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Projects_EDRisk\DG_2013_InfoRM\INFORM\Spreadsheets\"/>
    </mc:Choice>
  </mc:AlternateContent>
  <bookViews>
    <workbookView xWindow="75" yWindow="105" windowWidth="6600" windowHeight="12885" tabRatio="821" activeTab="6"/>
  </bookViews>
  <sheets>
    <sheet name="Home" sheetId="73" r:id="rId1"/>
    <sheet name="Table of Contents" sheetId="72" r:id="rId2"/>
    <sheet name="INFORM 2016 (a-z)" sheetId="5" r:id="rId3"/>
    <sheet name="Hazard &amp; Exposure" sheetId="75" r:id="rId4"/>
    <sheet name="Vulnerability" sheetId="3" r:id="rId5"/>
    <sheet name="Lack of Coping Capacity" sheetId="4" r:id="rId6"/>
    <sheet name="Indicator Data" sheetId="74" r:id="rId7"/>
    <sheet name="Indicator Metadata" sheetId="76" r:id="rId8"/>
    <sheet name="Regions" sheetId="77" r:id="rId9"/>
  </sheets>
  <definedNames>
    <definedName name="_2012.06.11___GFM_Indicator_List" localSheetId="7">'Indicator Metadata'!$F$25:$L$57</definedName>
    <definedName name="_xlnm._FilterDatabase" localSheetId="3" hidden="1">'Hazard &amp; Exposure'!$A$2:$BC$195</definedName>
    <definedName name="_xlnm._FilterDatabase" localSheetId="2" hidden="1">'INFORM 2016 (a-z)'!$A$3:$AI$194</definedName>
    <definedName name="_xlnm._FilterDatabase" localSheetId="8" hidden="1">Regions!$A$2:$F$193</definedName>
    <definedName name="_xlnm._FilterDatabase" localSheetId="4" hidden="1">Vulnerability!$A$2:$AK$193</definedName>
    <definedName name="_Key1" localSheetId="3" hidden="1">#REF!</definedName>
    <definedName name="_Key1" hidden="1">#REF!</definedName>
    <definedName name="_Order1" hidden="1">255</definedName>
    <definedName name="_Sort" localSheetId="3" hidden="1">#REF!</definedName>
    <definedName name="_Sort" hidden="1">#REF!</definedName>
    <definedName name="_xlnm.Print_Area" localSheetId="2">'INFORM 2016 (a-z)'!$A$1:$AG$194</definedName>
    <definedName name="_xlnm.Print_Titles" localSheetId="2">'INFORM 2016 (a-z)'!$2:$2</definedName>
  </definedNames>
  <calcPr calcId="162913"/>
</workbook>
</file>

<file path=xl/calcChain.xml><?xml version="1.0" encoding="utf-8"?>
<calcChain xmlns="http://schemas.openxmlformats.org/spreadsheetml/2006/main">
  <c r="AI5" i="5" l="1"/>
  <c r="AI6" i="5"/>
  <c r="AI7" i="5"/>
  <c r="AI8" i="5"/>
  <c r="AI9" i="5"/>
  <c r="AI10" i="5"/>
  <c r="AI11" i="5"/>
  <c r="AI12" i="5"/>
  <c r="AI13" i="5"/>
  <c r="AI14" i="5"/>
  <c r="AI15" i="5"/>
  <c r="AI16" i="5"/>
  <c r="AI17" i="5"/>
  <c r="AI18" i="5"/>
  <c r="AI19" i="5"/>
  <c r="AI20" i="5"/>
  <c r="AI21" i="5"/>
  <c r="AI22" i="5"/>
  <c r="AI23" i="5"/>
  <c r="AI24" i="5"/>
  <c r="AI25" i="5"/>
  <c r="AI26" i="5"/>
  <c r="AI27" i="5"/>
  <c r="AI28" i="5"/>
  <c r="AI29" i="5"/>
  <c r="AI30" i="5"/>
  <c r="AI31" i="5"/>
  <c r="AI32" i="5"/>
  <c r="AI33" i="5"/>
  <c r="AI34" i="5"/>
  <c r="AI35" i="5"/>
  <c r="AI36" i="5"/>
  <c r="AI37" i="5"/>
  <c r="AI38" i="5"/>
  <c r="AI39" i="5"/>
  <c r="AI40" i="5"/>
  <c r="AI41" i="5"/>
  <c r="AI42" i="5"/>
  <c r="AI43" i="5"/>
  <c r="AI44" i="5"/>
  <c r="AI45" i="5"/>
  <c r="AJ45" i="5" s="1"/>
  <c r="AI46" i="5"/>
  <c r="AI47" i="5"/>
  <c r="AJ47" i="5" s="1"/>
  <c r="AI48" i="5"/>
  <c r="AI49" i="5"/>
  <c r="AI50" i="5"/>
  <c r="AI51" i="5"/>
  <c r="AI52" i="5"/>
  <c r="AI53" i="5"/>
  <c r="AI54" i="5"/>
  <c r="AI55" i="5"/>
  <c r="AI56" i="5"/>
  <c r="AI57" i="5"/>
  <c r="AI58" i="5"/>
  <c r="AI59" i="5"/>
  <c r="AI60" i="5"/>
  <c r="AI61" i="5"/>
  <c r="AI62" i="5"/>
  <c r="AI63" i="5"/>
  <c r="AI64" i="5"/>
  <c r="AI65" i="5"/>
  <c r="AI66" i="5"/>
  <c r="AJ58" i="5" s="1"/>
  <c r="AI67" i="5"/>
  <c r="AJ67" i="5" s="1"/>
  <c r="AI68" i="5"/>
  <c r="AI69" i="5"/>
  <c r="AI70" i="5"/>
  <c r="AI71" i="5"/>
  <c r="AI72" i="5"/>
  <c r="AI73" i="5"/>
  <c r="AI74" i="5"/>
  <c r="AI75" i="5"/>
  <c r="AI76" i="5"/>
  <c r="AI77" i="5"/>
  <c r="AI78" i="5"/>
  <c r="AJ78" i="5" s="1"/>
  <c r="AI79" i="5"/>
  <c r="AI80" i="5"/>
  <c r="AI81" i="5"/>
  <c r="AI82" i="5"/>
  <c r="AI83" i="5"/>
  <c r="AI84" i="5"/>
  <c r="AJ84" i="5" s="1"/>
  <c r="AI85" i="5"/>
  <c r="AJ85" i="5" s="1"/>
  <c r="AI86" i="5"/>
  <c r="AI87" i="5"/>
  <c r="AI88" i="5"/>
  <c r="AI89" i="5"/>
  <c r="AI90" i="5"/>
  <c r="AI91" i="5"/>
  <c r="AI92" i="5"/>
  <c r="AI93" i="5"/>
  <c r="AI94" i="5"/>
  <c r="AJ12" i="5" s="1"/>
  <c r="AI95" i="5"/>
  <c r="AI96" i="5"/>
  <c r="AI97" i="5"/>
  <c r="AI98" i="5"/>
  <c r="AI99" i="5"/>
  <c r="AJ66" i="5" s="1"/>
  <c r="AI100" i="5"/>
  <c r="AI101" i="5"/>
  <c r="AI102" i="5"/>
  <c r="AI103" i="5"/>
  <c r="AI104" i="5"/>
  <c r="AI105" i="5"/>
  <c r="AJ105" i="5" s="1"/>
  <c r="AI106" i="5"/>
  <c r="AJ106" i="5" s="1"/>
  <c r="AI107" i="5"/>
  <c r="AI108" i="5"/>
  <c r="AI109" i="5"/>
  <c r="AJ109" i="5"/>
  <c r="AI110" i="5"/>
  <c r="AJ110" i="5" s="1"/>
  <c r="AI111" i="5"/>
  <c r="AI112" i="5"/>
  <c r="AI113" i="5"/>
  <c r="AI114" i="5"/>
  <c r="AI115" i="5"/>
  <c r="AJ115" i="5" s="1"/>
  <c r="AI116" i="5"/>
  <c r="AI117" i="5"/>
  <c r="AI118" i="5"/>
  <c r="AI119" i="5"/>
  <c r="AI120" i="5"/>
  <c r="AI121" i="5"/>
  <c r="AI122" i="5"/>
  <c r="AJ122" i="5" s="1"/>
  <c r="AI123" i="5"/>
  <c r="AJ7" i="5" s="1"/>
  <c r="AI124" i="5"/>
  <c r="AJ73" i="5" s="1"/>
  <c r="AI125" i="5"/>
  <c r="AJ19" i="5" s="1"/>
  <c r="AI126" i="5"/>
  <c r="AJ15" i="5" s="1"/>
  <c r="AI127" i="5"/>
  <c r="AI128" i="5"/>
  <c r="AI129" i="5"/>
  <c r="AI130" i="5"/>
  <c r="AI131" i="5"/>
  <c r="AI132" i="5"/>
  <c r="AI133" i="5"/>
  <c r="AI134" i="5"/>
  <c r="AI135" i="5"/>
  <c r="AJ42" i="5" s="1"/>
  <c r="AI136" i="5"/>
  <c r="AI137" i="5"/>
  <c r="AJ8" i="5" s="1"/>
  <c r="AI138" i="5"/>
  <c r="AI139" i="5"/>
  <c r="AI140" i="5"/>
  <c r="AJ129" i="5" s="1"/>
  <c r="AI141" i="5"/>
  <c r="AJ141" i="5" s="1"/>
  <c r="AI142" i="5"/>
  <c r="AJ142" i="5" s="1"/>
  <c r="AI143" i="5"/>
  <c r="AI144" i="5"/>
  <c r="AJ144" i="5" s="1"/>
  <c r="AI145" i="5"/>
  <c r="AJ145" i="5" s="1"/>
  <c r="AI146" i="5"/>
  <c r="AI147" i="5"/>
  <c r="AJ82" i="5" s="1"/>
  <c r="AI148" i="5"/>
  <c r="AJ148" i="5" s="1"/>
  <c r="AI149" i="5"/>
  <c r="AJ149" i="5" s="1"/>
  <c r="AI150" i="5"/>
  <c r="AI151" i="5"/>
  <c r="AJ151" i="5" s="1"/>
  <c r="AI152" i="5"/>
  <c r="AJ152" i="5" s="1"/>
  <c r="AI153" i="5"/>
  <c r="AJ153" i="5" s="1"/>
  <c r="AI154" i="5"/>
  <c r="AI155" i="5"/>
  <c r="AI156" i="5"/>
  <c r="AI157" i="5"/>
  <c r="AJ157" i="5" s="1"/>
  <c r="AI158" i="5"/>
  <c r="AI159" i="5"/>
  <c r="AJ130" i="5" s="1"/>
  <c r="AI160" i="5"/>
  <c r="AI161" i="5"/>
  <c r="AI162" i="5"/>
  <c r="AI163" i="5"/>
  <c r="AJ52" i="5" s="1"/>
  <c r="AI164" i="5"/>
  <c r="AJ164" i="5" s="1"/>
  <c r="AI165" i="5"/>
  <c r="AJ165" i="5" s="1"/>
  <c r="AI166" i="5"/>
  <c r="AI167" i="5"/>
  <c r="AI168" i="5"/>
  <c r="AJ113" i="5" s="1"/>
  <c r="AI169" i="5"/>
  <c r="AI170" i="5"/>
  <c r="AI171" i="5"/>
  <c r="AJ171" i="5" s="1"/>
  <c r="AI172" i="5"/>
  <c r="AJ172" i="5" s="1"/>
  <c r="AI173" i="5"/>
  <c r="AI174" i="5"/>
  <c r="AJ174" i="5" s="1"/>
  <c r="AI175" i="5"/>
  <c r="AJ175" i="5" s="1"/>
  <c r="AI176" i="5"/>
  <c r="AJ176" i="5" s="1"/>
  <c r="AI177" i="5"/>
  <c r="AI178" i="5"/>
  <c r="AJ101" i="5" s="1"/>
  <c r="AI179" i="5"/>
  <c r="AJ179" i="5" s="1"/>
  <c r="AI180" i="5"/>
  <c r="AJ180" i="5" s="1"/>
  <c r="AI181" i="5"/>
  <c r="AJ181" i="5" s="1"/>
  <c r="AI182" i="5"/>
  <c r="AJ182" i="5"/>
  <c r="AI183" i="5"/>
  <c r="AJ183" i="5" s="1"/>
  <c r="AI184" i="5"/>
  <c r="AI185" i="5"/>
  <c r="AI186" i="5"/>
  <c r="AI187" i="5"/>
  <c r="AI188" i="5"/>
  <c r="AI189" i="5"/>
  <c r="AJ189" i="5" s="1"/>
  <c r="AI190" i="5"/>
  <c r="AI191" i="5"/>
  <c r="AI192" i="5"/>
  <c r="AI193" i="5"/>
  <c r="AJ193" i="5" s="1"/>
  <c r="AI194" i="5"/>
  <c r="C4" i="75"/>
  <c r="D4" i="75"/>
  <c r="E4" i="75" s="1"/>
  <c r="F4" i="75"/>
  <c r="G4" i="75"/>
  <c r="H4" i="75"/>
  <c r="J4" i="75" s="1"/>
  <c r="L4" i="75" s="1"/>
  <c r="I4" i="75"/>
  <c r="K4" i="75"/>
  <c r="M4" i="75"/>
  <c r="N4" i="75"/>
  <c r="O4" i="75"/>
  <c r="P4" i="75"/>
  <c r="Q4" i="75"/>
  <c r="Z4" i="75" s="1"/>
  <c r="R4" i="75"/>
  <c r="AA4" i="75" s="1"/>
  <c r="S4" i="75"/>
  <c r="T4" i="75"/>
  <c r="U4" i="75"/>
  <c r="V4" i="75"/>
  <c r="AH4" i="75" s="1"/>
  <c r="W4" i="75"/>
  <c r="Y4" i="75"/>
  <c r="AP4" i="75" s="1"/>
  <c r="D5" i="5" s="1"/>
  <c r="AB4" i="75"/>
  <c r="AK4" i="75" s="1"/>
  <c r="AD4" i="75"/>
  <c r="AM4" i="75" s="1"/>
  <c r="AF4" i="75"/>
  <c r="AN4" i="75" s="1"/>
  <c r="AS4" i="75" s="1"/>
  <c r="AU4" i="75" s="1"/>
  <c r="G5" i="5" s="1"/>
  <c r="AG4" i="75"/>
  <c r="AT4" i="75"/>
  <c r="AW4" i="75"/>
  <c r="AX4" i="75"/>
  <c r="AZ4" i="75"/>
  <c r="BB4" i="75" s="1"/>
  <c r="J5" i="5" s="1"/>
  <c r="BA4" i="75"/>
  <c r="C5" i="75"/>
  <c r="D5" i="75"/>
  <c r="AI5" i="75" s="1"/>
  <c r="F5" i="75"/>
  <c r="P5" i="75" s="1"/>
  <c r="Y5" i="75" s="1"/>
  <c r="AP5" i="75" s="1"/>
  <c r="D6" i="5" s="1"/>
  <c r="G5" i="75"/>
  <c r="H5" i="75"/>
  <c r="I5" i="75"/>
  <c r="J5" i="75" s="1"/>
  <c r="L5" i="75" s="1"/>
  <c r="K5" i="75"/>
  <c r="M5" i="75"/>
  <c r="N5" i="75"/>
  <c r="O5" i="75"/>
  <c r="Q5" i="75"/>
  <c r="Z5" i="75" s="1"/>
  <c r="AQ5" i="75" s="1"/>
  <c r="E6" i="5" s="1"/>
  <c r="R5" i="75"/>
  <c r="AA5" i="75" s="1"/>
  <c r="S5" i="75"/>
  <c r="T5" i="75"/>
  <c r="AD5" i="75" s="1"/>
  <c r="AM5" i="75" s="1"/>
  <c r="U5" i="75"/>
  <c r="AF5" i="75" s="1"/>
  <c r="V5" i="75"/>
  <c r="X5" i="75" s="1"/>
  <c r="W5" i="75"/>
  <c r="AB5" i="75"/>
  <c r="AG5" i="75"/>
  <c r="AT5" i="75"/>
  <c r="AW5" i="75"/>
  <c r="AX5" i="75"/>
  <c r="AZ5" i="75"/>
  <c r="BA5" i="75"/>
  <c r="C6" i="75"/>
  <c r="E6" i="75" s="1"/>
  <c r="D6" i="75"/>
  <c r="F6" i="75"/>
  <c r="P6" i="75" s="1"/>
  <c r="Y6" i="75" s="1"/>
  <c r="AP6" i="75" s="1"/>
  <c r="D7" i="5" s="1"/>
  <c r="G6" i="75"/>
  <c r="H6" i="75"/>
  <c r="J6" i="75" s="1"/>
  <c r="L6" i="75" s="1"/>
  <c r="I6" i="75"/>
  <c r="K6" i="75"/>
  <c r="M6" i="75"/>
  <c r="AN6" i="75" s="1"/>
  <c r="N6" i="75"/>
  <c r="V6" i="75" s="1"/>
  <c r="O6" i="75"/>
  <c r="W6" i="75" s="1"/>
  <c r="Q6" i="75"/>
  <c r="R6" i="75"/>
  <c r="S6" i="75"/>
  <c r="AB6" i="75" s="1"/>
  <c r="AK6" i="75" s="1"/>
  <c r="T6" i="75"/>
  <c r="U6" i="75"/>
  <c r="Z6" i="75"/>
  <c r="AA6" i="75"/>
  <c r="AJ6" i="75" s="1"/>
  <c r="AD6" i="75"/>
  <c r="AM6" i="75" s="1"/>
  <c r="AF6" i="75"/>
  <c r="AG6" i="75"/>
  <c r="AQ6" i="75"/>
  <c r="E7" i="5" s="1"/>
  <c r="AT6" i="75"/>
  <c r="AW6" i="75"/>
  <c r="AX6" i="75"/>
  <c r="AY6" i="75" s="1"/>
  <c r="AZ6" i="75"/>
  <c r="BA6" i="75"/>
  <c r="BB6" i="75"/>
  <c r="J7" i="5" s="1"/>
  <c r="C7" i="75"/>
  <c r="D7" i="75"/>
  <c r="AI7" i="75" s="1"/>
  <c r="F7" i="75"/>
  <c r="P7" i="75" s="1"/>
  <c r="Y7" i="75" s="1"/>
  <c r="AP7" i="75" s="1"/>
  <c r="D8" i="5" s="1"/>
  <c r="G7" i="75"/>
  <c r="H7" i="75"/>
  <c r="J7" i="75" s="1"/>
  <c r="I7" i="75"/>
  <c r="AK7" i="75" s="1"/>
  <c r="K7" i="75"/>
  <c r="M7" i="75"/>
  <c r="N7" i="75"/>
  <c r="O7" i="75"/>
  <c r="Q7" i="75"/>
  <c r="R7" i="75"/>
  <c r="S7" i="75"/>
  <c r="AB7" i="75" s="1"/>
  <c r="T7" i="75"/>
  <c r="U7" i="75"/>
  <c r="AF7" i="75" s="1"/>
  <c r="V7" i="75"/>
  <c r="X7" i="75" s="1"/>
  <c r="W7" i="75"/>
  <c r="Z7" i="75"/>
  <c r="AQ7" i="75" s="1"/>
  <c r="E8" i="5" s="1"/>
  <c r="AA7" i="75"/>
  <c r="AJ7" i="75" s="1"/>
  <c r="AL7" i="75" s="1"/>
  <c r="AD7" i="75"/>
  <c r="AM7" i="75" s="1"/>
  <c r="AG7" i="75"/>
  <c r="AT7" i="75"/>
  <c r="AW7" i="75"/>
  <c r="AY7" i="75" s="1"/>
  <c r="AX7" i="75"/>
  <c r="AZ7" i="75"/>
  <c r="BB7" i="75" s="1"/>
  <c r="J8" i="5" s="1"/>
  <c r="BA7" i="75"/>
  <c r="C8" i="75"/>
  <c r="D8" i="75"/>
  <c r="F8" i="75"/>
  <c r="G8" i="75"/>
  <c r="H8" i="75"/>
  <c r="I8" i="75"/>
  <c r="J8" i="75" s="1"/>
  <c r="L8" i="75" s="1"/>
  <c r="K8" i="75"/>
  <c r="M8" i="75"/>
  <c r="N8" i="75"/>
  <c r="O8" i="75"/>
  <c r="P8" i="75"/>
  <c r="Q8" i="75"/>
  <c r="Z8" i="75" s="1"/>
  <c r="AQ8" i="75" s="1"/>
  <c r="E9" i="5" s="1"/>
  <c r="R8" i="75"/>
  <c r="AA8" i="75" s="1"/>
  <c r="S8" i="75"/>
  <c r="T8" i="75"/>
  <c r="AD8" i="75" s="1"/>
  <c r="AM8" i="75" s="1"/>
  <c r="U8" i="75"/>
  <c r="V8" i="75"/>
  <c r="X8" i="75" s="1"/>
  <c r="W8" i="75"/>
  <c r="Y8" i="75"/>
  <c r="AP8" i="75" s="1"/>
  <c r="D9" i="5" s="1"/>
  <c r="AB8" i="75"/>
  <c r="AK8" i="75" s="1"/>
  <c r="AF8" i="75"/>
  <c r="AN8" i="75" s="1"/>
  <c r="AG8" i="75"/>
  <c r="AS8" i="75" s="1"/>
  <c r="AT8" i="75"/>
  <c r="AW8" i="75"/>
  <c r="AX8" i="75"/>
  <c r="AY8" i="75"/>
  <c r="I9" i="5" s="1"/>
  <c r="AZ8" i="75"/>
  <c r="BA8" i="75"/>
  <c r="C9" i="75"/>
  <c r="D9" i="75"/>
  <c r="F9" i="75"/>
  <c r="G9" i="75"/>
  <c r="H9" i="75"/>
  <c r="I9" i="75"/>
  <c r="K9" i="75"/>
  <c r="M9" i="75"/>
  <c r="N9" i="75"/>
  <c r="O9" i="75"/>
  <c r="P9" i="75"/>
  <c r="Y9" i="75" s="1"/>
  <c r="AP9" i="75" s="1"/>
  <c r="D10" i="5" s="1"/>
  <c r="Q9" i="75"/>
  <c r="Z9" i="75" s="1"/>
  <c r="AQ9" i="75" s="1"/>
  <c r="E10" i="5" s="1"/>
  <c r="R9" i="75"/>
  <c r="S9" i="75"/>
  <c r="T9" i="75"/>
  <c r="AD9" i="75" s="1"/>
  <c r="U9" i="75"/>
  <c r="V9" i="75"/>
  <c r="X9" i="75" s="1"/>
  <c r="W9" i="75"/>
  <c r="AA9" i="75"/>
  <c r="AJ9" i="75" s="1"/>
  <c r="AB9" i="75"/>
  <c r="AF9" i="75"/>
  <c r="AN9" i="75" s="1"/>
  <c r="AG9" i="75"/>
  <c r="AS9" i="75" s="1"/>
  <c r="AU9" i="75" s="1"/>
  <c r="G10" i="5" s="1"/>
  <c r="AI9" i="75"/>
  <c r="AT9" i="75"/>
  <c r="AW9" i="75"/>
  <c r="AX9" i="75"/>
  <c r="AY9" i="75"/>
  <c r="I10" i="5" s="1"/>
  <c r="AZ9" i="75"/>
  <c r="BB9" i="75" s="1"/>
  <c r="BA9" i="75"/>
  <c r="C10" i="75"/>
  <c r="AH10" i="75" s="1"/>
  <c r="D10" i="75"/>
  <c r="F10" i="75"/>
  <c r="G10" i="75"/>
  <c r="H10" i="75"/>
  <c r="J10" i="75" s="1"/>
  <c r="L10" i="75" s="1"/>
  <c r="I10" i="75"/>
  <c r="K10" i="75"/>
  <c r="M10" i="75"/>
  <c r="N10" i="75"/>
  <c r="O10" i="75"/>
  <c r="P10" i="75"/>
  <c r="Q10" i="75"/>
  <c r="Z10" i="75" s="1"/>
  <c r="R10" i="75"/>
  <c r="S10" i="75"/>
  <c r="AB10" i="75" s="1"/>
  <c r="AK10" i="75" s="1"/>
  <c r="T10" i="75"/>
  <c r="U10" i="75"/>
  <c r="V10" i="75"/>
  <c r="W10" i="75"/>
  <c r="X10" i="75"/>
  <c r="Y10" i="75"/>
  <c r="AA10" i="75"/>
  <c r="AD10" i="75"/>
  <c r="AF10" i="75"/>
  <c r="AN10" i="75" s="1"/>
  <c r="AG10" i="75"/>
  <c r="AI10" i="75"/>
  <c r="AP10" i="75"/>
  <c r="D11" i="5" s="1"/>
  <c r="AT10" i="75"/>
  <c r="AW10" i="75"/>
  <c r="AX10" i="75"/>
  <c r="AY10" i="75" s="1"/>
  <c r="I11" i="5" s="1"/>
  <c r="AZ10" i="75"/>
  <c r="BA10" i="75"/>
  <c r="BB10" i="75"/>
  <c r="C11" i="75"/>
  <c r="D11" i="75"/>
  <c r="E11" i="75" s="1"/>
  <c r="F11" i="75"/>
  <c r="P11" i="75" s="1"/>
  <c r="G11" i="75"/>
  <c r="H11" i="75"/>
  <c r="I11" i="75"/>
  <c r="K11" i="75"/>
  <c r="M11" i="75"/>
  <c r="N11" i="75"/>
  <c r="V11" i="75" s="1"/>
  <c r="O11" i="75"/>
  <c r="W11" i="75" s="1"/>
  <c r="AI11" i="75" s="1"/>
  <c r="Q11" i="75"/>
  <c r="Z11" i="75" s="1"/>
  <c r="AQ11" i="75" s="1"/>
  <c r="E12" i="5" s="1"/>
  <c r="R11" i="75"/>
  <c r="AA11" i="75" s="1"/>
  <c r="AC11" i="75" s="1"/>
  <c r="S11" i="75"/>
  <c r="T11" i="75"/>
  <c r="U11" i="75"/>
  <c r="AF11" i="75" s="1"/>
  <c r="Y11" i="75"/>
  <c r="AP11" i="75" s="1"/>
  <c r="D12" i="5" s="1"/>
  <c r="AB11" i="75"/>
  <c r="AD11" i="75"/>
  <c r="AM11" i="75" s="1"/>
  <c r="AG11" i="75"/>
  <c r="AT11" i="75"/>
  <c r="AW11" i="75"/>
  <c r="AY11" i="75" s="1"/>
  <c r="I12" i="5" s="1"/>
  <c r="AX11" i="75"/>
  <c r="AZ11" i="75"/>
  <c r="BA11" i="75"/>
  <c r="BB11" i="75"/>
  <c r="C12" i="75"/>
  <c r="D12" i="75"/>
  <c r="E12" i="75"/>
  <c r="F12" i="75"/>
  <c r="G12" i="75"/>
  <c r="H12" i="75"/>
  <c r="I12" i="75"/>
  <c r="K12" i="75"/>
  <c r="M12" i="75"/>
  <c r="N12" i="75"/>
  <c r="O12" i="75"/>
  <c r="P12" i="75"/>
  <c r="Y12" i="75" s="1"/>
  <c r="AP12" i="75" s="1"/>
  <c r="D13" i="5" s="1"/>
  <c r="Q12" i="75"/>
  <c r="Z12" i="75" s="1"/>
  <c r="R12" i="75"/>
  <c r="AA12" i="75" s="1"/>
  <c r="S12" i="75"/>
  <c r="T12" i="75"/>
  <c r="AD12" i="75" s="1"/>
  <c r="AM12" i="75" s="1"/>
  <c r="U12" i="75"/>
  <c r="AF12" i="75" s="1"/>
  <c r="AN12" i="75" s="1"/>
  <c r="V12" i="75"/>
  <c r="W12" i="75"/>
  <c r="AB12" i="75"/>
  <c r="AC12" i="75" s="1"/>
  <c r="AE12" i="75" s="1"/>
  <c r="AG12" i="75"/>
  <c r="AT12" i="75"/>
  <c r="AW12" i="75"/>
  <c r="AX12" i="75"/>
  <c r="AZ12" i="75"/>
  <c r="BA12" i="75"/>
  <c r="C13" i="75"/>
  <c r="D13" i="75"/>
  <c r="F13" i="75"/>
  <c r="G13" i="75"/>
  <c r="H13" i="75"/>
  <c r="I13" i="75"/>
  <c r="K13" i="75"/>
  <c r="M13" i="75"/>
  <c r="N13" i="75"/>
  <c r="O13" i="75"/>
  <c r="P13" i="75"/>
  <c r="Y13" i="75" s="1"/>
  <c r="AP13" i="75" s="1"/>
  <c r="D14" i="5" s="1"/>
  <c r="Q13" i="75"/>
  <c r="R13" i="75"/>
  <c r="S13" i="75"/>
  <c r="T13" i="75"/>
  <c r="AD13" i="75" s="1"/>
  <c r="U13" i="75"/>
  <c r="V13" i="75"/>
  <c r="W13" i="75"/>
  <c r="X13" i="75"/>
  <c r="Z13" i="75"/>
  <c r="AA13" i="75"/>
  <c r="AC13" i="75" s="1"/>
  <c r="AE13" i="75" s="1"/>
  <c r="AB13" i="75"/>
  <c r="AF13" i="75"/>
  <c r="AN13" i="75" s="1"/>
  <c r="AG13" i="75"/>
  <c r="AK13" i="75"/>
  <c r="AM13" i="75"/>
  <c r="AT13" i="75"/>
  <c r="AW13" i="75"/>
  <c r="AX13" i="75"/>
  <c r="AZ13" i="75"/>
  <c r="BA13" i="75"/>
  <c r="C14" i="75"/>
  <c r="E14" i="75" s="1"/>
  <c r="D14" i="75"/>
  <c r="AI14" i="75" s="1"/>
  <c r="F14" i="75"/>
  <c r="P14" i="75" s="1"/>
  <c r="Y14" i="75" s="1"/>
  <c r="AP14" i="75" s="1"/>
  <c r="D15" i="5" s="1"/>
  <c r="G14" i="75"/>
  <c r="H14" i="75"/>
  <c r="J14" i="75" s="1"/>
  <c r="L14" i="75" s="1"/>
  <c r="I14" i="75"/>
  <c r="K14" i="75"/>
  <c r="M14" i="75"/>
  <c r="N14" i="75"/>
  <c r="V14" i="75" s="1"/>
  <c r="O14" i="75"/>
  <c r="Q14" i="75"/>
  <c r="R14" i="75"/>
  <c r="AA14" i="75" s="1"/>
  <c r="S14" i="75"/>
  <c r="T14" i="75"/>
  <c r="AD14" i="75" s="1"/>
  <c r="AM14" i="75" s="1"/>
  <c r="U14" i="75"/>
  <c r="AF14" i="75" s="1"/>
  <c r="W14" i="75"/>
  <c r="Z14" i="75"/>
  <c r="AB14" i="75"/>
  <c r="AG14" i="75"/>
  <c r="AJ14" i="75"/>
  <c r="AK14" i="75"/>
  <c r="AQ14" i="75"/>
  <c r="E15" i="5" s="1"/>
  <c r="AT14" i="75"/>
  <c r="AW14" i="75"/>
  <c r="AY14" i="75" s="1"/>
  <c r="I15" i="5" s="1"/>
  <c r="AX14" i="75"/>
  <c r="AZ14" i="75"/>
  <c r="BB14" i="75" s="1"/>
  <c r="BA14" i="75"/>
  <c r="C15" i="75"/>
  <c r="D15" i="75"/>
  <c r="AI15" i="75" s="1"/>
  <c r="F15" i="75"/>
  <c r="P15" i="75" s="1"/>
  <c r="Y15" i="75" s="1"/>
  <c r="AP15" i="75" s="1"/>
  <c r="D16" i="5" s="1"/>
  <c r="G15" i="75"/>
  <c r="H15" i="75"/>
  <c r="J15" i="75" s="1"/>
  <c r="I15" i="75"/>
  <c r="K15" i="75"/>
  <c r="M15" i="75"/>
  <c r="N15" i="75"/>
  <c r="O15" i="75"/>
  <c r="Q15" i="75"/>
  <c r="R15" i="75"/>
  <c r="S15" i="75"/>
  <c r="AB15" i="75" s="1"/>
  <c r="T15" i="75"/>
  <c r="U15" i="75"/>
  <c r="V15" i="75"/>
  <c r="X15" i="75" s="1"/>
  <c r="W15" i="75"/>
  <c r="Z15" i="75"/>
  <c r="AA15" i="75"/>
  <c r="AC15" i="75" s="1"/>
  <c r="AE15" i="75" s="1"/>
  <c r="AD15" i="75"/>
  <c r="AF15" i="75"/>
  <c r="AN15" i="75" s="1"/>
  <c r="AG15" i="75"/>
  <c r="AH15" i="75"/>
  <c r="AQ15" i="75"/>
  <c r="E16" i="5" s="1"/>
  <c r="AS15" i="75"/>
  <c r="AU15" i="75" s="1"/>
  <c r="G16" i="5" s="1"/>
  <c r="AT15" i="75"/>
  <c r="AW15" i="75"/>
  <c r="AY15" i="75" s="1"/>
  <c r="I16" i="5" s="1"/>
  <c r="AX15" i="75"/>
  <c r="AZ15" i="75"/>
  <c r="BA15" i="75"/>
  <c r="BB15" i="75"/>
  <c r="C16" i="75"/>
  <c r="E16" i="75" s="1"/>
  <c r="D16" i="75"/>
  <c r="AI16" i="75" s="1"/>
  <c r="F16" i="75"/>
  <c r="G16" i="75"/>
  <c r="H16" i="75"/>
  <c r="I16" i="75"/>
  <c r="K16" i="75"/>
  <c r="M16" i="75"/>
  <c r="AN16" i="75" s="1"/>
  <c r="N16" i="75"/>
  <c r="O16" i="75"/>
  <c r="P16" i="75"/>
  <c r="Q16" i="75"/>
  <c r="R16" i="75"/>
  <c r="AA16" i="75" s="1"/>
  <c r="S16" i="75"/>
  <c r="T16" i="75"/>
  <c r="AD16" i="75" s="1"/>
  <c r="AM16" i="75" s="1"/>
  <c r="U16" i="75"/>
  <c r="V16" i="75"/>
  <c r="X16" i="75" s="1"/>
  <c r="W16" i="75"/>
  <c r="Y16" i="75"/>
  <c r="AP16" i="75" s="1"/>
  <c r="D17" i="5" s="1"/>
  <c r="Z16" i="75"/>
  <c r="AQ16" i="75" s="1"/>
  <c r="E17" i="5" s="1"/>
  <c r="AB16" i="75"/>
  <c r="AF16" i="75"/>
  <c r="AG16" i="75"/>
  <c r="AT16" i="75"/>
  <c r="AW16" i="75"/>
  <c r="AY16" i="75" s="1"/>
  <c r="I17" i="5" s="1"/>
  <c r="AX16" i="75"/>
  <c r="AZ16" i="75"/>
  <c r="BA16" i="75"/>
  <c r="C17" i="75"/>
  <c r="E17" i="75" s="1"/>
  <c r="D17" i="75"/>
  <c r="AI17" i="75" s="1"/>
  <c r="F17" i="75"/>
  <c r="G17" i="75"/>
  <c r="AQ17" i="75" s="1"/>
  <c r="E18" i="5" s="1"/>
  <c r="H17" i="75"/>
  <c r="J17" i="75" s="1"/>
  <c r="L17" i="75" s="1"/>
  <c r="I17" i="75"/>
  <c r="K17" i="75"/>
  <c r="M17" i="75"/>
  <c r="N17" i="75"/>
  <c r="O17" i="75"/>
  <c r="P17" i="75"/>
  <c r="Y17" i="75" s="1"/>
  <c r="AP17" i="75" s="1"/>
  <c r="D18" i="5" s="1"/>
  <c r="Q17" i="75"/>
  <c r="Z17" i="75" s="1"/>
  <c r="R17" i="75"/>
  <c r="S17" i="75"/>
  <c r="T17" i="75"/>
  <c r="U17" i="75"/>
  <c r="V17" i="75"/>
  <c r="W17" i="75"/>
  <c r="X17" i="75"/>
  <c r="AA17" i="75"/>
  <c r="AB17" i="75"/>
  <c r="AD17" i="75"/>
  <c r="AF17" i="75"/>
  <c r="AG17" i="75"/>
  <c r="AM17" i="75"/>
  <c r="AN17" i="75"/>
  <c r="AS17" i="75" s="1"/>
  <c r="AU17" i="75" s="1"/>
  <c r="G18" i="5" s="1"/>
  <c r="AT17" i="75"/>
  <c r="AW17" i="75"/>
  <c r="AY17" i="75" s="1"/>
  <c r="I18" i="5" s="1"/>
  <c r="AX17" i="75"/>
  <c r="AZ17" i="75"/>
  <c r="BA17" i="75"/>
  <c r="C18" i="75"/>
  <c r="AH18" i="75" s="1"/>
  <c r="D18" i="75"/>
  <c r="F18" i="75"/>
  <c r="G18" i="75"/>
  <c r="H18" i="75"/>
  <c r="I18" i="75"/>
  <c r="K18" i="75"/>
  <c r="M18" i="75"/>
  <c r="AN18" i="75" s="1"/>
  <c r="N18" i="75"/>
  <c r="O18" i="75"/>
  <c r="P18" i="75"/>
  <c r="Q18" i="75"/>
  <c r="Z18" i="75" s="1"/>
  <c r="R18" i="75"/>
  <c r="S18" i="75"/>
  <c r="T18" i="75"/>
  <c r="U18" i="75"/>
  <c r="V18" i="75"/>
  <c r="X18" i="75" s="1"/>
  <c r="W18" i="75"/>
  <c r="Y18" i="75"/>
  <c r="AA18" i="75"/>
  <c r="AB18" i="75"/>
  <c r="AD18" i="75"/>
  <c r="AM18" i="75" s="1"/>
  <c r="AF18" i="75"/>
  <c r="AG18" i="75"/>
  <c r="AP18" i="75"/>
  <c r="D19" i="5" s="1"/>
  <c r="AQ18" i="75"/>
  <c r="E19" i="5" s="1"/>
  <c r="AT18" i="75"/>
  <c r="AW18" i="75"/>
  <c r="AY18" i="75" s="1"/>
  <c r="I19" i="5" s="1"/>
  <c r="AX18" i="75"/>
  <c r="AZ18" i="75"/>
  <c r="BB18" i="75" s="1"/>
  <c r="BA18" i="75"/>
  <c r="C19" i="75"/>
  <c r="D19" i="75"/>
  <c r="F19" i="75"/>
  <c r="P19" i="75" s="1"/>
  <c r="G19" i="75"/>
  <c r="AQ19" i="75" s="1"/>
  <c r="E20" i="5" s="1"/>
  <c r="H19" i="75"/>
  <c r="J19" i="75" s="1"/>
  <c r="I19" i="75"/>
  <c r="K19" i="75"/>
  <c r="M19" i="75"/>
  <c r="AN19" i="75" s="1"/>
  <c r="N19" i="75"/>
  <c r="V19" i="75" s="1"/>
  <c r="O19" i="75"/>
  <c r="W19" i="75" s="1"/>
  <c r="Q19" i="75"/>
  <c r="Z19" i="75" s="1"/>
  <c r="R19" i="75"/>
  <c r="AA19" i="75" s="1"/>
  <c r="S19" i="75"/>
  <c r="T19" i="75"/>
  <c r="AD19" i="75" s="1"/>
  <c r="U19" i="75"/>
  <c r="AF19" i="75" s="1"/>
  <c r="Y19" i="75"/>
  <c r="AP19" i="75" s="1"/>
  <c r="D20" i="5" s="1"/>
  <c r="AB19" i="75"/>
  <c r="AK19" i="75" s="1"/>
  <c r="AG19" i="75"/>
  <c r="AS19" i="75" s="1"/>
  <c r="AM19" i="75"/>
  <c r="AT19" i="75"/>
  <c r="AU19" i="75"/>
  <c r="G20" i="5" s="1"/>
  <c r="AW19" i="75"/>
  <c r="AY19" i="75" s="1"/>
  <c r="I20" i="5" s="1"/>
  <c r="AX19" i="75"/>
  <c r="AZ19" i="75"/>
  <c r="BB19" i="75" s="1"/>
  <c r="J20" i="5" s="1"/>
  <c r="BA19" i="75"/>
  <c r="C20" i="75"/>
  <c r="E20" i="75" s="1"/>
  <c r="D20" i="75"/>
  <c r="F20" i="75"/>
  <c r="P20" i="75" s="1"/>
  <c r="Y20" i="75" s="1"/>
  <c r="AP20" i="75" s="1"/>
  <c r="D21" i="5" s="1"/>
  <c r="G20" i="75"/>
  <c r="H20" i="75"/>
  <c r="J20" i="75" s="1"/>
  <c r="L20" i="75" s="1"/>
  <c r="I20" i="75"/>
  <c r="K20" i="75"/>
  <c r="M20" i="75"/>
  <c r="N20" i="75"/>
  <c r="V20" i="75" s="1"/>
  <c r="O20" i="75"/>
  <c r="W20" i="75" s="1"/>
  <c r="Q20" i="75"/>
  <c r="R20" i="75"/>
  <c r="AA20" i="75" s="1"/>
  <c r="AJ20" i="75" s="1"/>
  <c r="S20" i="75"/>
  <c r="T20" i="75"/>
  <c r="AD20" i="75" s="1"/>
  <c r="AM20" i="75" s="1"/>
  <c r="U20" i="75"/>
  <c r="AF20" i="75" s="1"/>
  <c r="Z20" i="75"/>
  <c r="AB20" i="75"/>
  <c r="AC20" i="75" s="1"/>
  <c r="AG20" i="75"/>
  <c r="AT20" i="75"/>
  <c r="AW20" i="75"/>
  <c r="AX20" i="75"/>
  <c r="AZ20" i="75"/>
  <c r="BB20" i="75" s="1"/>
  <c r="J21" i="5" s="1"/>
  <c r="BA20" i="75"/>
  <c r="C21" i="75"/>
  <c r="D21" i="75"/>
  <c r="F21" i="75"/>
  <c r="P21" i="75" s="1"/>
  <c r="Y21" i="75" s="1"/>
  <c r="AP21" i="75" s="1"/>
  <c r="D22" i="5" s="1"/>
  <c r="G21" i="75"/>
  <c r="H21" i="75"/>
  <c r="J21" i="75" s="1"/>
  <c r="I21" i="75"/>
  <c r="K21" i="75"/>
  <c r="M21" i="75"/>
  <c r="N21" i="75"/>
  <c r="O21" i="75"/>
  <c r="Q21" i="75"/>
  <c r="Z21" i="75" s="1"/>
  <c r="AQ21" i="75" s="1"/>
  <c r="E22" i="5" s="1"/>
  <c r="R21" i="75"/>
  <c r="AA21" i="75" s="1"/>
  <c r="S21" i="75"/>
  <c r="AB21" i="75" s="1"/>
  <c r="T21" i="75"/>
  <c r="AD21" i="75" s="1"/>
  <c r="U21" i="75"/>
  <c r="AF21" i="75" s="1"/>
  <c r="V21" i="75"/>
  <c r="X21" i="75" s="1"/>
  <c r="W21" i="75"/>
  <c r="AG21" i="75"/>
  <c r="AS21" i="75" s="1"/>
  <c r="AU21" i="75" s="1"/>
  <c r="G22" i="5" s="1"/>
  <c r="AN21" i="75"/>
  <c r="AT21" i="75"/>
  <c r="AW21" i="75"/>
  <c r="AX21" i="75"/>
  <c r="AY21" i="75" s="1"/>
  <c r="I22" i="5" s="1"/>
  <c r="AZ21" i="75"/>
  <c r="BA21" i="75"/>
  <c r="C22" i="75"/>
  <c r="D22" i="75"/>
  <c r="F22" i="75"/>
  <c r="P22" i="75" s="1"/>
  <c r="Y22" i="75" s="1"/>
  <c r="AP22" i="75" s="1"/>
  <c r="D23" i="5" s="1"/>
  <c r="G22" i="75"/>
  <c r="H22" i="75"/>
  <c r="J22" i="75" s="1"/>
  <c r="L22" i="75" s="1"/>
  <c r="AR22" i="75" s="1"/>
  <c r="F23" i="5" s="1"/>
  <c r="I22" i="75"/>
  <c r="K22" i="75"/>
  <c r="M22" i="75"/>
  <c r="N22" i="75"/>
  <c r="O22" i="75"/>
  <c r="Q22" i="75"/>
  <c r="Z22" i="75" s="1"/>
  <c r="AQ22" i="75" s="1"/>
  <c r="E23" i="5" s="1"/>
  <c r="R22" i="75"/>
  <c r="S22" i="75"/>
  <c r="T22" i="75"/>
  <c r="AD22" i="75" s="1"/>
  <c r="AM22" i="75" s="1"/>
  <c r="U22" i="75"/>
  <c r="V22" i="75"/>
  <c r="X22" i="75" s="1"/>
  <c r="W22" i="75"/>
  <c r="AA22" i="75"/>
  <c r="AC22" i="75" s="1"/>
  <c r="AE22" i="75" s="1"/>
  <c r="AB22" i="75"/>
  <c r="AK22" i="75" s="1"/>
  <c r="AF22" i="75"/>
  <c r="AG22" i="75"/>
  <c r="AH22" i="75"/>
  <c r="AI22" i="75"/>
  <c r="AN22" i="75"/>
  <c r="AS22" i="75" s="1"/>
  <c r="AT22" i="75"/>
  <c r="AW22" i="75"/>
  <c r="AX22" i="75"/>
  <c r="AZ22" i="75"/>
  <c r="BB22" i="75" s="1"/>
  <c r="J23" i="5" s="1"/>
  <c r="BA22" i="75"/>
  <c r="C23" i="75"/>
  <c r="E23" i="75" s="1"/>
  <c r="D23" i="75"/>
  <c r="F23" i="75"/>
  <c r="G23" i="75"/>
  <c r="H23" i="75"/>
  <c r="I23" i="75"/>
  <c r="K23" i="75"/>
  <c r="M23" i="75"/>
  <c r="N23" i="75"/>
  <c r="O23" i="75"/>
  <c r="P23" i="75"/>
  <c r="Y23" i="75" s="1"/>
  <c r="AP23" i="75" s="1"/>
  <c r="D24" i="5" s="1"/>
  <c r="Q23" i="75"/>
  <c r="R23" i="75"/>
  <c r="AA23" i="75" s="1"/>
  <c r="S23" i="75"/>
  <c r="AB23" i="75" s="1"/>
  <c r="T23" i="75"/>
  <c r="AD23" i="75" s="1"/>
  <c r="AM23" i="75" s="1"/>
  <c r="U23" i="75"/>
  <c r="AF23" i="75" s="1"/>
  <c r="AN23" i="75" s="1"/>
  <c r="AS23" i="75" s="1"/>
  <c r="AU23" i="75" s="1"/>
  <c r="G24" i="5" s="1"/>
  <c r="V23" i="75"/>
  <c r="W23" i="75"/>
  <c r="Z23" i="75"/>
  <c r="AG23" i="75"/>
  <c r="AQ23" i="75"/>
  <c r="E24" i="5" s="1"/>
  <c r="AT23" i="75"/>
  <c r="AW23" i="75"/>
  <c r="AY23" i="75" s="1"/>
  <c r="I24" i="5" s="1"/>
  <c r="AX23" i="75"/>
  <c r="AZ23" i="75"/>
  <c r="BA23" i="75"/>
  <c r="BB23" i="75" s="1"/>
  <c r="J24" i="5" s="1"/>
  <c r="C24" i="75"/>
  <c r="D24" i="75"/>
  <c r="F24" i="75"/>
  <c r="P24" i="75" s="1"/>
  <c r="Y24" i="75" s="1"/>
  <c r="AP24" i="75" s="1"/>
  <c r="D25" i="5" s="1"/>
  <c r="G24" i="75"/>
  <c r="H24" i="75"/>
  <c r="I24" i="75"/>
  <c r="K24" i="75"/>
  <c r="M24" i="75"/>
  <c r="N24" i="75"/>
  <c r="V24" i="75" s="1"/>
  <c r="O24" i="75"/>
  <c r="W24" i="75" s="1"/>
  <c r="Q24" i="75"/>
  <c r="R24" i="75"/>
  <c r="S24" i="75"/>
  <c r="T24" i="75"/>
  <c r="AD24" i="75" s="1"/>
  <c r="AM24" i="75" s="1"/>
  <c r="U24" i="75"/>
  <c r="AF24" i="75" s="1"/>
  <c r="Z24" i="75"/>
  <c r="AQ24" i="75" s="1"/>
  <c r="E25" i="5" s="1"/>
  <c r="AA24" i="75"/>
  <c r="AC24" i="75" s="1"/>
  <c r="AB24" i="75"/>
  <c r="AK24" i="75" s="1"/>
  <c r="AG24" i="75"/>
  <c r="AT24" i="75"/>
  <c r="AW24" i="75"/>
  <c r="AY24" i="75" s="1"/>
  <c r="I25" i="5" s="1"/>
  <c r="AX24" i="75"/>
  <c r="AZ24" i="75"/>
  <c r="BB24" i="75" s="1"/>
  <c r="J25" i="5" s="1"/>
  <c r="BA24" i="75"/>
  <c r="C25" i="75"/>
  <c r="D25" i="75"/>
  <c r="F25" i="75"/>
  <c r="G25" i="75"/>
  <c r="H25" i="75"/>
  <c r="I25" i="75"/>
  <c r="K25" i="75"/>
  <c r="M25" i="75"/>
  <c r="N25" i="75"/>
  <c r="O25" i="75"/>
  <c r="P25" i="75"/>
  <c r="Y25" i="75" s="1"/>
  <c r="AP25" i="75" s="1"/>
  <c r="D26" i="5" s="1"/>
  <c r="Q25" i="75"/>
  <c r="Z25" i="75" s="1"/>
  <c r="R25" i="75"/>
  <c r="S25" i="75"/>
  <c r="T25" i="75"/>
  <c r="AD25" i="75" s="1"/>
  <c r="AM25" i="75" s="1"/>
  <c r="U25" i="75"/>
  <c r="V25" i="75"/>
  <c r="X25" i="75" s="1"/>
  <c r="W25" i="75"/>
  <c r="AA25" i="75"/>
  <c r="AB25" i="75"/>
  <c r="AK25" i="75" s="1"/>
  <c r="AF25" i="75"/>
  <c r="AG25" i="75"/>
  <c r="AN25" i="75"/>
  <c r="AQ25" i="75"/>
  <c r="E26" i="5" s="1"/>
  <c r="AT25" i="75"/>
  <c r="AW25" i="75"/>
  <c r="AY25" i="75" s="1"/>
  <c r="AX25" i="75"/>
  <c r="AZ25" i="75"/>
  <c r="BA25" i="75"/>
  <c r="BB25" i="75"/>
  <c r="J26" i="5" s="1"/>
  <c r="C26" i="75"/>
  <c r="D26" i="75"/>
  <c r="F26" i="75"/>
  <c r="P26" i="75" s="1"/>
  <c r="Y26" i="75" s="1"/>
  <c r="AP26" i="75" s="1"/>
  <c r="D27" i="5" s="1"/>
  <c r="G26" i="75"/>
  <c r="H26" i="75"/>
  <c r="J26" i="75" s="1"/>
  <c r="L26" i="75" s="1"/>
  <c r="I26" i="75"/>
  <c r="K26" i="75"/>
  <c r="M26" i="75"/>
  <c r="N26" i="75"/>
  <c r="V26" i="75" s="1"/>
  <c r="O26" i="75"/>
  <c r="W26" i="75" s="1"/>
  <c r="Q26" i="75"/>
  <c r="R26" i="75"/>
  <c r="AA26" i="75" s="1"/>
  <c r="S26" i="75"/>
  <c r="T26" i="75"/>
  <c r="AD26" i="75" s="1"/>
  <c r="U26" i="75"/>
  <c r="AF26" i="75" s="1"/>
  <c r="AN26" i="75" s="1"/>
  <c r="Z26" i="75"/>
  <c r="AB26" i="75"/>
  <c r="AG26" i="75"/>
  <c r="AT26" i="75"/>
  <c r="AW26" i="75"/>
  <c r="AX26" i="75"/>
  <c r="AZ26" i="75"/>
  <c r="BB26" i="75" s="1"/>
  <c r="J27" i="5" s="1"/>
  <c r="BA26" i="75"/>
  <c r="C27" i="75"/>
  <c r="D27" i="75"/>
  <c r="E27" i="75"/>
  <c r="F27" i="75"/>
  <c r="G27" i="75"/>
  <c r="H27" i="75"/>
  <c r="J27" i="75" s="1"/>
  <c r="L27" i="75" s="1"/>
  <c r="I27" i="75"/>
  <c r="K27" i="75"/>
  <c r="M27" i="75"/>
  <c r="N27" i="75"/>
  <c r="O27" i="75"/>
  <c r="P27" i="75"/>
  <c r="Y27" i="75" s="1"/>
  <c r="Q27" i="75"/>
  <c r="Z27" i="75" s="1"/>
  <c r="AQ27" i="75" s="1"/>
  <c r="E28" i="5" s="1"/>
  <c r="R27" i="75"/>
  <c r="AA27" i="75" s="1"/>
  <c r="S27" i="75"/>
  <c r="T27" i="75"/>
  <c r="AD27" i="75" s="1"/>
  <c r="AM27" i="75" s="1"/>
  <c r="U27" i="75"/>
  <c r="AF27" i="75" s="1"/>
  <c r="V27" i="75"/>
  <c r="W27" i="75"/>
  <c r="X27" i="75" s="1"/>
  <c r="AB27" i="75"/>
  <c r="AG27" i="75"/>
  <c r="AP27" i="75"/>
  <c r="D28" i="5" s="1"/>
  <c r="AT27" i="75"/>
  <c r="AW27" i="75"/>
  <c r="AX27" i="75"/>
  <c r="AZ27" i="75"/>
  <c r="BA27" i="75"/>
  <c r="C28" i="75"/>
  <c r="D28" i="75"/>
  <c r="E28" i="75"/>
  <c r="F28" i="75"/>
  <c r="G28" i="75"/>
  <c r="H28" i="75"/>
  <c r="I28" i="75"/>
  <c r="K28" i="75"/>
  <c r="M28" i="75"/>
  <c r="N28" i="75"/>
  <c r="O28" i="75"/>
  <c r="P28" i="75"/>
  <c r="Y28" i="75" s="1"/>
  <c r="AP28" i="75" s="1"/>
  <c r="D29" i="5" s="1"/>
  <c r="Q28" i="75"/>
  <c r="R28" i="75"/>
  <c r="S28" i="75"/>
  <c r="T28" i="75"/>
  <c r="U28" i="75"/>
  <c r="AF28" i="75" s="1"/>
  <c r="AN28" i="75" s="1"/>
  <c r="V28" i="75"/>
  <c r="W28" i="75"/>
  <c r="Z28" i="75"/>
  <c r="AA28" i="75"/>
  <c r="AC28" i="75" s="1"/>
  <c r="AE28" i="75" s="1"/>
  <c r="AB28" i="75"/>
  <c r="AD28" i="75"/>
  <c r="AG28" i="75"/>
  <c r="AK28" i="75"/>
  <c r="AM28" i="75"/>
  <c r="AT28" i="75"/>
  <c r="AW28" i="75"/>
  <c r="AY28" i="75" s="1"/>
  <c r="I29" i="5" s="1"/>
  <c r="AX28" i="75"/>
  <c r="AZ28" i="75"/>
  <c r="BA28" i="75"/>
  <c r="C29" i="75"/>
  <c r="E29" i="75" s="1"/>
  <c r="D29" i="75"/>
  <c r="F29" i="75"/>
  <c r="G29" i="75"/>
  <c r="H29" i="75"/>
  <c r="I29" i="75"/>
  <c r="K29" i="75"/>
  <c r="M29" i="75"/>
  <c r="N29" i="75"/>
  <c r="O29" i="75"/>
  <c r="P29" i="75"/>
  <c r="Q29" i="75"/>
  <c r="Z29" i="75" s="1"/>
  <c r="R29" i="75"/>
  <c r="AA29" i="75" s="1"/>
  <c r="S29" i="75"/>
  <c r="AB29" i="75" s="1"/>
  <c r="T29" i="75"/>
  <c r="AD29" i="75" s="1"/>
  <c r="AM29" i="75" s="1"/>
  <c r="U29" i="75"/>
  <c r="AF29" i="75" s="1"/>
  <c r="AN29" i="75" s="1"/>
  <c r="V29" i="75"/>
  <c r="W29" i="75"/>
  <c r="Y29" i="75"/>
  <c r="AP29" i="75" s="1"/>
  <c r="D30" i="5" s="1"/>
  <c r="AG29" i="75"/>
  <c r="AH29" i="75"/>
  <c r="AI29" i="75"/>
  <c r="AQ29" i="75"/>
  <c r="E30" i="5" s="1"/>
  <c r="AT29" i="75"/>
  <c r="AW29" i="75"/>
  <c r="AX29" i="75"/>
  <c r="AY29" i="75"/>
  <c r="I30" i="5" s="1"/>
  <c r="AZ29" i="75"/>
  <c r="BA29" i="75"/>
  <c r="BB29" i="75" s="1"/>
  <c r="C30" i="75"/>
  <c r="D30" i="75"/>
  <c r="F30" i="75"/>
  <c r="P30" i="75" s="1"/>
  <c r="G30" i="75"/>
  <c r="H30" i="75"/>
  <c r="I30" i="75"/>
  <c r="J30" i="75" s="1"/>
  <c r="L30" i="75" s="1"/>
  <c r="K30" i="75"/>
  <c r="M30" i="75"/>
  <c r="N30" i="75"/>
  <c r="V30" i="75" s="1"/>
  <c r="O30" i="75"/>
  <c r="Q30" i="75"/>
  <c r="Z30" i="75" s="1"/>
  <c r="R30" i="75"/>
  <c r="AA30" i="75" s="1"/>
  <c r="AJ30" i="75" s="1"/>
  <c r="S30" i="75"/>
  <c r="AB30" i="75" s="1"/>
  <c r="T30" i="75"/>
  <c r="AD30" i="75" s="1"/>
  <c r="U30" i="75"/>
  <c r="AF30" i="75" s="1"/>
  <c r="W30" i="75"/>
  <c r="Y30" i="75"/>
  <c r="AP30" i="75" s="1"/>
  <c r="D31" i="5" s="1"/>
  <c r="AG30" i="75"/>
  <c r="AI30" i="75"/>
  <c r="AT30" i="75"/>
  <c r="AW30" i="75"/>
  <c r="AY30" i="75" s="1"/>
  <c r="I31" i="5" s="1"/>
  <c r="AX30" i="75"/>
  <c r="AZ30" i="75"/>
  <c r="BA30" i="75"/>
  <c r="BB30" i="75"/>
  <c r="J31" i="5" s="1"/>
  <c r="C31" i="75"/>
  <c r="D31" i="75"/>
  <c r="F31" i="75"/>
  <c r="G31" i="75"/>
  <c r="H31" i="75"/>
  <c r="I31" i="75"/>
  <c r="K31" i="75"/>
  <c r="M31" i="75"/>
  <c r="N31" i="75"/>
  <c r="O31" i="75"/>
  <c r="P31" i="75"/>
  <c r="Y31" i="75" s="1"/>
  <c r="AP31" i="75" s="1"/>
  <c r="D32" i="5" s="1"/>
  <c r="Q31" i="75"/>
  <c r="Z31" i="75" s="1"/>
  <c r="R31" i="75"/>
  <c r="S31" i="75"/>
  <c r="T31" i="75"/>
  <c r="U31" i="75"/>
  <c r="AF31" i="75" s="1"/>
  <c r="V31" i="75"/>
  <c r="W31" i="75"/>
  <c r="X31" i="75" s="1"/>
  <c r="AA31" i="75"/>
  <c r="AC31" i="75" s="1"/>
  <c r="AE31" i="75" s="1"/>
  <c r="AB31" i="75"/>
  <c r="AK31" i="75" s="1"/>
  <c r="AD31" i="75"/>
  <c r="AM31" i="75" s="1"/>
  <c r="AG31" i="75"/>
  <c r="AJ31" i="75"/>
  <c r="AT31" i="75"/>
  <c r="AW31" i="75"/>
  <c r="AY31" i="75" s="1"/>
  <c r="I32" i="5" s="1"/>
  <c r="AX31" i="75"/>
  <c r="AZ31" i="75"/>
  <c r="BA31" i="75"/>
  <c r="BB31" i="75"/>
  <c r="C32" i="75"/>
  <c r="D32" i="75"/>
  <c r="F32" i="75"/>
  <c r="P32" i="75" s="1"/>
  <c r="Y32" i="75" s="1"/>
  <c r="AP32" i="75" s="1"/>
  <c r="D33" i="5" s="1"/>
  <c r="G32" i="75"/>
  <c r="AQ32" i="75" s="1"/>
  <c r="E33" i="5" s="1"/>
  <c r="H32" i="75"/>
  <c r="J32" i="75" s="1"/>
  <c r="L32" i="75" s="1"/>
  <c r="I32" i="75"/>
  <c r="K32" i="75"/>
  <c r="M32" i="75"/>
  <c r="N32" i="75"/>
  <c r="V32" i="75" s="1"/>
  <c r="O32" i="75"/>
  <c r="Q32" i="75"/>
  <c r="R32" i="75"/>
  <c r="AA32" i="75" s="1"/>
  <c r="S32" i="75"/>
  <c r="AB32" i="75" s="1"/>
  <c r="T32" i="75"/>
  <c r="AD32" i="75" s="1"/>
  <c r="AM32" i="75" s="1"/>
  <c r="U32" i="75"/>
  <c r="W32" i="75"/>
  <c r="Z32" i="75"/>
  <c r="AF32" i="75"/>
  <c r="AN32" i="75" s="1"/>
  <c r="AG32" i="75"/>
  <c r="AI32" i="75"/>
  <c r="AT32" i="75"/>
  <c r="AW32" i="75"/>
  <c r="AY32" i="75" s="1"/>
  <c r="I33" i="5" s="1"/>
  <c r="AX32" i="75"/>
  <c r="AZ32" i="75"/>
  <c r="BB32" i="75" s="1"/>
  <c r="BA32" i="75"/>
  <c r="C33" i="75"/>
  <c r="E33" i="75" s="1"/>
  <c r="D33" i="75"/>
  <c r="F33" i="75"/>
  <c r="P33" i="75" s="1"/>
  <c r="Y33" i="75" s="1"/>
  <c r="AP33" i="75" s="1"/>
  <c r="D34" i="5" s="1"/>
  <c r="G33" i="75"/>
  <c r="H33" i="75"/>
  <c r="I33" i="75"/>
  <c r="J33" i="75" s="1"/>
  <c r="L33" i="75" s="1"/>
  <c r="K33" i="75"/>
  <c r="M33" i="75"/>
  <c r="N33" i="75"/>
  <c r="V33" i="75" s="1"/>
  <c r="O33" i="75"/>
  <c r="W33" i="75" s="1"/>
  <c r="AI33" i="75" s="1"/>
  <c r="Q33" i="75"/>
  <c r="R33" i="75"/>
  <c r="AA33" i="75" s="1"/>
  <c r="AJ33" i="75" s="1"/>
  <c r="S33" i="75"/>
  <c r="AB33" i="75" s="1"/>
  <c r="T33" i="75"/>
  <c r="U33" i="75"/>
  <c r="AF33" i="75" s="1"/>
  <c r="Z33" i="75"/>
  <c r="AC33" i="75"/>
  <c r="AE33" i="75" s="1"/>
  <c r="AR33" i="75" s="1"/>
  <c r="F34" i="5" s="1"/>
  <c r="AD33" i="75"/>
  <c r="AM33" i="75" s="1"/>
  <c r="AG33" i="75"/>
  <c r="AT33" i="75"/>
  <c r="AW33" i="75"/>
  <c r="AX33" i="75"/>
  <c r="AZ33" i="75"/>
  <c r="BA33" i="75"/>
  <c r="C34" i="75"/>
  <c r="D34" i="75"/>
  <c r="E34" i="75"/>
  <c r="F34" i="75"/>
  <c r="G34" i="75"/>
  <c r="H34" i="75"/>
  <c r="I34" i="75"/>
  <c r="K34" i="75"/>
  <c r="M34" i="75"/>
  <c r="N34" i="75"/>
  <c r="O34" i="75"/>
  <c r="P34" i="75"/>
  <c r="Y34" i="75" s="1"/>
  <c r="AP34" i="75" s="1"/>
  <c r="D35" i="5" s="1"/>
  <c r="Q34" i="75"/>
  <c r="R34" i="75"/>
  <c r="AA34" i="75" s="1"/>
  <c r="AC34" i="75" s="1"/>
  <c r="AE34" i="75" s="1"/>
  <c r="S34" i="75"/>
  <c r="T34" i="75"/>
  <c r="U34" i="75"/>
  <c r="AF34" i="75" s="1"/>
  <c r="V34" i="75"/>
  <c r="W34" i="75"/>
  <c r="X34" i="75" s="1"/>
  <c r="Z34" i="75"/>
  <c r="AB34" i="75"/>
  <c r="AD34" i="75"/>
  <c r="AM34" i="75" s="1"/>
  <c r="AG34" i="75"/>
  <c r="AK34" i="75"/>
  <c r="AT34" i="75"/>
  <c r="AW34" i="75"/>
  <c r="AX34" i="75"/>
  <c r="AZ34" i="75"/>
  <c r="BB34" i="75" s="1"/>
  <c r="BA34" i="75"/>
  <c r="C35" i="75"/>
  <c r="D35" i="75"/>
  <c r="AI35" i="75" s="1"/>
  <c r="F35" i="75"/>
  <c r="P35" i="75" s="1"/>
  <c r="Y35" i="75" s="1"/>
  <c r="AP35" i="75" s="1"/>
  <c r="D36" i="5" s="1"/>
  <c r="G35" i="75"/>
  <c r="AQ35" i="75" s="1"/>
  <c r="E36" i="5" s="1"/>
  <c r="H35" i="75"/>
  <c r="J35" i="75" s="1"/>
  <c r="L35" i="75" s="1"/>
  <c r="I35" i="75"/>
  <c r="K35" i="75"/>
  <c r="M35" i="75"/>
  <c r="N35" i="75"/>
  <c r="O35" i="75"/>
  <c r="Q35" i="75"/>
  <c r="R35" i="75"/>
  <c r="S35" i="75"/>
  <c r="T35" i="75"/>
  <c r="AD35" i="75" s="1"/>
  <c r="U35" i="75"/>
  <c r="V35" i="75"/>
  <c r="W35" i="75"/>
  <c r="Z35" i="75"/>
  <c r="AA35" i="75"/>
  <c r="AB35" i="75"/>
  <c r="AK35" i="75" s="1"/>
  <c r="AF35" i="75"/>
  <c r="AG35" i="75"/>
  <c r="AT35" i="75"/>
  <c r="AW35" i="75"/>
  <c r="AY35" i="75" s="1"/>
  <c r="I36" i="5" s="1"/>
  <c r="AX35" i="75"/>
  <c r="AZ35" i="75"/>
  <c r="BA35" i="75"/>
  <c r="C36" i="75"/>
  <c r="D36" i="75"/>
  <c r="AI36" i="75" s="1"/>
  <c r="F36" i="75"/>
  <c r="P36" i="75" s="1"/>
  <c r="Y36" i="75" s="1"/>
  <c r="AP36" i="75" s="1"/>
  <c r="D37" i="5" s="1"/>
  <c r="G36" i="75"/>
  <c r="H36" i="75"/>
  <c r="J36" i="75" s="1"/>
  <c r="I36" i="75"/>
  <c r="K36" i="75"/>
  <c r="M36" i="75"/>
  <c r="N36" i="75"/>
  <c r="V36" i="75" s="1"/>
  <c r="X36" i="75" s="1"/>
  <c r="O36" i="75"/>
  <c r="Q36" i="75"/>
  <c r="R36" i="75"/>
  <c r="S36" i="75"/>
  <c r="T36" i="75"/>
  <c r="U36" i="75"/>
  <c r="AF36" i="75" s="1"/>
  <c r="W36" i="75"/>
  <c r="Z36" i="75"/>
  <c r="AA36" i="75"/>
  <c r="AB36" i="75"/>
  <c r="AK36" i="75" s="1"/>
  <c r="AD36" i="75"/>
  <c r="AG36" i="75"/>
  <c r="AJ36" i="75"/>
  <c r="AT36" i="75"/>
  <c r="AW36" i="75"/>
  <c r="AX36" i="75"/>
  <c r="AY36" i="75"/>
  <c r="I37" i="5" s="1"/>
  <c r="AZ36" i="75"/>
  <c r="BA36" i="75"/>
  <c r="BB36" i="75" s="1"/>
  <c r="C37" i="75"/>
  <c r="E37" i="75" s="1"/>
  <c r="D37" i="75"/>
  <c r="AI37" i="75" s="1"/>
  <c r="F37" i="75"/>
  <c r="P37" i="75" s="1"/>
  <c r="Y37" i="75" s="1"/>
  <c r="AP37" i="75" s="1"/>
  <c r="D38" i="5" s="1"/>
  <c r="G37" i="75"/>
  <c r="H37" i="75"/>
  <c r="J37" i="75" s="1"/>
  <c r="L37" i="75" s="1"/>
  <c r="I37" i="75"/>
  <c r="K37" i="75"/>
  <c r="M37" i="75"/>
  <c r="N37" i="75"/>
  <c r="O37" i="75"/>
  <c r="Q37" i="75"/>
  <c r="Z37" i="75" s="1"/>
  <c r="AQ37" i="75" s="1"/>
  <c r="E38" i="5" s="1"/>
  <c r="R37" i="75"/>
  <c r="AA37" i="75" s="1"/>
  <c r="S37" i="75"/>
  <c r="AB37" i="75" s="1"/>
  <c r="T37" i="75"/>
  <c r="U37" i="75"/>
  <c r="V37" i="75"/>
  <c r="X37" i="75" s="1"/>
  <c r="W37" i="75"/>
  <c r="AD37" i="75"/>
  <c r="AF37" i="75"/>
  <c r="AN37" i="75" s="1"/>
  <c r="AG37" i="75"/>
  <c r="AS37" i="75" s="1"/>
  <c r="AU37" i="75" s="1"/>
  <c r="G38" i="5" s="1"/>
  <c r="AH37" i="75"/>
  <c r="AM37" i="75"/>
  <c r="AT37" i="75"/>
  <c r="AW37" i="75"/>
  <c r="AY37" i="75" s="1"/>
  <c r="I38" i="5" s="1"/>
  <c r="AX37" i="75"/>
  <c r="AZ37" i="75"/>
  <c r="BA37" i="75"/>
  <c r="C38" i="75"/>
  <c r="AH38" i="75" s="1"/>
  <c r="D38" i="75"/>
  <c r="AI38" i="75" s="1"/>
  <c r="F38" i="75"/>
  <c r="G38" i="75"/>
  <c r="H38" i="75"/>
  <c r="I38" i="75"/>
  <c r="K38" i="75"/>
  <c r="M38" i="75"/>
  <c r="N38" i="75"/>
  <c r="O38" i="75"/>
  <c r="P38" i="75"/>
  <c r="Q38" i="75"/>
  <c r="Z38" i="75" s="1"/>
  <c r="AQ38" i="75" s="1"/>
  <c r="E39" i="5" s="1"/>
  <c r="R38" i="75"/>
  <c r="S38" i="75"/>
  <c r="AB38" i="75" s="1"/>
  <c r="AK38" i="75" s="1"/>
  <c r="T38" i="75"/>
  <c r="U38" i="75"/>
  <c r="AF38" i="75" s="1"/>
  <c r="V38" i="75"/>
  <c r="X38" i="75" s="1"/>
  <c r="W38" i="75"/>
  <c r="Y38" i="75"/>
  <c r="AP38" i="75" s="1"/>
  <c r="D39" i="5" s="1"/>
  <c r="AA38" i="75"/>
  <c r="AD38" i="75"/>
  <c r="AM38" i="75" s="1"/>
  <c r="AG38" i="75"/>
  <c r="AT38" i="75"/>
  <c r="AW38" i="75"/>
  <c r="AX38" i="75"/>
  <c r="AY38" i="75" s="1"/>
  <c r="I39" i="5" s="1"/>
  <c r="AZ38" i="75"/>
  <c r="BB38" i="75" s="1"/>
  <c r="BA38" i="75"/>
  <c r="C39" i="75"/>
  <c r="E39" i="75" s="1"/>
  <c r="D39" i="75"/>
  <c r="AI39" i="75" s="1"/>
  <c r="F39" i="75"/>
  <c r="G39" i="75"/>
  <c r="H39" i="75"/>
  <c r="I39" i="75"/>
  <c r="K39" i="75"/>
  <c r="M39" i="75"/>
  <c r="N39" i="75"/>
  <c r="O39" i="75"/>
  <c r="P39" i="75"/>
  <c r="Y39" i="75" s="1"/>
  <c r="AP39" i="75" s="1"/>
  <c r="D40" i="5" s="1"/>
  <c r="Q39" i="75"/>
  <c r="Z39" i="75" s="1"/>
  <c r="R39" i="75"/>
  <c r="S39" i="75"/>
  <c r="T39" i="75"/>
  <c r="AD39" i="75" s="1"/>
  <c r="AM39" i="75" s="1"/>
  <c r="U39" i="75"/>
  <c r="AF39" i="75" s="1"/>
  <c r="AN39" i="75" s="1"/>
  <c r="V39" i="75"/>
  <c r="W39" i="75"/>
  <c r="X39" i="75"/>
  <c r="AA39" i="75"/>
  <c r="AC39" i="75" s="1"/>
  <c r="AE39" i="75" s="1"/>
  <c r="AB39" i="75"/>
  <c r="AG39" i="75"/>
  <c r="AK39" i="75"/>
  <c r="AT39" i="75"/>
  <c r="AW39" i="75"/>
  <c r="AY39" i="75" s="1"/>
  <c r="I40" i="5" s="1"/>
  <c r="AX39" i="75"/>
  <c r="AZ39" i="75"/>
  <c r="BA39" i="75"/>
  <c r="C40" i="75"/>
  <c r="D40" i="75"/>
  <c r="AI40" i="75" s="1"/>
  <c r="F40" i="75"/>
  <c r="P40" i="75" s="1"/>
  <c r="Y40" i="75" s="1"/>
  <c r="AP40" i="75" s="1"/>
  <c r="D41" i="5" s="1"/>
  <c r="G40" i="75"/>
  <c r="H40" i="75"/>
  <c r="I40" i="75"/>
  <c r="K40" i="75"/>
  <c r="M40" i="75"/>
  <c r="N40" i="75"/>
  <c r="O40" i="75"/>
  <c r="Q40" i="75"/>
  <c r="R40" i="75"/>
  <c r="AA40" i="75" s="1"/>
  <c r="S40" i="75"/>
  <c r="AB40" i="75" s="1"/>
  <c r="AK40" i="75" s="1"/>
  <c r="T40" i="75"/>
  <c r="U40" i="75"/>
  <c r="AF40" i="75" s="1"/>
  <c r="AN40" i="75" s="1"/>
  <c r="V40" i="75"/>
  <c r="X40" i="75" s="1"/>
  <c r="W40" i="75"/>
  <c r="Z40" i="75"/>
  <c r="AD40" i="75"/>
  <c r="AM40" i="75" s="1"/>
  <c r="AG40" i="75"/>
  <c r="AT40" i="75"/>
  <c r="AW40" i="75"/>
  <c r="AY40" i="75" s="1"/>
  <c r="I41" i="5" s="1"/>
  <c r="AX40" i="75"/>
  <c r="AZ40" i="75"/>
  <c r="BA40" i="75"/>
  <c r="BB40" i="75"/>
  <c r="C41" i="75"/>
  <c r="E41" i="75" s="1"/>
  <c r="D41" i="75"/>
  <c r="F41" i="75"/>
  <c r="P41" i="75" s="1"/>
  <c r="Y41" i="75" s="1"/>
  <c r="AP41" i="75" s="1"/>
  <c r="D42" i="5" s="1"/>
  <c r="G41" i="75"/>
  <c r="H41" i="75"/>
  <c r="I41" i="75"/>
  <c r="K41" i="75"/>
  <c r="M41" i="75"/>
  <c r="N41" i="75"/>
  <c r="V41" i="75" s="1"/>
  <c r="O41" i="75"/>
  <c r="Q41" i="75"/>
  <c r="R41" i="75"/>
  <c r="AA41" i="75" s="1"/>
  <c r="S41" i="75"/>
  <c r="AB41" i="75" s="1"/>
  <c r="AK41" i="75" s="1"/>
  <c r="T41" i="75"/>
  <c r="U41" i="75"/>
  <c r="AF41" i="75" s="1"/>
  <c r="W41" i="75"/>
  <c r="Z41" i="75"/>
  <c r="AQ41" i="75" s="1"/>
  <c r="E42" i="5" s="1"/>
  <c r="AD41" i="75"/>
  <c r="AM41" i="75" s="1"/>
  <c r="AG41" i="75"/>
  <c r="AJ41" i="75"/>
  <c r="AT41" i="75"/>
  <c r="AW41" i="75"/>
  <c r="AY41" i="75" s="1"/>
  <c r="I42" i="5" s="1"/>
  <c r="AX41" i="75"/>
  <c r="AZ41" i="75"/>
  <c r="BB41" i="75" s="1"/>
  <c r="J42" i="5" s="1"/>
  <c r="BA41" i="75"/>
  <c r="BC41" i="75"/>
  <c r="K42" i="5" s="1"/>
  <c r="C42" i="75"/>
  <c r="D42" i="75"/>
  <c r="F42" i="75"/>
  <c r="P42" i="75" s="1"/>
  <c r="Y42" i="75" s="1"/>
  <c r="AP42" i="75" s="1"/>
  <c r="D43" i="5" s="1"/>
  <c r="G42" i="75"/>
  <c r="H42" i="75"/>
  <c r="J42" i="75" s="1"/>
  <c r="L42" i="75" s="1"/>
  <c r="I42" i="75"/>
  <c r="K42" i="75"/>
  <c r="M42" i="75"/>
  <c r="AN42" i="75" s="1"/>
  <c r="AS42" i="75" s="1"/>
  <c r="N42" i="75"/>
  <c r="V42" i="75" s="1"/>
  <c r="O42" i="75"/>
  <c r="Q42" i="75"/>
  <c r="R42" i="75"/>
  <c r="AA42" i="75" s="1"/>
  <c r="AJ42" i="75" s="1"/>
  <c r="S42" i="75"/>
  <c r="T42" i="75"/>
  <c r="AD42" i="75" s="1"/>
  <c r="U42" i="75"/>
  <c r="AF42" i="75" s="1"/>
  <c r="W42" i="75"/>
  <c r="Z42" i="75"/>
  <c r="AB42" i="75"/>
  <c r="AG42" i="75"/>
  <c r="AT42" i="75"/>
  <c r="AW42" i="75"/>
  <c r="AY42" i="75" s="1"/>
  <c r="I43" i="5" s="1"/>
  <c r="AX42" i="75"/>
  <c r="AZ42" i="75"/>
  <c r="BA42" i="75"/>
  <c r="C43" i="75"/>
  <c r="D43" i="75"/>
  <c r="E43" i="75"/>
  <c r="F43" i="75"/>
  <c r="P43" i="75" s="1"/>
  <c r="Y43" i="75" s="1"/>
  <c r="AP43" i="75" s="1"/>
  <c r="D44" i="5" s="1"/>
  <c r="G43" i="75"/>
  <c r="H43" i="75"/>
  <c r="J43" i="75" s="1"/>
  <c r="L43" i="75" s="1"/>
  <c r="I43" i="75"/>
  <c r="K43" i="75"/>
  <c r="M43" i="75"/>
  <c r="N43" i="75"/>
  <c r="V43" i="75" s="1"/>
  <c r="O43" i="75"/>
  <c r="Q43" i="75"/>
  <c r="R43" i="75"/>
  <c r="AA43" i="75" s="1"/>
  <c r="S43" i="75"/>
  <c r="AB43" i="75" s="1"/>
  <c r="T43" i="75"/>
  <c r="AD43" i="75" s="1"/>
  <c r="AM43" i="75" s="1"/>
  <c r="U43" i="75"/>
  <c r="AF43" i="75" s="1"/>
  <c r="W43" i="75"/>
  <c r="AI43" i="75" s="1"/>
  <c r="Z43" i="75"/>
  <c r="AG43" i="75"/>
  <c r="AK43" i="75"/>
  <c r="AT43" i="75"/>
  <c r="AW43" i="75"/>
  <c r="AY43" i="75" s="1"/>
  <c r="I44" i="5" s="1"/>
  <c r="AX43" i="75"/>
  <c r="AZ43" i="75"/>
  <c r="BA43" i="75"/>
  <c r="C44" i="75"/>
  <c r="D44" i="75"/>
  <c r="F44" i="75"/>
  <c r="P44" i="75" s="1"/>
  <c r="Y44" i="75" s="1"/>
  <c r="G44" i="75"/>
  <c r="H44" i="75"/>
  <c r="J44" i="75" s="1"/>
  <c r="I44" i="75"/>
  <c r="K44" i="75"/>
  <c r="AM44" i="75" s="1"/>
  <c r="M44" i="75"/>
  <c r="N44" i="75"/>
  <c r="V44" i="75" s="1"/>
  <c r="O44" i="75"/>
  <c r="W44" i="75" s="1"/>
  <c r="Q44" i="75"/>
  <c r="R44" i="75"/>
  <c r="S44" i="75"/>
  <c r="T44" i="75"/>
  <c r="U44" i="75"/>
  <c r="AF44" i="75" s="1"/>
  <c r="AN44" i="75" s="1"/>
  <c r="AS44" i="75" s="1"/>
  <c r="AU44" i="75" s="1"/>
  <c r="G45" i="5" s="1"/>
  <c r="Z44" i="75"/>
  <c r="AQ44" i="75" s="1"/>
  <c r="E45" i="5" s="1"/>
  <c r="AA44" i="75"/>
  <c r="AJ44" i="75" s="1"/>
  <c r="AB44" i="75"/>
  <c r="AK44" i="75" s="1"/>
  <c r="AD44" i="75"/>
  <c r="AG44" i="75"/>
  <c r="AP44" i="75"/>
  <c r="D45" i="5" s="1"/>
  <c r="AT44" i="75"/>
  <c r="AW44" i="75"/>
  <c r="AY44" i="75" s="1"/>
  <c r="I45" i="5" s="1"/>
  <c r="AX44" i="75"/>
  <c r="AZ44" i="75"/>
  <c r="BA44" i="75"/>
  <c r="C45" i="75"/>
  <c r="D45" i="75"/>
  <c r="F45" i="75"/>
  <c r="G45" i="75"/>
  <c r="H45" i="75"/>
  <c r="I45" i="75"/>
  <c r="K45" i="75"/>
  <c r="M45" i="75"/>
  <c r="N45" i="75"/>
  <c r="O45" i="75"/>
  <c r="P45" i="75"/>
  <c r="Y45" i="75" s="1"/>
  <c r="AP45" i="75" s="1"/>
  <c r="D46" i="5" s="1"/>
  <c r="Q45" i="75"/>
  <c r="Z45" i="75" s="1"/>
  <c r="R45" i="75"/>
  <c r="S45" i="75"/>
  <c r="AB45" i="75" s="1"/>
  <c r="AK45" i="75" s="1"/>
  <c r="T45" i="75"/>
  <c r="U45" i="75"/>
  <c r="AF45" i="75" s="1"/>
  <c r="V45" i="75"/>
  <c r="X45" i="75" s="1"/>
  <c r="W45" i="75"/>
  <c r="AA45" i="75"/>
  <c r="AC45" i="75"/>
  <c r="AD45" i="75"/>
  <c r="AM45" i="75" s="1"/>
  <c r="AG45" i="75"/>
  <c r="AT45" i="75"/>
  <c r="AW45" i="75"/>
  <c r="AX45" i="75"/>
  <c r="AZ45" i="75"/>
  <c r="BB45" i="75" s="1"/>
  <c r="J46" i="5" s="1"/>
  <c r="BA45" i="75"/>
  <c r="C46" i="75"/>
  <c r="E46" i="75" s="1"/>
  <c r="D46" i="75"/>
  <c r="F46" i="75"/>
  <c r="P46" i="75" s="1"/>
  <c r="Y46" i="75" s="1"/>
  <c r="AP46" i="75" s="1"/>
  <c r="D47" i="5" s="1"/>
  <c r="G46" i="75"/>
  <c r="H46" i="75"/>
  <c r="J46" i="75" s="1"/>
  <c r="L46" i="75" s="1"/>
  <c r="I46" i="75"/>
  <c r="K46" i="75"/>
  <c r="M46" i="75"/>
  <c r="N46" i="75"/>
  <c r="V46" i="75" s="1"/>
  <c r="X46" i="75" s="1"/>
  <c r="O46" i="75"/>
  <c r="Q46" i="75"/>
  <c r="Z46" i="75" s="1"/>
  <c r="AQ46" i="75" s="1"/>
  <c r="E47" i="5" s="1"/>
  <c r="R46" i="75"/>
  <c r="S46" i="75"/>
  <c r="T46" i="75"/>
  <c r="AD46" i="75" s="1"/>
  <c r="AM46" i="75" s="1"/>
  <c r="U46" i="75"/>
  <c r="W46" i="75"/>
  <c r="AA46" i="75"/>
  <c r="AJ46" i="75" s="1"/>
  <c r="AB46" i="75"/>
  <c r="AF46" i="75"/>
  <c r="AG46" i="75"/>
  <c r="AT46" i="75"/>
  <c r="AW46" i="75"/>
  <c r="AX46" i="75"/>
  <c r="AZ46" i="75"/>
  <c r="BB46" i="75" s="1"/>
  <c r="J47" i="5" s="1"/>
  <c r="BA46" i="75"/>
  <c r="C47" i="75"/>
  <c r="E47" i="75" s="1"/>
  <c r="D47" i="75"/>
  <c r="F47" i="75"/>
  <c r="P47" i="75" s="1"/>
  <c r="Y47" i="75" s="1"/>
  <c r="AP47" i="75" s="1"/>
  <c r="D48" i="5" s="1"/>
  <c r="G47" i="75"/>
  <c r="H47" i="75"/>
  <c r="J47" i="75" s="1"/>
  <c r="L47" i="75" s="1"/>
  <c r="I47" i="75"/>
  <c r="K47" i="75"/>
  <c r="M47" i="75"/>
  <c r="N47" i="75"/>
  <c r="V47" i="75" s="1"/>
  <c r="O47" i="75"/>
  <c r="W47" i="75" s="1"/>
  <c r="Q47" i="75"/>
  <c r="Z47" i="75" s="1"/>
  <c r="AQ47" i="75" s="1"/>
  <c r="E48" i="5" s="1"/>
  <c r="R47" i="75"/>
  <c r="AA47" i="75" s="1"/>
  <c r="S47" i="75"/>
  <c r="T47" i="75"/>
  <c r="AD47" i="75" s="1"/>
  <c r="AM47" i="75" s="1"/>
  <c r="U47" i="75"/>
  <c r="AB47" i="75"/>
  <c r="AK47" i="75" s="1"/>
  <c r="AF47" i="75"/>
  <c r="AG47" i="75"/>
  <c r="AT47" i="75"/>
  <c r="AW47" i="75"/>
  <c r="AX47" i="75"/>
  <c r="AZ47" i="75"/>
  <c r="BA47" i="75"/>
  <c r="BB47" i="75"/>
  <c r="C48" i="75"/>
  <c r="D48" i="75"/>
  <c r="AI48" i="75" s="1"/>
  <c r="F48" i="75"/>
  <c r="G48" i="75"/>
  <c r="H48" i="75"/>
  <c r="I48" i="75"/>
  <c r="J48" i="75"/>
  <c r="K48" i="75"/>
  <c r="M48" i="75"/>
  <c r="AN48" i="75" s="1"/>
  <c r="N48" i="75"/>
  <c r="O48" i="75"/>
  <c r="P48" i="75"/>
  <c r="Y48" i="75" s="1"/>
  <c r="AP48" i="75" s="1"/>
  <c r="D49" i="5" s="1"/>
  <c r="Q48" i="75"/>
  <c r="R48" i="75"/>
  <c r="AA48" i="75" s="1"/>
  <c r="S48" i="75"/>
  <c r="T48" i="75"/>
  <c r="AD48" i="75" s="1"/>
  <c r="U48" i="75"/>
  <c r="V48" i="75"/>
  <c r="W48" i="75"/>
  <c r="X48" i="75"/>
  <c r="Z48" i="75"/>
  <c r="AQ48" i="75" s="1"/>
  <c r="E49" i="5" s="1"/>
  <c r="AB48" i="75"/>
  <c r="AK48" i="75" s="1"/>
  <c r="AF48" i="75"/>
  <c r="AG48" i="75"/>
  <c r="AT48" i="75"/>
  <c r="AW48" i="75"/>
  <c r="AY48" i="75" s="1"/>
  <c r="I49" i="5" s="1"/>
  <c r="AX48" i="75"/>
  <c r="AZ48" i="75"/>
  <c r="BB48" i="75" s="1"/>
  <c r="BA48" i="75"/>
  <c r="C49" i="75"/>
  <c r="D49" i="75"/>
  <c r="F49" i="75"/>
  <c r="P49" i="75" s="1"/>
  <c r="Y49" i="75" s="1"/>
  <c r="AP49" i="75" s="1"/>
  <c r="D50" i="5" s="1"/>
  <c r="G49" i="75"/>
  <c r="H49" i="75"/>
  <c r="I49" i="75"/>
  <c r="K49" i="75"/>
  <c r="M49" i="75"/>
  <c r="N49" i="75"/>
  <c r="V49" i="75" s="1"/>
  <c r="O49" i="75"/>
  <c r="W49" i="75" s="1"/>
  <c r="AI49" i="75" s="1"/>
  <c r="Q49" i="75"/>
  <c r="Z49" i="75" s="1"/>
  <c r="AQ49" i="75" s="1"/>
  <c r="E50" i="5" s="1"/>
  <c r="R49" i="75"/>
  <c r="AA49" i="75" s="1"/>
  <c r="S49" i="75"/>
  <c r="AB49" i="75" s="1"/>
  <c r="T49" i="75"/>
  <c r="U49" i="75"/>
  <c r="AF49" i="75" s="1"/>
  <c r="AD49" i="75"/>
  <c r="AM49" i="75" s="1"/>
  <c r="AG49" i="75"/>
  <c r="AT49" i="75"/>
  <c r="AW49" i="75"/>
  <c r="AX49" i="75"/>
  <c r="AY49" i="75"/>
  <c r="I50" i="5" s="1"/>
  <c r="AZ49" i="75"/>
  <c r="BA49" i="75"/>
  <c r="C50" i="75"/>
  <c r="D50" i="75"/>
  <c r="F50" i="75"/>
  <c r="G50" i="75"/>
  <c r="H50" i="75"/>
  <c r="I50" i="75"/>
  <c r="K50" i="75"/>
  <c r="M50" i="75"/>
  <c r="N50" i="75"/>
  <c r="O50" i="75"/>
  <c r="P50" i="75"/>
  <c r="Y50" i="75" s="1"/>
  <c r="Q50" i="75"/>
  <c r="R50" i="75"/>
  <c r="AA50" i="75" s="1"/>
  <c r="AJ50" i="75" s="1"/>
  <c r="S50" i="75"/>
  <c r="AB50" i="75" s="1"/>
  <c r="T50" i="75"/>
  <c r="AD50" i="75" s="1"/>
  <c r="AM50" i="75" s="1"/>
  <c r="U50" i="75"/>
  <c r="V50" i="75"/>
  <c r="X50" i="75" s="1"/>
  <c r="W50" i="75"/>
  <c r="Z50" i="75"/>
  <c r="AF50" i="75"/>
  <c r="AN50" i="75" s="1"/>
  <c r="AG50" i="75"/>
  <c r="AS50" i="75" s="1"/>
  <c r="AU50" i="75" s="1"/>
  <c r="G51" i="5" s="1"/>
  <c r="AP50" i="75"/>
  <c r="D51" i="5" s="1"/>
  <c r="AT50" i="75"/>
  <c r="AW50" i="75"/>
  <c r="AX50" i="75"/>
  <c r="AZ50" i="75"/>
  <c r="BB50" i="75" s="1"/>
  <c r="J51" i="5" s="1"/>
  <c r="BA50" i="75"/>
  <c r="C51" i="75"/>
  <c r="D51" i="75"/>
  <c r="E51" i="75"/>
  <c r="F51" i="75"/>
  <c r="G51" i="75"/>
  <c r="H51" i="75"/>
  <c r="J51" i="75" s="1"/>
  <c r="L51" i="75" s="1"/>
  <c r="I51" i="75"/>
  <c r="K51" i="75"/>
  <c r="M51" i="75"/>
  <c r="N51" i="75"/>
  <c r="O51" i="75"/>
  <c r="P51" i="75"/>
  <c r="Q51" i="75"/>
  <c r="R51" i="75"/>
  <c r="AA51" i="75" s="1"/>
  <c r="S51" i="75"/>
  <c r="AB51" i="75" s="1"/>
  <c r="T51" i="75"/>
  <c r="AD51" i="75" s="1"/>
  <c r="U51" i="75"/>
  <c r="V51" i="75"/>
  <c r="X51" i="75" s="1"/>
  <c r="W51" i="75"/>
  <c r="AI51" i="75" s="1"/>
  <c r="Y51" i="75"/>
  <c r="AP51" i="75" s="1"/>
  <c r="D52" i="5" s="1"/>
  <c r="Z51" i="75"/>
  <c r="AF51" i="75"/>
  <c r="AG51" i="75"/>
  <c r="AM51" i="75"/>
  <c r="AT51" i="75"/>
  <c r="AW51" i="75"/>
  <c r="AY51" i="75" s="1"/>
  <c r="I52" i="5" s="1"/>
  <c r="AX51" i="75"/>
  <c r="AZ51" i="75"/>
  <c r="BA51" i="75"/>
  <c r="C52" i="75"/>
  <c r="D52" i="75"/>
  <c r="F52" i="75"/>
  <c r="G52" i="75"/>
  <c r="AQ52" i="75" s="1"/>
  <c r="E53" i="5" s="1"/>
  <c r="H52" i="75"/>
  <c r="J52" i="75" s="1"/>
  <c r="L52" i="75" s="1"/>
  <c r="I52" i="75"/>
  <c r="K52" i="75"/>
  <c r="M52" i="75"/>
  <c r="N52" i="75"/>
  <c r="O52" i="75"/>
  <c r="P52" i="75"/>
  <c r="Y52" i="75" s="1"/>
  <c r="AP52" i="75" s="1"/>
  <c r="D53" i="5" s="1"/>
  <c r="Q52" i="75"/>
  <c r="R52" i="75"/>
  <c r="S52" i="75"/>
  <c r="T52" i="75"/>
  <c r="U52" i="75"/>
  <c r="V52" i="75"/>
  <c r="W52" i="75"/>
  <c r="X52" i="75" s="1"/>
  <c r="Z52" i="75"/>
  <c r="AA52" i="75"/>
  <c r="AB52" i="75"/>
  <c r="AD52" i="75"/>
  <c r="AF52" i="75"/>
  <c r="AG52" i="75"/>
  <c r="AI52" i="75"/>
  <c r="AN52" i="75"/>
  <c r="AS52" i="75" s="1"/>
  <c r="AU52" i="75" s="1"/>
  <c r="G53" i="5" s="1"/>
  <c r="AT52" i="75"/>
  <c r="AW52" i="75"/>
  <c r="AY52" i="75" s="1"/>
  <c r="I53" i="5" s="1"/>
  <c r="AX52" i="75"/>
  <c r="AZ52" i="75"/>
  <c r="BB52" i="75" s="1"/>
  <c r="BA52" i="75"/>
  <c r="C53" i="75"/>
  <c r="E53" i="75" s="1"/>
  <c r="D53" i="75"/>
  <c r="F53" i="75"/>
  <c r="G53" i="75"/>
  <c r="H53" i="75"/>
  <c r="J53" i="75" s="1"/>
  <c r="L53" i="75" s="1"/>
  <c r="I53" i="75"/>
  <c r="K53" i="75"/>
  <c r="M53" i="75"/>
  <c r="N53" i="75"/>
  <c r="O53" i="75"/>
  <c r="P53" i="75"/>
  <c r="Y53" i="75" s="1"/>
  <c r="AP53" i="75" s="1"/>
  <c r="D54" i="5" s="1"/>
  <c r="Q53" i="75"/>
  <c r="Z53" i="75" s="1"/>
  <c r="R53" i="75"/>
  <c r="S53" i="75"/>
  <c r="AB53" i="75" s="1"/>
  <c r="AK53" i="75" s="1"/>
  <c r="T53" i="75"/>
  <c r="U53" i="75"/>
  <c r="AF53" i="75" s="1"/>
  <c r="AN53" i="75" s="1"/>
  <c r="V53" i="75"/>
  <c r="W53" i="75"/>
  <c r="AI53" i="75" s="1"/>
  <c r="X53" i="75"/>
  <c r="AA53" i="75"/>
  <c r="AC53" i="75" s="1"/>
  <c r="AE53" i="75" s="1"/>
  <c r="AD53" i="75"/>
  <c r="AG53" i="75"/>
  <c r="AH53" i="75"/>
  <c r="AM53" i="75"/>
  <c r="AT53" i="75"/>
  <c r="AW53" i="75"/>
  <c r="AY53" i="75" s="1"/>
  <c r="I54" i="5" s="1"/>
  <c r="AX53" i="75"/>
  <c r="AZ53" i="75"/>
  <c r="BB53" i="75" s="1"/>
  <c r="BA53" i="75"/>
  <c r="C54" i="75"/>
  <c r="D54" i="75"/>
  <c r="E54" i="75"/>
  <c r="F54" i="75"/>
  <c r="P54" i="75" s="1"/>
  <c r="Y54" i="75" s="1"/>
  <c r="AP54" i="75" s="1"/>
  <c r="D55" i="5" s="1"/>
  <c r="G54" i="75"/>
  <c r="H54" i="75"/>
  <c r="J54" i="75" s="1"/>
  <c r="L54" i="75" s="1"/>
  <c r="I54" i="75"/>
  <c r="K54" i="75"/>
  <c r="M54" i="75"/>
  <c r="N54" i="75"/>
  <c r="V54" i="75" s="1"/>
  <c r="O54" i="75"/>
  <c r="Q54" i="75"/>
  <c r="Z54" i="75" s="1"/>
  <c r="R54" i="75"/>
  <c r="S54" i="75"/>
  <c r="T54" i="75"/>
  <c r="U54" i="75"/>
  <c r="W54" i="75"/>
  <c r="AA54" i="75"/>
  <c r="AB54" i="75"/>
  <c r="AD54" i="75"/>
  <c r="AM54" i="75" s="1"/>
  <c r="AF54" i="75"/>
  <c r="AG54" i="75"/>
  <c r="AN54" i="75"/>
  <c r="AS54" i="75" s="1"/>
  <c r="AU54" i="75" s="1"/>
  <c r="G55" i="5" s="1"/>
  <c r="AT54" i="75"/>
  <c r="AW54" i="75"/>
  <c r="AX54" i="75"/>
  <c r="AZ54" i="75"/>
  <c r="BB54" i="75" s="1"/>
  <c r="J55" i="5" s="1"/>
  <c r="BA54" i="75"/>
  <c r="C55" i="75"/>
  <c r="E55" i="75" s="1"/>
  <c r="D55" i="75"/>
  <c r="F55" i="75"/>
  <c r="P55" i="75" s="1"/>
  <c r="Y55" i="75" s="1"/>
  <c r="AP55" i="75" s="1"/>
  <c r="D56" i="5" s="1"/>
  <c r="G55" i="75"/>
  <c r="H55" i="75"/>
  <c r="I55" i="75"/>
  <c r="K55" i="75"/>
  <c r="M55" i="75"/>
  <c r="N55" i="75"/>
  <c r="V55" i="75" s="1"/>
  <c r="O55" i="75"/>
  <c r="W55" i="75" s="1"/>
  <c r="Q55" i="75"/>
  <c r="Z55" i="75" s="1"/>
  <c r="AQ55" i="75" s="1"/>
  <c r="E56" i="5" s="1"/>
  <c r="R55" i="75"/>
  <c r="AA55" i="75" s="1"/>
  <c r="S55" i="75"/>
  <c r="T55" i="75"/>
  <c r="AD55" i="75" s="1"/>
  <c r="AM55" i="75" s="1"/>
  <c r="U55" i="75"/>
  <c r="AB55" i="75"/>
  <c r="AK55" i="75" s="1"/>
  <c r="AF55" i="75"/>
  <c r="AN55" i="75" s="1"/>
  <c r="AS55" i="75" s="1"/>
  <c r="AU55" i="75" s="1"/>
  <c r="G56" i="5" s="1"/>
  <c r="AG55" i="75"/>
  <c r="AT55" i="75"/>
  <c r="AW55" i="75"/>
  <c r="AX55" i="75"/>
  <c r="AZ55" i="75"/>
  <c r="BB55" i="75" s="1"/>
  <c r="J56" i="5" s="1"/>
  <c r="BA55" i="75"/>
  <c r="C56" i="75"/>
  <c r="D56" i="75"/>
  <c r="F56" i="75"/>
  <c r="P56" i="75" s="1"/>
  <c r="Y56" i="75" s="1"/>
  <c r="AP56" i="75" s="1"/>
  <c r="D57" i="5" s="1"/>
  <c r="G56" i="75"/>
  <c r="H56" i="75"/>
  <c r="I56" i="75"/>
  <c r="K56" i="75"/>
  <c r="M56" i="75"/>
  <c r="N56" i="75"/>
  <c r="V56" i="75" s="1"/>
  <c r="X56" i="75" s="1"/>
  <c r="O56" i="75"/>
  <c r="Q56" i="75"/>
  <c r="Z56" i="75" s="1"/>
  <c r="AQ56" i="75" s="1"/>
  <c r="E57" i="5" s="1"/>
  <c r="R56" i="75"/>
  <c r="AA56" i="75" s="1"/>
  <c r="S56" i="75"/>
  <c r="AB56" i="75" s="1"/>
  <c r="T56" i="75"/>
  <c r="U56" i="75"/>
  <c r="W56" i="75"/>
  <c r="AD56" i="75"/>
  <c r="AM56" i="75" s="1"/>
  <c r="AF56" i="75"/>
  <c r="AN56" i="75" s="1"/>
  <c r="AG56" i="75"/>
  <c r="AT56" i="75"/>
  <c r="AW56" i="75"/>
  <c r="AX56" i="75"/>
  <c r="AZ56" i="75"/>
  <c r="BA56" i="75"/>
  <c r="BB56" i="75"/>
  <c r="C57" i="75"/>
  <c r="D57" i="75"/>
  <c r="F57" i="75"/>
  <c r="P57" i="75" s="1"/>
  <c r="G57" i="75"/>
  <c r="H57" i="75"/>
  <c r="I57" i="75"/>
  <c r="J57" i="75" s="1"/>
  <c r="K57" i="75"/>
  <c r="M57" i="75"/>
  <c r="N57" i="75"/>
  <c r="V57" i="75" s="1"/>
  <c r="O57" i="75"/>
  <c r="W57" i="75" s="1"/>
  <c r="Q57" i="75"/>
  <c r="R57" i="75"/>
  <c r="AA57" i="75" s="1"/>
  <c r="S57" i="75"/>
  <c r="T57" i="75"/>
  <c r="AD57" i="75" s="1"/>
  <c r="U57" i="75"/>
  <c r="AF57" i="75" s="1"/>
  <c r="Y57" i="75"/>
  <c r="AP57" i="75" s="1"/>
  <c r="D58" i="5" s="1"/>
  <c r="Z57" i="75"/>
  <c r="AB57" i="75"/>
  <c r="AG57" i="75"/>
  <c r="AT57" i="75"/>
  <c r="AW57" i="75"/>
  <c r="AX57" i="75"/>
  <c r="AZ57" i="75"/>
  <c r="BB57" i="75" s="1"/>
  <c r="J58" i="5" s="1"/>
  <c r="BA57" i="75"/>
  <c r="C58" i="75"/>
  <c r="D58" i="75"/>
  <c r="F58" i="75"/>
  <c r="G58" i="75"/>
  <c r="H58" i="75"/>
  <c r="J58" i="75" s="1"/>
  <c r="L58" i="75" s="1"/>
  <c r="I58" i="75"/>
  <c r="K58" i="75"/>
  <c r="M58" i="75"/>
  <c r="N58" i="75"/>
  <c r="O58" i="75"/>
  <c r="P58" i="75"/>
  <c r="Q58" i="75"/>
  <c r="Z58" i="75" s="1"/>
  <c r="R58" i="75"/>
  <c r="AA58" i="75" s="1"/>
  <c r="AC58" i="75" s="1"/>
  <c r="AE58" i="75" s="1"/>
  <c r="S58" i="75"/>
  <c r="T58" i="75"/>
  <c r="AD58" i="75" s="1"/>
  <c r="U58" i="75"/>
  <c r="V58" i="75"/>
  <c r="X58" i="75" s="1"/>
  <c r="W58" i="75"/>
  <c r="Y58" i="75"/>
  <c r="AP58" i="75" s="1"/>
  <c r="D59" i="5" s="1"/>
  <c r="AB58" i="75"/>
  <c r="AF58" i="75"/>
  <c r="AN58" i="75" s="1"/>
  <c r="AG58" i="75"/>
  <c r="AS58" i="75"/>
  <c r="AU58" i="75" s="1"/>
  <c r="G59" i="5" s="1"/>
  <c r="AT58" i="75"/>
  <c r="AW58" i="75"/>
  <c r="AX58" i="75"/>
  <c r="AZ58" i="75"/>
  <c r="BA58" i="75"/>
  <c r="C59" i="75"/>
  <c r="D59" i="75"/>
  <c r="AI59" i="75" s="1"/>
  <c r="F59" i="75"/>
  <c r="P59" i="75" s="1"/>
  <c r="Y59" i="75" s="1"/>
  <c r="AP59" i="75" s="1"/>
  <c r="D60" i="5" s="1"/>
  <c r="G59" i="75"/>
  <c r="AQ59" i="75" s="1"/>
  <c r="E60" i="5" s="1"/>
  <c r="H59" i="75"/>
  <c r="I59" i="75"/>
  <c r="J59" i="75"/>
  <c r="K59" i="75"/>
  <c r="M59" i="75"/>
  <c r="N59" i="75"/>
  <c r="V59" i="75" s="1"/>
  <c r="X59" i="75" s="1"/>
  <c r="O59" i="75"/>
  <c r="Q59" i="75"/>
  <c r="R59" i="75"/>
  <c r="S59" i="75"/>
  <c r="AB59" i="75" s="1"/>
  <c r="AK59" i="75" s="1"/>
  <c r="T59" i="75"/>
  <c r="AD59" i="75" s="1"/>
  <c r="U59" i="75"/>
  <c r="AF59" i="75" s="1"/>
  <c r="AN59" i="75" s="1"/>
  <c r="W59" i="75"/>
  <c r="Z59" i="75"/>
  <c r="AA59" i="75"/>
  <c r="AC59" i="75" s="1"/>
  <c r="AE59" i="75" s="1"/>
  <c r="AG59" i="75"/>
  <c r="AS59" i="75" s="1"/>
  <c r="AU59" i="75" s="1"/>
  <c r="G60" i="5" s="1"/>
  <c r="AT59" i="75"/>
  <c r="AW59" i="75"/>
  <c r="AX59" i="75"/>
  <c r="AY59" i="75"/>
  <c r="I60" i="5" s="1"/>
  <c r="AZ59" i="75"/>
  <c r="BA59" i="75"/>
  <c r="C60" i="75"/>
  <c r="D60" i="75"/>
  <c r="E60" i="75"/>
  <c r="F60" i="75"/>
  <c r="G60" i="75"/>
  <c r="H60" i="75"/>
  <c r="I60" i="75"/>
  <c r="K60" i="75"/>
  <c r="M60" i="75"/>
  <c r="N60" i="75"/>
  <c r="O60" i="75"/>
  <c r="P60" i="75"/>
  <c r="Y60" i="75" s="1"/>
  <c r="AP60" i="75" s="1"/>
  <c r="D61" i="5" s="1"/>
  <c r="Q60" i="75"/>
  <c r="R60" i="75"/>
  <c r="AA60" i="75" s="1"/>
  <c r="AC60" i="75" s="1"/>
  <c r="AE60" i="75" s="1"/>
  <c r="S60" i="75"/>
  <c r="T60" i="75"/>
  <c r="AD60" i="75" s="1"/>
  <c r="AM60" i="75" s="1"/>
  <c r="U60" i="75"/>
  <c r="V60" i="75"/>
  <c r="AH60" i="75" s="1"/>
  <c r="W60" i="75"/>
  <c r="Z60" i="75"/>
  <c r="AB60" i="75"/>
  <c r="AF60" i="75"/>
  <c r="AN60" i="75" s="1"/>
  <c r="AS60" i="75" s="1"/>
  <c r="AU60" i="75" s="1"/>
  <c r="G61" i="5" s="1"/>
  <c r="AG60" i="75"/>
  <c r="AK60" i="75"/>
  <c r="AT60" i="75"/>
  <c r="AW60" i="75"/>
  <c r="AX60" i="75"/>
  <c r="AY60" i="75"/>
  <c r="AZ60" i="75"/>
  <c r="BA60" i="75"/>
  <c r="BB60" i="75" s="1"/>
  <c r="J61" i="5" s="1"/>
  <c r="C61" i="75"/>
  <c r="E61" i="75" s="1"/>
  <c r="D61" i="75"/>
  <c r="F61" i="75"/>
  <c r="P61" i="75" s="1"/>
  <c r="Y61" i="75" s="1"/>
  <c r="AP61" i="75" s="1"/>
  <c r="D62" i="5" s="1"/>
  <c r="G61" i="75"/>
  <c r="H61" i="75"/>
  <c r="I61" i="75"/>
  <c r="J61" i="75" s="1"/>
  <c r="K61" i="75"/>
  <c r="M61" i="75"/>
  <c r="N61" i="75"/>
  <c r="V61" i="75" s="1"/>
  <c r="O61" i="75"/>
  <c r="W61" i="75" s="1"/>
  <c r="Q61" i="75"/>
  <c r="Z61" i="75" s="1"/>
  <c r="AQ61" i="75" s="1"/>
  <c r="E62" i="5" s="1"/>
  <c r="R61" i="75"/>
  <c r="S61" i="75"/>
  <c r="AB61" i="75" s="1"/>
  <c r="AK61" i="75" s="1"/>
  <c r="T61" i="75"/>
  <c r="AD61" i="75" s="1"/>
  <c r="AM61" i="75" s="1"/>
  <c r="U61" i="75"/>
  <c r="AA61" i="75"/>
  <c r="AJ61" i="75" s="1"/>
  <c r="AF61" i="75"/>
  <c r="AN61" i="75" s="1"/>
  <c r="AS61" i="75" s="1"/>
  <c r="AU61" i="75" s="1"/>
  <c r="G62" i="5" s="1"/>
  <c r="AG61" i="75"/>
  <c r="AT61" i="75"/>
  <c r="AW61" i="75"/>
  <c r="AX61" i="75"/>
  <c r="AZ61" i="75"/>
  <c r="BA61" i="75"/>
  <c r="BB61" i="75"/>
  <c r="J62" i="5" s="1"/>
  <c r="C62" i="75"/>
  <c r="D62" i="75"/>
  <c r="E62" i="75"/>
  <c r="F62" i="75"/>
  <c r="G62" i="75"/>
  <c r="H62" i="75"/>
  <c r="I62" i="75"/>
  <c r="J62" i="75" s="1"/>
  <c r="K62" i="75"/>
  <c r="M62" i="75"/>
  <c r="N62" i="75"/>
  <c r="O62" i="75"/>
  <c r="P62" i="75"/>
  <c r="Y62" i="75" s="1"/>
  <c r="AP62" i="75" s="1"/>
  <c r="D63" i="5" s="1"/>
  <c r="Q62" i="75"/>
  <c r="Z62" i="75" s="1"/>
  <c r="AQ62" i="75" s="1"/>
  <c r="E63" i="5" s="1"/>
  <c r="R62" i="75"/>
  <c r="S62" i="75"/>
  <c r="T62" i="75"/>
  <c r="AD62" i="75" s="1"/>
  <c r="AM62" i="75" s="1"/>
  <c r="U62" i="75"/>
  <c r="AF62" i="75" s="1"/>
  <c r="V62" i="75"/>
  <c r="W62" i="75"/>
  <c r="AI62" i="75" s="1"/>
  <c r="AA62" i="75"/>
  <c r="AB62" i="75"/>
  <c r="AK62" i="75" s="1"/>
  <c r="AC62" i="75"/>
  <c r="AE62" i="75" s="1"/>
  <c r="AG62" i="75"/>
  <c r="AH62" i="75"/>
  <c r="AJ62" i="75"/>
  <c r="AL62" i="75" s="1"/>
  <c r="AT62" i="75"/>
  <c r="AW62" i="75"/>
  <c r="AX62" i="75"/>
  <c r="AY62" i="75"/>
  <c r="I63" i="5" s="1"/>
  <c r="AZ62" i="75"/>
  <c r="BA62" i="75"/>
  <c r="BB62" i="75"/>
  <c r="C63" i="75"/>
  <c r="D63" i="75"/>
  <c r="F63" i="75"/>
  <c r="G63" i="75"/>
  <c r="H63" i="75"/>
  <c r="I63" i="75"/>
  <c r="K63" i="75"/>
  <c r="M63" i="75"/>
  <c r="N63" i="75"/>
  <c r="O63" i="75"/>
  <c r="P63" i="75"/>
  <c r="Q63" i="75"/>
  <c r="Z63" i="75" s="1"/>
  <c r="AQ63" i="75" s="1"/>
  <c r="E64" i="5" s="1"/>
  <c r="R63" i="75"/>
  <c r="S63" i="75"/>
  <c r="T63" i="75"/>
  <c r="U63" i="75"/>
  <c r="AF63" i="75" s="1"/>
  <c r="V63" i="75"/>
  <c r="X63" i="75" s="1"/>
  <c r="W63" i="75"/>
  <c r="Y63" i="75"/>
  <c r="AP63" i="75" s="1"/>
  <c r="D64" i="5" s="1"/>
  <c r="AA63" i="75"/>
  <c r="AJ63" i="75" s="1"/>
  <c r="AL63" i="75" s="1"/>
  <c r="AB63" i="75"/>
  <c r="AK63" i="75" s="1"/>
  <c r="AD63" i="75"/>
  <c r="AM63" i="75" s="1"/>
  <c r="AG63" i="75"/>
  <c r="AI63" i="75"/>
  <c r="AT63" i="75"/>
  <c r="AW63" i="75"/>
  <c r="AY63" i="75" s="1"/>
  <c r="I64" i="5" s="1"/>
  <c r="AX63" i="75"/>
  <c r="AZ63" i="75"/>
  <c r="BB63" i="75" s="1"/>
  <c r="BA63" i="75"/>
  <c r="C64" i="75"/>
  <c r="E64" i="75" s="1"/>
  <c r="D64" i="75"/>
  <c r="F64" i="75"/>
  <c r="G64" i="75"/>
  <c r="H64" i="75"/>
  <c r="J64" i="75" s="1"/>
  <c r="I64" i="75"/>
  <c r="K64" i="75"/>
  <c r="M64" i="75"/>
  <c r="N64" i="75"/>
  <c r="O64" i="75"/>
  <c r="P64" i="75"/>
  <c r="Q64" i="75"/>
  <c r="Z64" i="75" s="1"/>
  <c r="AQ64" i="75" s="1"/>
  <c r="E65" i="5" s="1"/>
  <c r="R64" i="75"/>
  <c r="AA64" i="75" s="1"/>
  <c r="S64" i="75"/>
  <c r="AB64" i="75" s="1"/>
  <c r="AK64" i="75" s="1"/>
  <c r="T64" i="75"/>
  <c r="AD64" i="75" s="1"/>
  <c r="U64" i="75"/>
  <c r="AF64" i="75" s="1"/>
  <c r="AN64" i="75" s="1"/>
  <c r="V64" i="75"/>
  <c r="X64" i="75" s="1"/>
  <c r="W64" i="75"/>
  <c r="Y64" i="75"/>
  <c r="AP64" i="75" s="1"/>
  <c r="D65" i="5" s="1"/>
  <c r="AG64" i="75"/>
  <c r="AS64" i="75" s="1"/>
  <c r="AU64" i="75" s="1"/>
  <c r="G65" i="5" s="1"/>
  <c r="AH64" i="75"/>
  <c r="AI64" i="75"/>
  <c r="AT64" i="75"/>
  <c r="AW64" i="75"/>
  <c r="AY64" i="75" s="1"/>
  <c r="I65" i="5" s="1"/>
  <c r="AX64" i="75"/>
  <c r="AZ64" i="75"/>
  <c r="BA64" i="75"/>
  <c r="C65" i="75"/>
  <c r="D65" i="75"/>
  <c r="E65" i="75"/>
  <c r="F65" i="75"/>
  <c r="P65" i="75" s="1"/>
  <c r="Y65" i="75" s="1"/>
  <c r="AP65" i="75" s="1"/>
  <c r="D66" i="5" s="1"/>
  <c r="G65" i="75"/>
  <c r="H65" i="75"/>
  <c r="I65" i="75"/>
  <c r="J65" i="75"/>
  <c r="L65" i="75" s="1"/>
  <c r="K65" i="75"/>
  <c r="M65" i="75"/>
  <c r="N65" i="75"/>
  <c r="V65" i="75" s="1"/>
  <c r="O65" i="75"/>
  <c r="W65" i="75" s="1"/>
  <c r="Q65" i="75"/>
  <c r="Z65" i="75" s="1"/>
  <c r="R65" i="75"/>
  <c r="S65" i="75"/>
  <c r="AB65" i="75" s="1"/>
  <c r="AK65" i="75" s="1"/>
  <c r="T65" i="75"/>
  <c r="AD65" i="75" s="1"/>
  <c r="AM65" i="75" s="1"/>
  <c r="U65" i="75"/>
  <c r="AF65" i="75" s="1"/>
  <c r="AA65" i="75"/>
  <c r="AG65" i="75"/>
  <c r="AI65" i="75"/>
  <c r="AT65" i="75"/>
  <c r="AW65" i="75"/>
  <c r="AX65" i="75"/>
  <c r="AZ65" i="75"/>
  <c r="BB65" i="75" s="1"/>
  <c r="J66" i="5" s="1"/>
  <c r="BA65" i="75"/>
  <c r="C66" i="75"/>
  <c r="D66" i="75"/>
  <c r="E66" i="75"/>
  <c r="F66" i="75"/>
  <c r="P66" i="75" s="1"/>
  <c r="Y66" i="75" s="1"/>
  <c r="AP66" i="75" s="1"/>
  <c r="D67" i="5" s="1"/>
  <c r="G66" i="75"/>
  <c r="H66" i="75"/>
  <c r="J66" i="75" s="1"/>
  <c r="L66" i="75" s="1"/>
  <c r="I66" i="75"/>
  <c r="K66" i="75"/>
  <c r="M66" i="75"/>
  <c r="N66" i="75"/>
  <c r="V66" i="75" s="1"/>
  <c r="O66" i="75"/>
  <c r="W66" i="75" s="1"/>
  <c r="Q66" i="75"/>
  <c r="R66" i="75"/>
  <c r="AA66" i="75" s="1"/>
  <c r="S66" i="75"/>
  <c r="AB66" i="75" s="1"/>
  <c r="T66" i="75"/>
  <c r="AD66" i="75" s="1"/>
  <c r="AM66" i="75" s="1"/>
  <c r="U66" i="75"/>
  <c r="Z66" i="75"/>
  <c r="AF66" i="75"/>
  <c r="AN66" i="75" s="1"/>
  <c r="AG66" i="75"/>
  <c r="AT66" i="75"/>
  <c r="AW66" i="75"/>
  <c r="AX66" i="75"/>
  <c r="AZ66" i="75"/>
  <c r="BA66" i="75"/>
  <c r="BB66" i="75"/>
  <c r="J67" i="5" s="1"/>
  <c r="C67" i="75"/>
  <c r="D67" i="75"/>
  <c r="E67" i="75"/>
  <c r="F67" i="75"/>
  <c r="G67" i="75"/>
  <c r="H67" i="75"/>
  <c r="I67" i="75"/>
  <c r="K67" i="75"/>
  <c r="M67" i="75"/>
  <c r="N67" i="75"/>
  <c r="O67" i="75"/>
  <c r="P67" i="75"/>
  <c r="Y67" i="75" s="1"/>
  <c r="AP67" i="75" s="1"/>
  <c r="D68" i="5" s="1"/>
  <c r="Q67" i="75"/>
  <c r="Z67" i="75" s="1"/>
  <c r="R67" i="75"/>
  <c r="AA67" i="75" s="1"/>
  <c r="AC67" i="75" s="1"/>
  <c r="AE67" i="75" s="1"/>
  <c r="S67" i="75"/>
  <c r="T67" i="75"/>
  <c r="AD67" i="75" s="1"/>
  <c r="AM67" i="75" s="1"/>
  <c r="U67" i="75"/>
  <c r="V67" i="75"/>
  <c r="W67" i="75"/>
  <c r="X67" i="75"/>
  <c r="AB67" i="75"/>
  <c r="AK67" i="75" s="1"/>
  <c r="AF67" i="75"/>
  <c r="AN67" i="75" s="1"/>
  <c r="AG67" i="75"/>
  <c r="AH67" i="75"/>
  <c r="AO67" i="75"/>
  <c r="C68" i="5" s="1"/>
  <c r="AQ67" i="75"/>
  <c r="E68" i="5" s="1"/>
  <c r="AT67" i="75"/>
  <c r="AW67" i="75"/>
  <c r="AY67" i="75" s="1"/>
  <c r="I68" i="5" s="1"/>
  <c r="AX67" i="75"/>
  <c r="AZ67" i="75"/>
  <c r="BA67" i="75"/>
  <c r="C68" i="75"/>
  <c r="D68" i="75"/>
  <c r="E68" i="75" s="1"/>
  <c r="F68" i="75"/>
  <c r="P68" i="75" s="1"/>
  <c r="Y68" i="75" s="1"/>
  <c r="AP68" i="75" s="1"/>
  <c r="D69" i="5" s="1"/>
  <c r="G68" i="75"/>
  <c r="H68" i="75"/>
  <c r="I68" i="75"/>
  <c r="J68" i="75"/>
  <c r="L68" i="75" s="1"/>
  <c r="K68" i="75"/>
  <c r="M68" i="75"/>
  <c r="N68" i="75"/>
  <c r="V68" i="75" s="1"/>
  <c r="O68" i="75"/>
  <c r="W68" i="75" s="1"/>
  <c r="Q68" i="75"/>
  <c r="R68" i="75"/>
  <c r="AA68" i="75" s="1"/>
  <c r="S68" i="75"/>
  <c r="AB68" i="75" s="1"/>
  <c r="AK68" i="75" s="1"/>
  <c r="T68" i="75"/>
  <c r="U68" i="75"/>
  <c r="AF68" i="75" s="1"/>
  <c r="Z68" i="75"/>
  <c r="AD68" i="75"/>
  <c r="AM68" i="75" s="1"/>
  <c r="AG68" i="75"/>
  <c r="AT68" i="75"/>
  <c r="AW68" i="75"/>
  <c r="AY68" i="75" s="1"/>
  <c r="I69" i="5" s="1"/>
  <c r="AX68" i="75"/>
  <c r="AZ68" i="75"/>
  <c r="BA68" i="75"/>
  <c r="BB68" i="75"/>
  <c r="C69" i="75"/>
  <c r="D69" i="75"/>
  <c r="AI69" i="75" s="1"/>
  <c r="F69" i="75"/>
  <c r="G69" i="75"/>
  <c r="AQ69" i="75" s="1"/>
  <c r="E70" i="5" s="1"/>
  <c r="H69" i="75"/>
  <c r="J69" i="75" s="1"/>
  <c r="L69" i="75" s="1"/>
  <c r="I69" i="75"/>
  <c r="K69" i="75"/>
  <c r="M69" i="75"/>
  <c r="N69" i="75"/>
  <c r="O69" i="75"/>
  <c r="P69" i="75"/>
  <c r="Y69" i="75" s="1"/>
  <c r="AP69" i="75" s="1"/>
  <c r="D70" i="5" s="1"/>
  <c r="Q69" i="75"/>
  <c r="Z69" i="75" s="1"/>
  <c r="R69" i="75"/>
  <c r="S69" i="75"/>
  <c r="AB69" i="75" s="1"/>
  <c r="AK69" i="75" s="1"/>
  <c r="T69" i="75"/>
  <c r="U69" i="75"/>
  <c r="AF69" i="75" s="1"/>
  <c r="V69" i="75"/>
  <c r="W69" i="75"/>
  <c r="X69" i="75"/>
  <c r="AA69" i="75"/>
  <c r="AJ69" i="75" s="1"/>
  <c r="AL69" i="75" s="1"/>
  <c r="AD69" i="75"/>
  <c r="AM69" i="75" s="1"/>
  <c r="AG69" i="75"/>
  <c r="AT69" i="75"/>
  <c r="AW69" i="75"/>
  <c r="AX69" i="75"/>
  <c r="AY69" i="75"/>
  <c r="AZ69" i="75"/>
  <c r="BA69" i="75"/>
  <c r="BB69" i="75"/>
  <c r="J70" i="5" s="1"/>
  <c r="C70" i="75"/>
  <c r="D70" i="75"/>
  <c r="F70" i="75"/>
  <c r="P70" i="75" s="1"/>
  <c r="Y70" i="75" s="1"/>
  <c r="AP70" i="75" s="1"/>
  <c r="D71" i="5" s="1"/>
  <c r="G70" i="75"/>
  <c r="H70" i="75"/>
  <c r="I70" i="75"/>
  <c r="K70" i="75"/>
  <c r="M70" i="75"/>
  <c r="N70" i="75"/>
  <c r="O70" i="75"/>
  <c r="Q70" i="75"/>
  <c r="Z70" i="75" s="1"/>
  <c r="R70" i="75"/>
  <c r="AA70" i="75" s="1"/>
  <c r="AC70" i="75" s="1"/>
  <c r="S70" i="75"/>
  <c r="AB70" i="75" s="1"/>
  <c r="AK70" i="75" s="1"/>
  <c r="T70" i="75"/>
  <c r="U70" i="75"/>
  <c r="AF70" i="75" s="1"/>
  <c r="V70" i="75"/>
  <c r="X70" i="75" s="1"/>
  <c r="W70" i="75"/>
  <c r="AD70" i="75"/>
  <c r="AG70" i="75"/>
  <c r="AI70" i="75"/>
  <c r="AT70" i="75"/>
  <c r="AW70" i="75"/>
  <c r="AY70" i="75" s="1"/>
  <c r="I71" i="5" s="1"/>
  <c r="AX70" i="75"/>
  <c r="AZ70" i="75"/>
  <c r="BA70" i="75"/>
  <c r="BB70" i="75"/>
  <c r="J71" i="5" s="1"/>
  <c r="C71" i="75"/>
  <c r="D71" i="75"/>
  <c r="E71" i="75" s="1"/>
  <c r="F71" i="75"/>
  <c r="G71" i="75"/>
  <c r="H71" i="75"/>
  <c r="I71" i="75"/>
  <c r="K71" i="75"/>
  <c r="M71" i="75"/>
  <c r="N71" i="75"/>
  <c r="O71" i="75"/>
  <c r="P71" i="75"/>
  <c r="Q71" i="75"/>
  <c r="Z71" i="75" s="1"/>
  <c r="R71" i="75"/>
  <c r="S71" i="75"/>
  <c r="AB71" i="75" s="1"/>
  <c r="AK71" i="75" s="1"/>
  <c r="T71" i="75"/>
  <c r="AD71" i="75" s="1"/>
  <c r="U71" i="75"/>
  <c r="V71" i="75"/>
  <c r="X71" i="75" s="1"/>
  <c r="W71" i="75"/>
  <c r="Y71" i="75"/>
  <c r="AP71" i="75" s="1"/>
  <c r="D72" i="5" s="1"/>
  <c r="AA71" i="75"/>
  <c r="AF71" i="75"/>
  <c r="AN71" i="75" s="1"/>
  <c r="AG71" i="75"/>
  <c r="AQ71" i="75"/>
  <c r="E72" i="5" s="1"/>
  <c r="AS71" i="75"/>
  <c r="AU71" i="75" s="1"/>
  <c r="G72" i="5" s="1"/>
  <c r="AT71" i="75"/>
  <c r="AW71" i="75"/>
  <c r="AY71" i="75" s="1"/>
  <c r="I72" i="5" s="1"/>
  <c r="AX71" i="75"/>
  <c r="AZ71" i="75"/>
  <c r="BB71" i="75" s="1"/>
  <c r="BA71" i="75"/>
  <c r="C72" i="75"/>
  <c r="D72" i="75"/>
  <c r="E72" i="75"/>
  <c r="F72" i="75"/>
  <c r="G72" i="75"/>
  <c r="H72" i="75"/>
  <c r="I72" i="75"/>
  <c r="K72" i="75"/>
  <c r="M72" i="75"/>
  <c r="N72" i="75"/>
  <c r="O72" i="75"/>
  <c r="P72" i="75"/>
  <c r="Y72" i="75" s="1"/>
  <c r="AP72" i="75" s="1"/>
  <c r="D73" i="5" s="1"/>
  <c r="Q72" i="75"/>
  <c r="Z72" i="75" s="1"/>
  <c r="AQ72" i="75" s="1"/>
  <c r="E73" i="5" s="1"/>
  <c r="R72" i="75"/>
  <c r="S72" i="75"/>
  <c r="T72" i="75"/>
  <c r="AD72" i="75" s="1"/>
  <c r="AM72" i="75" s="1"/>
  <c r="U72" i="75"/>
  <c r="AF72" i="75" s="1"/>
  <c r="AN72" i="75" s="1"/>
  <c r="AS72" i="75" s="1"/>
  <c r="AU72" i="75" s="1"/>
  <c r="G73" i="5" s="1"/>
  <c r="V72" i="75"/>
  <c r="W72" i="75"/>
  <c r="AA72" i="75"/>
  <c r="AC72" i="75" s="1"/>
  <c r="AE72" i="75" s="1"/>
  <c r="AB72" i="75"/>
  <c r="AG72" i="75"/>
  <c r="AJ72" i="75"/>
  <c r="AT72" i="75"/>
  <c r="AW72" i="75"/>
  <c r="AY72" i="75" s="1"/>
  <c r="I73" i="5" s="1"/>
  <c r="AX72" i="75"/>
  <c r="AZ72" i="75"/>
  <c r="BB72" i="75" s="1"/>
  <c r="BA72" i="75"/>
  <c r="C73" i="75"/>
  <c r="D73" i="75"/>
  <c r="F73" i="75"/>
  <c r="G73" i="75"/>
  <c r="H73" i="75"/>
  <c r="J73" i="75" s="1"/>
  <c r="I73" i="75"/>
  <c r="K73" i="75"/>
  <c r="M73" i="75"/>
  <c r="N73" i="75"/>
  <c r="O73" i="75"/>
  <c r="P73" i="75"/>
  <c r="Q73" i="75"/>
  <c r="Z73" i="75" s="1"/>
  <c r="R73" i="75"/>
  <c r="AA73" i="75" s="1"/>
  <c r="S73" i="75"/>
  <c r="AB73" i="75" s="1"/>
  <c r="AK73" i="75" s="1"/>
  <c r="T73" i="75"/>
  <c r="AD73" i="75" s="1"/>
  <c r="U73" i="75"/>
  <c r="V73" i="75"/>
  <c r="X73" i="75" s="1"/>
  <c r="W73" i="75"/>
  <c r="Y73" i="75"/>
  <c r="AP73" i="75" s="1"/>
  <c r="D74" i="5" s="1"/>
  <c r="AF73" i="75"/>
  <c r="AN73" i="75" s="1"/>
  <c r="AG73" i="75"/>
  <c r="AH73" i="75"/>
  <c r="AI73" i="75"/>
  <c r="AQ73" i="75"/>
  <c r="E74" i="5" s="1"/>
  <c r="AT73" i="75"/>
  <c r="AW73" i="75"/>
  <c r="AX73" i="75"/>
  <c r="AY73" i="75"/>
  <c r="I74" i="5" s="1"/>
  <c r="AZ73" i="75"/>
  <c r="BB73" i="75" s="1"/>
  <c r="BA73" i="75"/>
  <c r="C74" i="75"/>
  <c r="D74" i="75"/>
  <c r="F74" i="75"/>
  <c r="P74" i="75" s="1"/>
  <c r="Y74" i="75" s="1"/>
  <c r="AP74" i="75" s="1"/>
  <c r="D75" i="5" s="1"/>
  <c r="G74" i="75"/>
  <c r="H74" i="75"/>
  <c r="I74" i="75"/>
  <c r="K74" i="75"/>
  <c r="M74" i="75"/>
  <c r="AN74" i="75" s="1"/>
  <c r="N74" i="75"/>
  <c r="V74" i="75" s="1"/>
  <c r="O74" i="75"/>
  <c r="Q74" i="75"/>
  <c r="Z74" i="75" s="1"/>
  <c r="R74" i="75"/>
  <c r="AA74" i="75" s="1"/>
  <c r="S74" i="75"/>
  <c r="AB74" i="75" s="1"/>
  <c r="T74" i="75"/>
  <c r="AD74" i="75" s="1"/>
  <c r="AM74" i="75" s="1"/>
  <c r="U74" i="75"/>
  <c r="AF74" i="75" s="1"/>
  <c r="W74" i="75"/>
  <c r="AI74" i="75" s="1"/>
  <c r="AG74" i="75"/>
  <c r="AH74" i="75"/>
  <c r="AQ74" i="75"/>
  <c r="E75" i="5" s="1"/>
  <c r="AS74" i="75"/>
  <c r="AU74" i="75" s="1"/>
  <c r="G75" i="5" s="1"/>
  <c r="AT74" i="75"/>
  <c r="AW74" i="75"/>
  <c r="AX74" i="75"/>
  <c r="AY74" i="75"/>
  <c r="I75" i="5" s="1"/>
  <c r="AZ74" i="75"/>
  <c r="BA74" i="75"/>
  <c r="BB74" i="75"/>
  <c r="C75" i="75"/>
  <c r="E75" i="75" s="1"/>
  <c r="D75" i="75"/>
  <c r="F75" i="75"/>
  <c r="P75" i="75" s="1"/>
  <c r="Y75" i="75" s="1"/>
  <c r="AP75" i="75" s="1"/>
  <c r="D76" i="5" s="1"/>
  <c r="G75" i="75"/>
  <c r="H75" i="75"/>
  <c r="J75" i="75" s="1"/>
  <c r="I75" i="75"/>
  <c r="K75" i="75"/>
  <c r="AM75" i="75" s="1"/>
  <c r="M75" i="75"/>
  <c r="N75" i="75"/>
  <c r="V75" i="75" s="1"/>
  <c r="O75" i="75"/>
  <c r="Q75" i="75"/>
  <c r="Z75" i="75" s="1"/>
  <c r="R75" i="75"/>
  <c r="AA75" i="75" s="1"/>
  <c r="S75" i="75"/>
  <c r="AB75" i="75" s="1"/>
  <c r="T75" i="75"/>
  <c r="U75" i="75"/>
  <c r="AF75" i="75" s="1"/>
  <c r="AN75" i="75" s="1"/>
  <c r="W75" i="75"/>
  <c r="AC75" i="75"/>
  <c r="AE75" i="75" s="1"/>
  <c r="AD75" i="75"/>
  <c r="AG75" i="75"/>
  <c r="AT75" i="75"/>
  <c r="AW75" i="75"/>
  <c r="AY75" i="75" s="1"/>
  <c r="I76" i="5" s="1"/>
  <c r="AX75" i="75"/>
  <c r="AZ75" i="75"/>
  <c r="BA75" i="75"/>
  <c r="C76" i="75"/>
  <c r="D76" i="75"/>
  <c r="E76" i="75"/>
  <c r="F76" i="75"/>
  <c r="G76" i="75"/>
  <c r="H76" i="75"/>
  <c r="I76" i="75"/>
  <c r="K76" i="75"/>
  <c r="M76" i="75"/>
  <c r="N76" i="75"/>
  <c r="O76" i="75"/>
  <c r="P76" i="75"/>
  <c r="Y76" i="75" s="1"/>
  <c r="AP76" i="75" s="1"/>
  <c r="D77" i="5" s="1"/>
  <c r="Q76" i="75"/>
  <c r="R76" i="75"/>
  <c r="S76" i="75"/>
  <c r="AB76" i="75" s="1"/>
  <c r="AK76" i="75" s="1"/>
  <c r="T76" i="75"/>
  <c r="AD76" i="75" s="1"/>
  <c r="AM76" i="75" s="1"/>
  <c r="U76" i="75"/>
  <c r="AF76" i="75" s="1"/>
  <c r="V76" i="75"/>
  <c r="W76" i="75"/>
  <c r="Z76" i="75"/>
  <c r="AA76" i="75"/>
  <c r="AC76" i="75" s="1"/>
  <c r="AE76" i="75" s="1"/>
  <c r="AG76" i="75"/>
  <c r="AN76" i="75"/>
  <c r="AT76" i="75"/>
  <c r="AW76" i="75"/>
  <c r="AX76" i="75"/>
  <c r="AZ76" i="75"/>
  <c r="BA76" i="75"/>
  <c r="C77" i="75"/>
  <c r="D77" i="75"/>
  <c r="F77" i="75"/>
  <c r="P77" i="75" s="1"/>
  <c r="Y77" i="75" s="1"/>
  <c r="AP77" i="75" s="1"/>
  <c r="D78" i="5" s="1"/>
  <c r="G77" i="75"/>
  <c r="H77" i="75"/>
  <c r="I77" i="75"/>
  <c r="K77" i="75"/>
  <c r="M77" i="75"/>
  <c r="AN77" i="75" s="1"/>
  <c r="N77" i="75"/>
  <c r="O77" i="75"/>
  <c r="W77" i="75" s="1"/>
  <c r="Q77" i="75"/>
  <c r="Z77" i="75" s="1"/>
  <c r="R77" i="75"/>
  <c r="AA77" i="75" s="1"/>
  <c r="AJ77" i="75" s="1"/>
  <c r="S77" i="75"/>
  <c r="AB77" i="75" s="1"/>
  <c r="AK77" i="75" s="1"/>
  <c r="T77" i="75"/>
  <c r="AD77" i="75" s="1"/>
  <c r="U77" i="75"/>
  <c r="AF77" i="75" s="1"/>
  <c r="V77" i="75"/>
  <c r="X77" i="75" s="1"/>
  <c r="AG77" i="75"/>
  <c r="AS77" i="75" s="1"/>
  <c r="AU77" i="75" s="1"/>
  <c r="G78" i="5" s="1"/>
  <c r="AT77" i="75"/>
  <c r="AW77" i="75"/>
  <c r="AY77" i="75" s="1"/>
  <c r="I78" i="5" s="1"/>
  <c r="AX77" i="75"/>
  <c r="AZ77" i="75"/>
  <c r="BA77" i="75"/>
  <c r="C78" i="75"/>
  <c r="D78" i="75"/>
  <c r="F78" i="75"/>
  <c r="G78" i="75"/>
  <c r="H78" i="75"/>
  <c r="I78" i="75"/>
  <c r="K78" i="75"/>
  <c r="M78" i="75"/>
  <c r="N78" i="75"/>
  <c r="O78" i="75"/>
  <c r="P78" i="75"/>
  <c r="Q78" i="75"/>
  <c r="Z78" i="75" s="1"/>
  <c r="AQ78" i="75" s="1"/>
  <c r="E79" i="5" s="1"/>
  <c r="R78" i="75"/>
  <c r="AA78" i="75" s="1"/>
  <c r="AJ78" i="75" s="1"/>
  <c r="S78" i="75"/>
  <c r="AB78" i="75" s="1"/>
  <c r="T78" i="75"/>
  <c r="AD78" i="75" s="1"/>
  <c r="U78" i="75"/>
  <c r="V78" i="75"/>
  <c r="X78" i="75" s="1"/>
  <c r="W78" i="75"/>
  <c r="Y78" i="75"/>
  <c r="AP78" i="75" s="1"/>
  <c r="D79" i="5" s="1"/>
  <c r="AF78" i="75"/>
  <c r="AN78" i="75" s="1"/>
  <c r="AG78" i="75"/>
  <c r="AS78" i="75" s="1"/>
  <c r="AH78" i="75"/>
  <c r="AI78" i="75"/>
  <c r="AT78" i="75"/>
  <c r="AW78" i="75"/>
  <c r="AX78" i="75"/>
  <c r="AY78" i="75"/>
  <c r="I79" i="5" s="1"/>
  <c r="AZ78" i="75"/>
  <c r="BA78" i="75"/>
  <c r="BB78" i="75" s="1"/>
  <c r="J79" i="5" s="1"/>
  <c r="BC78" i="75"/>
  <c r="K79" i="5" s="1"/>
  <c r="C79" i="75"/>
  <c r="D79" i="75"/>
  <c r="E79" i="75" s="1"/>
  <c r="F79" i="75"/>
  <c r="G79" i="75"/>
  <c r="H79" i="75"/>
  <c r="I79" i="75"/>
  <c r="J79" i="75"/>
  <c r="L79" i="75" s="1"/>
  <c r="K79" i="75"/>
  <c r="M79" i="75"/>
  <c r="N79" i="75"/>
  <c r="O79" i="75"/>
  <c r="P79" i="75"/>
  <c r="Y79" i="75" s="1"/>
  <c r="AP79" i="75" s="1"/>
  <c r="D80" i="5" s="1"/>
  <c r="Q79" i="75"/>
  <c r="R79" i="75"/>
  <c r="AA79" i="75" s="1"/>
  <c r="S79" i="75"/>
  <c r="AB79" i="75" s="1"/>
  <c r="T79" i="75"/>
  <c r="U79" i="75"/>
  <c r="AF79" i="75" s="1"/>
  <c r="AN79" i="75" s="1"/>
  <c r="V79" i="75"/>
  <c r="AH79" i="75" s="1"/>
  <c r="W79" i="75"/>
  <c r="Z79" i="75"/>
  <c r="AQ79" i="75" s="1"/>
  <c r="E80" i="5" s="1"/>
  <c r="AD79" i="75"/>
  <c r="AM79" i="75" s="1"/>
  <c r="AG79" i="75"/>
  <c r="AI79" i="75"/>
  <c r="AT79" i="75"/>
  <c r="AW79" i="75"/>
  <c r="AX79" i="75"/>
  <c r="AZ79" i="75"/>
  <c r="BB79" i="75" s="1"/>
  <c r="BA79" i="75"/>
  <c r="C80" i="75"/>
  <c r="E80" i="75" s="1"/>
  <c r="D80" i="75"/>
  <c r="F80" i="75"/>
  <c r="G80" i="75"/>
  <c r="H80" i="75"/>
  <c r="I80" i="75"/>
  <c r="K80" i="75"/>
  <c r="M80" i="75"/>
  <c r="N80" i="75"/>
  <c r="O80" i="75"/>
  <c r="P80" i="75"/>
  <c r="Y80" i="75" s="1"/>
  <c r="AP80" i="75" s="1"/>
  <c r="D81" i="5" s="1"/>
  <c r="Q80" i="75"/>
  <c r="Z80" i="75" s="1"/>
  <c r="R80" i="75"/>
  <c r="S80" i="75"/>
  <c r="AB80" i="75" s="1"/>
  <c r="T80" i="75"/>
  <c r="U80" i="75"/>
  <c r="AF80" i="75" s="1"/>
  <c r="AN80" i="75" s="1"/>
  <c r="V80" i="75"/>
  <c r="W80" i="75"/>
  <c r="AA80" i="75"/>
  <c r="AD80" i="75"/>
  <c r="AG80" i="75"/>
  <c r="AJ80" i="75"/>
  <c r="AM80" i="75"/>
  <c r="AQ80" i="75"/>
  <c r="E81" i="5" s="1"/>
  <c r="AT80" i="75"/>
  <c r="AW80" i="75"/>
  <c r="AY80" i="75" s="1"/>
  <c r="I81" i="5" s="1"/>
  <c r="AX80" i="75"/>
  <c r="AZ80" i="75"/>
  <c r="BB80" i="75" s="1"/>
  <c r="BA80" i="75"/>
  <c r="C81" i="75"/>
  <c r="D81" i="75"/>
  <c r="F81" i="75"/>
  <c r="P81" i="75" s="1"/>
  <c r="Y81" i="75" s="1"/>
  <c r="AP81" i="75" s="1"/>
  <c r="D82" i="5" s="1"/>
  <c r="G81" i="75"/>
  <c r="AQ81" i="75" s="1"/>
  <c r="E82" i="5" s="1"/>
  <c r="H81" i="75"/>
  <c r="J81" i="75" s="1"/>
  <c r="I81" i="75"/>
  <c r="K81" i="75"/>
  <c r="M81" i="75"/>
  <c r="N81" i="75"/>
  <c r="V81" i="75" s="1"/>
  <c r="O81" i="75"/>
  <c r="Q81" i="75"/>
  <c r="Z81" i="75" s="1"/>
  <c r="R81" i="75"/>
  <c r="S81" i="75"/>
  <c r="T81" i="75"/>
  <c r="U81" i="75"/>
  <c r="AF81" i="75" s="1"/>
  <c r="W81" i="75"/>
  <c r="AA81" i="75"/>
  <c r="AB81" i="75"/>
  <c r="AD81" i="75"/>
  <c r="AG81" i="75"/>
  <c r="AT81" i="75"/>
  <c r="AW81" i="75"/>
  <c r="AX81" i="75"/>
  <c r="AZ81" i="75"/>
  <c r="BB81" i="75" s="1"/>
  <c r="J82" i="5" s="1"/>
  <c r="BA81" i="75"/>
  <c r="C82" i="75"/>
  <c r="D82" i="75"/>
  <c r="AI82" i="75" s="1"/>
  <c r="F82" i="75"/>
  <c r="P82" i="75" s="1"/>
  <c r="G82" i="75"/>
  <c r="H82" i="75"/>
  <c r="I82" i="75"/>
  <c r="J82" i="75" s="1"/>
  <c r="L82" i="75" s="1"/>
  <c r="K82" i="75"/>
  <c r="M82" i="75"/>
  <c r="N82" i="75"/>
  <c r="O82" i="75"/>
  <c r="W82" i="75" s="1"/>
  <c r="Q82" i="75"/>
  <c r="Z82" i="75" s="1"/>
  <c r="AQ82" i="75" s="1"/>
  <c r="E83" i="5" s="1"/>
  <c r="R82" i="75"/>
  <c r="AA82" i="75" s="1"/>
  <c r="S82" i="75"/>
  <c r="T82" i="75"/>
  <c r="U82" i="75"/>
  <c r="AF82" i="75" s="1"/>
  <c r="V82" i="75"/>
  <c r="X82" i="75" s="1"/>
  <c r="Y82" i="75"/>
  <c r="AP82" i="75" s="1"/>
  <c r="D83" i="5" s="1"/>
  <c r="AB82" i="75"/>
  <c r="AK82" i="75" s="1"/>
  <c r="AD82" i="75"/>
  <c r="AM82" i="75" s="1"/>
  <c r="AG82" i="75"/>
  <c r="AT82" i="75"/>
  <c r="AW82" i="75"/>
  <c r="AX82" i="75"/>
  <c r="AZ82" i="75"/>
  <c r="BA82" i="75"/>
  <c r="C83" i="75"/>
  <c r="D83" i="75"/>
  <c r="F83" i="75"/>
  <c r="P83" i="75" s="1"/>
  <c r="Y83" i="75" s="1"/>
  <c r="AP83" i="75" s="1"/>
  <c r="D84" i="5" s="1"/>
  <c r="G83" i="75"/>
  <c r="H83" i="75"/>
  <c r="J83" i="75" s="1"/>
  <c r="L83" i="75" s="1"/>
  <c r="I83" i="75"/>
  <c r="K83" i="75"/>
  <c r="M83" i="75"/>
  <c r="N83" i="75"/>
  <c r="V83" i="75" s="1"/>
  <c r="X83" i="75" s="1"/>
  <c r="O83" i="75"/>
  <c r="W83" i="75" s="1"/>
  <c r="Q83" i="75"/>
  <c r="R83" i="75"/>
  <c r="AA83" i="75" s="1"/>
  <c r="AJ83" i="75" s="1"/>
  <c r="S83" i="75"/>
  <c r="T83" i="75"/>
  <c r="U83" i="75"/>
  <c r="AF83" i="75" s="1"/>
  <c r="Z83" i="75"/>
  <c r="AB83" i="75"/>
  <c r="AD83" i="75"/>
  <c r="AM83" i="75" s="1"/>
  <c r="AG83" i="75"/>
  <c r="AT83" i="75"/>
  <c r="AW83" i="75"/>
  <c r="AX83" i="75"/>
  <c r="AZ83" i="75"/>
  <c r="BB83" i="75" s="1"/>
  <c r="J84" i="5" s="1"/>
  <c r="BA83" i="75"/>
  <c r="C84" i="75"/>
  <c r="D84" i="75"/>
  <c r="F84" i="75"/>
  <c r="P84" i="75" s="1"/>
  <c r="Y84" i="75" s="1"/>
  <c r="AP84" i="75" s="1"/>
  <c r="D85" i="5" s="1"/>
  <c r="G84" i="75"/>
  <c r="H84" i="75"/>
  <c r="I84" i="75"/>
  <c r="J84" i="75" s="1"/>
  <c r="K84" i="75"/>
  <c r="M84" i="75"/>
  <c r="N84" i="75"/>
  <c r="O84" i="75"/>
  <c r="Q84" i="75"/>
  <c r="R84" i="75"/>
  <c r="AA84" i="75" s="1"/>
  <c r="AJ84" i="75" s="1"/>
  <c r="S84" i="75"/>
  <c r="AB84" i="75" s="1"/>
  <c r="T84" i="75"/>
  <c r="AD84" i="75" s="1"/>
  <c r="U84" i="75"/>
  <c r="AF84" i="75" s="1"/>
  <c r="V84" i="75"/>
  <c r="X84" i="75" s="1"/>
  <c r="W84" i="75"/>
  <c r="Z84" i="75"/>
  <c r="AQ84" i="75" s="1"/>
  <c r="E85" i="5" s="1"/>
  <c r="AG84" i="75"/>
  <c r="AM84" i="75"/>
  <c r="AT84" i="75"/>
  <c r="AW84" i="75"/>
  <c r="AX84" i="75"/>
  <c r="AY84" i="75"/>
  <c r="I85" i="5" s="1"/>
  <c r="AZ84" i="75"/>
  <c r="BB84" i="75" s="1"/>
  <c r="BA84" i="75"/>
  <c r="C85" i="75"/>
  <c r="D85" i="75"/>
  <c r="F85" i="75"/>
  <c r="P85" i="75" s="1"/>
  <c r="Y85" i="75" s="1"/>
  <c r="AP85" i="75" s="1"/>
  <c r="D86" i="5" s="1"/>
  <c r="G85" i="75"/>
  <c r="H85" i="75"/>
  <c r="I85" i="75"/>
  <c r="J85" i="75" s="1"/>
  <c r="L85" i="75" s="1"/>
  <c r="K85" i="75"/>
  <c r="M85" i="75"/>
  <c r="N85" i="75"/>
  <c r="O85" i="75"/>
  <c r="Q85" i="75"/>
  <c r="Z85" i="75" s="1"/>
  <c r="AQ85" i="75" s="1"/>
  <c r="E86" i="5" s="1"/>
  <c r="R85" i="75"/>
  <c r="AA85" i="75" s="1"/>
  <c r="S85" i="75"/>
  <c r="T85" i="75"/>
  <c r="AD85" i="75" s="1"/>
  <c r="U85" i="75"/>
  <c r="V85" i="75"/>
  <c r="W85" i="75"/>
  <c r="X85" i="75" s="1"/>
  <c r="AB85" i="75"/>
  <c r="AF85" i="75"/>
  <c r="AN85" i="75" s="1"/>
  <c r="AS85" i="75" s="1"/>
  <c r="AU85" i="75" s="1"/>
  <c r="G86" i="5" s="1"/>
  <c r="AG85" i="75"/>
  <c r="AT85" i="75"/>
  <c r="AW85" i="75"/>
  <c r="AX85" i="75"/>
  <c r="AZ85" i="75"/>
  <c r="BA85" i="75"/>
  <c r="C86" i="75"/>
  <c r="E86" i="75" s="1"/>
  <c r="D86" i="75"/>
  <c r="F86" i="75"/>
  <c r="G86" i="75"/>
  <c r="H86" i="75"/>
  <c r="I86" i="75"/>
  <c r="K86" i="75"/>
  <c r="M86" i="75"/>
  <c r="N86" i="75"/>
  <c r="O86" i="75"/>
  <c r="P86" i="75"/>
  <c r="Y86" i="75" s="1"/>
  <c r="AP86" i="75" s="1"/>
  <c r="D87" i="5" s="1"/>
  <c r="Q86" i="75"/>
  <c r="Z86" i="75" s="1"/>
  <c r="R86" i="75"/>
  <c r="AA86" i="75" s="1"/>
  <c r="S86" i="75"/>
  <c r="AB86" i="75" s="1"/>
  <c r="T86" i="75"/>
  <c r="U86" i="75"/>
  <c r="V86" i="75"/>
  <c r="W86" i="75"/>
  <c r="AD86" i="75"/>
  <c r="AM86" i="75" s="1"/>
  <c r="AF86" i="75"/>
  <c r="AN86" i="75" s="1"/>
  <c r="AS86" i="75" s="1"/>
  <c r="AU86" i="75" s="1"/>
  <c r="G87" i="5" s="1"/>
  <c r="AG86" i="75"/>
  <c r="AT86" i="75"/>
  <c r="AW86" i="75"/>
  <c r="AY86" i="75" s="1"/>
  <c r="I87" i="5" s="1"/>
  <c r="AX86" i="75"/>
  <c r="AZ86" i="75"/>
  <c r="BA86" i="75"/>
  <c r="BB86" i="75" s="1"/>
  <c r="J87" i="5" s="1"/>
  <c r="C87" i="75"/>
  <c r="D87" i="75"/>
  <c r="F87" i="75"/>
  <c r="P87" i="75" s="1"/>
  <c r="Y87" i="75" s="1"/>
  <c r="AP87" i="75" s="1"/>
  <c r="D88" i="5" s="1"/>
  <c r="G87" i="75"/>
  <c r="H87" i="75"/>
  <c r="I87" i="75"/>
  <c r="K87" i="75"/>
  <c r="M87" i="75"/>
  <c r="AN87" i="75" s="1"/>
  <c r="AS87" i="75" s="1"/>
  <c r="AU87" i="75" s="1"/>
  <c r="G88" i="5" s="1"/>
  <c r="N87" i="75"/>
  <c r="O87" i="75"/>
  <c r="W87" i="75" s="1"/>
  <c r="Q87" i="75"/>
  <c r="R87" i="75"/>
  <c r="S87" i="75"/>
  <c r="AB87" i="75" s="1"/>
  <c r="T87" i="75"/>
  <c r="U87" i="75"/>
  <c r="AF87" i="75" s="1"/>
  <c r="V87" i="75"/>
  <c r="X87" i="75" s="1"/>
  <c r="Z87" i="75"/>
  <c r="AQ87" i="75" s="1"/>
  <c r="E88" i="5" s="1"/>
  <c r="AA87" i="75"/>
  <c r="AD87" i="75"/>
  <c r="AM87" i="75" s="1"/>
  <c r="AG87" i="75"/>
  <c r="AT87" i="75"/>
  <c r="AW87" i="75"/>
  <c r="AX87" i="75"/>
  <c r="AZ87" i="75"/>
  <c r="BB87" i="75" s="1"/>
  <c r="J88" i="5" s="1"/>
  <c r="BA87" i="75"/>
  <c r="C88" i="75"/>
  <c r="D88" i="75"/>
  <c r="E88" i="75"/>
  <c r="F88" i="75"/>
  <c r="G88" i="75"/>
  <c r="AQ88" i="75" s="1"/>
  <c r="E89" i="5" s="1"/>
  <c r="H88" i="75"/>
  <c r="I88" i="75"/>
  <c r="K88" i="75"/>
  <c r="M88" i="75"/>
  <c r="N88" i="75"/>
  <c r="O88" i="75"/>
  <c r="P88" i="75"/>
  <c r="Y88" i="75" s="1"/>
  <c r="AP88" i="75" s="1"/>
  <c r="D89" i="5" s="1"/>
  <c r="Q88" i="75"/>
  <c r="Z88" i="75" s="1"/>
  <c r="R88" i="75"/>
  <c r="AA88" i="75" s="1"/>
  <c r="AJ88" i="75" s="1"/>
  <c r="S88" i="75"/>
  <c r="T88" i="75"/>
  <c r="U88" i="75"/>
  <c r="V88" i="75"/>
  <c r="W88" i="75"/>
  <c r="AB88" i="75"/>
  <c r="AD88" i="75"/>
  <c r="AM88" i="75" s="1"/>
  <c r="AF88" i="75"/>
  <c r="AN88" i="75" s="1"/>
  <c r="AG88" i="75"/>
  <c r="AT88" i="75"/>
  <c r="AW88" i="75"/>
  <c r="AY88" i="75" s="1"/>
  <c r="I89" i="5" s="1"/>
  <c r="AX88" i="75"/>
  <c r="AZ88" i="75"/>
  <c r="BB88" i="75" s="1"/>
  <c r="BA88" i="75"/>
  <c r="C89" i="75"/>
  <c r="D89" i="75"/>
  <c r="F89" i="75"/>
  <c r="P89" i="75" s="1"/>
  <c r="Y89" i="75" s="1"/>
  <c r="AP89" i="75" s="1"/>
  <c r="D90" i="5" s="1"/>
  <c r="G89" i="75"/>
  <c r="H89" i="75"/>
  <c r="J89" i="75" s="1"/>
  <c r="I89" i="75"/>
  <c r="K89" i="75"/>
  <c r="M89" i="75"/>
  <c r="N89" i="75"/>
  <c r="V89" i="75" s="1"/>
  <c r="O89" i="75"/>
  <c r="W89" i="75" s="1"/>
  <c r="Q89" i="75"/>
  <c r="Z89" i="75" s="1"/>
  <c r="R89" i="75"/>
  <c r="AA89" i="75" s="1"/>
  <c r="S89" i="75"/>
  <c r="T89" i="75"/>
  <c r="AD89" i="75" s="1"/>
  <c r="U89" i="75"/>
  <c r="AB89" i="75"/>
  <c r="AK89" i="75" s="1"/>
  <c r="AF89" i="75"/>
  <c r="AN89" i="75" s="1"/>
  <c r="AG89" i="75"/>
  <c r="AM89" i="75"/>
  <c r="AT89" i="75"/>
  <c r="AW89" i="75"/>
  <c r="AX89" i="75"/>
  <c r="AZ89" i="75"/>
  <c r="BA89" i="75"/>
  <c r="BB89" i="75"/>
  <c r="J90" i="5" s="1"/>
  <c r="C90" i="75"/>
  <c r="D90" i="75"/>
  <c r="AI90" i="75" s="1"/>
  <c r="F90" i="75"/>
  <c r="P90" i="75" s="1"/>
  <c r="G90" i="75"/>
  <c r="H90" i="75"/>
  <c r="J90" i="75" s="1"/>
  <c r="I90" i="75"/>
  <c r="K90" i="75"/>
  <c r="M90" i="75"/>
  <c r="N90" i="75"/>
  <c r="O90" i="75"/>
  <c r="W90" i="75" s="1"/>
  <c r="Q90" i="75"/>
  <c r="Z90" i="75" s="1"/>
  <c r="AQ90" i="75" s="1"/>
  <c r="E91" i="5" s="1"/>
  <c r="R90" i="75"/>
  <c r="AA90" i="75" s="1"/>
  <c r="S90" i="75"/>
  <c r="AB90" i="75" s="1"/>
  <c r="AK90" i="75" s="1"/>
  <c r="T90" i="75"/>
  <c r="AD90" i="75" s="1"/>
  <c r="U90" i="75"/>
  <c r="AF90" i="75" s="1"/>
  <c r="V90" i="75"/>
  <c r="X90" i="75" s="1"/>
  <c r="Y90" i="75"/>
  <c r="AP90" i="75" s="1"/>
  <c r="D91" i="5" s="1"/>
  <c r="AG90" i="75"/>
  <c r="AT90" i="75"/>
  <c r="AW90" i="75"/>
  <c r="AX90" i="75"/>
  <c r="AZ90" i="75"/>
  <c r="BA90" i="75"/>
  <c r="C91" i="75"/>
  <c r="D91" i="75"/>
  <c r="AI91" i="75" s="1"/>
  <c r="F91" i="75"/>
  <c r="G91" i="75"/>
  <c r="H91" i="75"/>
  <c r="I91" i="75"/>
  <c r="K91" i="75"/>
  <c r="M91" i="75"/>
  <c r="N91" i="75"/>
  <c r="O91" i="75"/>
  <c r="P91" i="75"/>
  <c r="Y91" i="75" s="1"/>
  <c r="AP91" i="75" s="1"/>
  <c r="D92" i="5" s="1"/>
  <c r="Q91" i="75"/>
  <c r="Z91" i="75" s="1"/>
  <c r="R91" i="75"/>
  <c r="AA91" i="75" s="1"/>
  <c r="S91" i="75"/>
  <c r="AB91" i="75" s="1"/>
  <c r="AK91" i="75" s="1"/>
  <c r="T91" i="75"/>
  <c r="AD91" i="75" s="1"/>
  <c r="AM91" i="75" s="1"/>
  <c r="U91" i="75"/>
  <c r="AF91" i="75" s="1"/>
  <c r="V91" i="75"/>
  <c r="W91" i="75"/>
  <c r="X91" i="75"/>
  <c r="AG91" i="75"/>
  <c r="AH91" i="75"/>
  <c r="AT91" i="75"/>
  <c r="AW91" i="75"/>
  <c r="AX91" i="75"/>
  <c r="AZ91" i="75"/>
  <c r="BA91" i="75"/>
  <c r="BB91" i="75" s="1"/>
  <c r="J92" i="5" s="1"/>
  <c r="C92" i="75"/>
  <c r="D92" i="75"/>
  <c r="F92" i="75"/>
  <c r="P92" i="75" s="1"/>
  <c r="Y92" i="75" s="1"/>
  <c r="AP92" i="75" s="1"/>
  <c r="D93" i="5" s="1"/>
  <c r="G92" i="75"/>
  <c r="H92" i="75"/>
  <c r="I92" i="75"/>
  <c r="J92" i="75" s="1"/>
  <c r="L92" i="75" s="1"/>
  <c r="K92" i="75"/>
  <c r="M92" i="75"/>
  <c r="N92" i="75"/>
  <c r="O92" i="75"/>
  <c r="Q92" i="75"/>
  <c r="Z92" i="75" s="1"/>
  <c r="R92" i="75"/>
  <c r="AA92" i="75" s="1"/>
  <c r="S92" i="75"/>
  <c r="AB92" i="75" s="1"/>
  <c r="T92" i="75"/>
  <c r="AD92" i="75" s="1"/>
  <c r="AM92" i="75" s="1"/>
  <c r="U92" i="75"/>
  <c r="AF92" i="75" s="1"/>
  <c r="AN92" i="75" s="1"/>
  <c r="V92" i="75"/>
  <c r="W92" i="75"/>
  <c r="AG92" i="75"/>
  <c r="AS92" i="75"/>
  <c r="AU92" i="75" s="1"/>
  <c r="G93" i="5" s="1"/>
  <c r="AT92" i="75"/>
  <c r="AW92" i="75"/>
  <c r="AY92" i="75" s="1"/>
  <c r="I93" i="5" s="1"/>
  <c r="AX92" i="75"/>
  <c r="AZ92" i="75"/>
  <c r="BB92" i="75" s="1"/>
  <c r="BA92" i="75"/>
  <c r="C93" i="75"/>
  <c r="D93" i="75"/>
  <c r="F93" i="75"/>
  <c r="G93" i="75"/>
  <c r="H93" i="75"/>
  <c r="I93" i="75"/>
  <c r="K93" i="75"/>
  <c r="M93" i="75"/>
  <c r="N93" i="75"/>
  <c r="O93" i="75"/>
  <c r="P93" i="75"/>
  <c r="Y93" i="75" s="1"/>
  <c r="AP93" i="75" s="1"/>
  <c r="D94" i="5" s="1"/>
  <c r="Q93" i="75"/>
  <c r="R93" i="75"/>
  <c r="S93" i="75"/>
  <c r="T93" i="75"/>
  <c r="U93" i="75"/>
  <c r="V93" i="75"/>
  <c r="W93" i="75"/>
  <c r="Z93" i="75"/>
  <c r="AA93" i="75"/>
  <c r="AB93" i="75"/>
  <c r="AK93" i="75" s="1"/>
  <c r="AD93" i="75"/>
  <c r="AM93" i="75" s="1"/>
  <c r="AF93" i="75"/>
  <c r="AN93" i="75" s="1"/>
  <c r="AG93" i="75"/>
  <c r="AT93" i="75"/>
  <c r="AW93" i="75"/>
  <c r="AY93" i="75" s="1"/>
  <c r="I94" i="5" s="1"/>
  <c r="AX93" i="75"/>
  <c r="AZ93" i="75"/>
  <c r="BA93" i="75"/>
  <c r="C94" i="75"/>
  <c r="D94" i="75"/>
  <c r="E94" i="75"/>
  <c r="F94" i="75"/>
  <c r="P94" i="75" s="1"/>
  <c r="Y94" i="75" s="1"/>
  <c r="AP94" i="75" s="1"/>
  <c r="D95" i="5" s="1"/>
  <c r="G94" i="75"/>
  <c r="H94" i="75"/>
  <c r="I94" i="75"/>
  <c r="J94" i="75" s="1"/>
  <c r="L94" i="75" s="1"/>
  <c r="K94" i="75"/>
  <c r="M94" i="75"/>
  <c r="N94" i="75"/>
  <c r="O94" i="75"/>
  <c r="Q94" i="75"/>
  <c r="Z94" i="75" s="1"/>
  <c r="R94" i="75"/>
  <c r="AA94" i="75" s="1"/>
  <c r="AJ94" i="75" s="1"/>
  <c r="S94" i="75"/>
  <c r="AB94" i="75" s="1"/>
  <c r="T94" i="75"/>
  <c r="U94" i="75"/>
  <c r="V94" i="75"/>
  <c r="W94" i="75"/>
  <c r="AI94" i="75" s="1"/>
  <c r="AD94" i="75"/>
  <c r="AM94" i="75" s="1"/>
  <c r="AF94" i="75"/>
  <c r="AN94" i="75" s="1"/>
  <c r="AG94" i="75"/>
  <c r="AT94" i="75"/>
  <c r="AW94" i="75"/>
  <c r="AX94" i="75"/>
  <c r="AY94" i="75"/>
  <c r="I95" i="5" s="1"/>
  <c r="AZ94" i="75"/>
  <c r="BB94" i="75" s="1"/>
  <c r="J95" i="5" s="1"/>
  <c r="BA94" i="75"/>
  <c r="C95" i="75"/>
  <c r="E95" i="75" s="1"/>
  <c r="D95" i="75"/>
  <c r="F95" i="75"/>
  <c r="P95" i="75" s="1"/>
  <c r="Y95" i="75" s="1"/>
  <c r="AP95" i="75" s="1"/>
  <c r="D96" i="5" s="1"/>
  <c r="G95" i="75"/>
  <c r="H95" i="75"/>
  <c r="I95" i="75"/>
  <c r="K95" i="75"/>
  <c r="M95" i="75"/>
  <c r="AN95" i="75" s="1"/>
  <c r="N95" i="75"/>
  <c r="V95" i="75" s="1"/>
  <c r="X95" i="75" s="1"/>
  <c r="O95" i="75"/>
  <c r="Q95" i="75"/>
  <c r="Z95" i="75" s="1"/>
  <c r="AQ95" i="75" s="1"/>
  <c r="E96" i="5" s="1"/>
  <c r="R95" i="75"/>
  <c r="AA95" i="75" s="1"/>
  <c r="S95" i="75"/>
  <c r="AB95" i="75" s="1"/>
  <c r="AK95" i="75" s="1"/>
  <c r="T95" i="75"/>
  <c r="AD95" i="75" s="1"/>
  <c r="U95" i="75"/>
  <c r="AF95" i="75" s="1"/>
  <c r="W95" i="75"/>
  <c r="AG95" i="75"/>
  <c r="AI95" i="75"/>
  <c r="AT95" i="75"/>
  <c r="AW95" i="75"/>
  <c r="AX95" i="75"/>
  <c r="AZ95" i="75"/>
  <c r="BB95" i="75" s="1"/>
  <c r="BA95" i="75"/>
  <c r="C96" i="75"/>
  <c r="D96" i="75"/>
  <c r="F96" i="75"/>
  <c r="P96" i="75" s="1"/>
  <c r="Y96" i="75" s="1"/>
  <c r="AP96" i="75" s="1"/>
  <c r="D97" i="5" s="1"/>
  <c r="G96" i="75"/>
  <c r="H96" i="75"/>
  <c r="I96" i="75"/>
  <c r="K96" i="75"/>
  <c r="M96" i="75"/>
  <c r="AN96" i="75" s="1"/>
  <c r="AS96" i="75" s="1"/>
  <c r="N96" i="75"/>
  <c r="O96" i="75"/>
  <c r="Q96" i="75"/>
  <c r="Z96" i="75" s="1"/>
  <c r="AQ96" i="75" s="1"/>
  <c r="E97" i="5" s="1"/>
  <c r="R96" i="75"/>
  <c r="AA96" i="75" s="1"/>
  <c r="S96" i="75"/>
  <c r="AB96" i="75" s="1"/>
  <c r="T96" i="75"/>
  <c r="AD96" i="75" s="1"/>
  <c r="AM96" i="75" s="1"/>
  <c r="U96" i="75"/>
  <c r="AF96" i="75" s="1"/>
  <c r="V96" i="75"/>
  <c r="W96" i="75"/>
  <c r="AG96" i="75"/>
  <c r="AI96" i="75"/>
  <c r="AT96" i="75"/>
  <c r="AW96" i="75"/>
  <c r="AY96" i="75" s="1"/>
  <c r="I97" i="5" s="1"/>
  <c r="AX96" i="75"/>
  <c r="AZ96" i="75"/>
  <c r="BA96" i="75"/>
  <c r="C97" i="75"/>
  <c r="D97" i="75"/>
  <c r="AI97" i="75" s="1"/>
  <c r="F97" i="75"/>
  <c r="G97" i="75"/>
  <c r="H97" i="75"/>
  <c r="J97" i="75" s="1"/>
  <c r="L97" i="75" s="1"/>
  <c r="I97" i="75"/>
  <c r="K97" i="75"/>
  <c r="M97" i="75"/>
  <c r="N97" i="75"/>
  <c r="O97" i="75"/>
  <c r="P97" i="75"/>
  <c r="Y97" i="75" s="1"/>
  <c r="AP97" i="75" s="1"/>
  <c r="D98" i="5" s="1"/>
  <c r="Q97" i="75"/>
  <c r="Z97" i="75" s="1"/>
  <c r="AQ97" i="75" s="1"/>
  <c r="E98" i="5" s="1"/>
  <c r="R97" i="75"/>
  <c r="S97" i="75"/>
  <c r="AB97" i="75" s="1"/>
  <c r="AK97" i="75" s="1"/>
  <c r="T97" i="75"/>
  <c r="U97" i="75"/>
  <c r="AF97" i="75" s="1"/>
  <c r="AN97" i="75" s="1"/>
  <c r="V97" i="75"/>
  <c r="W97" i="75"/>
  <c r="X97" i="75"/>
  <c r="AA97" i="75"/>
  <c r="AD97" i="75"/>
  <c r="AG97" i="75"/>
  <c r="AH97" i="75"/>
  <c r="AT97" i="75"/>
  <c r="AW97" i="75"/>
  <c r="AY97" i="75" s="1"/>
  <c r="I98" i="5" s="1"/>
  <c r="AX97" i="75"/>
  <c r="AZ97" i="75"/>
  <c r="BA97" i="75"/>
  <c r="BB97" i="75"/>
  <c r="J98" i="5" s="1"/>
  <c r="C98" i="75"/>
  <c r="D98" i="75"/>
  <c r="F98" i="75"/>
  <c r="P98" i="75" s="1"/>
  <c r="Y98" i="75" s="1"/>
  <c r="AP98" i="75" s="1"/>
  <c r="D99" i="5" s="1"/>
  <c r="G98" i="75"/>
  <c r="H98" i="75"/>
  <c r="I98" i="75"/>
  <c r="J98" i="75" s="1"/>
  <c r="K98" i="75"/>
  <c r="M98" i="75"/>
  <c r="N98" i="75"/>
  <c r="V98" i="75" s="1"/>
  <c r="O98" i="75"/>
  <c r="W98" i="75" s="1"/>
  <c r="AI98" i="75" s="1"/>
  <c r="Q98" i="75"/>
  <c r="R98" i="75"/>
  <c r="S98" i="75"/>
  <c r="AB98" i="75" s="1"/>
  <c r="T98" i="75"/>
  <c r="AD98" i="75" s="1"/>
  <c r="U98" i="75"/>
  <c r="AF98" i="75" s="1"/>
  <c r="Z98" i="75"/>
  <c r="AQ98" i="75" s="1"/>
  <c r="E99" i="5" s="1"/>
  <c r="AA98" i="75"/>
  <c r="AC98" i="75" s="1"/>
  <c r="AE98" i="75" s="1"/>
  <c r="AG98" i="75"/>
  <c r="AT98" i="75"/>
  <c r="AW98" i="75"/>
  <c r="AY98" i="75" s="1"/>
  <c r="I99" i="5" s="1"/>
  <c r="AX98" i="75"/>
  <c r="AZ98" i="75"/>
  <c r="BA98" i="75"/>
  <c r="C99" i="75"/>
  <c r="D99" i="75"/>
  <c r="E99" i="75"/>
  <c r="F99" i="75"/>
  <c r="P99" i="75" s="1"/>
  <c r="Y99" i="75" s="1"/>
  <c r="AP99" i="75" s="1"/>
  <c r="D100" i="5" s="1"/>
  <c r="G99" i="75"/>
  <c r="H99" i="75"/>
  <c r="I99" i="75"/>
  <c r="K99" i="75"/>
  <c r="M99" i="75"/>
  <c r="N99" i="75"/>
  <c r="V99" i="75" s="1"/>
  <c r="O99" i="75"/>
  <c r="W99" i="75" s="1"/>
  <c r="Q99" i="75"/>
  <c r="Z99" i="75" s="1"/>
  <c r="R99" i="75"/>
  <c r="AA99" i="75" s="1"/>
  <c r="AJ99" i="75" s="1"/>
  <c r="S99" i="75"/>
  <c r="T99" i="75"/>
  <c r="U99" i="75"/>
  <c r="AB99" i="75"/>
  <c r="AK99" i="75" s="1"/>
  <c r="AD99" i="75"/>
  <c r="AM99" i="75" s="1"/>
  <c r="AF99" i="75"/>
  <c r="AG99" i="75"/>
  <c r="AT99" i="75"/>
  <c r="AW99" i="75"/>
  <c r="AX99" i="75"/>
  <c r="AZ99" i="75"/>
  <c r="BB99" i="75" s="1"/>
  <c r="BA99" i="75"/>
  <c r="C100" i="75"/>
  <c r="E100" i="75" s="1"/>
  <c r="D100" i="75"/>
  <c r="F100" i="75"/>
  <c r="G100" i="75"/>
  <c r="H100" i="75"/>
  <c r="J100" i="75" s="1"/>
  <c r="L100" i="75" s="1"/>
  <c r="I100" i="75"/>
  <c r="K100" i="75"/>
  <c r="M100" i="75"/>
  <c r="N100" i="75"/>
  <c r="O100" i="75"/>
  <c r="P100" i="75"/>
  <c r="Y100" i="75" s="1"/>
  <c r="AP100" i="75" s="1"/>
  <c r="D101" i="5" s="1"/>
  <c r="Q100" i="75"/>
  <c r="Z100" i="75" s="1"/>
  <c r="R100" i="75"/>
  <c r="AA100" i="75" s="1"/>
  <c r="S100" i="75"/>
  <c r="T100" i="75"/>
  <c r="AD100" i="75" s="1"/>
  <c r="U100" i="75"/>
  <c r="AF100" i="75" s="1"/>
  <c r="V100" i="75"/>
  <c r="W100" i="75"/>
  <c r="X100" i="75"/>
  <c r="AB100" i="75"/>
  <c r="AK100" i="75" s="1"/>
  <c r="AG100" i="75"/>
  <c r="AH100" i="75"/>
  <c r="AM100" i="75"/>
  <c r="AT100" i="75"/>
  <c r="AW100" i="75"/>
  <c r="AY100" i="75" s="1"/>
  <c r="AX100" i="75"/>
  <c r="AZ100" i="75"/>
  <c r="BA100" i="75"/>
  <c r="C101" i="75"/>
  <c r="D101" i="75"/>
  <c r="F101" i="75"/>
  <c r="G101" i="75"/>
  <c r="H101" i="75"/>
  <c r="J101" i="75" s="1"/>
  <c r="I101" i="75"/>
  <c r="K101" i="75"/>
  <c r="M101" i="75"/>
  <c r="N101" i="75"/>
  <c r="O101" i="75"/>
  <c r="P101" i="75"/>
  <c r="Y101" i="75" s="1"/>
  <c r="AP101" i="75" s="1"/>
  <c r="D102" i="5" s="1"/>
  <c r="Q101" i="75"/>
  <c r="R101" i="75"/>
  <c r="S101" i="75"/>
  <c r="T101" i="75"/>
  <c r="AD101" i="75" s="1"/>
  <c r="AM101" i="75" s="1"/>
  <c r="U101" i="75"/>
  <c r="V101" i="75"/>
  <c r="X101" i="75" s="1"/>
  <c r="W101" i="75"/>
  <c r="Z101" i="75"/>
  <c r="AA101" i="75"/>
  <c r="AB101" i="75"/>
  <c r="AC101" i="75"/>
  <c r="AE101" i="75" s="1"/>
  <c r="AF101" i="75"/>
  <c r="AG101" i="75"/>
  <c r="AI101" i="75"/>
  <c r="AK101" i="75"/>
  <c r="AT101" i="75"/>
  <c r="AW101" i="75"/>
  <c r="AX101" i="75"/>
  <c r="AY101" i="75" s="1"/>
  <c r="I102" i="5" s="1"/>
  <c r="AZ101" i="75"/>
  <c r="BB101" i="75" s="1"/>
  <c r="BA101" i="75"/>
  <c r="C102" i="75"/>
  <c r="D102" i="75"/>
  <c r="F102" i="75"/>
  <c r="G102" i="75"/>
  <c r="H102" i="75"/>
  <c r="J102" i="75" s="1"/>
  <c r="L102" i="75" s="1"/>
  <c r="I102" i="75"/>
  <c r="K102" i="75"/>
  <c r="M102" i="75"/>
  <c r="N102" i="75"/>
  <c r="O102" i="75"/>
  <c r="P102" i="75"/>
  <c r="Q102" i="75"/>
  <c r="Z102" i="75" s="1"/>
  <c r="AQ102" i="75" s="1"/>
  <c r="E103" i="5" s="1"/>
  <c r="R102" i="75"/>
  <c r="AA102" i="75" s="1"/>
  <c r="S102" i="75"/>
  <c r="AB102" i="75" s="1"/>
  <c r="AK102" i="75" s="1"/>
  <c r="T102" i="75"/>
  <c r="U102" i="75"/>
  <c r="AF102" i="75" s="1"/>
  <c r="V102" i="75"/>
  <c r="W102" i="75"/>
  <c r="X102" i="75"/>
  <c r="Y102" i="75"/>
  <c r="AP102" i="75" s="1"/>
  <c r="D103" i="5" s="1"/>
  <c r="AD102" i="75"/>
  <c r="AM102" i="75" s="1"/>
  <c r="AG102" i="75"/>
  <c r="AI102" i="75"/>
  <c r="AT102" i="75"/>
  <c r="AW102" i="75"/>
  <c r="AY102" i="75" s="1"/>
  <c r="AX102" i="75"/>
  <c r="AZ102" i="75"/>
  <c r="BB102" i="75" s="1"/>
  <c r="J103" i="5" s="1"/>
  <c r="BA102" i="75"/>
  <c r="C103" i="75"/>
  <c r="D103" i="75"/>
  <c r="F103" i="75"/>
  <c r="P103" i="75" s="1"/>
  <c r="Y103" i="75" s="1"/>
  <c r="AP103" i="75" s="1"/>
  <c r="D104" i="5" s="1"/>
  <c r="G103" i="75"/>
  <c r="H103" i="75"/>
  <c r="J103" i="75" s="1"/>
  <c r="L103" i="75" s="1"/>
  <c r="I103" i="75"/>
  <c r="AK103" i="75" s="1"/>
  <c r="K103" i="75"/>
  <c r="M103" i="75"/>
  <c r="N103" i="75"/>
  <c r="V103" i="75" s="1"/>
  <c r="O103" i="75"/>
  <c r="W103" i="75" s="1"/>
  <c r="Q103" i="75"/>
  <c r="Z103" i="75" s="1"/>
  <c r="R103" i="75"/>
  <c r="S103" i="75"/>
  <c r="AB103" i="75" s="1"/>
  <c r="T103" i="75"/>
  <c r="AD103" i="75" s="1"/>
  <c r="AM103" i="75" s="1"/>
  <c r="U103" i="75"/>
  <c r="AA103" i="75"/>
  <c r="AF103" i="75"/>
  <c r="AN103" i="75" s="1"/>
  <c r="AS103" i="75" s="1"/>
  <c r="AU103" i="75" s="1"/>
  <c r="G104" i="5" s="1"/>
  <c r="AG103" i="75"/>
  <c r="AT103" i="75"/>
  <c r="AW103" i="75"/>
  <c r="AX103" i="75"/>
  <c r="AY103" i="75" s="1"/>
  <c r="I104" i="5" s="1"/>
  <c r="AZ103" i="75"/>
  <c r="BB103" i="75" s="1"/>
  <c r="BA103" i="75"/>
  <c r="C104" i="75"/>
  <c r="E104" i="75" s="1"/>
  <c r="AO104" i="75" s="1"/>
  <c r="C105" i="5" s="1"/>
  <c r="D104" i="75"/>
  <c r="F104" i="75"/>
  <c r="G104" i="75"/>
  <c r="H104" i="75"/>
  <c r="I104" i="75"/>
  <c r="K104" i="75"/>
  <c r="M104" i="75"/>
  <c r="N104" i="75"/>
  <c r="O104" i="75"/>
  <c r="P104" i="75"/>
  <c r="Y104" i="75" s="1"/>
  <c r="AP104" i="75" s="1"/>
  <c r="D105" i="5" s="1"/>
  <c r="Q104" i="75"/>
  <c r="Z104" i="75" s="1"/>
  <c r="R104" i="75"/>
  <c r="S104" i="75"/>
  <c r="T104" i="75"/>
  <c r="AD104" i="75" s="1"/>
  <c r="U104" i="75"/>
  <c r="V104" i="75"/>
  <c r="W104" i="75"/>
  <c r="AI104" i="75" s="1"/>
  <c r="X104" i="75"/>
  <c r="AA104" i="75"/>
  <c r="AB104" i="75"/>
  <c r="AK104" i="75" s="1"/>
  <c r="AF104" i="75"/>
  <c r="AN104" i="75" s="1"/>
  <c r="AS104" i="75" s="1"/>
  <c r="AG104" i="75"/>
  <c r="AT104" i="75"/>
  <c r="AW104" i="75"/>
  <c r="AX104" i="75"/>
  <c r="AY104" i="75"/>
  <c r="I105" i="5" s="1"/>
  <c r="AZ104" i="75"/>
  <c r="BB104" i="75" s="1"/>
  <c r="BA104" i="75"/>
  <c r="C105" i="75"/>
  <c r="D105" i="75"/>
  <c r="AI105" i="75" s="1"/>
  <c r="F105" i="75"/>
  <c r="G105" i="75"/>
  <c r="H105" i="75"/>
  <c r="J105" i="75" s="1"/>
  <c r="L105" i="75" s="1"/>
  <c r="I105" i="75"/>
  <c r="K105" i="75"/>
  <c r="M105" i="75"/>
  <c r="N105" i="75"/>
  <c r="O105" i="75"/>
  <c r="P105" i="75"/>
  <c r="Q105" i="75"/>
  <c r="Z105" i="75" s="1"/>
  <c r="R105" i="75"/>
  <c r="S105" i="75"/>
  <c r="AB105" i="75" s="1"/>
  <c r="T105" i="75"/>
  <c r="U105" i="75"/>
  <c r="AF105" i="75" s="1"/>
  <c r="V105" i="75"/>
  <c r="W105" i="75"/>
  <c r="X105" i="75"/>
  <c r="Y105" i="75"/>
  <c r="AP105" i="75" s="1"/>
  <c r="D106" i="5" s="1"/>
  <c r="AA105" i="75"/>
  <c r="AD105" i="75"/>
  <c r="AG105" i="75"/>
  <c r="AH105" i="75"/>
  <c r="AM105" i="75"/>
  <c r="AN105" i="75"/>
  <c r="AT105" i="75"/>
  <c r="AW105" i="75"/>
  <c r="AX105" i="75"/>
  <c r="AZ105" i="75"/>
  <c r="BB105" i="75" s="1"/>
  <c r="J106" i="5" s="1"/>
  <c r="BA105" i="75"/>
  <c r="C106" i="75"/>
  <c r="D106" i="75"/>
  <c r="F106" i="75"/>
  <c r="P106" i="75" s="1"/>
  <c r="Y106" i="75" s="1"/>
  <c r="AP106" i="75" s="1"/>
  <c r="D107" i="5" s="1"/>
  <c r="G106" i="75"/>
  <c r="H106" i="75"/>
  <c r="I106" i="75"/>
  <c r="K106" i="75"/>
  <c r="M106" i="75"/>
  <c r="N106" i="75"/>
  <c r="V106" i="75" s="1"/>
  <c r="X106" i="75" s="1"/>
  <c r="O106" i="75"/>
  <c r="W106" i="75" s="1"/>
  <c r="Q106" i="75"/>
  <c r="R106" i="75"/>
  <c r="S106" i="75"/>
  <c r="T106" i="75"/>
  <c r="AD106" i="75" s="1"/>
  <c r="U106" i="75"/>
  <c r="AF106" i="75" s="1"/>
  <c r="Z106" i="75"/>
  <c r="AA106" i="75"/>
  <c r="AC106" i="75" s="1"/>
  <c r="AE106" i="75" s="1"/>
  <c r="AB106" i="75"/>
  <c r="AG106" i="75"/>
  <c r="AQ106" i="75"/>
  <c r="E107" i="5" s="1"/>
  <c r="AT106" i="75"/>
  <c r="AW106" i="75"/>
  <c r="AY106" i="75" s="1"/>
  <c r="I107" i="5" s="1"/>
  <c r="AX106" i="75"/>
  <c r="AZ106" i="75"/>
  <c r="BA106" i="75"/>
  <c r="C107" i="75"/>
  <c r="D107" i="75"/>
  <c r="E107" i="75" s="1"/>
  <c r="F107" i="75"/>
  <c r="G107" i="75"/>
  <c r="H107" i="75"/>
  <c r="I107" i="75"/>
  <c r="K107" i="75"/>
  <c r="M107" i="75"/>
  <c r="N107" i="75"/>
  <c r="O107" i="75"/>
  <c r="P107" i="75"/>
  <c r="Q107" i="75"/>
  <c r="Z107" i="75" s="1"/>
  <c r="R107" i="75"/>
  <c r="AA107" i="75" s="1"/>
  <c r="S107" i="75"/>
  <c r="AB107" i="75" s="1"/>
  <c r="AC107" i="75" s="1"/>
  <c r="AE107" i="75" s="1"/>
  <c r="T107" i="75"/>
  <c r="U107" i="75"/>
  <c r="AF107" i="75" s="1"/>
  <c r="AN107" i="75" s="1"/>
  <c r="V107" i="75"/>
  <c r="X107" i="75" s="1"/>
  <c r="W107" i="75"/>
  <c r="Y107" i="75"/>
  <c r="AD107" i="75"/>
  <c r="AM107" i="75" s="1"/>
  <c r="AG107" i="75"/>
  <c r="AP107" i="75"/>
  <c r="D108" i="5" s="1"/>
  <c r="AT107" i="75"/>
  <c r="AW107" i="75"/>
  <c r="AX107" i="75"/>
  <c r="AZ107" i="75"/>
  <c r="BA107" i="75"/>
  <c r="C108" i="75"/>
  <c r="D108" i="75"/>
  <c r="F108" i="75"/>
  <c r="G108" i="75"/>
  <c r="H108" i="75"/>
  <c r="J108" i="75" s="1"/>
  <c r="L108" i="75" s="1"/>
  <c r="I108" i="75"/>
  <c r="K108" i="75"/>
  <c r="M108" i="75"/>
  <c r="N108" i="75"/>
  <c r="O108" i="75"/>
  <c r="P108" i="75"/>
  <c r="Y108" i="75" s="1"/>
  <c r="AP108" i="75" s="1"/>
  <c r="D109" i="5" s="1"/>
  <c r="Q108" i="75"/>
  <c r="R108" i="75"/>
  <c r="AA108" i="75" s="1"/>
  <c r="S108" i="75"/>
  <c r="T108" i="75"/>
  <c r="AD108" i="75" s="1"/>
  <c r="AM108" i="75" s="1"/>
  <c r="U108" i="75"/>
  <c r="AF108" i="75" s="1"/>
  <c r="V108" i="75"/>
  <c r="W108" i="75"/>
  <c r="X108" i="75" s="1"/>
  <c r="Z108" i="75"/>
  <c r="AB108" i="75"/>
  <c r="AK108" i="75" s="1"/>
  <c r="AG108" i="75"/>
  <c r="AN108" i="75"/>
  <c r="AT108" i="75"/>
  <c r="AW108" i="75"/>
  <c r="AX108" i="75"/>
  <c r="AZ108" i="75"/>
  <c r="BA108" i="75"/>
  <c r="C109" i="75"/>
  <c r="D109" i="75"/>
  <c r="E109" i="75"/>
  <c r="F109" i="75"/>
  <c r="P109" i="75" s="1"/>
  <c r="Y109" i="75" s="1"/>
  <c r="G109" i="75"/>
  <c r="H109" i="75"/>
  <c r="J109" i="75" s="1"/>
  <c r="I109" i="75"/>
  <c r="K109" i="75"/>
  <c r="M109" i="75"/>
  <c r="AN109" i="75" s="1"/>
  <c r="N109" i="75"/>
  <c r="V109" i="75" s="1"/>
  <c r="X109" i="75" s="1"/>
  <c r="O109" i="75"/>
  <c r="Q109" i="75"/>
  <c r="Z109" i="75" s="1"/>
  <c r="R109" i="75"/>
  <c r="AA109" i="75" s="1"/>
  <c r="S109" i="75"/>
  <c r="AB109" i="75" s="1"/>
  <c r="T109" i="75"/>
  <c r="U109" i="75"/>
  <c r="AF109" i="75" s="1"/>
  <c r="W109" i="75"/>
  <c r="AD109" i="75"/>
  <c r="AM109" i="75" s="1"/>
  <c r="AG109" i="75"/>
  <c r="AP109" i="75"/>
  <c r="D110" i="5" s="1"/>
  <c r="AT109" i="75"/>
  <c r="AW109" i="75"/>
  <c r="AX109" i="75"/>
  <c r="AY109" i="75" s="1"/>
  <c r="I110" i="5" s="1"/>
  <c r="AZ109" i="75"/>
  <c r="BA109" i="75"/>
  <c r="C110" i="75"/>
  <c r="E110" i="75" s="1"/>
  <c r="D110" i="75"/>
  <c r="F110" i="75"/>
  <c r="P110" i="75" s="1"/>
  <c r="Y110" i="75" s="1"/>
  <c r="AP110" i="75" s="1"/>
  <c r="D111" i="5" s="1"/>
  <c r="G110" i="75"/>
  <c r="H110" i="75"/>
  <c r="J110" i="75" s="1"/>
  <c r="I110" i="75"/>
  <c r="K110" i="75"/>
  <c r="M110" i="75"/>
  <c r="N110" i="75"/>
  <c r="V110" i="75" s="1"/>
  <c r="O110" i="75"/>
  <c r="W110" i="75" s="1"/>
  <c r="AI110" i="75" s="1"/>
  <c r="Q110" i="75"/>
  <c r="Z110" i="75" s="1"/>
  <c r="AQ110" i="75" s="1"/>
  <c r="E111" i="5" s="1"/>
  <c r="R110" i="75"/>
  <c r="AA110" i="75" s="1"/>
  <c r="AJ110" i="75" s="1"/>
  <c r="S110" i="75"/>
  <c r="AB110" i="75" s="1"/>
  <c r="T110" i="75"/>
  <c r="U110" i="75"/>
  <c r="AD110" i="75"/>
  <c r="AF110" i="75"/>
  <c r="AN110" i="75" s="1"/>
  <c r="AS110" i="75" s="1"/>
  <c r="AU110" i="75" s="1"/>
  <c r="G111" i="5" s="1"/>
  <c r="AG110" i="75"/>
  <c r="AT110" i="75"/>
  <c r="AW110" i="75"/>
  <c r="AY110" i="75" s="1"/>
  <c r="I111" i="5" s="1"/>
  <c r="AX110" i="75"/>
  <c r="AZ110" i="75"/>
  <c r="BA110" i="75"/>
  <c r="BB110" i="75" s="1"/>
  <c r="J111" i="5" s="1"/>
  <c r="C111" i="75"/>
  <c r="E111" i="75" s="1"/>
  <c r="D111" i="75"/>
  <c r="F111" i="75"/>
  <c r="P111" i="75" s="1"/>
  <c r="Y111" i="75" s="1"/>
  <c r="G111" i="75"/>
  <c r="H111" i="75"/>
  <c r="I111" i="75"/>
  <c r="J111" i="75" s="1"/>
  <c r="L111" i="75" s="1"/>
  <c r="K111" i="75"/>
  <c r="M111" i="75"/>
  <c r="N111" i="75"/>
  <c r="V111" i="75" s="1"/>
  <c r="O111" i="75"/>
  <c r="W111" i="75" s="1"/>
  <c r="Q111" i="75"/>
  <c r="Z111" i="75" s="1"/>
  <c r="AQ111" i="75" s="1"/>
  <c r="E112" i="5" s="1"/>
  <c r="R111" i="75"/>
  <c r="AA111" i="75" s="1"/>
  <c r="AJ111" i="75" s="1"/>
  <c r="S111" i="75"/>
  <c r="AB111" i="75" s="1"/>
  <c r="T111" i="75"/>
  <c r="AD111" i="75" s="1"/>
  <c r="AM111" i="75" s="1"/>
  <c r="U111" i="75"/>
  <c r="AF111" i="75" s="1"/>
  <c r="AN111" i="75" s="1"/>
  <c r="AG111" i="75"/>
  <c r="AP111" i="75"/>
  <c r="D112" i="5" s="1"/>
  <c r="AT111" i="75"/>
  <c r="AW111" i="75"/>
  <c r="AY111" i="75" s="1"/>
  <c r="I112" i="5" s="1"/>
  <c r="AX111" i="75"/>
  <c r="AZ111" i="75"/>
  <c r="BA111" i="75"/>
  <c r="C112" i="75"/>
  <c r="D112" i="75"/>
  <c r="E112" i="75" s="1"/>
  <c r="F112" i="75"/>
  <c r="G112" i="75"/>
  <c r="H112" i="75"/>
  <c r="I112" i="75"/>
  <c r="K112" i="75"/>
  <c r="M112" i="75"/>
  <c r="N112" i="75"/>
  <c r="O112" i="75"/>
  <c r="P112" i="75"/>
  <c r="Q112" i="75"/>
  <c r="Z112" i="75" s="1"/>
  <c r="R112" i="75"/>
  <c r="S112" i="75"/>
  <c r="AB112" i="75" s="1"/>
  <c r="T112" i="75"/>
  <c r="AD112" i="75" s="1"/>
  <c r="AM112" i="75" s="1"/>
  <c r="U112" i="75"/>
  <c r="V112" i="75"/>
  <c r="W112" i="75"/>
  <c r="X112" i="75" s="1"/>
  <c r="Y112" i="75"/>
  <c r="AP112" i="75" s="1"/>
  <c r="D113" i="5" s="1"/>
  <c r="AA112" i="75"/>
  <c r="AF112" i="75"/>
  <c r="AN112" i="75" s="1"/>
  <c r="AG112" i="75"/>
  <c r="AQ112" i="75"/>
  <c r="E113" i="5" s="1"/>
  <c r="AT112" i="75"/>
  <c r="AW112" i="75"/>
  <c r="AY112" i="75" s="1"/>
  <c r="I113" i="5" s="1"/>
  <c r="AX112" i="75"/>
  <c r="AZ112" i="75"/>
  <c r="BA112" i="75"/>
  <c r="C113" i="75"/>
  <c r="D113" i="75"/>
  <c r="F113" i="75"/>
  <c r="P113" i="75" s="1"/>
  <c r="Y113" i="75" s="1"/>
  <c r="AP113" i="75" s="1"/>
  <c r="D114" i="5" s="1"/>
  <c r="G113" i="75"/>
  <c r="H113" i="75"/>
  <c r="I113" i="75"/>
  <c r="K113" i="75"/>
  <c r="M113" i="75"/>
  <c r="AN113" i="75" s="1"/>
  <c r="N113" i="75"/>
  <c r="O113" i="75"/>
  <c r="W113" i="75" s="1"/>
  <c r="X113" i="75" s="1"/>
  <c r="Q113" i="75"/>
  <c r="Z113" i="75" s="1"/>
  <c r="AQ113" i="75" s="1"/>
  <c r="E114" i="5" s="1"/>
  <c r="R113" i="75"/>
  <c r="AA113" i="75" s="1"/>
  <c r="AJ113" i="75" s="1"/>
  <c r="AL113" i="75" s="1"/>
  <c r="S113" i="75"/>
  <c r="AB113" i="75" s="1"/>
  <c r="AK113" i="75" s="1"/>
  <c r="T113" i="75"/>
  <c r="AD113" i="75" s="1"/>
  <c r="U113" i="75"/>
  <c r="V113" i="75"/>
  <c r="AF113" i="75"/>
  <c r="AG113" i="75"/>
  <c r="AT113" i="75"/>
  <c r="AW113" i="75"/>
  <c r="AX113" i="75"/>
  <c r="AZ113" i="75"/>
  <c r="BB113" i="75" s="1"/>
  <c r="J114" i="5" s="1"/>
  <c r="BA113" i="75"/>
  <c r="C114" i="75"/>
  <c r="D114" i="75"/>
  <c r="F114" i="75"/>
  <c r="P114" i="75" s="1"/>
  <c r="Y114" i="75" s="1"/>
  <c r="AP114" i="75" s="1"/>
  <c r="D115" i="5" s="1"/>
  <c r="G114" i="75"/>
  <c r="H114" i="75"/>
  <c r="I114" i="75"/>
  <c r="J114" i="75" s="1"/>
  <c r="K114" i="75"/>
  <c r="M114" i="75"/>
  <c r="N114" i="75"/>
  <c r="V114" i="75" s="1"/>
  <c r="X114" i="75" s="1"/>
  <c r="O114" i="75"/>
  <c r="W114" i="75" s="1"/>
  <c r="Q114" i="75"/>
  <c r="R114" i="75"/>
  <c r="AA114" i="75" s="1"/>
  <c r="AJ114" i="75" s="1"/>
  <c r="S114" i="75"/>
  <c r="AB114" i="75" s="1"/>
  <c r="AK114" i="75" s="1"/>
  <c r="AL114" i="75" s="1"/>
  <c r="T114" i="75"/>
  <c r="U114" i="75"/>
  <c r="AF114" i="75" s="1"/>
  <c r="Z114" i="75"/>
  <c r="AQ114" i="75" s="1"/>
  <c r="E115" i="5" s="1"/>
  <c r="AD114" i="75"/>
  <c r="AG114" i="75"/>
  <c r="AT114" i="75"/>
  <c r="AW114" i="75"/>
  <c r="AY114" i="75" s="1"/>
  <c r="I115" i="5" s="1"/>
  <c r="AX114" i="75"/>
  <c r="AZ114" i="75"/>
  <c r="BA114" i="75"/>
  <c r="C115" i="75"/>
  <c r="D115" i="75"/>
  <c r="F115" i="75"/>
  <c r="P115" i="75" s="1"/>
  <c r="Y115" i="75" s="1"/>
  <c r="AP115" i="75" s="1"/>
  <c r="D116" i="5" s="1"/>
  <c r="G115" i="75"/>
  <c r="H115" i="75"/>
  <c r="I115" i="75"/>
  <c r="J115" i="75" s="1"/>
  <c r="L115" i="75" s="1"/>
  <c r="K115" i="75"/>
  <c r="M115" i="75"/>
  <c r="N115" i="75"/>
  <c r="V115" i="75" s="1"/>
  <c r="O115" i="75"/>
  <c r="W115" i="75" s="1"/>
  <c r="Q115" i="75"/>
  <c r="R115" i="75"/>
  <c r="AA115" i="75" s="1"/>
  <c r="AJ115" i="75" s="1"/>
  <c r="S115" i="75"/>
  <c r="AB115" i="75" s="1"/>
  <c r="T115" i="75"/>
  <c r="AD115" i="75" s="1"/>
  <c r="AM115" i="75" s="1"/>
  <c r="U115" i="75"/>
  <c r="AF115" i="75" s="1"/>
  <c r="AN115" i="75" s="1"/>
  <c r="Z115" i="75"/>
  <c r="AG115" i="75"/>
  <c r="AT115" i="75"/>
  <c r="AW115" i="75"/>
  <c r="AY115" i="75" s="1"/>
  <c r="I116" i="5" s="1"/>
  <c r="AX115" i="75"/>
  <c r="AZ115" i="75"/>
  <c r="BB115" i="75" s="1"/>
  <c r="BA115" i="75"/>
  <c r="C116" i="75"/>
  <c r="D116" i="75"/>
  <c r="F116" i="75"/>
  <c r="G116" i="75"/>
  <c r="H116" i="75"/>
  <c r="I116" i="75"/>
  <c r="J116" i="75" s="1"/>
  <c r="K116" i="75"/>
  <c r="M116" i="75"/>
  <c r="N116" i="75"/>
  <c r="O116" i="75"/>
  <c r="P116" i="75"/>
  <c r="Q116" i="75"/>
  <c r="R116" i="75"/>
  <c r="S116" i="75"/>
  <c r="T116" i="75"/>
  <c r="AD116" i="75" s="1"/>
  <c r="U116" i="75"/>
  <c r="V116" i="75"/>
  <c r="W116" i="75"/>
  <c r="Y116" i="75"/>
  <c r="AP116" i="75" s="1"/>
  <c r="D117" i="5" s="1"/>
  <c r="Z116" i="75"/>
  <c r="AA116" i="75"/>
  <c r="AB116" i="75"/>
  <c r="AK116" i="75" s="1"/>
  <c r="AF116" i="75"/>
  <c r="AG116" i="75"/>
  <c r="AH116" i="75"/>
  <c r="AJ116" i="75"/>
  <c r="AT116" i="75"/>
  <c r="AW116" i="75"/>
  <c r="AY116" i="75" s="1"/>
  <c r="I117" i="5" s="1"/>
  <c r="AX116" i="75"/>
  <c r="AZ116" i="75"/>
  <c r="BA116" i="75"/>
  <c r="C117" i="75"/>
  <c r="D117" i="75"/>
  <c r="E117" i="75"/>
  <c r="F117" i="75"/>
  <c r="P117" i="75" s="1"/>
  <c r="Y117" i="75" s="1"/>
  <c r="AP117" i="75" s="1"/>
  <c r="D118" i="5" s="1"/>
  <c r="G117" i="75"/>
  <c r="H117" i="75"/>
  <c r="I117" i="75"/>
  <c r="J117" i="75"/>
  <c r="L117" i="75" s="1"/>
  <c r="K117" i="75"/>
  <c r="M117" i="75"/>
  <c r="N117" i="75"/>
  <c r="O117" i="75"/>
  <c r="Q117" i="75"/>
  <c r="R117" i="75"/>
  <c r="AA117" i="75" s="1"/>
  <c r="S117" i="75"/>
  <c r="AB117" i="75" s="1"/>
  <c r="AK117" i="75" s="1"/>
  <c r="T117" i="75"/>
  <c r="U117" i="75"/>
  <c r="AF117" i="75" s="1"/>
  <c r="AN117" i="75" s="1"/>
  <c r="V117" i="75"/>
  <c r="AH117" i="75" s="1"/>
  <c r="W117" i="75"/>
  <c r="Z117" i="75"/>
  <c r="AD117" i="75"/>
  <c r="AM117" i="75" s="1"/>
  <c r="AG117" i="75"/>
  <c r="AQ117" i="75"/>
  <c r="E118" i="5" s="1"/>
  <c r="AT117" i="75"/>
  <c r="AW117" i="75"/>
  <c r="AX117" i="75"/>
  <c r="AZ117" i="75"/>
  <c r="BA117" i="75"/>
  <c r="C118" i="75"/>
  <c r="D118" i="75"/>
  <c r="E118" i="75" s="1"/>
  <c r="F118" i="75"/>
  <c r="P118" i="75" s="1"/>
  <c r="G118" i="75"/>
  <c r="H118" i="75"/>
  <c r="J118" i="75" s="1"/>
  <c r="L118" i="75" s="1"/>
  <c r="I118" i="75"/>
  <c r="K118" i="75"/>
  <c r="M118" i="75"/>
  <c r="N118" i="75"/>
  <c r="O118" i="75"/>
  <c r="Q118" i="75"/>
  <c r="Z118" i="75" s="1"/>
  <c r="R118" i="75"/>
  <c r="AA118" i="75" s="1"/>
  <c r="S118" i="75"/>
  <c r="AB118" i="75" s="1"/>
  <c r="AK118" i="75" s="1"/>
  <c r="T118" i="75"/>
  <c r="U118" i="75"/>
  <c r="V118" i="75"/>
  <c r="AH118" i="75" s="1"/>
  <c r="W118" i="75"/>
  <c r="Y118" i="75"/>
  <c r="AP118" i="75" s="1"/>
  <c r="D119" i="5" s="1"/>
  <c r="AD118" i="75"/>
  <c r="AF118" i="75"/>
  <c r="AG118" i="75"/>
  <c r="AN118" i="75"/>
  <c r="AT118" i="75"/>
  <c r="AW118" i="75"/>
  <c r="AX118" i="75"/>
  <c r="AZ118" i="75"/>
  <c r="BB118" i="75" s="1"/>
  <c r="J119" i="5" s="1"/>
  <c r="BA118" i="75"/>
  <c r="C119" i="75"/>
  <c r="D119" i="75"/>
  <c r="F119" i="75"/>
  <c r="P119" i="75" s="1"/>
  <c r="G119" i="75"/>
  <c r="H119" i="75"/>
  <c r="I119" i="75"/>
  <c r="J119" i="75" s="1"/>
  <c r="L119" i="75" s="1"/>
  <c r="K119" i="75"/>
  <c r="M119" i="75"/>
  <c r="N119" i="75"/>
  <c r="V119" i="75" s="1"/>
  <c r="O119" i="75"/>
  <c r="Q119" i="75"/>
  <c r="Z119" i="75" s="1"/>
  <c r="R119" i="75"/>
  <c r="S119" i="75"/>
  <c r="AB119" i="75" s="1"/>
  <c r="AK119" i="75" s="1"/>
  <c r="AL119" i="75" s="1"/>
  <c r="T119" i="75"/>
  <c r="AD119" i="75" s="1"/>
  <c r="AM119" i="75" s="1"/>
  <c r="U119" i="75"/>
  <c r="W119" i="75"/>
  <c r="Y119" i="75"/>
  <c r="AP119" i="75" s="1"/>
  <c r="D120" i="5" s="1"/>
  <c r="AA119" i="75"/>
  <c r="AF119" i="75"/>
  <c r="AG119" i="75"/>
  <c r="AJ119" i="75"/>
  <c r="AQ119" i="75"/>
  <c r="E120" i="5" s="1"/>
  <c r="AT119" i="75"/>
  <c r="AW119" i="75"/>
  <c r="AX119" i="75"/>
  <c r="AZ119" i="75"/>
  <c r="BB119" i="75" s="1"/>
  <c r="BA119" i="75"/>
  <c r="C120" i="75"/>
  <c r="D120" i="75"/>
  <c r="F120" i="75"/>
  <c r="P120" i="75" s="1"/>
  <c r="G120" i="75"/>
  <c r="H120" i="75"/>
  <c r="I120" i="75"/>
  <c r="AK120" i="75" s="1"/>
  <c r="K120" i="75"/>
  <c r="M120" i="75"/>
  <c r="N120" i="75"/>
  <c r="V120" i="75" s="1"/>
  <c r="O120" i="75"/>
  <c r="W120" i="75" s="1"/>
  <c r="AI120" i="75" s="1"/>
  <c r="Q120" i="75"/>
  <c r="Z120" i="75" s="1"/>
  <c r="AQ120" i="75" s="1"/>
  <c r="E121" i="5" s="1"/>
  <c r="R120" i="75"/>
  <c r="S120" i="75"/>
  <c r="AB120" i="75" s="1"/>
  <c r="T120" i="75"/>
  <c r="AD120" i="75" s="1"/>
  <c r="AM120" i="75" s="1"/>
  <c r="U120" i="75"/>
  <c r="AF120" i="75" s="1"/>
  <c r="Y120" i="75"/>
  <c r="AP120" i="75" s="1"/>
  <c r="D121" i="5" s="1"/>
  <c r="AA120" i="75"/>
  <c r="AG120" i="75"/>
  <c r="AT120" i="75"/>
  <c r="AW120" i="75"/>
  <c r="AX120" i="75"/>
  <c r="AZ120" i="75"/>
  <c r="BB120" i="75" s="1"/>
  <c r="BA120" i="75"/>
  <c r="C121" i="75"/>
  <c r="D121" i="75"/>
  <c r="F121" i="75"/>
  <c r="G121" i="75"/>
  <c r="H121" i="75"/>
  <c r="I121" i="75"/>
  <c r="K121" i="75"/>
  <c r="M121" i="75"/>
  <c r="N121" i="75"/>
  <c r="O121" i="75"/>
  <c r="P121" i="75"/>
  <c r="Y121" i="75" s="1"/>
  <c r="AP121" i="75" s="1"/>
  <c r="D122" i="5" s="1"/>
  <c r="Q121" i="75"/>
  <c r="R121" i="75"/>
  <c r="S121" i="75"/>
  <c r="T121" i="75"/>
  <c r="U121" i="75"/>
  <c r="V121" i="75"/>
  <c r="W121" i="75"/>
  <c r="X121" i="75"/>
  <c r="Z121" i="75"/>
  <c r="AQ121" i="75" s="1"/>
  <c r="E122" i="5" s="1"/>
  <c r="AA121" i="75"/>
  <c r="AJ121" i="75" s="1"/>
  <c r="AB121" i="75"/>
  <c r="AK121" i="75" s="1"/>
  <c r="AD121" i="75"/>
  <c r="AF121" i="75"/>
  <c r="AG121" i="75"/>
  <c r="AN121" i="75"/>
  <c r="AT121" i="75"/>
  <c r="AW121" i="75"/>
  <c r="AY121" i="75" s="1"/>
  <c r="AX121" i="75"/>
  <c r="AZ121" i="75"/>
  <c r="BA121" i="75"/>
  <c r="BB121" i="75"/>
  <c r="J122" i="5" s="1"/>
  <c r="C122" i="75"/>
  <c r="D122" i="75"/>
  <c r="F122" i="75"/>
  <c r="P122" i="75" s="1"/>
  <c r="Y122" i="75" s="1"/>
  <c r="AP122" i="75" s="1"/>
  <c r="D123" i="5" s="1"/>
  <c r="G122" i="75"/>
  <c r="H122" i="75"/>
  <c r="J122" i="75" s="1"/>
  <c r="L122" i="75" s="1"/>
  <c r="I122" i="75"/>
  <c r="K122" i="75"/>
  <c r="M122" i="75"/>
  <c r="N122" i="75"/>
  <c r="V122" i="75" s="1"/>
  <c r="X122" i="75" s="1"/>
  <c r="O122" i="75"/>
  <c r="W122" i="75" s="1"/>
  <c r="Q122" i="75"/>
  <c r="R122" i="75"/>
  <c r="S122" i="75"/>
  <c r="T122" i="75"/>
  <c r="AD122" i="75" s="1"/>
  <c r="AM122" i="75" s="1"/>
  <c r="U122" i="75"/>
  <c r="AF122" i="75" s="1"/>
  <c r="Z122" i="75"/>
  <c r="AQ122" i="75" s="1"/>
  <c r="E123" i="5" s="1"/>
  <c r="AA122" i="75"/>
  <c r="AC122" i="75" s="1"/>
  <c r="AE122" i="75" s="1"/>
  <c r="AB122" i="75"/>
  <c r="AG122" i="75"/>
  <c r="AK122" i="75"/>
  <c r="AT122" i="75"/>
  <c r="AW122" i="75"/>
  <c r="AY122" i="75" s="1"/>
  <c r="AX122" i="75"/>
  <c r="AZ122" i="75"/>
  <c r="BB122" i="75" s="1"/>
  <c r="J123" i="5" s="1"/>
  <c r="BA122" i="75"/>
  <c r="C123" i="75"/>
  <c r="D123" i="75"/>
  <c r="F123" i="75"/>
  <c r="P123" i="75" s="1"/>
  <c r="Y123" i="75" s="1"/>
  <c r="AP123" i="75" s="1"/>
  <c r="D124" i="5" s="1"/>
  <c r="G123" i="75"/>
  <c r="H123" i="75"/>
  <c r="J123" i="75" s="1"/>
  <c r="L123" i="75" s="1"/>
  <c r="I123" i="75"/>
  <c r="K123" i="75"/>
  <c r="M123" i="75"/>
  <c r="AN123" i="75" s="1"/>
  <c r="AS123" i="75" s="1"/>
  <c r="AU123" i="75" s="1"/>
  <c r="G124" i="5" s="1"/>
  <c r="N123" i="75"/>
  <c r="O123" i="75"/>
  <c r="W123" i="75" s="1"/>
  <c r="Q123" i="75"/>
  <c r="Z123" i="75" s="1"/>
  <c r="R123" i="75"/>
  <c r="AA123" i="75" s="1"/>
  <c r="AJ123" i="75" s="1"/>
  <c r="AL123" i="75" s="1"/>
  <c r="S123" i="75"/>
  <c r="T123" i="75"/>
  <c r="AD123" i="75" s="1"/>
  <c r="U123" i="75"/>
  <c r="V123" i="75"/>
  <c r="AB123" i="75"/>
  <c r="AK123" i="75" s="1"/>
  <c r="AF123" i="75"/>
  <c r="AG123" i="75"/>
  <c r="AT123" i="75"/>
  <c r="AW123" i="75"/>
  <c r="AX123" i="75"/>
  <c r="AZ123" i="75"/>
  <c r="BA123" i="75"/>
  <c r="C124" i="75"/>
  <c r="E124" i="75" s="1"/>
  <c r="D124" i="75"/>
  <c r="F124" i="75"/>
  <c r="G124" i="75"/>
  <c r="AQ124" i="75" s="1"/>
  <c r="E125" i="5" s="1"/>
  <c r="H124" i="75"/>
  <c r="J124" i="75" s="1"/>
  <c r="L124" i="75" s="1"/>
  <c r="I124" i="75"/>
  <c r="K124" i="75"/>
  <c r="M124" i="75"/>
  <c r="N124" i="75"/>
  <c r="O124" i="75"/>
  <c r="P124" i="75"/>
  <c r="Q124" i="75"/>
  <c r="Z124" i="75" s="1"/>
  <c r="R124" i="75"/>
  <c r="S124" i="75"/>
  <c r="AB124" i="75" s="1"/>
  <c r="T124" i="75"/>
  <c r="AD124" i="75" s="1"/>
  <c r="AM124" i="75" s="1"/>
  <c r="U124" i="75"/>
  <c r="AF124" i="75" s="1"/>
  <c r="V124" i="75"/>
  <c r="W124" i="75"/>
  <c r="Y124" i="75"/>
  <c r="AP124" i="75" s="1"/>
  <c r="D125" i="5" s="1"/>
  <c r="AA124" i="75"/>
  <c r="AJ124" i="75" s="1"/>
  <c r="AG124" i="75"/>
  <c r="AH124" i="75"/>
  <c r="AT124" i="75"/>
  <c r="AW124" i="75"/>
  <c r="AY124" i="75" s="1"/>
  <c r="I125" i="5" s="1"/>
  <c r="AX124" i="75"/>
  <c r="AZ124" i="75"/>
  <c r="BA124" i="75"/>
  <c r="C125" i="75"/>
  <c r="E125" i="75" s="1"/>
  <c r="D125" i="75"/>
  <c r="F125" i="75"/>
  <c r="G125" i="75"/>
  <c r="H125" i="75"/>
  <c r="J125" i="75" s="1"/>
  <c r="I125" i="75"/>
  <c r="K125" i="75"/>
  <c r="M125" i="75"/>
  <c r="N125" i="75"/>
  <c r="O125" i="75"/>
  <c r="P125" i="75"/>
  <c r="Y125" i="75" s="1"/>
  <c r="AP125" i="75" s="1"/>
  <c r="D126" i="5" s="1"/>
  <c r="Q125" i="75"/>
  <c r="Z125" i="75" s="1"/>
  <c r="R125" i="75"/>
  <c r="S125" i="75"/>
  <c r="T125" i="75"/>
  <c r="U125" i="75"/>
  <c r="AF125" i="75" s="1"/>
  <c r="V125" i="75"/>
  <c r="W125" i="75"/>
  <c r="AA125" i="75"/>
  <c r="AJ125" i="75" s="1"/>
  <c r="AB125" i="75"/>
  <c r="AD125" i="75"/>
  <c r="AM125" i="75" s="1"/>
  <c r="AG125" i="75"/>
  <c r="AT125" i="75"/>
  <c r="AW125" i="75"/>
  <c r="AX125" i="75"/>
  <c r="AY125" i="75" s="1"/>
  <c r="I126" i="5" s="1"/>
  <c r="AZ125" i="75"/>
  <c r="BA125" i="75"/>
  <c r="C126" i="75"/>
  <c r="D126" i="75"/>
  <c r="F126" i="75"/>
  <c r="P126" i="75" s="1"/>
  <c r="G126" i="75"/>
  <c r="H126" i="75"/>
  <c r="J126" i="75" s="1"/>
  <c r="I126" i="75"/>
  <c r="K126" i="75"/>
  <c r="M126" i="75"/>
  <c r="N126" i="75"/>
  <c r="V126" i="75" s="1"/>
  <c r="X126" i="75" s="1"/>
  <c r="O126" i="75"/>
  <c r="W126" i="75" s="1"/>
  <c r="Q126" i="75"/>
  <c r="Z126" i="75" s="1"/>
  <c r="AQ126" i="75" s="1"/>
  <c r="E127" i="5" s="1"/>
  <c r="R126" i="75"/>
  <c r="AA126" i="75" s="1"/>
  <c r="S126" i="75"/>
  <c r="AB126" i="75" s="1"/>
  <c r="AK126" i="75" s="1"/>
  <c r="T126" i="75"/>
  <c r="AD126" i="75" s="1"/>
  <c r="AM126" i="75" s="1"/>
  <c r="U126" i="75"/>
  <c r="Y126" i="75"/>
  <c r="AP126" i="75" s="1"/>
  <c r="D127" i="5" s="1"/>
  <c r="AF126" i="75"/>
  <c r="AN126" i="75" s="1"/>
  <c r="AG126" i="75"/>
  <c r="AT126" i="75"/>
  <c r="AW126" i="75"/>
  <c r="AY126" i="75" s="1"/>
  <c r="I127" i="5" s="1"/>
  <c r="AX126" i="75"/>
  <c r="AZ126" i="75"/>
  <c r="BB126" i="75" s="1"/>
  <c r="J127" i="5" s="1"/>
  <c r="BA126" i="75"/>
  <c r="C127" i="75"/>
  <c r="E127" i="75" s="1"/>
  <c r="D127" i="75"/>
  <c r="AI127" i="75" s="1"/>
  <c r="F127" i="75"/>
  <c r="G127" i="75"/>
  <c r="H127" i="75"/>
  <c r="I127" i="75"/>
  <c r="J127" i="75" s="1"/>
  <c r="L127" i="75" s="1"/>
  <c r="K127" i="75"/>
  <c r="M127" i="75"/>
  <c r="N127" i="75"/>
  <c r="O127" i="75"/>
  <c r="P127" i="75"/>
  <c r="Y127" i="75" s="1"/>
  <c r="AP127" i="75" s="1"/>
  <c r="D128" i="5" s="1"/>
  <c r="Q127" i="75"/>
  <c r="Z127" i="75" s="1"/>
  <c r="AQ127" i="75" s="1"/>
  <c r="E128" i="5" s="1"/>
  <c r="R127" i="75"/>
  <c r="S127" i="75"/>
  <c r="T127" i="75"/>
  <c r="AD127" i="75" s="1"/>
  <c r="AM127" i="75" s="1"/>
  <c r="U127" i="75"/>
  <c r="AF127" i="75" s="1"/>
  <c r="V127" i="75"/>
  <c r="X127" i="75" s="1"/>
  <c r="W127" i="75"/>
  <c r="AA127" i="75"/>
  <c r="AJ127" i="75" s="1"/>
  <c r="AB127" i="75"/>
  <c r="AK127" i="75" s="1"/>
  <c r="AG127" i="75"/>
  <c r="AT127" i="75"/>
  <c r="AW127" i="75"/>
  <c r="AX127" i="75"/>
  <c r="AZ127" i="75"/>
  <c r="BA127" i="75"/>
  <c r="C128" i="75"/>
  <c r="D128" i="75"/>
  <c r="F128" i="75"/>
  <c r="P128" i="75" s="1"/>
  <c r="Y128" i="75" s="1"/>
  <c r="AP128" i="75" s="1"/>
  <c r="D129" i="5" s="1"/>
  <c r="G128" i="75"/>
  <c r="H128" i="75"/>
  <c r="I128" i="75"/>
  <c r="K128" i="75"/>
  <c r="M128" i="75"/>
  <c r="N128" i="75"/>
  <c r="O128" i="75"/>
  <c r="Q128" i="75"/>
  <c r="Z128" i="75" s="1"/>
  <c r="R128" i="75"/>
  <c r="AA128" i="75" s="1"/>
  <c r="AJ128" i="75" s="1"/>
  <c r="S128" i="75"/>
  <c r="AB128" i="75" s="1"/>
  <c r="T128" i="75"/>
  <c r="AD128" i="75" s="1"/>
  <c r="U128" i="75"/>
  <c r="AF128" i="75" s="1"/>
  <c r="V128" i="75"/>
  <c r="W128" i="75"/>
  <c r="AG128" i="75"/>
  <c r="AI128" i="75"/>
  <c r="AM128" i="75"/>
  <c r="AT128" i="75"/>
  <c r="AW128" i="75"/>
  <c r="AY128" i="75" s="1"/>
  <c r="I129" i="5" s="1"/>
  <c r="AX128" i="75"/>
  <c r="AZ128" i="75"/>
  <c r="BA128" i="75"/>
  <c r="BB128" i="75"/>
  <c r="C129" i="75"/>
  <c r="E129" i="75" s="1"/>
  <c r="D129" i="75"/>
  <c r="F129" i="75"/>
  <c r="P129" i="75" s="1"/>
  <c r="Y129" i="75" s="1"/>
  <c r="AP129" i="75" s="1"/>
  <c r="D130" i="5" s="1"/>
  <c r="G129" i="75"/>
  <c r="H129" i="75"/>
  <c r="J129" i="75" s="1"/>
  <c r="L129" i="75" s="1"/>
  <c r="I129" i="75"/>
  <c r="K129" i="75"/>
  <c r="M129" i="75"/>
  <c r="AN129" i="75" s="1"/>
  <c r="N129" i="75"/>
  <c r="O129" i="75"/>
  <c r="Q129" i="75"/>
  <c r="R129" i="75"/>
  <c r="AA129" i="75" s="1"/>
  <c r="S129" i="75"/>
  <c r="T129" i="75"/>
  <c r="AD129" i="75" s="1"/>
  <c r="AM129" i="75" s="1"/>
  <c r="U129" i="75"/>
  <c r="AF129" i="75" s="1"/>
  <c r="V129" i="75"/>
  <c r="X129" i="75" s="1"/>
  <c r="W129" i="75"/>
  <c r="Z129" i="75"/>
  <c r="AQ129" i="75" s="1"/>
  <c r="E130" i="5" s="1"/>
  <c r="AB129" i="75"/>
  <c r="AG129" i="75"/>
  <c r="AH129" i="75"/>
  <c r="AI129" i="75"/>
  <c r="AT129" i="75"/>
  <c r="AW129" i="75"/>
  <c r="AY129" i="75" s="1"/>
  <c r="I130" i="5" s="1"/>
  <c r="AX129" i="75"/>
  <c r="AZ129" i="75"/>
  <c r="BA129" i="75"/>
  <c r="C130" i="75"/>
  <c r="AH130" i="75" s="1"/>
  <c r="D130" i="75"/>
  <c r="F130" i="75"/>
  <c r="P130" i="75" s="1"/>
  <c r="G130" i="75"/>
  <c r="H130" i="75"/>
  <c r="I130" i="75"/>
  <c r="K130" i="75"/>
  <c r="M130" i="75"/>
  <c r="N130" i="75"/>
  <c r="V130" i="75" s="1"/>
  <c r="O130" i="75"/>
  <c r="Q130" i="75"/>
  <c r="Z130" i="75" s="1"/>
  <c r="R130" i="75"/>
  <c r="AA130" i="75" s="1"/>
  <c r="S130" i="75"/>
  <c r="AB130" i="75" s="1"/>
  <c r="T130" i="75"/>
  <c r="U130" i="75"/>
  <c r="AF130" i="75" s="1"/>
  <c r="W130" i="75"/>
  <c r="Y130" i="75"/>
  <c r="AD130" i="75"/>
  <c r="AG130" i="75"/>
  <c r="AM130" i="75"/>
  <c r="AP130" i="75"/>
  <c r="D131" i="5" s="1"/>
  <c r="AT130" i="75"/>
  <c r="AW130" i="75"/>
  <c r="AY130" i="75" s="1"/>
  <c r="I131" i="5" s="1"/>
  <c r="AX130" i="75"/>
  <c r="AZ130" i="75"/>
  <c r="BB130" i="75" s="1"/>
  <c r="BA130" i="75"/>
  <c r="C131" i="75"/>
  <c r="D131" i="75"/>
  <c r="F131" i="75"/>
  <c r="G131" i="75"/>
  <c r="H131" i="75"/>
  <c r="I131" i="75"/>
  <c r="K131" i="75"/>
  <c r="M131" i="75"/>
  <c r="N131" i="75"/>
  <c r="O131" i="75"/>
  <c r="P131" i="75"/>
  <c r="Y131" i="75" s="1"/>
  <c r="AP131" i="75" s="1"/>
  <c r="D132" i="5" s="1"/>
  <c r="Q131" i="75"/>
  <c r="R131" i="75"/>
  <c r="AA131" i="75" s="1"/>
  <c r="S131" i="75"/>
  <c r="AB131" i="75" s="1"/>
  <c r="AC131" i="75" s="1"/>
  <c r="T131" i="75"/>
  <c r="AD131" i="75" s="1"/>
  <c r="AM131" i="75" s="1"/>
  <c r="U131" i="75"/>
  <c r="V131" i="75"/>
  <c r="W131" i="75"/>
  <c r="X131" i="75" s="1"/>
  <c r="Z131" i="75"/>
  <c r="AF131" i="75"/>
  <c r="AG131" i="75"/>
  <c r="AH131" i="75"/>
  <c r="AN131" i="75"/>
  <c r="AS131" i="75" s="1"/>
  <c r="AU131" i="75" s="1"/>
  <c r="G132" i="5" s="1"/>
  <c r="AT131" i="75"/>
  <c r="AW131" i="75"/>
  <c r="AX131" i="75"/>
  <c r="AZ131" i="75"/>
  <c r="BB131" i="75" s="1"/>
  <c r="BA131" i="75"/>
  <c r="C132" i="75"/>
  <c r="D132" i="75"/>
  <c r="F132" i="75"/>
  <c r="G132" i="75"/>
  <c r="AQ132" i="75" s="1"/>
  <c r="E133" i="5" s="1"/>
  <c r="H132" i="75"/>
  <c r="I132" i="75"/>
  <c r="K132" i="75"/>
  <c r="M132" i="75"/>
  <c r="N132" i="75"/>
  <c r="O132" i="75"/>
  <c r="P132" i="75"/>
  <c r="Y132" i="75" s="1"/>
  <c r="AP132" i="75" s="1"/>
  <c r="D133" i="5" s="1"/>
  <c r="Q132" i="75"/>
  <c r="Z132" i="75" s="1"/>
  <c r="R132" i="75"/>
  <c r="S132" i="75"/>
  <c r="AB132" i="75" s="1"/>
  <c r="AK132" i="75" s="1"/>
  <c r="T132" i="75"/>
  <c r="AD132" i="75" s="1"/>
  <c r="U132" i="75"/>
  <c r="AF132" i="75" s="1"/>
  <c r="V132" i="75"/>
  <c r="W132" i="75"/>
  <c r="X132" i="75" s="1"/>
  <c r="AA132" i="75"/>
  <c r="AC132" i="75" s="1"/>
  <c r="AG132" i="75"/>
  <c r="AM132" i="75"/>
  <c r="AT132" i="75"/>
  <c r="AW132" i="75"/>
  <c r="AY132" i="75" s="1"/>
  <c r="I133" i="5" s="1"/>
  <c r="AX132" i="75"/>
  <c r="AZ132" i="75"/>
  <c r="BA132" i="75"/>
  <c r="C133" i="75"/>
  <c r="AH133" i="75" s="1"/>
  <c r="D133" i="75"/>
  <c r="F133" i="75"/>
  <c r="P133" i="75" s="1"/>
  <c r="Y133" i="75" s="1"/>
  <c r="AP133" i="75" s="1"/>
  <c r="D134" i="5" s="1"/>
  <c r="G133" i="75"/>
  <c r="H133" i="75"/>
  <c r="J133" i="75" s="1"/>
  <c r="L133" i="75" s="1"/>
  <c r="I133" i="75"/>
  <c r="K133" i="75"/>
  <c r="M133" i="75"/>
  <c r="N133" i="75"/>
  <c r="V133" i="75" s="1"/>
  <c r="O133" i="75"/>
  <c r="W133" i="75" s="1"/>
  <c r="Q133" i="75"/>
  <c r="Z133" i="75" s="1"/>
  <c r="R133" i="75"/>
  <c r="AA133" i="75" s="1"/>
  <c r="S133" i="75"/>
  <c r="AB133" i="75" s="1"/>
  <c r="T133" i="75"/>
  <c r="U133" i="75"/>
  <c r="AF133" i="75" s="1"/>
  <c r="AD133" i="75"/>
  <c r="AM133" i="75" s="1"/>
  <c r="AG133" i="75"/>
  <c r="AT133" i="75"/>
  <c r="AW133" i="75"/>
  <c r="AX133" i="75"/>
  <c r="AY133" i="75"/>
  <c r="I134" i="5" s="1"/>
  <c r="AZ133" i="75"/>
  <c r="BA133" i="75"/>
  <c r="C134" i="75"/>
  <c r="D134" i="75"/>
  <c r="F134" i="75"/>
  <c r="P134" i="75" s="1"/>
  <c r="Y134" i="75" s="1"/>
  <c r="AP134" i="75" s="1"/>
  <c r="D135" i="5" s="1"/>
  <c r="G134" i="75"/>
  <c r="H134" i="75"/>
  <c r="I134" i="75"/>
  <c r="K134" i="75"/>
  <c r="M134" i="75"/>
  <c r="N134" i="75"/>
  <c r="O134" i="75"/>
  <c r="W134" i="75" s="1"/>
  <c r="Q134" i="75"/>
  <c r="R134" i="75"/>
  <c r="S134" i="75"/>
  <c r="AB134" i="75" s="1"/>
  <c r="T134" i="75"/>
  <c r="U134" i="75"/>
  <c r="V134" i="75"/>
  <c r="AH134" i="75" s="1"/>
  <c r="Z134" i="75"/>
  <c r="AQ134" i="75" s="1"/>
  <c r="E135" i="5" s="1"/>
  <c r="AA134" i="75"/>
  <c r="AC134" i="75"/>
  <c r="AD134" i="75"/>
  <c r="AM134" i="75" s="1"/>
  <c r="AF134" i="75"/>
  <c r="AG134" i="75"/>
  <c r="AT134" i="75"/>
  <c r="AW134" i="75"/>
  <c r="AX134" i="75"/>
  <c r="AY134" i="75" s="1"/>
  <c r="AZ134" i="75"/>
  <c r="BB134" i="75" s="1"/>
  <c r="J135" i="5" s="1"/>
  <c r="BA134" i="75"/>
  <c r="C135" i="75"/>
  <c r="D135" i="75"/>
  <c r="AI135" i="75" s="1"/>
  <c r="F135" i="75"/>
  <c r="G135" i="75"/>
  <c r="H135" i="75"/>
  <c r="I135" i="75"/>
  <c r="K135" i="75"/>
  <c r="M135" i="75"/>
  <c r="N135" i="75"/>
  <c r="O135" i="75"/>
  <c r="P135" i="75"/>
  <c r="Q135" i="75"/>
  <c r="R135" i="75"/>
  <c r="AA135" i="75" s="1"/>
  <c r="S135" i="75"/>
  <c r="AB135" i="75" s="1"/>
  <c r="T135" i="75"/>
  <c r="U135" i="75"/>
  <c r="AF135" i="75" s="1"/>
  <c r="V135" i="75"/>
  <c r="X135" i="75" s="1"/>
  <c r="W135" i="75"/>
  <c r="Y135" i="75"/>
  <c r="AP135" i="75" s="1"/>
  <c r="D136" i="5" s="1"/>
  <c r="Z135" i="75"/>
  <c r="AQ135" i="75" s="1"/>
  <c r="E136" i="5" s="1"/>
  <c r="AD135" i="75"/>
  <c r="AG135" i="75"/>
  <c r="AT135" i="75"/>
  <c r="AW135" i="75"/>
  <c r="AX135" i="75"/>
  <c r="AY135" i="75"/>
  <c r="I136" i="5" s="1"/>
  <c r="AZ135" i="75"/>
  <c r="BB135" i="75" s="1"/>
  <c r="BA135" i="75"/>
  <c r="C136" i="75"/>
  <c r="D136" i="75"/>
  <c r="E136" i="75" s="1"/>
  <c r="F136" i="75"/>
  <c r="G136" i="75"/>
  <c r="H136" i="75"/>
  <c r="I136" i="75"/>
  <c r="K136" i="75"/>
  <c r="M136" i="75"/>
  <c r="N136" i="75"/>
  <c r="O136" i="75"/>
  <c r="P136" i="75"/>
  <c r="Y136" i="75" s="1"/>
  <c r="AP136" i="75" s="1"/>
  <c r="D137" i="5" s="1"/>
  <c r="Q136" i="75"/>
  <c r="Z136" i="75" s="1"/>
  <c r="R136" i="75"/>
  <c r="S136" i="75"/>
  <c r="T136" i="75"/>
  <c r="U136" i="75"/>
  <c r="V136" i="75"/>
  <c r="W136" i="75"/>
  <c r="X136" i="75"/>
  <c r="AA136" i="75"/>
  <c r="AB136" i="75"/>
  <c r="AK136" i="75" s="1"/>
  <c r="AD136" i="75"/>
  <c r="AM136" i="75" s="1"/>
  <c r="AF136" i="75"/>
  <c r="AG136" i="75"/>
  <c r="AI136" i="75"/>
  <c r="AT136" i="75"/>
  <c r="AW136" i="75"/>
  <c r="AY136" i="75" s="1"/>
  <c r="I137" i="5" s="1"/>
  <c r="AX136" i="75"/>
  <c r="AZ136" i="75"/>
  <c r="BA136" i="75"/>
  <c r="C137" i="75"/>
  <c r="E137" i="75" s="1"/>
  <c r="D137" i="75"/>
  <c r="F137" i="75"/>
  <c r="G137" i="75"/>
  <c r="H137" i="75"/>
  <c r="I137" i="75"/>
  <c r="K137" i="75"/>
  <c r="M137" i="75"/>
  <c r="N137" i="75"/>
  <c r="O137" i="75"/>
  <c r="P137" i="75"/>
  <c r="Y137" i="75" s="1"/>
  <c r="AP137" i="75" s="1"/>
  <c r="D138" i="5" s="1"/>
  <c r="Q137" i="75"/>
  <c r="Z137" i="75" s="1"/>
  <c r="R137" i="75"/>
  <c r="AA137" i="75" s="1"/>
  <c r="S137" i="75"/>
  <c r="T137" i="75"/>
  <c r="AD137" i="75" s="1"/>
  <c r="AM137" i="75" s="1"/>
  <c r="U137" i="75"/>
  <c r="V137" i="75"/>
  <c r="W137" i="75"/>
  <c r="AB137" i="75"/>
  <c r="AF137" i="75"/>
  <c r="AN137" i="75" s="1"/>
  <c r="AG137" i="75"/>
  <c r="AI137" i="75"/>
  <c r="AT137" i="75"/>
  <c r="AW137" i="75"/>
  <c r="AY137" i="75" s="1"/>
  <c r="I138" i="5" s="1"/>
  <c r="AX137" i="75"/>
  <c r="AZ137" i="75"/>
  <c r="BA137" i="75"/>
  <c r="C138" i="75"/>
  <c r="E138" i="75" s="1"/>
  <c r="D138" i="75"/>
  <c r="F138" i="75"/>
  <c r="P138" i="75" s="1"/>
  <c r="G138" i="75"/>
  <c r="H138" i="75"/>
  <c r="I138" i="75"/>
  <c r="J138" i="75"/>
  <c r="L138" i="75" s="1"/>
  <c r="K138" i="75"/>
  <c r="M138" i="75"/>
  <c r="N138" i="75"/>
  <c r="V138" i="75" s="1"/>
  <c r="O138" i="75"/>
  <c r="W138" i="75" s="1"/>
  <c r="Q138" i="75"/>
  <c r="Z138" i="75" s="1"/>
  <c r="R138" i="75"/>
  <c r="AA138" i="75" s="1"/>
  <c r="S138" i="75"/>
  <c r="AB138" i="75" s="1"/>
  <c r="AC138" i="75" s="1"/>
  <c r="AE138" i="75" s="1"/>
  <c r="T138" i="75"/>
  <c r="AD138" i="75" s="1"/>
  <c r="AM138" i="75" s="1"/>
  <c r="U138" i="75"/>
  <c r="AF138" i="75" s="1"/>
  <c r="Y138" i="75"/>
  <c r="AG138" i="75"/>
  <c r="AJ138" i="75"/>
  <c r="AP138" i="75"/>
  <c r="D139" i="5" s="1"/>
  <c r="AT138" i="75"/>
  <c r="AW138" i="75"/>
  <c r="AX138" i="75"/>
  <c r="AY138" i="75" s="1"/>
  <c r="I139" i="5" s="1"/>
  <c r="AZ138" i="75"/>
  <c r="BA138" i="75"/>
  <c r="C139" i="75"/>
  <c r="D139" i="75"/>
  <c r="F139" i="75"/>
  <c r="G139" i="75"/>
  <c r="H139" i="75"/>
  <c r="I139" i="75"/>
  <c r="K139" i="75"/>
  <c r="M139" i="75"/>
  <c r="N139" i="75"/>
  <c r="O139" i="75"/>
  <c r="P139" i="75"/>
  <c r="Y139" i="75" s="1"/>
  <c r="AP139" i="75" s="1"/>
  <c r="D140" i="5" s="1"/>
  <c r="Q139" i="75"/>
  <c r="R139" i="75"/>
  <c r="AA139" i="75" s="1"/>
  <c r="S139" i="75"/>
  <c r="AB139" i="75" s="1"/>
  <c r="T139" i="75"/>
  <c r="U139" i="75"/>
  <c r="AF139" i="75" s="1"/>
  <c r="AN139" i="75" s="1"/>
  <c r="V139" i="75"/>
  <c r="W139" i="75"/>
  <c r="Z139" i="75"/>
  <c r="AD139" i="75"/>
  <c r="AG139" i="75"/>
  <c r="AJ139" i="75"/>
  <c r="AM139" i="75"/>
  <c r="AT139" i="75"/>
  <c r="AW139" i="75"/>
  <c r="AX139" i="75"/>
  <c r="AZ139" i="75"/>
  <c r="BA139" i="75"/>
  <c r="C140" i="75"/>
  <c r="D140" i="75"/>
  <c r="F140" i="75"/>
  <c r="G140" i="75"/>
  <c r="H140" i="75"/>
  <c r="AJ140" i="75" s="1"/>
  <c r="I140" i="75"/>
  <c r="K140" i="75"/>
  <c r="M140" i="75"/>
  <c r="N140" i="75"/>
  <c r="O140" i="75"/>
  <c r="P140" i="75"/>
  <c r="Q140" i="75"/>
  <c r="R140" i="75"/>
  <c r="S140" i="75"/>
  <c r="T140" i="75"/>
  <c r="AD140" i="75" s="1"/>
  <c r="AM140" i="75" s="1"/>
  <c r="U140" i="75"/>
  <c r="V140" i="75"/>
  <c r="W140" i="75"/>
  <c r="Y140" i="75"/>
  <c r="AP140" i="75" s="1"/>
  <c r="D141" i="5" s="1"/>
  <c r="Z140" i="75"/>
  <c r="AA140" i="75"/>
  <c r="AB140" i="75"/>
  <c r="AF140" i="75"/>
  <c r="AN140" i="75" s="1"/>
  <c r="AS140" i="75" s="1"/>
  <c r="AG140" i="75"/>
  <c r="AT140" i="75"/>
  <c r="AW140" i="75"/>
  <c r="AY140" i="75" s="1"/>
  <c r="AX140" i="75"/>
  <c r="AZ140" i="75"/>
  <c r="BA140" i="75"/>
  <c r="C141" i="75"/>
  <c r="E141" i="75" s="1"/>
  <c r="D141" i="75"/>
  <c r="F141" i="75"/>
  <c r="P141" i="75" s="1"/>
  <c r="Y141" i="75" s="1"/>
  <c r="AP141" i="75" s="1"/>
  <c r="D142" i="5" s="1"/>
  <c r="G141" i="75"/>
  <c r="AQ141" i="75" s="1"/>
  <c r="E142" i="5" s="1"/>
  <c r="H141" i="75"/>
  <c r="J141" i="75" s="1"/>
  <c r="L141" i="75" s="1"/>
  <c r="I141" i="75"/>
  <c r="K141" i="75"/>
  <c r="M141" i="75"/>
  <c r="N141" i="75"/>
  <c r="O141" i="75"/>
  <c r="Q141" i="75"/>
  <c r="R141" i="75"/>
  <c r="S141" i="75"/>
  <c r="T141" i="75"/>
  <c r="U141" i="75"/>
  <c r="V141" i="75"/>
  <c r="W141" i="75"/>
  <c r="Z141" i="75"/>
  <c r="AA141" i="75"/>
  <c r="AB141" i="75"/>
  <c r="AK141" i="75" s="1"/>
  <c r="AD141" i="75"/>
  <c r="AM141" i="75" s="1"/>
  <c r="AF141" i="75"/>
  <c r="AG141" i="75"/>
  <c r="AH141" i="75"/>
  <c r="AJ141" i="75"/>
  <c r="AT141" i="75"/>
  <c r="AW141" i="75"/>
  <c r="AY141" i="75" s="1"/>
  <c r="I142" i="5" s="1"/>
  <c r="AX141" i="75"/>
  <c r="AZ141" i="75"/>
  <c r="BA141" i="75"/>
  <c r="C142" i="75"/>
  <c r="E142" i="75" s="1"/>
  <c r="D142" i="75"/>
  <c r="F142" i="75"/>
  <c r="G142" i="75"/>
  <c r="H142" i="75"/>
  <c r="I142" i="75"/>
  <c r="K142" i="75"/>
  <c r="M142" i="75"/>
  <c r="N142" i="75"/>
  <c r="O142" i="75"/>
  <c r="P142" i="75"/>
  <c r="Y142" i="75" s="1"/>
  <c r="AP142" i="75" s="1"/>
  <c r="D143" i="5" s="1"/>
  <c r="Q142" i="75"/>
  <c r="Z142" i="75" s="1"/>
  <c r="R142" i="75"/>
  <c r="S142" i="75"/>
  <c r="T142" i="75"/>
  <c r="U142" i="75"/>
  <c r="V142" i="75"/>
  <c r="W142" i="75"/>
  <c r="X142" i="75"/>
  <c r="AA142" i="75"/>
  <c r="AB142" i="75"/>
  <c r="AK142" i="75" s="1"/>
  <c r="AD142" i="75"/>
  <c r="AF142" i="75"/>
  <c r="AN142" i="75" s="1"/>
  <c r="AS142" i="75" s="1"/>
  <c r="AU142" i="75" s="1"/>
  <c r="G143" i="5" s="1"/>
  <c r="AG142" i="75"/>
  <c r="AI142" i="75"/>
  <c r="AJ142" i="75"/>
  <c r="AL142" i="75" s="1"/>
  <c r="AM142" i="75"/>
  <c r="AT142" i="75"/>
  <c r="AW142" i="75"/>
  <c r="AX142" i="75"/>
  <c r="AZ142" i="75"/>
  <c r="BB142" i="75" s="1"/>
  <c r="BA142" i="75"/>
  <c r="C143" i="75"/>
  <c r="D143" i="75"/>
  <c r="F143" i="75"/>
  <c r="P143" i="75" s="1"/>
  <c r="Y143" i="75" s="1"/>
  <c r="AP143" i="75" s="1"/>
  <c r="D144" i="5" s="1"/>
  <c r="G143" i="75"/>
  <c r="H143" i="75"/>
  <c r="I143" i="75"/>
  <c r="J143" i="75" s="1"/>
  <c r="L143" i="75" s="1"/>
  <c r="K143" i="75"/>
  <c r="M143" i="75"/>
  <c r="N143" i="75"/>
  <c r="O143" i="75"/>
  <c r="W143" i="75" s="1"/>
  <c r="Q143" i="75"/>
  <c r="Z143" i="75" s="1"/>
  <c r="R143" i="75"/>
  <c r="AA143" i="75" s="1"/>
  <c r="S143" i="75"/>
  <c r="T143" i="75"/>
  <c r="AD143" i="75" s="1"/>
  <c r="AM143" i="75" s="1"/>
  <c r="U143" i="75"/>
  <c r="V143" i="75"/>
  <c r="AB143" i="75"/>
  <c r="AF143" i="75"/>
  <c r="AG143" i="75"/>
  <c r="AJ143" i="75"/>
  <c r="AN143" i="75"/>
  <c r="AS143" i="75" s="1"/>
  <c r="AU143" i="75" s="1"/>
  <c r="G144" i="5" s="1"/>
  <c r="AT143" i="75"/>
  <c r="AW143" i="75"/>
  <c r="AX143" i="75"/>
  <c r="AZ143" i="75"/>
  <c r="BA143" i="75"/>
  <c r="C144" i="75"/>
  <c r="D144" i="75"/>
  <c r="AI144" i="75" s="1"/>
  <c r="F144" i="75"/>
  <c r="P144" i="75" s="1"/>
  <c r="Y144" i="75" s="1"/>
  <c r="AP144" i="75" s="1"/>
  <c r="D145" i="5" s="1"/>
  <c r="G144" i="75"/>
  <c r="H144" i="75"/>
  <c r="J144" i="75" s="1"/>
  <c r="I144" i="75"/>
  <c r="K144" i="75"/>
  <c r="M144" i="75"/>
  <c r="N144" i="75"/>
  <c r="V144" i="75" s="1"/>
  <c r="X144" i="75" s="1"/>
  <c r="O144" i="75"/>
  <c r="Q144" i="75"/>
  <c r="R144" i="75"/>
  <c r="S144" i="75"/>
  <c r="AB144" i="75" s="1"/>
  <c r="T144" i="75"/>
  <c r="AD144" i="75" s="1"/>
  <c r="U144" i="75"/>
  <c r="AF144" i="75" s="1"/>
  <c r="W144" i="75"/>
  <c r="Z144" i="75"/>
  <c r="AQ144" i="75" s="1"/>
  <c r="E145" i="5" s="1"/>
  <c r="AA144" i="75"/>
  <c r="AG144" i="75"/>
  <c r="AM144" i="75"/>
  <c r="AT144" i="75"/>
  <c r="AW144" i="75"/>
  <c r="AX144" i="75"/>
  <c r="AZ144" i="75"/>
  <c r="BA144" i="75"/>
  <c r="C145" i="75"/>
  <c r="D145" i="75"/>
  <c r="F145" i="75"/>
  <c r="G145" i="75"/>
  <c r="H145" i="75"/>
  <c r="J145" i="75" s="1"/>
  <c r="I145" i="75"/>
  <c r="K145" i="75"/>
  <c r="M145" i="75"/>
  <c r="N145" i="75"/>
  <c r="O145" i="75"/>
  <c r="P145" i="75"/>
  <c r="Y145" i="75" s="1"/>
  <c r="AP145" i="75" s="1"/>
  <c r="D146" i="5" s="1"/>
  <c r="Q145" i="75"/>
  <c r="R145" i="75"/>
  <c r="S145" i="75"/>
  <c r="T145" i="75"/>
  <c r="U145" i="75"/>
  <c r="V145" i="75"/>
  <c r="AH145" i="75" s="1"/>
  <c r="W145" i="75"/>
  <c r="X145" i="75"/>
  <c r="Z145" i="75"/>
  <c r="AA145" i="75"/>
  <c r="AB145" i="75"/>
  <c r="AK145" i="75" s="1"/>
  <c r="AD145" i="75"/>
  <c r="AF145" i="75"/>
  <c r="AG145" i="75"/>
  <c r="AS145" i="75" s="1"/>
  <c r="AU145" i="75" s="1"/>
  <c r="G146" i="5" s="1"/>
  <c r="AI145" i="75"/>
  <c r="AJ145" i="75"/>
  <c r="AL145" i="75" s="1"/>
  <c r="AN145" i="75"/>
  <c r="AT145" i="75"/>
  <c r="AW145" i="75"/>
  <c r="AY145" i="75" s="1"/>
  <c r="I146" i="5" s="1"/>
  <c r="AX145" i="75"/>
  <c r="AZ145" i="75"/>
  <c r="BB145" i="75" s="1"/>
  <c r="BA145" i="75"/>
  <c r="C146" i="75"/>
  <c r="E146" i="75" s="1"/>
  <c r="D146" i="75"/>
  <c r="F146" i="75"/>
  <c r="P146" i="75" s="1"/>
  <c r="Y146" i="75" s="1"/>
  <c r="AP146" i="75" s="1"/>
  <c r="D147" i="5" s="1"/>
  <c r="G146" i="75"/>
  <c r="H146" i="75"/>
  <c r="J146" i="75" s="1"/>
  <c r="L146" i="75" s="1"/>
  <c r="I146" i="75"/>
  <c r="K146" i="75"/>
  <c r="M146" i="75"/>
  <c r="N146" i="75"/>
  <c r="V146" i="75" s="1"/>
  <c r="AH146" i="75" s="1"/>
  <c r="O146" i="75"/>
  <c r="W146" i="75" s="1"/>
  <c r="Q146" i="75"/>
  <c r="Z146" i="75" s="1"/>
  <c r="R146" i="75"/>
  <c r="AA146" i="75" s="1"/>
  <c r="AC146" i="75" s="1"/>
  <c r="AE146" i="75" s="1"/>
  <c r="S146" i="75"/>
  <c r="AB146" i="75" s="1"/>
  <c r="AK146" i="75" s="1"/>
  <c r="T146" i="75"/>
  <c r="U146" i="75"/>
  <c r="AD146" i="75"/>
  <c r="AF146" i="75"/>
  <c r="AN146" i="75" s="1"/>
  <c r="AG146" i="75"/>
  <c r="AT146" i="75"/>
  <c r="AW146" i="75"/>
  <c r="AX146" i="75"/>
  <c r="AY146" i="75" s="1"/>
  <c r="AZ146" i="75"/>
  <c r="BB146" i="75" s="1"/>
  <c r="J147" i="5" s="1"/>
  <c r="BA146" i="75"/>
  <c r="C147" i="75"/>
  <c r="E147" i="75" s="1"/>
  <c r="AO147" i="75" s="1"/>
  <c r="C148" i="5" s="1"/>
  <c r="D147" i="75"/>
  <c r="F147" i="75"/>
  <c r="P147" i="75" s="1"/>
  <c r="Y147" i="75" s="1"/>
  <c r="AP147" i="75" s="1"/>
  <c r="D148" i="5" s="1"/>
  <c r="G147" i="75"/>
  <c r="H147" i="75"/>
  <c r="J147" i="75" s="1"/>
  <c r="I147" i="75"/>
  <c r="K147" i="75"/>
  <c r="M147" i="75"/>
  <c r="N147" i="75"/>
  <c r="O147" i="75"/>
  <c r="Q147" i="75"/>
  <c r="R147" i="75"/>
  <c r="AA147" i="75" s="1"/>
  <c r="S147" i="75"/>
  <c r="T147" i="75"/>
  <c r="AD147" i="75" s="1"/>
  <c r="U147" i="75"/>
  <c r="AF147" i="75" s="1"/>
  <c r="V147" i="75"/>
  <c r="X147" i="75" s="1"/>
  <c r="W147" i="75"/>
  <c r="Z147" i="75"/>
  <c r="AQ147" i="75" s="1"/>
  <c r="E148" i="5" s="1"/>
  <c r="AB147" i="75"/>
  <c r="AC147" i="75" s="1"/>
  <c r="AE147" i="75" s="1"/>
  <c r="AG147" i="75"/>
  <c r="AT147" i="75"/>
  <c r="AW147" i="75"/>
  <c r="AY147" i="75" s="1"/>
  <c r="I148" i="5" s="1"/>
  <c r="AX147" i="75"/>
  <c r="AZ147" i="75"/>
  <c r="BA147" i="75"/>
  <c r="C148" i="75"/>
  <c r="D148" i="75"/>
  <c r="F148" i="75"/>
  <c r="P148" i="75" s="1"/>
  <c r="Y148" i="75" s="1"/>
  <c r="AP148" i="75" s="1"/>
  <c r="D149" i="5" s="1"/>
  <c r="G148" i="75"/>
  <c r="H148" i="75"/>
  <c r="I148" i="75"/>
  <c r="K148" i="75"/>
  <c r="M148" i="75"/>
  <c r="N148" i="75"/>
  <c r="V148" i="75" s="1"/>
  <c r="O148" i="75"/>
  <c r="Q148" i="75"/>
  <c r="Z148" i="75" s="1"/>
  <c r="AQ148" i="75" s="1"/>
  <c r="E149" i="5" s="1"/>
  <c r="R148" i="75"/>
  <c r="AA148" i="75" s="1"/>
  <c r="S148" i="75"/>
  <c r="AB148" i="75" s="1"/>
  <c r="T148" i="75"/>
  <c r="U148" i="75"/>
  <c r="W148" i="75"/>
  <c r="AD148" i="75"/>
  <c r="AM148" i="75" s="1"/>
  <c r="AF148" i="75"/>
  <c r="AG148" i="75"/>
  <c r="AT148" i="75"/>
  <c r="AW148" i="75"/>
  <c r="AX148" i="75"/>
  <c r="AZ148" i="75"/>
  <c r="BA148" i="75"/>
  <c r="C149" i="75"/>
  <c r="D149" i="75"/>
  <c r="F149" i="75"/>
  <c r="P149" i="75" s="1"/>
  <c r="Y149" i="75" s="1"/>
  <c r="AP149" i="75" s="1"/>
  <c r="D150" i="5" s="1"/>
  <c r="G149" i="75"/>
  <c r="H149" i="75"/>
  <c r="I149" i="75"/>
  <c r="J149" i="75" s="1"/>
  <c r="K149" i="75"/>
  <c r="M149" i="75"/>
  <c r="N149" i="75"/>
  <c r="V149" i="75" s="1"/>
  <c r="O149" i="75"/>
  <c r="Q149" i="75"/>
  <c r="Z149" i="75" s="1"/>
  <c r="R149" i="75"/>
  <c r="AA149" i="75" s="1"/>
  <c r="AJ149" i="75" s="1"/>
  <c r="S149" i="75"/>
  <c r="T149" i="75"/>
  <c r="AD149" i="75" s="1"/>
  <c r="U149" i="75"/>
  <c r="AF149" i="75" s="1"/>
  <c r="W149" i="75"/>
  <c r="AB149" i="75"/>
  <c r="AG149" i="75"/>
  <c r="AN149" i="75"/>
  <c r="AT149" i="75"/>
  <c r="AW149" i="75"/>
  <c r="AY149" i="75" s="1"/>
  <c r="I150" i="5" s="1"/>
  <c r="AX149" i="75"/>
  <c r="AZ149" i="75"/>
  <c r="BA149" i="75"/>
  <c r="BB149" i="75"/>
  <c r="C150" i="75"/>
  <c r="D150" i="75"/>
  <c r="AI150" i="75" s="1"/>
  <c r="F150" i="75"/>
  <c r="P150" i="75" s="1"/>
  <c r="Y150" i="75" s="1"/>
  <c r="AP150" i="75" s="1"/>
  <c r="D151" i="5" s="1"/>
  <c r="G150" i="75"/>
  <c r="H150" i="75"/>
  <c r="I150" i="75"/>
  <c r="J150" i="75"/>
  <c r="L150" i="75" s="1"/>
  <c r="K150" i="75"/>
  <c r="M150" i="75"/>
  <c r="N150" i="75"/>
  <c r="V150" i="75" s="1"/>
  <c r="O150" i="75"/>
  <c r="W150" i="75" s="1"/>
  <c r="Q150" i="75"/>
  <c r="R150" i="75"/>
  <c r="AA150" i="75" s="1"/>
  <c r="S150" i="75"/>
  <c r="AB150" i="75" s="1"/>
  <c r="AK150" i="75" s="1"/>
  <c r="T150" i="75"/>
  <c r="AD150" i="75" s="1"/>
  <c r="AM150" i="75" s="1"/>
  <c r="U150" i="75"/>
  <c r="AF150" i="75" s="1"/>
  <c r="Z150" i="75"/>
  <c r="AQ150" i="75" s="1"/>
  <c r="E151" i="5" s="1"/>
  <c r="AG150" i="75"/>
  <c r="AT150" i="75"/>
  <c r="AW150" i="75"/>
  <c r="AX150" i="75"/>
  <c r="AZ150" i="75"/>
  <c r="BA150" i="75"/>
  <c r="BB150" i="75"/>
  <c r="J151" i="5" s="1"/>
  <c r="C151" i="75"/>
  <c r="D151" i="75"/>
  <c r="F151" i="75"/>
  <c r="P151" i="75" s="1"/>
  <c r="G151" i="75"/>
  <c r="H151" i="75"/>
  <c r="I151" i="75"/>
  <c r="J151" i="75"/>
  <c r="L151" i="75" s="1"/>
  <c r="K151" i="75"/>
  <c r="M151" i="75"/>
  <c r="N151" i="75"/>
  <c r="V151" i="75" s="1"/>
  <c r="X151" i="75" s="1"/>
  <c r="O151" i="75"/>
  <c r="W151" i="75" s="1"/>
  <c r="Q151" i="75"/>
  <c r="R151" i="75"/>
  <c r="AA151" i="75" s="1"/>
  <c r="AJ151" i="75" s="1"/>
  <c r="S151" i="75"/>
  <c r="AB151" i="75" s="1"/>
  <c r="T151" i="75"/>
  <c r="AD151" i="75" s="1"/>
  <c r="AM151" i="75" s="1"/>
  <c r="U151" i="75"/>
  <c r="AF151" i="75" s="1"/>
  <c r="AN151" i="75" s="1"/>
  <c r="AS151" i="75" s="1"/>
  <c r="AU151" i="75" s="1"/>
  <c r="G152" i="5" s="1"/>
  <c r="Y151" i="75"/>
  <c r="AP151" i="75" s="1"/>
  <c r="D152" i="5" s="1"/>
  <c r="Z151" i="75"/>
  <c r="AG151" i="75"/>
  <c r="AT151" i="75"/>
  <c r="AW151" i="75"/>
  <c r="AX151" i="75"/>
  <c r="AZ151" i="75"/>
  <c r="BA151" i="75"/>
  <c r="C152" i="75"/>
  <c r="D152" i="75"/>
  <c r="F152" i="75"/>
  <c r="G152" i="75"/>
  <c r="H152" i="75"/>
  <c r="I152" i="75"/>
  <c r="K152" i="75"/>
  <c r="M152" i="75"/>
  <c r="N152" i="75"/>
  <c r="O152" i="75"/>
  <c r="P152" i="75"/>
  <c r="Q152" i="75"/>
  <c r="Z152" i="75" s="1"/>
  <c r="R152" i="75"/>
  <c r="S152" i="75"/>
  <c r="AB152" i="75" s="1"/>
  <c r="AK152" i="75" s="1"/>
  <c r="T152" i="75"/>
  <c r="AD152" i="75" s="1"/>
  <c r="U152" i="75"/>
  <c r="AF152" i="75" s="1"/>
  <c r="AN152" i="75" s="1"/>
  <c r="V152" i="75"/>
  <c r="W152" i="75"/>
  <c r="Y152" i="75"/>
  <c r="AP152" i="75" s="1"/>
  <c r="D153" i="5" s="1"/>
  <c r="AA152" i="75"/>
  <c r="AG152" i="75"/>
  <c r="AS152" i="75" s="1"/>
  <c r="AU152" i="75" s="1"/>
  <c r="G153" i="5" s="1"/>
  <c r="AH152" i="75"/>
  <c r="AT152" i="75"/>
  <c r="AW152" i="75"/>
  <c r="AX152" i="75"/>
  <c r="AY152" i="75"/>
  <c r="I153" i="5" s="1"/>
  <c r="AZ152" i="75"/>
  <c r="BA152" i="75"/>
  <c r="C153" i="75"/>
  <c r="D153" i="75"/>
  <c r="F153" i="75"/>
  <c r="G153" i="75"/>
  <c r="H153" i="75"/>
  <c r="I153" i="75"/>
  <c r="K153" i="75"/>
  <c r="M153" i="75"/>
  <c r="N153" i="75"/>
  <c r="O153" i="75"/>
  <c r="P153" i="75"/>
  <c r="Y153" i="75" s="1"/>
  <c r="Q153" i="75"/>
  <c r="R153" i="75"/>
  <c r="S153" i="75"/>
  <c r="T153" i="75"/>
  <c r="AD153" i="75" s="1"/>
  <c r="AM153" i="75" s="1"/>
  <c r="U153" i="75"/>
  <c r="V153" i="75"/>
  <c r="W153" i="75"/>
  <c r="X153" i="75"/>
  <c r="Z153" i="75"/>
  <c r="AA153" i="75"/>
  <c r="AB153" i="75"/>
  <c r="AC153" i="75" s="1"/>
  <c r="AE153" i="75" s="1"/>
  <c r="AF153" i="75"/>
  <c r="AG153" i="75"/>
  <c r="AH153" i="75"/>
  <c r="AP153" i="75"/>
  <c r="D154" i="5" s="1"/>
  <c r="AT153" i="75"/>
  <c r="AW153" i="75"/>
  <c r="AY153" i="75" s="1"/>
  <c r="I154" i="5" s="1"/>
  <c r="AX153" i="75"/>
  <c r="AZ153" i="75"/>
  <c r="BB153" i="75" s="1"/>
  <c r="J154" i="5" s="1"/>
  <c r="BA153" i="75"/>
  <c r="C154" i="75"/>
  <c r="E154" i="75" s="1"/>
  <c r="D154" i="75"/>
  <c r="F154" i="75"/>
  <c r="P154" i="75" s="1"/>
  <c r="Y154" i="75" s="1"/>
  <c r="AP154" i="75" s="1"/>
  <c r="D155" i="5" s="1"/>
  <c r="G154" i="75"/>
  <c r="H154" i="75"/>
  <c r="I154" i="75"/>
  <c r="AK154" i="75" s="1"/>
  <c r="K154" i="75"/>
  <c r="M154" i="75"/>
  <c r="N154" i="75"/>
  <c r="V154" i="75" s="1"/>
  <c r="O154" i="75"/>
  <c r="W154" i="75" s="1"/>
  <c r="AI154" i="75" s="1"/>
  <c r="Q154" i="75"/>
  <c r="R154" i="75"/>
  <c r="AA154" i="75" s="1"/>
  <c r="S154" i="75"/>
  <c r="AB154" i="75" s="1"/>
  <c r="T154" i="75"/>
  <c r="AD154" i="75" s="1"/>
  <c r="AM154" i="75" s="1"/>
  <c r="U154" i="75"/>
  <c r="Z154" i="75"/>
  <c r="AQ154" i="75" s="1"/>
  <c r="E155" i="5" s="1"/>
  <c r="AF154" i="75"/>
  <c r="AG154" i="75"/>
  <c r="AT154" i="75"/>
  <c r="AW154" i="75"/>
  <c r="AX154" i="75"/>
  <c r="AZ154" i="75"/>
  <c r="BA154" i="75"/>
  <c r="BB154" i="75" s="1"/>
  <c r="J155" i="5" s="1"/>
  <c r="C155" i="75"/>
  <c r="D155" i="75"/>
  <c r="AI155" i="75" s="1"/>
  <c r="F155" i="75"/>
  <c r="G155" i="75"/>
  <c r="H155" i="75"/>
  <c r="J155" i="75" s="1"/>
  <c r="L155" i="75" s="1"/>
  <c r="I155" i="75"/>
  <c r="K155" i="75"/>
  <c r="M155" i="75"/>
  <c r="N155" i="75"/>
  <c r="O155" i="75"/>
  <c r="P155" i="75"/>
  <c r="Y155" i="75" s="1"/>
  <c r="AP155" i="75" s="1"/>
  <c r="D156" i="5" s="1"/>
  <c r="Q155" i="75"/>
  <c r="R155" i="75"/>
  <c r="S155" i="75"/>
  <c r="T155" i="75"/>
  <c r="AD155" i="75" s="1"/>
  <c r="U155" i="75"/>
  <c r="AF155" i="75" s="1"/>
  <c r="V155" i="75"/>
  <c r="W155" i="75"/>
  <c r="Z155" i="75"/>
  <c r="AQ155" i="75" s="1"/>
  <c r="E156" i="5" s="1"/>
  <c r="AA155" i="75"/>
  <c r="AC155" i="75" s="1"/>
  <c r="AE155" i="75" s="1"/>
  <c r="AB155" i="75"/>
  <c r="AK155" i="75" s="1"/>
  <c r="AG155" i="75"/>
  <c r="AT155" i="75"/>
  <c r="AW155" i="75"/>
  <c r="AX155" i="75"/>
  <c r="AY155" i="75"/>
  <c r="I156" i="5" s="1"/>
  <c r="AZ155" i="75"/>
  <c r="BA155" i="75"/>
  <c r="BB155" i="75" s="1"/>
  <c r="C156" i="75"/>
  <c r="D156" i="75"/>
  <c r="F156" i="75"/>
  <c r="G156" i="75"/>
  <c r="H156" i="75"/>
  <c r="I156" i="75"/>
  <c r="K156" i="75"/>
  <c r="M156" i="75"/>
  <c r="N156" i="75"/>
  <c r="O156" i="75"/>
  <c r="P156" i="75"/>
  <c r="Y156" i="75" s="1"/>
  <c r="AP156" i="75" s="1"/>
  <c r="D157" i="5" s="1"/>
  <c r="Q156" i="75"/>
  <c r="Z156" i="75" s="1"/>
  <c r="R156" i="75"/>
  <c r="AA156" i="75" s="1"/>
  <c r="S156" i="75"/>
  <c r="AB156" i="75" s="1"/>
  <c r="AK156" i="75" s="1"/>
  <c r="T156" i="75"/>
  <c r="U156" i="75"/>
  <c r="AF156" i="75" s="1"/>
  <c r="V156" i="75"/>
  <c r="W156" i="75"/>
  <c r="X156" i="75" s="1"/>
  <c r="AD156" i="75"/>
  <c r="AG156" i="75"/>
  <c r="AT156" i="75"/>
  <c r="AW156" i="75"/>
  <c r="AY156" i="75" s="1"/>
  <c r="I157" i="5" s="1"/>
  <c r="AX156" i="75"/>
  <c r="AZ156" i="75"/>
  <c r="BA156" i="75"/>
  <c r="BB156" i="75" s="1"/>
  <c r="C157" i="75"/>
  <c r="E157" i="75" s="1"/>
  <c r="D157" i="75"/>
  <c r="F157" i="75"/>
  <c r="P157" i="75" s="1"/>
  <c r="Y157" i="75" s="1"/>
  <c r="AP157" i="75" s="1"/>
  <c r="D158" i="5" s="1"/>
  <c r="G157" i="75"/>
  <c r="H157" i="75"/>
  <c r="I157" i="75"/>
  <c r="K157" i="75"/>
  <c r="M157" i="75"/>
  <c r="N157" i="75"/>
  <c r="V157" i="75" s="1"/>
  <c r="O157" i="75"/>
  <c r="W157" i="75" s="1"/>
  <c r="AI157" i="75" s="1"/>
  <c r="Q157" i="75"/>
  <c r="Z157" i="75" s="1"/>
  <c r="R157" i="75"/>
  <c r="AA157" i="75" s="1"/>
  <c r="S157" i="75"/>
  <c r="AB157" i="75" s="1"/>
  <c r="T157" i="75"/>
  <c r="AD157" i="75" s="1"/>
  <c r="AM157" i="75" s="1"/>
  <c r="U157" i="75"/>
  <c r="AF157" i="75"/>
  <c r="AN157" i="75" s="1"/>
  <c r="AG157" i="75"/>
  <c r="AH157" i="75"/>
  <c r="AT157" i="75"/>
  <c r="AW157" i="75"/>
  <c r="AX157" i="75"/>
  <c r="AZ157" i="75"/>
  <c r="BA157" i="75"/>
  <c r="C158" i="75"/>
  <c r="D158" i="75"/>
  <c r="E158" i="75" s="1"/>
  <c r="F158" i="75"/>
  <c r="P158" i="75" s="1"/>
  <c r="Y158" i="75" s="1"/>
  <c r="AP158" i="75" s="1"/>
  <c r="D159" i="5" s="1"/>
  <c r="G158" i="75"/>
  <c r="H158" i="75"/>
  <c r="AJ158" i="75" s="1"/>
  <c r="AL158" i="75" s="1"/>
  <c r="I158" i="75"/>
  <c r="K158" i="75"/>
  <c r="M158" i="75"/>
  <c r="N158" i="75"/>
  <c r="V158" i="75" s="1"/>
  <c r="O158" i="75"/>
  <c r="Q158" i="75"/>
  <c r="Z158" i="75" s="1"/>
  <c r="AQ158" i="75" s="1"/>
  <c r="E159" i="5" s="1"/>
  <c r="R158" i="75"/>
  <c r="S158" i="75"/>
  <c r="AB158" i="75" s="1"/>
  <c r="AK158" i="75" s="1"/>
  <c r="T158" i="75"/>
  <c r="U158" i="75"/>
  <c r="AF158" i="75" s="1"/>
  <c r="W158" i="75"/>
  <c r="AA158" i="75"/>
  <c r="AD158" i="75"/>
  <c r="AG158" i="75"/>
  <c r="AM158" i="75"/>
  <c r="AT158" i="75"/>
  <c r="AW158" i="75"/>
  <c r="AX158" i="75"/>
  <c r="AZ158" i="75"/>
  <c r="BB158" i="75" s="1"/>
  <c r="BA158" i="75"/>
  <c r="C159" i="75"/>
  <c r="AH159" i="75" s="1"/>
  <c r="D159" i="75"/>
  <c r="F159" i="75"/>
  <c r="G159" i="75"/>
  <c r="H159" i="75"/>
  <c r="I159" i="75"/>
  <c r="K159" i="75"/>
  <c r="M159" i="75"/>
  <c r="N159" i="75"/>
  <c r="O159" i="75"/>
  <c r="P159" i="75"/>
  <c r="Q159" i="75"/>
  <c r="Z159" i="75" s="1"/>
  <c r="R159" i="75"/>
  <c r="AA159" i="75" s="1"/>
  <c r="AC159" i="75" s="1"/>
  <c r="S159" i="75"/>
  <c r="AB159" i="75" s="1"/>
  <c r="T159" i="75"/>
  <c r="U159" i="75"/>
  <c r="AF159" i="75" s="1"/>
  <c r="AN159" i="75" s="1"/>
  <c r="AS159" i="75" s="1"/>
  <c r="AU159" i="75" s="1"/>
  <c r="G160" i="5" s="1"/>
  <c r="V159" i="75"/>
  <c r="W159" i="75"/>
  <c r="X159" i="75" s="1"/>
  <c r="Y159" i="75"/>
  <c r="AP159" i="75" s="1"/>
  <c r="D160" i="5" s="1"/>
  <c r="AD159" i="75"/>
  <c r="AM159" i="75" s="1"/>
  <c r="AG159" i="75"/>
  <c r="AT159" i="75"/>
  <c r="AW159" i="75"/>
  <c r="AX159" i="75"/>
  <c r="AZ159" i="75"/>
  <c r="BA159" i="75"/>
  <c r="BB159" i="75" s="1"/>
  <c r="C160" i="75"/>
  <c r="D160" i="75"/>
  <c r="F160" i="75"/>
  <c r="G160" i="75"/>
  <c r="H160" i="75"/>
  <c r="J160" i="75" s="1"/>
  <c r="I160" i="75"/>
  <c r="K160" i="75"/>
  <c r="M160" i="75"/>
  <c r="N160" i="75"/>
  <c r="O160" i="75"/>
  <c r="P160" i="75"/>
  <c r="Q160" i="75"/>
  <c r="Z160" i="75" s="1"/>
  <c r="AQ160" i="75" s="1"/>
  <c r="E161" i="5" s="1"/>
  <c r="R160" i="75"/>
  <c r="AA160" i="75" s="1"/>
  <c r="S160" i="75"/>
  <c r="T160" i="75"/>
  <c r="AD160" i="75" s="1"/>
  <c r="AM160" i="75" s="1"/>
  <c r="U160" i="75"/>
  <c r="AF160" i="75" s="1"/>
  <c r="V160" i="75"/>
  <c r="W160" i="75"/>
  <c r="X160" i="75" s="1"/>
  <c r="Y160" i="75"/>
  <c r="AP160" i="75" s="1"/>
  <c r="D161" i="5" s="1"/>
  <c r="AB160" i="75"/>
  <c r="AK160" i="75" s="1"/>
  <c r="AG160" i="75"/>
  <c r="AT160" i="75"/>
  <c r="AW160" i="75"/>
  <c r="AX160" i="75"/>
  <c r="AZ160" i="75"/>
  <c r="BA160" i="75"/>
  <c r="C161" i="75"/>
  <c r="D161" i="75"/>
  <c r="F161" i="75"/>
  <c r="P161" i="75" s="1"/>
  <c r="Y161" i="75" s="1"/>
  <c r="AP161" i="75" s="1"/>
  <c r="D162" i="5" s="1"/>
  <c r="G161" i="75"/>
  <c r="H161" i="75"/>
  <c r="I161" i="75"/>
  <c r="J161" i="75"/>
  <c r="L161" i="75" s="1"/>
  <c r="K161" i="75"/>
  <c r="M161" i="75"/>
  <c r="N161" i="75"/>
  <c r="V161" i="75" s="1"/>
  <c r="O161" i="75"/>
  <c r="Q161" i="75"/>
  <c r="Z161" i="75" s="1"/>
  <c r="R161" i="75"/>
  <c r="AA161" i="75" s="1"/>
  <c r="AJ161" i="75" s="1"/>
  <c r="S161" i="75"/>
  <c r="AB161" i="75" s="1"/>
  <c r="T161" i="75"/>
  <c r="U161" i="75"/>
  <c r="AF161" i="75" s="1"/>
  <c r="W161" i="75"/>
  <c r="AD161" i="75"/>
  <c r="AM161" i="75" s="1"/>
  <c r="AG161" i="75"/>
  <c r="AT161" i="75"/>
  <c r="AW161" i="75"/>
  <c r="AX161" i="75"/>
  <c r="AZ161" i="75"/>
  <c r="BA161" i="75"/>
  <c r="BB161" i="75" s="1"/>
  <c r="C162" i="75"/>
  <c r="E162" i="75" s="1"/>
  <c r="D162" i="75"/>
  <c r="F162" i="75"/>
  <c r="G162" i="75"/>
  <c r="H162" i="75"/>
  <c r="I162" i="75"/>
  <c r="K162" i="75"/>
  <c r="M162" i="75"/>
  <c r="N162" i="75"/>
  <c r="O162" i="75"/>
  <c r="P162" i="75"/>
  <c r="Y162" i="75" s="1"/>
  <c r="AP162" i="75" s="1"/>
  <c r="D163" i="5" s="1"/>
  <c r="Q162" i="75"/>
  <c r="Z162" i="75" s="1"/>
  <c r="R162" i="75"/>
  <c r="AA162" i="75" s="1"/>
  <c r="S162" i="75"/>
  <c r="AB162" i="75" s="1"/>
  <c r="T162" i="75"/>
  <c r="U162" i="75"/>
  <c r="AF162" i="75" s="1"/>
  <c r="V162" i="75"/>
  <c r="X162" i="75" s="1"/>
  <c r="AO162" i="75" s="1"/>
  <c r="C163" i="5" s="1"/>
  <c r="W162" i="75"/>
  <c r="AI162" i="75" s="1"/>
  <c r="AD162" i="75"/>
  <c r="AG162" i="75"/>
  <c r="AK162" i="75"/>
  <c r="AM162" i="75"/>
  <c r="AT162" i="75"/>
  <c r="AW162" i="75"/>
  <c r="AY162" i="75" s="1"/>
  <c r="I163" i="5" s="1"/>
  <c r="AX162" i="75"/>
  <c r="AZ162" i="75"/>
  <c r="BA162" i="75"/>
  <c r="C163" i="75"/>
  <c r="E163" i="75" s="1"/>
  <c r="D163" i="75"/>
  <c r="F163" i="75"/>
  <c r="P163" i="75" s="1"/>
  <c r="Y163" i="75" s="1"/>
  <c r="AP163" i="75" s="1"/>
  <c r="D164" i="5" s="1"/>
  <c r="G163" i="75"/>
  <c r="H163" i="75"/>
  <c r="I163" i="75"/>
  <c r="K163" i="75"/>
  <c r="M163" i="75"/>
  <c r="N163" i="75"/>
  <c r="V163" i="75" s="1"/>
  <c r="X163" i="75" s="1"/>
  <c r="AO163" i="75" s="1"/>
  <c r="C164" i="5" s="1"/>
  <c r="O163" i="75"/>
  <c r="Q163" i="75"/>
  <c r="Z163" i="75" s="1"/>
  <c r="AQ163" i="75" s="1"/>
  <c r="E164" i="5" s="1"/>
  <c r="R163" i="75"/>
  <c r="AA163" i="75" s="1"/>
  <c r="AJ163" i="75" s="1"/>
  <c r="S163" i="75"/>
  <c r="AB163" i="75" s="1"/>
  <c r="T163" i="75"/>
  <c r="AD163" i="75" s="1"/>
  <c r="AM163" i="75" s="1"/>
  <c r="U163" i="75"/>
  <c r="AF163" i="75" s="1"/>
  <c r="W163" i="75"/>
  <c r="AG163" i="75"/>
  <c r="AT163" i="75"/>
  <c r="AW163" i="75"/>
  <c r="AX163" i="75"/>
  <c r="AZ163" i="75"/>
  <c r="BB163" i="75" s="1"/>
  <c r="BA163" i="75"/>
  <c r="C164" i="75"/>
  <c r="D164" i="75"/>
  <c r="F164" i="75"/>
  <c r="G164" i="75"/>
  <c r="H164" i="75"/>
  <c r="I164" i="75"/>
  <c r="K164" i="75"/>
  <c r="M164" i="75"/>
  <c r="AN164" i="75" s="1"/>
  <c r="AS164" i="75" s="1"/>
  <c r="AU164" i="75" s="1"/>
  <c r="G165" i="5" s="1"/>
  <c r="N164" i="75"/>
  <c r="O164" i="75"/>
  <c r="P164" i="75"/>
  <c r="Y164" i="75" s="1"/>
  <c r="AP164" i="75" s="1"/>
  <c r="D165" i="5" s="1"/>
  <c r="Q164" i="75"/>
  <c r="Z164" i="75" s="1"/>
  <c r="R164" i="75"/>
  <c r="S164" i="75"/>
  <c r="AB164" i="75" s="1"/>
  <c r="AK164" i="75" s="1"/>
  <c r="T164" i="75"/>
  <c r="U164" i="75"/>
  <c r="AF164" i="75" s="1"/>
  <c r="V164" i="75"/>
  <c r="W164" i="75"/>
  <c r="X164" i="75"/>
  <c r="AA164" i="75"/>
  <c r="AD164" i="75"/>
  <c r="AM164" i="75" s="1"/>
  <c r="AG164" i="75"/>
  <c r="AI164" i="75"/>
  <c r="AT164" i="75"/>
  <c r="AW164" i="75"/>
  <c r="AY164" i="75" s="1"/>
  <c r="I165" i="5" s="1"/>
  <c r="AX164" i="75"/>
  <c r="AZ164" i="75"/>
  <c r="BA164" i="75"/>
  <c r="BB164" i="75" s="1"/>
  <c r="J165" i="5" s="1"/>
  <c r="C165" i="75"/>
  <c r="D165" i="75"/>
  <c r="F165" i="75"/>
  <c r="P165" i="75" s="1"/>
  <c r="Y165" i="75" s="1"/>
  <c r="AP165" i="75" s="1"/>
  <c r="D166" i="5" s="1"/>
  <c r="G165" i="75"/>
  <c r="H165" i="75"/>
  <c r="I165" i="75"/>
  <c r="K165" i="75"/>
  <c r="AM165" i="75" s="1"/>
  <c r="M165" i="75"/>
  <c r="N165" i="75"/>
  <c r="O165" i="75"/>
  <c r="W165" i="75" s="1"/>
  <c r="Q165" i="75"/>
  <c r="Z165" i="75" s="1"/>
  <c r="R165" i="75"/>
  <c r="AA165" i="75" s="1"/>
  <c r="S165" i="75"/>
  <c r="AB165" i="75" s="1"/>
  <c r="AK165" i="75" s="1"/>
  <c r="T165" i="75"/>
  <c r="U165" i="75"/>
  <c r="AF165" i="75" s="1"/>
  <c r="V165" i="75"/>
  <c r="AD165" i="75"/>
  <c r="AG165" i="75"/>
  <c r="AT165" i="75"/>
  <c r="AW165" i="75"/>
  <c r="AY165" i="75" s="1"/>
  <c r="I166" i="5" s="1"/>
  <c r="AX165" i="75"/>
  <c r="AZ165" i="75"/>
  <c r="BA165" i="75"/>
  <c r="C166" i="75"/>
  <c r="D166" i="75"/>
  <c r="E166" i="75" s="1"/>
  <c r="F166" i="75"/>
  <c r="P166" i="75" s="1"/>
  <c r="Y166" i="75" s="1"/>
  <c r="AP166" i="75" s="1"/>
  <c r="D167" i="5" s="1"/>
  <c r="G166" i="75"/>
  <c r="H166" i="75"/>
  <c r="J166" i="75" s="1"/>
  <c r="L166" i="75" s="1"/>
  <c r="I166" i="75"/>
  <c r="K166" i="75"/>
  <c r="M166" i="75"/>
  <c r="N166" i="75"/>
  <c r="V166" i="75" s="1"/>
  <c r="O166" i="75"/>
  <c r="Q166" i="75"/>
  <c r="Z166" i="75" s="1"/>
  <c r="R166" i="75"/>
  <c r="S166" i="75"/>
  <c r="T166" i="75"/>
  <c r="AD166" i="75" s="1"/>
  <c r="AM166" i="75" s="1"/>
  <c r="U166" i="75"/>
  <c r="AF166" i="75" s="1"/>
  <c r="W166" i="75"/>
  <c r="AA166" i="75"/>
  <c r="AB166" i="75"/>
  <c r="AC166" i="75" s="1"/>
  <c r="AG166" i="75"/>
  <c r="AJ166" i="75"/>
  <c r="AT166" i="75"/>
  <c r="AW166" i="75"/>
  <c r="AX166" i="75"/>
  <c r="AZ166" i="75"/>
  <c r="BA166" i="75"/>
  <c r="C167" i="75"/>
  <c r="D167" i="75"/>
  <c r="F167" i="75"/>
  <c r="P167" i="75" s="1"/>
  <c r="Y167" i="75" s="1"/>
  <c r="AP167" i="75" s="1"/>
  <c r="D168" i="5" s="1"/>
  <c r="G167" i="75"/>
  <c r="H167" i="75"/>
  <c r="J167" i="75" s="1"/>
  <c r="I167" i="75"/>
  <c r="K167" i="75"/>
  <c r="M167" i="75"/>
  <c r="N167" i="75"/>
  <c r="V167" i="75" s="1"/>
  <c r="AH167" i="75" s="1"/>
  <c r="O167" i="75"/>
  <c r="Q167" i="75"/>
  <c r="R167" i="75"/>
  <c r="AA167" i="75" s="1"/>
  <c r="S167" i="75"/>
  <c r="AB167" i="75" s="1"/>
  <c r="AK167" i="75" s="1"/>
  <c r="T167" i="75"/>
  <c r="U167" i="75"/>
  <c r="AF167" i="75" s="1"/>
  <c r="AN167" i="75" s="1"/>
  <c r="AS167" i="75" s="1"/>
  <c r="AU167" i="75" s="1"/>
  <c r="G168" i="5" s="1"/>
  <c r="W167" i="75"/>
  <c r="Z167" i="75"/>
  <c r="AD167" i="75"/>
  <c r="AM167" i="75" s="1"/>
  <c r="AG167" i="75"/>
  <c r="AT167" i="75"/>
  <c r="AW167" i="75"/>
  <c r="AX167" i="75"/>
  <c r="AZ167" i="75"/>
  <c r="BA167" i="75"/>
  <c r="BB167" i="75"/>
  <c r="J168" i="5" s="1"/>
  <c r="C168" i="75"/>
  <c r="E168" i="75" s="1"/>
  <c r="D168" i="75"/>
  <c r="F168" i="75"/>
  <c r="G168" i="75"/>
  <c r="H168" i="75"/>
  <c r="I168" i="75"/>
  <c r="AK168" i="75" s="1"/>
  <c r="K168" i="75"/>
  <c r="M168" i="75"/>
  <c r="N168" i="75"/>
  <c r="O168" i="75"/>
  <c r="P168" i="75"/>
  <c r="Q168" i="75"/>
  <c r="R168" i="75"/>
  <c r="S168" i="75"/>
  <c r="T168" i="75"/>
  <c r="AD168" i="75" s="1"/>
  <c r="AM168" i="75" s="1"/>
  <c r="U168" i="75"/>
  <c r="V168" i="75"/>
  <c r="W168" i="75"/>
  <c r="Y168" i="75"/>
  <c r="AP168" i="75" s="1"/>
  <c r="D169" i="5" s="1"/>
  <c r="Z168" i="75"/>
  <c r="AA168" i="75"/>
  <c r="AB168" i="75"/>
  <c r="AC168" i="75"/>
  <c r="AE168" i="75" s="1"/>
  <c r="AF168" i="75"/>
  <c r="AN168" i="75" s="1"/>
  <c r="AG168" i="75"/>
  <c r="AJ168" i="75"/>
  <c r="AT168" i="75"/>
  <c r="AW168" i="75"/>
  <c r="AX168" i="75"/>
  <c r="AZ168" i="75"/>
  <c r="BB168" i="75" s="1"/>
  <c r="BA168" i="75"/>
  <c r="C169" i="75"/>
  <c r="AH169" i="75" s="1"/>
  <c r="D169" i="75"/>
  <c r="AI169" i="75" s="1"/>
  <c r="F169" i="75"/>
  <c r="G169" i="75"/>
  <c r="H169" i="75"/>
  <c r="I169" i="75"/>
  <c r="K169" i="75"/>
  <c r="M169" i="75"/>
  <c r="N169" i="75"/>
  <c r="O169" i="75"/>
  <c r="P169" i="75"/>
  <c r="Y169" i="75" s="1"/>
  <c r="AP169" i="75" s="1"/>
  <c r="D170" i="5" s="1"/>
  <c r="Q169" i="75"/>
  <c r="R169" i="75"/>
  <c r="S169" i="75"/>
  <c r="T169" i="75"/>
  <c r="AD169" i="75" s="1"/>
  <c r="U169" i="75"/>
  <c r="V169" i="75"/>
  <c r="X169" i="75" s="1"/>
  <c r="W169" i="75"/>
  <c r="Z169" i="75"/>
  <c r="AA169" i="75"/>
  <c r="AC169" i="75" s="1"/>
  <c r="AE169" i="75" s="1"/>
  <c r="AB169" i="75"/>
  <c r="AK169" i="75" s="1"/>
  <c r="AF169" i="75"/>
  <c r="AN169" i="75" s="1"/>
  <c r="AG169" i="75"/>
  <c r="AT169" i="75"/>
  <c r="AW169" i="75"/>
  <c r="AY169" i="75" s="1"/>
  <c r="I170" i="5" s="1"/>
  <c r="AX169" i="75"/>
  <c r="AZ169" i="75"/>
  <c r="BA169" i="75"/>
  <c r="BB169" i="75" s="1"/>
  <c r="C170" i="75"/>
  <c r="E170" i="75" s="1"/>
  <c r="D170" i="75"/>
  <c r="AI170" i="75" s="1"/>
  <c r="F170" i="75"/>
  <c r="P170" i="75" s="1"/>
  <c r="Y170" i="75" s="1"/>
  <c r="AP170" i="75" s="1"/>
  <c r="D171" i="5" s="1"/>
  <c r="G170" i="75"/>
  <c r="H170" i="75"/>
  <c r="J170" i="75" s="1"/>
  <c r="I170" i="75"/>
  <c r="K170" i="75"/>
  <c r="M170" i="75"/>
  <c r="N170" i="75"/>
  <c r="V170" i="75" s="1"/>
  <c r="AH170" i="75" s="1"/>
  <c r="O170" i="75"/>
  <c r="Q170" i="75"/>
  <c r="Z170" i="75" s="1"/>
  <c r="AQ170" i="75" s="1"/>
  <c r="E171" i="5" s="1"/>
  <c r="R170" i="75"/>
  <c r="AA170" i="75" s="1"/>
  <c r="S170" i="75"/>
  <c r="AB170" i="75" s="1"/>
  <c r="AK170" i="75" s="1"/>
  <c r="T170" i="75"/>
  <c r="U170" i="75"/>
  <c r="AF170" i="75" s="1"/>
  <c r="W170" i="75"/>
  <c r="AD170" i="75"/>
  <c r="AM170" i="75" s="1"/>
  <c r="AG170" i="75"/>
  <c r="AT170" i="75"/>
  <c r="AW170" i="75"/>
  <c r="AX170" i="75"/>
  <c r="AY170" i="75" s="1"/>
  <c r="I171" i="5" s="1"/>
  <c r="AZ170" i="75"/>
  <c r="BA170" i="75"/>
  <c r="C171" i="75"/>
  <c r="E171" i="75" s="1"/>
  <c r="D171" i="75"/>
  <c r="F171" i="75"/>
  <c r="G171" i="75"/>
  <c r="H171" i="75"/>
  <c r="I171" i="75"/>
  <c r="K171" i="75"/>
  <c r="M171" i="75"/>
  <c r="N171" i="75"/>
  <c r="O171" i="75"/>
  <c r="P171" i="75"/>
  <c r="Y171" i="75" s="1"/>
  <c r="AP171" i="75" s="1"/>
  <c r="D172" i="5" s="1"/>
  <c r="Q171" i="75"/>
  <c r="Z171" i="75" s="1"/>
  <c r="R171" i="75"/>
  <c r="AA171" i="75" s="1"/>
  <c r="S171" i="75"/>
  <c r="T171" i="75"/>
  <c r="AD171" i="75" s="1"/>
  <c r="AM171" i="75" s="1"/>
  <c r="U171" i="75"/>
  <c r="V171" i="75"/>
  <c r="X171" i="75" s="1"/>
  <c r="W171" i="75"/>
  <c r="AB171" i="75"/>
  <c r="AK171" i="75" s="1"/>
  <c r="AF171" i="75"/>
  <c r="AN171" i="75" s="1"/>
  <c r="AS171" i="75" s="1"/>
  <c r="AU171" i="75" s="1"/>
  <c r="G172" i="5" s="1"/>
  <c r="AG171" i="75"/>
  <c r="AH171" i="75"/>
  <c r="AQ171" i="75"/>
  <c r="E172" i="5" s="1"/>
  <c r="AT171" i="75"/>
  <c r="AW171" i="75"/>
  <c r="AX171" i="75"/>
  <c r="AZ171" i="75"/>
  <c r="BB171" i="75" s="1"/>
  <c r="BA171" i="75"/>
  <c r="C172" i="75"/>
  <c r="D172" i="75"/>
  <c r="E172" i="75" s="1"/>
  <c r="F172" i="75"/>
  <c r="P172" i="75" s="1"/>
  <c r="Y172" i="75" s="1"/>
  <c r="AP172" i="75" s="1"/>
  <c r="D173" i="5" s="1"/>
  <c r="G172" i="75"/>
  <c r="AQ172" i="75" s="1"/>
  <c r="E173" i="5" s="1"/>
  <c r="H172" i="75"/>
  <c r="I172" i="75"/>
  <c r="K172" i="75"/>
  <c r="M172" i="75"/>
  <c r="N172" i="75"/>
  <c r="O172" i="75"/>
  <c r="W172" i="75" s="1"/>
  <c r="X172" i="75" s="1"/>
  <c r="Q172" i="75"/>
  <c r="Z172" i="75" s="1"/>
  <c r="R172" i="75"/>
  <c r="S172" i="75"/>
  <c r="T172" i="75"/>
  <c r="AD172" i="75" s="1"/>
  <c r="AM172" i="75" s="1"/>
  <c r="U172" i="75"/>
  <c r="V172" i="75"/>
  <c r="AA172" i="75"/>
  <c r="AB172" i="75"/>
  <c r="AF172" i="75"/>
  <c r="AG172" i="75"/>
  <c r="AT172" i="75"/>
  <c r="AW172" i="75"/>
  <c r="AX172" i="75"/>
  <c r="AY172" i="75" s="1"/>
  <c r="I173" i="5" s="1"/>
  <c r="AZ172" i="75"/>
  <c r="BB172" i="75" s="1"/>
  <c r="BA172" i="75"/>
  <c r="C173" i="75"/>
  <c r="D173" i="75"/>
  <c r="F173" i="75"/>
  <c r="G173" i="75"/>
  <c r="H173" i="75"/>
  <c r="J173" i="75" s="1"/>
  <c r="L173" i="75" s="1"/>
  <c r="I173" i="75"/>
  <c r="K173" i="75"/>
  <c r="M173" i="75"/>
  <c r="N173" i="75"/>
  <c r="O173" i="75"/>
  <c r="P173" i="75"/>
  <c r="Y173" i="75" s="1"/>
  <c r="AP173" i="75" s="1"/>
  <c r="D174" i="5" s="1"/>
  <c r="Q173" i="75"/>
  <c r="R173" i="75"/>
  <c r="S173" i="75"/>
  <c r="T173" i="75"/>
  <c r="U173" i="75"/>
  <c r="V173" i="75"/>
  <c r="X173" i="75" s="1"/>
  <c r="W173" i="75"/>
  <c r="Z173" i="75"/>
  <c r="AA173" i="75"/>
  <c r="AC173" i="75" s="1"/>
  <c r="AB173" i="75"/>
  <c r="AK173" i="75" s="1"/>
  <c r="AD173" i="75"/>
  <c r="AM173" i="75" s="1"/>
  <c r="AF173" i="75"/>
  <c r="AG173" i="75"/>
  <c r="AI173" i="75"/>
  <c r="AN173" i="75"/>
  <c r="AT173" i="75"/>
  <c r="AW173" i="75"/>
  <c r="AX173" i="75"/>
  <c r="AZ173" i="75"/>
  <c r="BA173" i="75"/>
  <c r="BB173" i="75"/>
  <c r="J174" i="5" s="1"/>
  <c r="C174" i="75"/>
  <c r="D174" i="75"/>
  <c r="E174" i="75" s="1"/>
  <c r="F174" i="75"/>
  <c r="P174" i="75" s="1"/>
  <c r="Y174" i="75" s="1"/>
  <c r="AP174" i="75" s="1"/>
  <c r="D175" i="5" s="1"/>
  <c r="G174" i="75"/>
  <c r="H174" i="75"/>
  <c r="I174" i="75"/>
  <c r="K174" i="75"/>
  <c r="M174" i="75"/>
  <c r="N174" i="75"/>
  <c r="V174" i="75" s="1"/>
  <c r="X174" i="75" s="1"/>
  <c r="O174" i="75"/>
  <c r="Q174" i="75"/>
  <c r="Z174" i="75" s="1"/>
  <c r="AQ174" i="75" s="1"/>
  <c r="E175" i="5" s="1"/>
  <c r="R174" i="75"/>
  <c r="AA174" i="75" s="1"/>
  <c r="S174" i="75"/>
  <c r="T174" i="75"/>
  <c r="U174" i="75"/>
  <c r="AF174" i="75" s="1"/>
  <c r="W174" i="75"/>
  <c r="AB174" i="75"/>
  <c r="AK174" i="75" s="1"/>
  <c r="AD174" i="75"/>
  <c r="AG174" i="75"/>
  <c r="AT174" i="75"/>
  <c r="AW174" i="75"/>
  <c r="AX174" i="75"/>
  <c r="AZ174" i="75"/>
  <c r="BA174" i="75"/>
  <c r="BB174" i="75" s="1"/>
  <c r="J175" i="5" s="1"/>
  <c r="C175" i="75"/>
  <c r="D175" i="75"/>
  <c r="F175" i="75"/>
  <c r="G175" i="75"/>
  <c r="H175" i="75"/>
  <c r="I175" i="75"/>
  <c r="K175" i="75"/>
  <c r="M175" i="75"/>
  <c r="AN175" i="75" s="1"/>
  <c r="AS175" i="75" s="1"/>
  <c r="AU175" i="75" s="1"/>
  <c r="G176" i="5" s="1"/>
  <c r="N175" i="75"/>
  <c r="O175" i="75"/>
  <c r="P175" i="75"/>
  <c r="Y175" i="75" s="1"/>
  <c r="AP175" i="75" s="1"/>
  <c r="D176" i="5" s="1"/>
  <c r="Q175" i="75"/>
  <c r="R175" i="75"/>
  <c r="AA175" i="75" s="1"/>
  <c r="AJ175" i="75" s="1"/>
  <c r="S175" i="75"/>
  <c r="AB175" i="75" s="1"/>
  <c r="T175" i="75"/>
  <c r="AD175" i="75" s="1"/>
  <c r="AM175" i="75" s="1"/>
  <c r="U175" i="75"/>
  <c r="AF175" i="75" s="1"/>
  <c r="V175" i="75"/>
  <c r="X175" i="75" s="1"/>
  <c r="W175" i="75"/>
  <c r="Z175" i="75"/>
  <c r="AG175" i="75"/>
  <c r="AH175" i="75"/>
  <c r="AT175" i="75"/>
  <c r="AW175" i="75"/>
  <c r="AX175" i="75"/>
  <c r="AZ175" i="75"/>
  <c r="BA175" i="75"/>
  <c r="BB175" i="75" s="1"/>
  <c r="C176" i="75"/>
  <c r="D176" i="75"/>
  <c r="E176" i="75"/>
  <c r="F176" i="75"/>
  <c r="G176" i="75"/>
  <c r="H176" i="75"/>
  <c r="I176" i="75"/>
  <c r="K176" i="75"/>
  <c r="M176" i="75"/>
  <c r="N176" i="75"/>
  <c r="O176" i="75"/>
  <c r="P176" i="75"/>
  <c r="Q176" i="75"/>
  <c r="Z176" i="75" s="1"/>
  <c r="R176" i="75"/>
  <c r="S176" i="75"/>
  <c r="AB176" i="75" s="1"/>
  <c r="T176" i="75"/>
  <c r="AD176" i="75" s="1"/>
  <c r="U176" i="75"/>
  <c r="AF176" i="75" s="1"/>
  <c r="AN176" i="75" s="1"/>
  <c r="V176" i="75"/>
  <c r="W176" i="75"/>
  <c r="X176" i="75" s="1"/>
  <c r="Y176" i="75"/>
  <c r="AP176" i="75" s="1"/>
  <c r="D177" i="5" s="1"/>
  <c r="AA176" i="75"/>
  <c r="AJ176" i="75" s="1"/>
  <c r="AG176" i="75"/>
  <c r="AH176" i="75"/>
  <c r="AT176" i="75"/>
  <c r="AW176" i="75"/>
  <c r="AX176" i="75"/>
  <c r="AZ176" i="75"/>
  <c r="BA176" i="75"/>
  <c r="C177" i="75"/>
  <c r="D177" i="75"/>
  <c r="E177" i="75" s="1"/>
  <c r="AO177" i="75" s="1"/>
  <c r="C178" i="5" s="1"/>
  <c r="F177" i="75"/>
  <c r="G177" i="75"/>
  <c r="AQ177" i="75" s="1"/>
  <c r="E178" i="5" s="1"/>
  <c r="H177" i="75"/>
  <c r="I177" i="75"/>
  <c r="K177" i="75"/>
  <c r="M177" i="75"/>
  <c r="N177" i="75"/>
  <c r="O177" i="75"/>
  <c r="P177" i="75"/>
  <c r="Y177" i="75" s="1"/>
  <c r="AP177" i="75" s="1"/>
  <c r="D178" i="5" s="1"/>
  <c r="Q177" i="75"/>
  <c r="Z177" i="75" s="1"/>
  <c r="R177" i="75"/>
  <c r="AA177" i="75" s="1"/>
  <c r="AC177" i="75" s="1"/>
  <c r="AE177" i="75" s="1"/>
  <c r="S177" i="75"/>
  <c r="T177" i="75"/>
  <c r="AD177" i="75" s="1"/>
  <c r="AM177" i="75" s="1"/>
  <c r="U177" i="75"/>
  <c r="V177" i="75"/>
  <c r="X177" i="75" s="1"/>
  <c r="W177" i="75"/>
  <c r="AB177" i="75"/>
  <c r="AF177" i="75"/>
  <c r="AN177" i="75" s="1"/>
  <c r="AS177" i="75" s="1"/>
  <c r="AU177" i="75" s="1"/>
  <c r="G178" i="5" s="1"/>
  <c r="AG177" i="75"/>
  <c r="AT177" i="75"/>
  <c r="AW177" i="75"/>
  <c r="AY177" i="75" s="1"/>
  <c r="I178" i="5" s="1"/>
  <c r="AX177" i="75"/>
  <c r="AZ177" i="75"/>
  <c r="BB177" i="75" s="1"/>
  <c r="BA177" i="75"/>
  <c r="C178" i="75"/>
  <c r="D178" i="75"/>
  <c r="F178" i="75"/>
  <c r="P178" i="75" s="1"/>
  <c r="Y178" i="75" s="1"/>
  <c r="AP178" i="75" s="1"/>
  <c r="D179" i="5" s="1"/>
  <c r="G178" i="75"/>
  <c r="H178" i="75"/>
  <c r="J178" i="75" s="1"/>
  <c r="I178" i="75"/>
  <c r="K178" i="75"/>
  <c r="M178" i="75"/>
  <c r="N178" i="75"/>
  <c r="V178" i="75" s="1"/>
  <c r="X178" i="75" s="1"/>
  <c r="O178" i="75"/>
  <c r="Q178" i="75"/>
  <c r="Z178" i="75" s="1"/>
  <c r="AQ178" i="75" s="1"/>
  <c r="E179" i="5" s="1"/>
  <c r="R178" i="75"/>
  <c r="AA178" i="75" s="1"/>
  <c r="S178" i="75"/>
  <c r="AB178" i="75" s="1"/>
  <c r="AK178" i="75" s="1"/>
  <c r="T178" i="75"/>
  <c r="U178" i="75"/>
  <c r="AF178" i="75" s="1"/>
  <c r="AN178" i="75" s="1"/>
  <c r="W178" i="75"/>
  <c r="AD178" i="75"/>
  <c r="AM178" i="75" s="1"/>
  <c r="AG178" i="75"/>
  <c r="AT178" i="75"/>
  <c r="AW178" i="75"/>
  <c r="AY178" i="75" s="1"/>
  <c r="I179" i="5" s="1"/>
  <c r="AX178" i="75"/>
  <c r="AZ178" i="75"/>
  <c r="BB178" i="75" s="1"/>
  <c r="BA178" i="75"/>
  <c r="C179" i="75"/>
  <c r="E179" i="75" s="1"/>
  <c r="D179" i="75"/>
  <c r="F179" i="75"/>
  <c r="P179" i="75" s="1"/>
  <c r="Y179" i="75" s="1"/>
  <c r="AP179" i="75" s="1"/>
  <c r="D180" i="5" s="1"/>
  <c r="G179" i="75"/>
  <c r="H179" i="75"/>
  <c r="I179" i="75"/>
  <c r="K179" i="75"/>
  <c r="M179" i="75"/>
  <c r="N179" i="75"/>
  <c r="O179" i="75"/>
  <c r="W179" i="75" s="1"/>
  <c r="Q179" i="75"/>
  <c r="Z179" i="75" s="1"/>
  <c r="AQ179" i="75" s="1"/>
  <c r="E180" i="5" s="1"/>
  <c r="R179" i="75"/>
  <c r="S179" i="75"/>
  <c r="AB179" i="75" s="1"/>
  <c r="T179" i="75"/>
  <c r="AD179" i="75" s="1"/>
  <c r="U179" i="75"/>
  <c r="AF179" i="75" s="1"/>
  <c r="V179" i="75"/>
  <c r="AA179" i="75"/>
  <c r="AJ179" i="75" s="1"/>
  <c r="AG179" i="75"/>
  <c r="AH179" i="75"/>
  <c r="AT179" i="75"/>
  <c r="AW179" i="75"/>
  <c r="AY179" i="75" s="1"/>
  <c r="I180" i="5" s="1"/>
  <c r="AX179" i="75"/>
  <c r="AZ179" i="75"/>
  <c r="BB179" i="75" s="1"/>
  <c r="BA179" i="75"/>
  <c r="C180" i="75"/>
  <c r="E180" i="75" s="1"/>
  <c r="D180" i="75"/>
  <c r="F180" i="75"/>
  <c r="P180" i="75" s="1"/>
  <c r="Y180" i="75" s="1"/>
  <c r="AP180" i="75" s="1"/>
  <c r="D181" i="5" s="1"/>
  <c r="G180" i="75"/>
  <c r="AQ180" i="75" s="1"/>
  <c r="E181" i="5" s="1"/>
  <c r="H180" i="75"/>
  <c r="I180" i="75"/>
  <c r="J180" i="75" s="1"/>
  <c r="L180" i="75" s="1"/>
  <c r="K180" i="75"/>
  <c r="M180" i="75"/>
  <c r="AN180" i="75" s="1"/>
  <c r="AS180" i="75" s="1"/>
  <c r="N180" i="75"/>
  <c r="O180" i="75"/>
  <c r="W180" i="75" s="1"/>
  <c r="Q180" i="75"/>
  <c r="Z180" i="75" s="1"/>
  <c r="R180" i="75"/>
  <c r="AA180" i="75" s="1"/>
  <c r="AJ180" i="75" s="1"/>
  <c r="S180" i="75"/>
  <c r="T180" i="75"/>
  <c r="U180" i="75"/>
  <c r="V180" i="75"/>
  <c r="AB180" i="75"/>
  <c r="AK180" i="75" s="1"/>
  <c r="AL180" i="75" s="1"/>
  <c r="AD180" i="75"/>
  <c r="AM180" i="75" s="1"/>
  <c r="AF180" i="75"/>
  <c r="AG180" i="75"/>
  <c r="AT180" i="75"/>
  <c r="AW180" i="75"/>
  <c r="AX180" i="75"/>
  <c r="AZ180" i="75"/>
  <c r="BA180" i="75"/>
  <c r="BB180" i="75" s="1"/>
  <c r="J181" i="5" s="1"/>
  <c r="C181" i="75"/>
  <c r="D181" i="75"/>
  <c r="F181" i="75"/>
  <c r="G181" i="75"/>
  <c r="H181" i="75"/>
  <c r="J181" i="75" s="1"/>
  <c r="L181" i="75" s="1"/>
  <c r="I181" i="75"/>
  <c r="K181" i="75"/>
  <c r="M181" i="75"/>
  <c r="N181" i="75"/>
  <c r="O181" i="75"/>
  <c r="P181" i="75"/>
  <c r="Y181" i="75" s="1"/>
  <c r="AP181" i="75" s="1"/>
  <c r="D182" i="5" s="1"/>
  <c r="Q181" i="75"/>
  <c r="R181" i="75"/>
  <c r="AA181" i="75" s="1"/>
  <c r="S181" i="75"/>
  <c r="T181" i="75"/>
  <c r="AD181" i="75" s="1"/>
  <c r="AM181" i="75" s="1"/>
  <c r="U181" i="75"/>
  <c r="AF181" i="75" s="1"/>
  <c r="V181" i="75"/>
  <c r="W181" i="75"/>
  <c r="X181" i="75"/>
  <c r="Z181" i="75"/>
  <c r="AB181" i="75"/>
  <c r="AK181" i="75" s="1"/>
  <c r="AG181" i="75"/>
  <c r="AI181" i="75"/>
  <c r="AN181" i="75"/>
  <c r="AS181" i="75" s="1"/>
  <c r="AU181" i="75" s="1"/>
  <c r="G182" i="5" s="1"/>
  <c r="AT181" i="75"/>
  <c r="AW181" i="75"/>
  <c r="AX181" i="75"/>
  <c r="AZ181" i="75"/>
  <c r="BB181" i="75" s="1"/>
  <c r="BA181" i="75"/>
  <c r="C182" i="75"/>
  <c r="E182" i="75" s="1"/>
  <c r="D182" i="75"/>
  <c r="F182" i="75"/>
  <c r="P182" i="75" s="1"/>
  <c r="Y182" i="75" s="1"/>
  <c r="AP182" i="75" s="1"/>
  <c r="D183" i="5" s="1"/>
  <c r="G182" i="75"/>
  <c r="H182" i="75"/>
  <c r="J182" i="75" s="1"/>
  <c r="L182" i="75" s="1"/>
  <c r="I182" i="75"/>
  <c r="K182" i="75"/>
  <c r="M182" i="75"/>
  <c r="N182" i="75"/>
  <c r="O182" i="75"/>
  <c r="Q182" i="75"/>
  <c r="R182" i="75"/>
  <c r="S182" i="75"/>
  <c r="T182" i="75"/>
  <c r="AD182" i="75" s="1"/>
  <c r="U182" i="75"/>
  <c r="V182" i="75"/>
  <c r="X182" i="75" s="1"/>
  <c r="W182" i="75"/>
  <c r="Z182" i="75"/>
  <c r="AQ182" i="75" s="1"/>
  <c r="E183" i="5" s="1"/>
  <c r="AA182" i="75"/>
  <c r="AC182" i="75" s="1"/>
  <c r="AE182" i="75" s="1"/>
  <c r="AB182" i="75"/>
  <c r="AK182" i="75" s="1"/>
  <c r="AF182" i="75"/>
  <c r="AG182" i="75"/>
  <c r="AN182" i="75"/>
  <c r="AS182" i="75" s="1"/>
  <c r="AT182" i="75"/>
  <c r="AW182" i="75"/>
  <c r="AX182" i="75"/>
  <c r="AY182" i="75" s="1"/>
  <c r="I183" i="5" s="1"/>
  <c r="AZ182" i="75"/>
  <c r="BA182" i="75"/>
  <c r="BB182" i="75" s="1"/>
  <c r="C183" i="75"/>
  <c r="D183" i="75"/>
  <c r="E183" i="75"/>
  <c r="F183" i="75"/>
  <c r="G183" i="75"/>
  <c r="H183" i="75"/>
  <c r="I183" i="75"/>
  <c r="K183" i="75"/>
  <c r="M183" i="75"/>
  <c r="N183" i="75"/>
  <c r="O183" i="75"/>
  <c r="P183" i="75"/>
  <c r="Y183" i="75" s="1"/>
  <c r="AP183" i="75" s="1"/>
  <c r="D184" i="5" s="1"/>
  <c r="Q183" i="75"/>
  <c r="Z183" i="75" s="1"/>
  <c r="R183" i="75"/>
  <c r="AA183" i="75" s="1"/>
  <c r="S183" i="75"/>
  <c r="AB183" i="75" s="1"/>
  <c r="T183" i="75"/>
  <c r="AD183" i="75" s="1"/>
  <c r="U183" i="75"/>
  <c r="AF183" i="75" s="1"/>
  <c r="AN183" i="75" s="1"/>
  <c r="V183" i="75"/>
  <c r="W183" i="75"/>
  <c r="AI183" i="75" s="1"/>
  <c r="AG183" i="75"/>
  <c r="AS183" i="75" s="1"/>
  <c r="AU183" i="75" s="1"/>
  <c r="G184" i="5" s="1"/>
  <c r="AT183" i="75"/>
  <c r="AW183" i="75"/>
  <c r="AX183" i="75"/>
  <c r="AZ183" i="75"/>
  <c r="BA183" i="75"/>
  <c r="BB183" i="75" s="1"/>
  <c r="J184" i="5" s="1"/>
  <c r="C184" i="75"/>
  <c r="D184" i="75"/>
  <c r="F184" i="75"/>
  <c r="G184" i="75"/>
  <c r="H184" i="75"/>
  <c r="I184" i="75"/>
  <c r="K184" i="75"/>
  <c r="M184" i="75"/>
  <c r="N184" i="75"/>
  <c r="O184" i="75"/>
  <c r="P184" i="75"/>
  <c r="Y184" i="75" s="1"/>
  <c r="AP184" i="75" s="1"/>
  <c r="D185" i="5" s="1"/>
  <c r="Q184" i="75"/>
  <c r="R184" i="75"/>
  <c r="AA184" i="75" s="1"/>
  <c r="S184" i="75"/>
  <c r="AB184" i="75" s="1"/>
  <c r="AK184" i="75" s="1"/>
  <c r="T184" i="75"/>
  <c r="AD184" i="75" s="1"/>
  <c r="AM184" i="75" s="1"/>
  <c r="U184" i="75"/>
  <c r="AF184" i="75" s="1"/>
  <c r="AN184" i="75" s="1"/>
  <c r="V184" i="75"/>
  <c r="X184" i="75" s="1"/>
  <c r="W184" i="75"/>
  <c r="Z184" i="75"/>
  <c r="AQ184" i="75" s="1"/>
  <c r="E185" i="5" s="1"/>
  <c r="AG184" i="75"/>
  <c r="AT184" i="75"/>
  <c r="AW184" i="75"/>
  <c r="AY184" i="75" s="1"/>
  <c r="I185" i="5" s="1"/>
  <c r="AX184" i="75"/>
  <c r="AZ184" i="75"/>
  <c r="BA184" i="75"/>
  <c r="C185" i="75"/>
  <c r="D185" i="75"/>
  <c r="F185" i="75"/>
  <c r="G185" i="75"/>
  <c r="H185" i="75"/>
  <c r="I185" i="75"/>
  <c r="K185" i="75"/>
  <c r="M185" i="75"/>
  <c r="N185" i="75"/>
  <c r="O185" i="75"/>
  <c r="P185" i="75"/>
  <c r="Y185" i="75" s="1"/>
  <c r="AP185" i="75" s="1"/>
  <c r="D186" i="5" s="1"/>
  <c r="Q185" i="75"/>
  <c r="Z185" i="75" s="1"/>
  <c r="R185" i="75"/>
  <c r="S185" i="75"/>
  <c r="T185" i="75"/>
  <c r="AD185" i="75" s="1"/>
  <c r="AM185" i="75" s="1"/>
  <c r="U185" i="75"/>
  <c r="AF185" i="75" s="1"/>
  <c r="AN185" i="75" s="1"/>
  <c r="V185" i="75"/>
  <c r="W185" i="75"/>
  <c r="X185" i="75"/>
  <c r="AA185" i="75"/>
  <c r="AC185" i="75" s="1"/>
  <c r="AB185" i="75"/>
  <c r="AG185" i="75"/>
  <c r="AS185" i="75" s="1"/>
  <c r="AU185" i="75" s="1"/>
  <c r="G186" i="5" s="1"/>
  <c r="AT185" i="75"/>
  <c r="AW185" i="75"/>
  <c r="AX185" i="75"/>
  <c r="AY185" i="75" s="1"/>
  <c r="I186" i="5" s="1"/>
  <c r="AZ185" i="75"/>
  <c r="BA185" i="75"/>
  <c r="C186" i="75"/>
  <c r="D186" i="75"/>
  <c r="F186" i="75"/>
  <c r="P186" i="75" s="1"/>
  <c r="Y186" i="75" s="1"/>
  <c r="AP186" i="75" s="1"/>
  <c r="D187" i="5" s="1"/>
  <c r="G186" i="75"/>
  <c r="H186" i="75"/>
  <c r="I186" i="75"/>
  <c r="K186" i="75"/>
  <c r="M186" i="75"/>
  <c r="N186" i="75"/>
  <c r="V186" i="75" s="1"/>
  <c r="O186" i="75"/>
  <c r="W186" i="75" s="1"/>
  <c r="Q186" i="75"/>
  <c r="Z186" i="75" s="1"/>
  <c r="R186" i="75"/>
  <c r="S186" i="75"/>
  <c r="AB186" i="75" s="1"/>
  <c r="AK186" i="75" s="1"/>
  <c r="T186" i="75"/>
  <c r="AD186" i="75" s="1"/>
  <c r="U186" i="75"/>
  <c r="AA186" i="75"/>
  <c r="AF186" i="75"/>
  <c r="AN186" i="75" s="1"/>
  <c r="AG186" i="75"/>
  <c r="AT186" i="75"/>
  <c r="AW186" i="75"/>
  <c r="AX186" i="75"/>
  <c r="AZ186" i="75"/>
  <c r="BB186" i="75" s="1"/>
  <c r="J187" i="5" s="1"/>
  <c r="BA186" i="75"/>
  <c r="C187" i="75"/>
  <c r="D187" i="75"/>
  <c r="E187" i="75"/>
  <c r="F187" i="75"/>
  <c r="P187" i="75" s="1"/>
  <c r="Y187" i="75" s="1"/>
  <c r="AP187" i="75" s="1"/>
  <c r="D188" i="5" s="1"/>
  <c r="G187" i="75"/>
  <c r="AQ187" i="75" s="1"/>
  <c r="E188" i="5" s="1"/>
  <c r="H187" i="75"/>
  <c r="I187" i="75"/>
  <c r="K187" i="75"/>
  <c r="M187" i="75"/>
  <c r="AN187" i="75" s="1"/>
  <c r="N187" i="75"/>
  <c r="O187" i="75"/>
  <c r="W187" i="75" s="1"/>
  <c r="Q187" i="75"/>
  <c r="R187" i="75"/>
  <c r="AA187" i="75" s="1"/>
  <c r="S187" i="75"/>
  <c r="T187" i="75"/>
  <c r="AD187" i="75" s="1"/>
  <c r="AM187" i="75" s="1"/>
  <c r="U187" i="75"/>
  <c r="AF187" i="75" s="1"/>
  <c r="V187" i="75"/>
  <c r="Z187" i="75"/>
  <c r="AB187" i="75"/>
  <c r="AG187" i="75"/>
  <c r="AS187" i="75"/>
  <c r="AU187" i="75" s="1"/>
  <c r="G188" i="5" s="1"/>
  <c r="AT187" i="75"/>
  <c r="AW187" i="75"/>
  <c r="AX187" i="75"/>
  <c r="AZ187" i="75"/>
  <c r="BB187" i="75" s="1"/>
  <c r="J188" i="5" s="1"/>
  <c r="BA187" i="75"/>
  <c r="C188" i="75"/>
  <c r="E188" i="75" s="1"/>
  <c r="D188" i="75"/>
  <c r="F188" i="75"/>
  <c r="G188" i="75"/>
  <c r="H188" i="75"/>
  <c r="I188" i="75"/>
  <c r="K188" i="75"/>
  <c r="M188" i="75"/>
  <c r="N188" i="75"/>
  <c r="O188" i="75"/>
  <c r="P188" i="75"/>
  <c r="Q188" i="75"/>
  <c r="Z188" i="75" s="1"/>
  <c r="AQ188" i="75" s="1"/>
  <c r="E189" i="5" s="1"/>
  <c r="R188" i="75"/>
  <c r="AA188" i="75" s="1"/>
  <c r="S188" i="75"/>
  <c r="T188" i="75"/>
  <c r="AD188" i="75" s="1"/>
  <c r="AM188" i="75" s="1"/>
  <c r="U188" i="75"/>
  <c r="AF188" i="75" s="1"/>
  <c r="V188" i="75"/>
  <c r="AH188" i="75" s="1"/>
  <c r="W188" i="75"/>
  <c r="Y188" i="75"/>
  <c r="AP188" i="75" s="1"/>
  <c r="D189" i="5" s="1"/>
  <c r="AB188" i="75"/>
  <c r="AG188" i="75"/>
  <c r="AI188" i="75"/>
  <c r="AT188" i="75"/>
  <c r="AW188" i="75"/>
  <c r="AX188" i="75"/>
  <c r="AZ188" i="75"/>
  <c r="BB188" i="75" s="1"/>
  <c r="J189" i="5" s="1"/>
  <c r="BA188" i="75"/>
  <c r="C189" i="75"/>
  <c r="D189" i="75"/>
  <c r="F189" i="75"/>
  <c r="P189" i="75" s="1"/>
  <c r="Y189" i="75" s="1"/>
  <c r="AP189" i="75" s="1"/>
  <c r="D190" i="5" s="1"/>
  <c r="G189" i="75"/>
  <c r="AQ189" i="75" s="1"/>
  <c r="E190" i="5" s="1"/>
  <c r="H189" i="75"/>
  <c r="I189" i="75"/>
  <c r="K189" i="75"/>
  <c r="M189" i="75"/>
  <c r="N189" i="75"/>
  <c r="O189" i="75"/>
  <c r="W189" i="75" s="1"/>
  <c r="X189" i="75" s="1"/>
  <c r="Q189" i="75"/>
  <c r="R189" i="75"/>
  <c r="AA189" i="75" s="1"/>
  <c r="S189" i="75"/>
  <c r="T189" i="75"/>
  <c r="AD189" i="75" s="1"/>
  <c r="AM189" i="75" s="1"/>
  <c r="U189" i="75"/>
  <c r="V189" i="75"/>
  <c r="AH189" i="75" s="1"/>
  <c r="Z189" i="75"/>
  <c r="AB189" i="75"/>
  <c r="AF189" i="75"/>
  <c r="AN189" i="75" s="1"/>
  <c r="AS189" i="75" s="1"/>
  <c r="AU189" i="75" s="1"/>
  <c r="G190" i="5" s="1"/>
  <c r="AG189" i="75"/>
  <c r="AT189" i="75"/>
  <c r="AW189" i="75"/>
  <c r="AX189" i="75"/>
  <c r="AZ189" i="75"/>
  <c r="BA189" i="75"/>
  <c r="BB189" i="75"/>
  <c r="C190" i="75"/>
  <c r="D190" i="75"/>
  <c r="F190" i="75"/>
  <c r="G190" i="75"/>
  <c r="AQ190" i="75" s="1"/>
  <c r="E191" i="5" s="1"/>
  <c r="H190" i="75"/>
  <c r="I190" i="75"/>
  <c r="K190" i="75"/>
  <c r="M190" i="75"/>
  <c r="N190" i="75"/>
  <c r="O190" i="75"/>
  <c r="P190" i="75"/>
  <c r="Q190" i="75"/>
  <c r="Z190" i="75" s="1"/>
  <c r="R190" i="75"/>
  <c r="S190" i="75"/>
  <c r="AB190" i="75" s="1"/>
  <c r="AK190" i="75" s="1"/>
  <c r="T190" i="75"/>
  <c r="U190" i="75"/>
  <c r="AF190" i="75" s="1"/>
  <c r="V190" i="75"/>
  <c r="W190" i="75"/>
  <c r="Y190" i="75"/>
  <c r="AP190" i="75" s="1"/>
  <c r="D191" i="5" s="1"/>
  <c r="AA190" i="75"/>
  <c r="AD190" i="75"/>
  <c r="AG190" i="75"/>
  <c r="AI190" i="75"/>
  <c r="AT190" i="75"/>
  <c r="AW190" i="75"/>
  <c r="AX190" i="75"/>
  <c r="AZ190" i="75"/>
  <c r="BA190" i="75"/>
  <c r="BB190" i="75" s="1"/>
  <c r="J191" i="5" s="1"/>
  <c r="C191" i="75"/>
  <c r="D191" i="75"/>
  <c r="F191" i="75"/>
  <c r="P191" i="75" s="1"/>
  <c r="Y191" i="75" s="1"/>
  <c r="G191" i="75"/>
  <c r="H191" i="75"/>
  <c r="J191" i="75" s="1"/>
  <c r="L191" i="75" s="1"/>
  <c r="I191" i="75"/>
  <c r="K191" i="75"/>
  <c r="M191" i="75"/>
  <c r="N191" i="75"/>
  <c r="O191" i="75"/>
  <c r="W191" i="75" s="1"/>
  <c r="Q191" i="75"/>
  <c r="R191" i="75"/>
  <c r="AA191" i="75" s="1"/>
  <c r="AC191" i="75" s="1"/>
  <c r="S191" i="75"/>
  <c r="T191" i="75"/>
  <c r="AD191" i="75" s="1"/>
  <c r="AM191" i="75" s="1"/>
  <c r="U191" i="75"/>
  <c r="AF191" i="75" s="1"/>
  <c r="V191" i="75"/>
  <c r="Z191" i="75"/>
  <c r="AQ191" i="75" s="1"/>
  <c r="E192" i="5" s="1"/>
  <c r="AB191" i="75"/>
  <c r="AG191" i="75"/>
  <c r="AP191" i="75"/>
  <c r="D192" i="5" s="1"/>
  <c r="AT191" i="75"/>
  <c r="AW191" i="75"/>
  <c r="AX191" i="75"/>
  <c r="AY191" i="75" s="1"/>
  <c r="I192" i="5" s="1"/>
  <c r="AZ191" i="75"/>
  <c r="BB191" i="75" s="1"/>
  <c r="BA191" i="75"/>
  <c r="C192" i="75"/>
  <c r="D192" i="75"/>
  <c r="F192" i="75"/>
  <c r="P192" i="75" s="1"/>
  <c r="Y192" i="75" s="1"/>
  <c r="AP192" i="75" s="1"/>
  <c r="D193" i="5" s="1"/>
  <c r="G192" i="75"/>
  <c r="H192" i="75"/>
  <c r="I192" i="75"/>
  <c r="AK192" i="75" s="1"/>
  <c r="K192" i="75"/>
  <c r="M192" i="75"/>
  <c r="N192" i="75"/>
  <c r="O192" i="75"/>
  <c r="Q192" i="75"/>
  <c r="Z192" i="75" s="1"/>
  <c r="R192" i="75"/>
  <c r="AA192" i="75" s="1"/>
  <c r="AJ192" i="75" s="1"/>
  <c r="S192" i="75"/>
  <c r="AB192" i="75" s="1"/>
  <c r="T192" i="75"/>
  <c r="AD192" i="75" s="1"/>
  <c r="AM192" i="75" s="1"/>
  <c r="U192" i="75"/>
  <c r="AF192" i="75" s="1"/>
  <c r="V192" i="75"/>
  <c r="W192" i="75"/>
  <c r="AI192" i="75" s="1"/>
  <c r="AG192" i="75"/>
  <c r="AT192" i="75"/>
  <c r="AW192" i="75"/>
  <c r="AY192" i="75" s="1"/>
  <c r="I193" i="5" s="1"/>
  <c r="AX192" i="75"/>
  <c r="AZ192" i="75"/>
  <c r="BA192" i="75"/>
  <c r="C193" i="75"/>
  <c r="E193" i="75" s="1"/>
  <c r="D193" i="75"/>
  <c r="F193" i="75"/>
  <c r="P193" i="75" s="1"/>
  <c r="Y193" i="75" s="1"/>
  <c r="AP193" i="75" s="1"/>
  <c r="D194" i="5" s="1"/>
  <c r="G193" i="75"/>
  <c r="H193" i="75"/>
  <c r="J193" i="75" s="1"/>
  <c r="L193" i="75" s="1"/>
  <c r="I193" i="75"/>
  <c r="K193" i="75"/>
  <c r="M193" i="75"/>
  <c r="N193" i="75"/>
  <c r="O193" i="75"/>
  <c r="Q193" i="75"/>
  <c r="R193" i="75"/>
  <c r="AA193" i="75" s="1"/>
  <c r="S193" i="75"/>
  <c r="T193" i="75"/>
  <c r="AD193" i="75" s="1"/>
  <c r="AM193" i="75" s="1"/>
  <c r="U193" i="75"/>
  <c r="AF193" i="75" s="1"/>
  <c r="V193" i="75"/>
  <c r="X193" i="75" s="1"/>
  <c r="W193" i="75"/>
  <c r="Z193" i="75"/>
  <c r="AQ193" i="75" s="1"/>
  <c r="E194" i="5" s="1"/>
  <c r="AB193" i="75"/>
  <c r="AK193" i="75" s="1"/>
  <c r="AG193" i="75"/>
  <c r="AH193" i="75"/>
  <c r="AT193" i="75"/>
  <c r="AW193" i="75"/>
  <c r="AY193" i="75" s="1"/>
  <c r="I194" i="5" s="1"/>
  <c r="AX193" i="75"/>
  <c r="AZ193" i="75"/>
  <c r="BB193" i="75" s="1"/>
  <c r="BA193" i="75"/>
  <c r="C4" i="3"/>
  <c r="E4" i="3" s="1"/>
  <c r="M5" i="5" s="1"/>
  <c r="D4" i="3"/>
  <c r="F4" i="3"/>
  <c r="G4" i="3"/>
  <c r="H4" i="3" s="1"/>
  <c r="N5" i="5" s="1"/>
  <c r="I4" i="3"/>
  <c r="J4" i="3" s="1"/>
  <c r="K4" i="3" s="1"/>
  <c r="M4" i="3" s="1"/>
  <c r="O5" i="5" s="1"/>
  <c r="L4" i="3"/>
  <c r="O4" i="3"/>
  <c r="Q4" i="3" s="1"/>
  <c r="R4" i="3" s="1"/>
  <c r="P4" i="3"/>
  <c r="T4" i="3"/>
  <c r="U4" i="3"/>
  <c r="V4" i="3"/>
  <c r="X4" i="3"/>
  <c r="Y4" i="3"/>
  <c r="AA4" i="3"/>
  <c r="AB4" i="3"/>
  <c r="AC4" i="3" s="1"/>
  <c r="T5" i="5" s="1"/>
  <c r="AD4" i="3"/>
  <c r="AE4" i="3"/>
  <c r="AF4" i="3"/>
  <c r="AH4" i="3" s="1"/>
  <c r="AG4" i="3"/>
  <c r="C5" i="3"/>
  <c r="E5" i="3" s="1"/>
  <c r="M6" i="5" s="1"/>
  <c r="D5" i="3"/>
  <c r="F5" i="3"/>
  <c r="G5" i="3"/>
  <c r="I5" i="3"/>
  <c r="J5" i="3" s="1"/>
  <c r="K5" i="3" s="1"/>
  <c r="M5" i="3" s="1"/>
  <c r="O6" i="5" s="1"/>
  <c r="L5" i="3"/>
  <c r="O5" i="3"/>
  <c r="T5" i="3"/>
  <c r="U5" i="3"/>
  <c r="W5" i="3" s="1"/>
  <c r="R6" i="5" s="1"/>
  <c r="V5" i="3"/>
  <c r="X5" i="3"/>
  <c r="Y5" i="3"/>
  <c r="Z5" i="3"/>
  <c r="S6" i="5" s="1"/>
  <c r="AA5" i="3"/>
  <c r="AB5" i="3" s="1"/>
  <c r="AC5" i="3"/>
  <c r="T6" i="5" s="1"/>
  <c r="AD5" i="3"/>
  <c r="AE5" i="3"/>
  <c r="AF5" i="3"/>
  <c r="AH5" i="3" s="1"/>
  <c r="AG5" i="3"/>
  <c r="C6" i="3"/>
  <c r="D6" i="3"/>
  <c r="F6" i="3"/>
  <c r="G6" i="3"/>
  <c r="H6" i="3"/>
  <c r="N7" i="5" s="1"/>
  <c r="I6" i="3"/>
  <c r="J6" i="3" s="1"/>
  <c r="K6" i="3" s="1"/>
  <c r="L6" i="3"/>
  <c r="O6" i="3"/>
  <c r="P6" i="3" s="1"/>
  <c r="T6" i="3"/>
  <c r="W6" i="3" s="1"/>
  <c r="R7" i="5" s="1"/>
  <c r="U6" i="3"/>
  <c r="V6" i="3"/>
  <c r="X6" i="3"/>
  <c r="Z6" i="3" s="1"/>
  <c r="S7" i="5" s="1"/>
  <c r="Y6" i="3"/>
  <c r="AA6" i="3"/>
  <c r="AB6" i="3" s="1"/>
  <c r="AC6" i="3" s="1"/>
  <c r="T7" i="5" s="1"/>
  <c r="AD6" i="3"/>
  <c r="AE6" i="3"/>
  <c r="AF6" i="3"/>
  <c r="AG6" i="3"/>
  <c r="AH6" i="3"/>
  <c r="C7" i="3"/>
  <c r="D7" i="3"/>
  <c r="E7" i="3" s="1"/>
  <c r="M8" i="5" s="1"/>
  <c r="F7" i="3"/>
  <c r="G7" i="3"/>
  <c r="I7" i="3"/>
  <c r="J7" i="3" s="1"/>
  <c r="K7" i="3" s="1"/>
  <c r="M7" i="3" s="1"/>
  <c r="O8" i="5" s="1"/>
  <c r="L7" i="3"/>
  <c r="O7" i="3"/>
  <c r="P7" i="3" s="1"/>
  <c r="T7" i="3"/>
  <c r="U7" i="3"/>
  <c r="V7" i="3"/>
  <c r="W7" i="3"/>
  <c r="R8" i="5" s="1"/>
  <c r="X7" i="3"/>
  <c r="Z7" i="3" s="1"/>
  <c r="S8" i="5" s="1"/>
  <c r="Y7" i="3"/>
  <c r="AA7" i="3"/>
  <c r="AB7" i="3"/>
  <c r="AC7" i="3" s="1"/>
  <c r="T8" i="5" s="1"/>
  <c r="AD7" i="3"/>
  <c r="AE7" i="3"/>
  <c r="AF7" i="3"/>
  <c r="AG7" i="3"/>
  <c r="C8" i="3"/>
  <c r="D8" i="3"/>
  <c r="F8" i="3"/>
  <c r="H8" i="3" s="1"/>
  <c r="N9" i="5" s="1"/>
  <c r="G8" i="3"/>
  <c r="I8" i="3"/>
  <c r="J8" i="3" s="1"/>
  <c r="K8" i="3" s="1"/>
  <c r="L8" i="3"/>
  <c r="O8" i="3"/>
  <c r="P8" i="3" s="1"/>
  <c r="T8" i="3"/>
  <c r="U8" i="3"/>
  <c r="V8" i="3"/>
  <c r="X8" i="3"/>
  <c r="Z8" i="3" s="1"/>
  <c r="S9" i="5" s="1"/>
  <c r="Y8" i="3"/>
  <c r="AA8" i="3"/>
  <c r="AB8" i="3"/>
  <c r="AC8" i="3" s="1"/>
  <c r="T9" i="5" s="1"/>
  <c r="AD8" i="3"/>
  <c r="AE8" i="3"/>
  <c r="AF8" i="3"/>
  <c r="AG8" i="3"/>
  <c r="AH8" i="3"/>
  <c r="AI8" i="3" s="1"/>
  <c r="U9" i="5" s="1"/>
  <c r="C9" i="3"/>
  <c r="E9" i="3" s="1"/>
  <c r="D9" i="3"/>
  <c r="F9" i="3"/>
  <c r="G9" i="3"/>
  <c r="I9" i="3"/>
  <c r="J9" i="3" s="1"/>
  <c r="K9" i="3" s="1"/>
  <c r="L9" i="3"/>
  <c r="O9" i="3"/>
  <c r="P9" i="3" s="1"/>
  <c r="T9" i="3"/>
  <c r="W9" i="3" s="1"/>
  <c r="R10" i="5" s="1"/>
  <c r="U9" i="3"/>
  <c r="V9" i="3"/>
  <c r="X9" i="3"/>
  <c r="Y9" i="3"/>
  <c r="AA9" i="3"/>
  <c r="AB9" i="3" s="1"/>
  <c r="AC9" i="3" s="1"/>
  <c r="T10" i="5" s="1"/>
  <c r="AD9" i="3"/>
  <c r="AE9" i="3"/>
  <c r="AF9" i="3"/>
  <c r="AG9" i="3"/>
  <c r="C10" i="3"/>
  <c r="D10" i="3"/>
  <c r="E10" i="3" s="1"/>
  <c r="M11" i="5" s="1"/>
  <c r="F10" i="3"/>
  <c r="H10" i="3" s="1"/>
  <c r="G10" i="3"/>
  <c r="I10" i="3"/>
  <c r="J10" i="3"/>
  <c r="K10" i="3" s="1"/>
  <c r="L10" i="3"/>
  <c r="O10" i="3"/>
  <c r="Q10" i="3" s="1"/>
  <c r="R10" i="3" s="1"/>
  <c r="P10" i="3"/>
  <c r="S10" i="3" s="1"/>
  <c r="Q11" i="5" s="1"/>
  <c r="T10" i="3"/>
  <c r="U10" i="3"/>
  <c r="V10" i="3"/>
  <c r="X10" i="3"/>
  <c r="Z10" i="3" s="1"/>
  <c r="S11" i="5" s="1"/>
  <c r="Y10" i="3"/>
  <c r="AA10" i="3"/>
  <c r="AB10" i="3" s="1"/>
  <c r="AC10" i="3" s="1"/>
  <c r="T11" i="5" s="1"/>
  <c r="AD10" i="3"/>
  <c r="AE10" i="3"/>
  <c r="AF10" i="3"/>
  <c r="AH10" i="3" s="1"/>
  <c r="AG10" i="3"/>
  <c r="C11" i="3"/>
  <c r="E11" i="3" s="1"/>
  <c r="M12" i="5" s="1"/>
  <c r="D11" i="3"/>
  <c r="F11" i="3"/>
  <c r="G11" i="3"/>
  <c r="H11" i="3" s="1"/>
  <c r="N12" i="5" s="1"/>
  <c r="I11" i="3"/>
  <c r="J11" i="3" s="1"/>
  <c r="K11" i="3" s="1"/>
  <c r="M11" i="3" s="1"/>
  <c r="O12" i="5" s="1"/>
  <c r="L11" i="3"/>
  <c r="O11" i="3"/>
  <c r="P11" i="3" s="1"/>
  <c r="Q11" i="3"/>
  <c r="R11" i="3" s="1"/>
  <c r="T11" i="3"/>
  <c r="U11" i="3"/>
  <c r="V11" i="3"/>
  <c r="X11" i="3"/>
  <c r="Y11" i="3"/>
  <c r="Z11" i="3" s="1"/>
  <c r="S12" i="5" s="1"/>
  <c r="AA11" i="3"/>
  <c r="AB11" i="3" s="1"/>
  <c r="AC11" i="3" s="1"/>
  <c r="T12" i="5" s="1"/>
  <c r="AD11" i="3"/>
  <c r="AE11" i="3"/>
  <c r="AF11" i="3"/>
  <c r="AG11" i="3"/>
  <c r="C12" i="3"/>
  <c r="E12" i="3" s="1"/>
  <c r="M13" i="5" s="1"/>
  <c r="D12" i="3"/>
  <c r="F12" i="3"/>
  <c r="G12" i="3"/>
  <c r="H12" i="3" s="1"/>
  <c r="I12" i="3"/>
  <c r="J12" i="3" s="1"/>
  <c r="K12" i="3" s="1"/>
  <c r="M12" i="3" s="1"/>
  <c r="O13" i="5" s="1"/>
  <c r="L12" i="3"/>
  <c r="O12" i="3"/>
  <c r="Q12" i="3" s="1"/>
  <c r="P12" i="3"/>
  <c r="R12" i="3"/>
  <c r="T12" i="3"/>
  <c r="U12" i="3"/>
  <c r="V12" i="3"/>
  <c r="X12" i="3"/>
  <c r="Y12" i="3"/>
  <c r="AA12" i="3"/>
  <c r="AB12" i="3"/>
  <c r="AC12" i="3" s="1"/>
  <c r="T13" i="5" s="1"/>
  <c r="AD12" i="3"/>
  <c r="AE12" i="3"/>
  <c r="AF12" i="3"/>
  <c r="AH12" i="3" s="1"/>
  <c r="AG12" i="3"/>
  <c r="C13" i="3"/>
  <c r="E13" i="3" s="1"/>
  <c r="M14" i="5" s="1"/>
  <c r="D13" i="3"/>
  <c r="F13" i="3"/>
  <c r="G13" i="3"/>
  <c r="I13" i="3"/>
  <c r="J13" i="3" s="1"/>
  <c r="K13" i="3" s="1"/>
  <c r="M13" i="3" s="1"/>
  <c r="O14" i="5" s="1"/>
  <c r="L13" i="3"/>
  <c r="O13" i="3"/>
  <c r="T13" i="3"/>
  <c r="U13" i="3"/>
  <c r="W13" i="3" s="1"/>
  <c r="R14" i="5" s="1"/>
  <c r="V13" i="3"/>
  <c r="X13" i="3"/>
  <c r="Y13" i="3"/>
  <c r="Z13" i="3"/>
  <c r="S14" i="5" s="1"/>
  <c r="AA13" i="3"/>
  <c r="AB13" i="3" s="1"/>
  <c r="AC13" i="3" s="1"/>
  <c r="T14" i="5" s="1"/>
  <c r="AD13" i="3"/>
  <c r="AE13" i="3"/>
  <c r="AF13" i="3"/>
  <c r="AH13" i="3" s="1"/>
  <c r="AI13" i="3" s="1"/>
  <c r="U14" i="5" s="1"/>
  <c r="AG13" i="3"/>
  <c r="C14" i="3"/>
  <c r="D14" i="3"/>
  <c r="F14" i="3"/>
  <c r="G14" i="3"/>
  <c r="H14" i="3"/>
  <c r="N15" i="5" s="1"/>
  <c r="I14" i="3"/>
  <c r="J14" i="3" s="1"/>
  <c r="K14" i="3" s="1"/>
  <c r="L14" i="3"/>
  <c r="O14" i="3"/>
  <c r="P14" i="3" s="1"/>
  <c r="T14" i="3"/>
  <c r="W14" i="3" s="1"/>
  <c r="R15" i="5" s="1"/>
  <c r="U14" i="3"/>
  <c r="V14" i="3"/>
  <c r="X14" i="3"/>
  <c r="Z14" i="3" s="1"/>
  <c r="S15" i="5" s="1"/>
  <c r="Y14" i="3"/>
  <c r="AA14" i="3"/>
  <c r="AB14" i="3" s="1"/>
  <c r="AC14" i="3" s="1"/>
  <c r="T15" i="5" s="1"/>
  <c r="AD14" i="3"/>
  <c r="AE14" i="3"/>
  <c r="AF14" i="3"/>
  <c r="AG14" i="3"/>
  <c r="C15" i="3"/>
  <c r="E15" i="3" s="1"/>
  <c r="D15" i="3"/>
  <c r="F15" i="3"/>
  <c r="G15" i="3"/>
  <c r="H15" i="3" s="1"/>
  <c r="N16" i="5" s="1"/>
  <c r="I15" i="3"/>
  <c r="J15" i="3" s="1"/>
  <c r="K15" i="3" s="1"/>
  <c r="M15" i="3" s="1"/>
  <c r="O16" i="5" s="1"/>
  <c r="L15" i="3"/>
  <c r="O15" i="3"/>
  <c r="P15" i="3" s="1"/>
  <c r="T15" i="3"/>
  <c r="U15" i="3"/>
  <c r="V15" i="3"/>
  <c r="X15" i="3"/>
  <c r="Y15" i="3"/>
  <c r="AA15" i="3"/>
  <c r="AB15" i="3" s="1"/>
  <c r="AC15" i="3" s="1"/>
  <c r="T16" i="5" s="1"/>
  <c r="AD15" i="3"/>
  <c r="AE15" i="3"/>
  <c r="AF15" i="3"/>
  <c r="AG15" i="3"/>
  <c r="C16" i="3"/>
  <c r="D16" i="3"/>
  <c r="E16" i="3" s="1"/>
  <c r="F16" i="3"/>
  <c r="H16" i="3" s="1"/>
  <c r="N17" i="5" s="1"/>
  <c r="G16" i="3"/>
  <c r="I16" i="3"/>
  <c r="J16" i="3" s="1"/>
  <c r="K16" i="3" s="1"/>
  <c r="M16" i="3" s="1"/>
  <c r="O17" i="5" s="1"/>
  <c r="L16" i="3"/>
  <c r="O16" i="3"/>
  <c r="P16" i="3" s="1"/>
  <c r="S16" i="3" s="1"/>
  <c r="Q17" i="5" s="1"/>
  <c r="Q16" i="3"/>
  <c r="R16" i="3" s="1"/>
  <c r="T16" i="3"/>
  <c r="U16" i="3"/>
  <c r="V16" i="3"/>
  <c r="X16" i="3"/>
  <c r="Y16" i="3"/>
  <c r="Z16" i="3"/>
  <c r="S17" i="5" s="1"/>
  <c r="AA16" i="3"/>
  <c r="AB16" i="3" s="1"/>
  <c r="AC16" i="3" s="1"/>
  <c r="T17" i="5" s="1"/>
  <c r="AD16" i="3"/>
  <c r="AE16" i="3"/>
  <c r="AF16" i="3"/>
  <c r="AG16" i="3"/>
  <c r="AH16" i="3"/>
  <c r="C17" i="3"/>
  <c r="E17" i="3" s="1"/>
  <c r="M18" i="5" s="1"/>
  <c r="D17" i="3"/>
  <c r="F17" i="3"/>
  <c r="G17" i="3"/>
  <c r="H17" i="3" s="1"/>
  <c r="N18" i="5" s="1"/>
  <c r="I17" i="3"/>
  <c r="J17" i="3"/>
  <c r="K17" i="3" s="1"/>
  <c r="L17" i="3"/>
  <c r="O17" i="3"/>
  <c r="P17" i="3" s="1"/>
  <c r="T17" i="3"/>
  <c r="U17" i="3"/>
  <c r="W17" i="3" s="1"/>
  <c r="R18" i="5" s="1"/>
  <c r="V17" i="3"/>
  <c r="X17" i="3"/>
  <c r="Y17" i="3"/>
  <c r="AA17" i="3"/>
  <c r="AB17" i="3" s="1"/>
  <c r="AC17" i="3" s="1"/>
  <c r="T18" i="5" s="1"/>
  <c r="AD17" i="3"/>
  <c r="AE17" i="3"/>
  <c r="AF17" i="3"/>
  <c r="AG17" i="3"/>
  <c r="C18" i="3"/>
  <c r="D18" i="3"/>
  <c r="E18" i="3"/>
  <c r="M19" i="5" s="1"/>
  <c r="F18" i="3"/>
  <c r="H18" i="3" s="1"/>
  <c r="G18" i="3"/>
  <c r="I18" i="3"/>
  <c r="J18" i="3" s="1"/>
  <c r="K18" i="3" s="1"/>
  <c r="M18" i="3" s="1"/>
  <c r="O19" i="5" s="1"/>
  <c r="L18" i="3"/>
  <c r="O18" i="3"/>
  <c r="Q18" i="3" s="1"/>
  <c r="R18" i="3" s="1"/>
  <c r="T18" i="3"/>
  <c r="U18" i="3"/>
  <c r="V18" i="3"/>
  <c r="X18" i="3"/>
  <c r="Z18" i="3" s="1"/>
  <c r="S19" i="5" s="1"/>
  <c r="Y18" i="3"/>
  <c r="AA18" i="3"/>
  <c r="AB18" i="3" s="1"/>
  <c r="AC18" i="3" s="1"/>
  <c r="T19" i="5" s="1"/>
  <c r="AD18" i="3"/>
  <c r="AE18" i="3"/>
  <c r="AF18" i="3"/>
  <c r="AH18" i="3" s="1"/>
  <c r="AG18" i="3"/>
  <c r="C19" i="3"/>
  <c r="D19" i="3"/>
  <c r="E19" i="3"/>
  <c r="M20" i="5" s="1"/>
  <c r="F19" i="3"/>
  <c r="H19" i="3" s="1"/>
  <c r="N20" i="5" s="1"/>
  <c r="G19" i="3"/>
  <c r="I19" i="3"/>
  <c r="J19" i="3" s="1"/>
  <c r="K19" i="3" s="1"/>
  <c r="M19" i="3" s="1"/>
  <c r="O20" i="5" s="1"/>
  <c r="L19" i="3"/>
  <c r="O19" i="3"/>
  <c r="P19" i="3" s="1"/>
  <c r="T19" i="3"/>
  <c r="U19" i="3"/>
  <c r="V19" i="3"/>
  <c r="X19" i="3"/>
  <c r="Z19" i="3" s="1"/>
  <c r="S20" i="5" s="1"/>
  <c r="Y19" i="3"/>
  <c r="AA19" i="3"/>
  <c r="AB19" i="3" s="1"/>
  <c r="AC19" i="3" s="1"/>
  <c r="T20" i="5" s="1"/>
  <c r="AD19" i="3"/>
  <c r="AE19" i="3"/>
  <c r="AF19" i="3"/>
  <c r="AH19" i="3" s="1"/>
  <c r="AI19" i="3" s="1"/>
  <c r="U20" i="5" s="1"/>
  <c r="AG19" i="3"/>
  <c r="C20" i="3"/>
  <c r="E20" i="3" s="1"/>
  <c r="M21" i="5" s="1"/>
  <c r="D20" i="3"/>
  <c r="F20" i="3"/>
  <c r="G20" i="3"/>
  <c r="H20" i="3" s="1"/>
  <c r="N21" i="5" s="1"/>
  <c r="I20" i="3"/>
  <c r="J20" i="3" s="1"/>
  <c r="K20" i="3" s="1"/>
  <c r="M20" i="3" s="1"/>
  <c r="O21" i="5" s="1"/>
  <c r="L20" i="3"/>
  <c r="O20" i="3"/>
  <c r="P20" i="3" s="1"/>
  <c r="Q20" i="3"/>
  <c r="R20" i="3" s="1"/>
  <c r="T20" i="3"/>
  <c r="U20" i="3"/>
  <c r="V20" i="3"/>
  <c r="X20" i="3"/>
  <c r="Y20" i="3"/>
  <c r="Z20" i="3" s="1"/>
  <c r="S21" i="5" s="1"/>
  <c r="AA20" i="3"/>
  <c r="AB20" i="3" s="1"/>
  <c r="AC20" i="3" s="1"/>
  <c r="T21" i="5" s="1"/>
  <c r="AD20" i="3"/>
  <c r="AE20" i="3"/>
  <c r="AF20" i="3"/>
  <c r="AG20" i="3"/>
  <c r="AH20" i="3" s="1"/>
  <c r="C21" i="3"/>
  <c r="D21" i="3"/>
  <c r="F21" i="3"/>
  <c r="G21" i="3"/>
  <c r="I21" i="3"/>
  <c r="J21" i="3"/>
  <c r="K21" i="3" s="1"/>
  <c r="L21" i="3"/>
  <c r="M21" i="3" s="1"/>
  <c r="O22" i="5" s="1"/>
  <c r="O21" i="3"/>
  <c r="T21" i="3"/>
  <c r="U21" i="3"/>
  <c r="V21" i="3"/>
  <c r="W21" i="3" s="1"/>
  <c r="R22" i="5" s="1"/>
  <c r="X21" i="3"/>
  <c r="Y21" i="3"/>
  <c r="Z21" i="3" s="1"/>
  <c r="S22" i="5" s="1"/>
  <c r="AA21" i="3"/>
  <c r="AB21" i="3" s="1"/>
  <c r="AC21" i="3" s="1"/>
  <c r="T22" i="5" s="1"/>
  <c r="AD21" i="3"/>
  <c r="AE21" i="3"/>
  <c r="AF21" i="3"/>
  <c r="AH21" i="3" s="1"/>
  <c r="AG21" i="3"/>
  <c r="C22" i="3"/>
  <c r="D22" i="3"/>
  <c r="F22" i="3"/>
  <c r="G22" i="3"/>
  <c r="H22" i="3"/>
  <c r="N23" i="5" s="1"/>
  <c r="I22" i="3"/>
  <c r="J22" i="3"/>
  <c r="K22" i="3" s="1"/>
  <c r="L22" i="3"/>
  <c r="O22" i="3"/>
  <c r="Q22" i="3" s="1"/>
  <c r="R22" i="3" s="1"/>
  <c r="T22" i="3"/>
  <c r="U22" i="3"/>
  <c r="W22" i="3" s="1"/>
  <c r="R23" i="5" s="1"/>
  <c r="V22" i="3"/>
  <c r="X22" i="3"/>
  <c r="Y22" i="3"/>
  <c r="AA22" i="3"/>
  <c r="AB22" i="3" s="1"/>
  <c r="AC22" i="3" s="1"/>
  <c r="T23" i="5" s="1"/>
  <c r="AD22" i="3"/>
  <c r="AE22" i="3"/>
  <c r="AF22" i="3"/>
  <c r="AG22" i="3"/>
  <c r="C23" i="3"/>
  <c r="D23" i="3"/>
  <c r="E23" i="3" s="1"/>
  <c r="M24" i="5" s="1"/>
  <c r="F23" i="3"/>
  <c r="H23" i="3" s="1"/>
  <c r="N24" i="5" s="1"/>
  <c r="G23" i="3"/>
  <c r="I23" i="3"/>
  <c r="J23" i="3" s="1"/>
  <c r="K23" i="3" s="1"/>
  <c r="M23" i="3" s="1"/>
  <c r="O24" i="5" s="1"/>
  <c r="L23" i="3"/>
  <c r="O23" i="3"/>
  <c r="P23" i="3" s="1"/>
  <c r="Q23" i="3"/>
  <c r="R23" i="3" s="1"/>
  <c r="T23" i="3"/>
  <c r="U23" i="3"/>
  <c r="V23" i="3"/>
  <c r="W23" i="3"/>
  <c r="R24" i="5" s="1"/>
  <c r="X23" i="3"/>
  <c r="Y23" i="3"/>
  <c r="AA23" i="3"/>
  <c r="AB23" i="3"/>
  <c r="AC23" i="3" s="1"/>
  <c r="T24" i="5" s="1"/>
  <c r="AD23" i="3"/>
  <c r="AE23" i="3"/>
  <c r="AF23" i="3"/>
  <c r="AG23" i="3"/>
  <c r="C24" i="3"/>
  <c r="D24" i="3"/>
  <c r="F24" i="3"/>
  <c r="G24" i="3"/>
  <c r="I24" i="3"/>
  <c r="J24" i="3" s="1"/>
  <c r="K24" i="3" s="1"/>
  <c r="M24" i="3" s="1"/>
  <c r="O25" i="5" s="1"/>
  <c r="L24" i="3"/>
  <c r="O24" i="3"/>
  <c r="P24" i="3" s="1"/>
  <c r="T24" i="3"/>
  <c r="W24" i="3" s="1"/>
  <c r="R25" i="5" s="1"/>
  <c r="U24" i="3"/>
  <c r="V24" i="3"/>
  <c r="X24" i="3"/>
  <c r="Z24" i="3" s="1"/>
  <c r="S25" i="5" s="1"/>
  <c r="Y24" i="3"/>
  <c r="AA24" i="3"/>
  <c r="AB24" i="3" s="1"/>
  <c r="AC24" i="3" s="1"/>
  <c r="T25" i="5" s="1"/>
  <c r="AD24" i="3"/>
  <c r="AE24" i="3"/>
  <c r="AF24" i="3"/>
  <c r="AH24" i="3" s="1"/>
  <c r="AG24" i="3"/>
  <c r="C25" i="3"/>
  <c r="D25" i="3"/>
  <c r="F25" i="3"/>
  <c r="G25" i="3"/>
  <c r="H25" i="3" s="1"/>
  <c r="N26" i="5" s="1"/>
  <c r="I25" i="3"/>
  <c r="J25" i="3" s="1"/>
  <c r="K25" i="3" s="1"/>
  <c r="M25" i="3" s="1"/>
  <c r="O26" i="5" s="1"/>
  <c r="L25" i="3"/>
  <c r="O25" i="3"/>
  <c r="P25" i="3" s="1"/>
  <c r="S25" i="3" s="1"/>
  <c r="Q26" i="5" s="1"/>
  <c r="Q25" i="3"/>
  <c r="R25" i="3" s="1"/>
  <c r="T25" i="3"/>
  <c r="U25" i="3"/>
  <c r="V25" i="3"/>
  <c r="W25" i="3" s="1"/>
  <c r="R26" i="5" s="1"/>
  <c r="X25" i="3"/>
  <c r="Y25" i="3"/>
  <c r="AA25" i="3"/>
  <c r="AB25" i="3" s="1"/>
  <c r="AC25" i="3" s="1"/>
  <c r="T26" i="5" s="1"/>
  <c r="AD25" i="3"/>
  <c r="AE25" i="3"/>
  <c r="AF25" i="3"/>
  <c r="AG25" i="3"/>
  <c r="C26" i="3"/>
  <c r="D26" i="3"/>
  <c r="E26" i="3" s="1"/>
  <c r="M27" i="5" s="1"/>
  <c r="F26" i="3"/>
  <c r="H26" i="3" s="1"/>
  <c r="G26" i="3"/>
  <c r="I26" i="3"/>
  <c r="J26" i="3"/>
  <c r="K26" i="3" s="1"/>
  <c r="M26" i="3" s="1"/>
  <c r="O27" i="5" s="1"/>
  <c r="L26" i="3"/>
  <c r="O26" i="3"/>
  <c r="Q26" i="3" s="1"/>
  <c r="R26" i="3"/>
  <c r="T26" i="3"/>
  <c r="U26" i="3"/>
  <c r="V26" i="3"/>
  <c r="W26" i="3" s="1"/>
  <c r="R27" i="5" s="1"/>
  <c r="X26" i="3"/>
  <c r="Y26" i="3"/>
  <c r="Z26" i="3"/>
  <c r="S27" i="5" s="1"/>
  <c r="AA26" i="3"/>
  <c r="AB26" i="3" s="1"/>
  <c r="AC26" i="3" s="1"/>
  <c r="T27" i="5" s="1"/>
  <c r="AD26" i="3"/>
  <c r="AE26" i="3"/>
  <c r="AF26" i="3"/>
  <c r="AH26" i="3" s="1"/>
  <c r="AI26" i="3" s="1"/>
  <c r="U27" i="5" s="1"/>
  <c r="AG26" i="3"/>
  <c r="C27" i="3"/>
  <c r="D27" i="3"/>
  <c r="E27" i="3"/>
  <c r="M28" i="5" s="1"/>
  <c r="F27" i="3"/>
  <c r="H27" i="3" s="1"/>
  <c r="N28" i="5" s="1"/>
  <c r="G27" i="3"/>
  <c r="I27" i="3"/>
  <c r="J27" i="3" s="1"/>
  <c r="K27" i="3" s="1"/>
  <c r="M27" i="3" s="1"/>
  <c r="O28" i="5" s="1"/>
  <c r="L27" i="3"/>
  <c r="O27" i="3"/>
  <c r="T27" i="3"/>
  <c r="U27" i="3"/>
  <c r="V27" i="3"/>
  <c r="W27" i="3" s="1"/>
  <c r="R28" i="5" s="1"/>
  <c r="X27" i="3"/>
  <c r="Z27" i="3" s="1"/>
  <c r="S28" i="5" s="1"/>
  <c r="Y27" i="3"/>
  <c r="AA27" i="3"/>
  <c r="AB27" i="3" s="1"/>
  <c r="AC27" i="3" s="1"/>
  <c r="T28" i="5" s="1"/>
  <c r="AD27" i="3"/>
  <c r="AE27" i="3"/>
  <c r="AF27" i="3"/>
  <c r="AG27" i="3"/>
  <c r="C28" i="3"/>
  <c r="D28" i="3"/>
  <c r="E28" i="3" s="1"/>
  <c r="F28" i="3"/>
  <c r="G28" i="3"/>
  <c r="I28" i="3"/>
  <c r="J28" i="3"/>
  <c r="K28" i="3" s="1"/>
  <c r="M28" i="3" s="1"/>
  <c r="O29" i="5" s="1"/>
  <c r="L28" i="3"/>
  <c r="O28" i="3"/>
  <c r="T28" i="3"/>
  <c r="U28" i="3"/>
  <c r="V28" i="3"/>
  <c r="X28" i="3"/>
  <c r="Y28" i="3"/>
  <c r="AA28" i="3"/>
  <c r="AB28" i="3" s="1"/>
  <c r="AC28" i="3" s="1"/>
  <c r="T29" i="5" s="1"/>
  <c r="AD28" i="3"/>
  <c r="AE28" i="3"/>
  <c r="AF28" i="3"/>
  <c r="AH28" i="3" s="1"/>
  <c r="AG28" i="3"/>
  <c r="C29" i="3"/>
  <c r="D29" i="3"/>
  <c r="F29" i="3"/>
  <c r="H29" i="3" s="1"/>
  <c r="N30" i="5" s="1"/>
  <c r="G29" i="3"/>
  <c r="I29" i="3"/>
  <c r="J29" i="3" s="1"/>
  <c r="K29" i="3" s="1"/>
  <c r="M29" i="3" s="1"/>
  <c r="O30" i="5" s="1"/>
  <c r="L29" i="3"/>
  <c r="O29" i="3"/>
  <c r="T29" i="3"/>
  <c r="U29" i="3"/>
  <c r="V29" i="3"/>
  <c r="W29" i="3" s="1"/>
  <c r="R30" i="5" s="1"/>
  <c r="X29" i="3"/>
  <c r="Z29" i="3" s="1"/>
  <c r="S30" i="5" s="1"/>
  <c r="Y29" i="3"/>
  <c r="AA29" i="3"/>
  <c r="AB29" i="3" s="1"/>
  <c r="AC29" i="3" s="1"/>
  <c r="T30" i="5" s="1"/>
  <c r="AD29" i="3"/>
  <c r="AE29" i="3"/>
  <c r="AF29" i="3"/>
  <c r="AG29" i="3"/>
  <c r="C30" i="3"/>
  <c r="D30" i="3"/>
  <c r="F30" i="3"/>
  <c r="H30" i="3" s="1"/>
  <c r="N31" i="5" s="1"/>
  <c r="G30" i="3"/>
  <c r="I30" i="3"/>
  <c r="J30" i="3"/>
  <c r="K30" i="3" s="1"/>
  <c r="L30" i="3"/>
  <c r="O30" i="3"/>
  <c r="T30" i="3"/>
  <c r="W30" i="3" s="1"/>
  <c r="R31" i="5" s="1"/>
  <c r="U30" i="3"/>
  <c r="V30" i="3"/>
  <c r="X30" i="3"/>
  <c r="Z30" i="3" s="1"/>
  <c r="S31" i="5" s="1"/>
  <c r="Y30" i="3"/>
  <c r="AA30" i="3"/>
  <c r="AB30" i="3"/>
  <c r="AC30" i="3" s="1"/>
  <c r="T31" i="5" s="1"/>
  <c r="AD30" i="3"/>
  <c r="AE30" i="3"/>
  <c r="AF30" i="3"/>
  <c r="AG30" i="3"/>
  <c r="C31" i="3"/>
  <c r="D31" i="3"/>
  <c r="E31" i="3" s="1"/>
  <c r="M32" i="5" s="1"/>
  <c r="F31" i="3"/>
  <c r="G31" i="3"/>
  <c r="I31" i="3"/>
  <c r="J31" i="3" s="1"/>
  <c r="K31" i="3" s="1"/>
  <c r="M31" i="3" s="1"/>
  <c r="O32" i="5" s="1"/>
  <c r="L31" i="3"/>
  <c r="O31" i="3"/>
  <c r="T31" i="3"/>
  <c r="U31" i="3"/>
  <c r="V31" i="3"/>
  <c r="W31" i="3" s="1"/>
  <c r="R32" i="5" s="1"/>
  <c r="X31" i="3"/>
  <c r="Z31" i="3" s="1"/>
  <c r="S32" i="5" s="1"/>
  <c r="Y31" i="3"/>
  <c r="AA31" i="3"/>
  <c r="AB31" i="3"/>
  <c r="AC31" i="3" s="1"/>
  <c r="T32" i="5" s="1"/>
  <c r="AD31" i="3"/>
  <c r="AE31" i="3"/>
  <c r="AF31" i="3"/>
  <c r="AG31" i="3"/>
  <c r="C32" i="3"/>
  <c r="D32" i="3"/>
  <c r="E32" i="3"/>
  <c r="M33" i="5" s="1"/>
  <c r="F32" i="3"/>
  <c r="G32" i="3"/>
  <c r="I32" i="3"/>
  <c r="J32" i="3"/>
  <c r="K32" i="3" s="1"/>
  <c r="M32" i="3" s="1"/>
  <c r="O33" i="5" s="1"/>
  <c r="L32" i="3"/>
  <c r="O32" i="3"/>
  <c r="P32" i="3" s="1"/>
  <c r="T32" i="3"/>
  <c r="U32" i="3"/>
  <c r="V32" i="3"/>
  <c r="X32" i="3"/>
  <c r="Z32" i="3" s="1"/>
  <c r="S33" i="5" s="1"/>
  <c r="Y32" i="3"/>
  <c r="AA32" i="3"/>
  <c r="AB32" i="3" s="1"/>
  <c r="AC32" i="3" s="1"/>
  <c r="T33" i="5" s="1"/>
  <c r="AD32" i="3"/>
  <c r="AE32" i="3"/>
  <c r="AF32" i="3"/>
  <c r="AG32" i="3"/>
  <c r="C33" i="3"/>
  <c r="D33" i="3"/>
  <c r="E33" i="3" s="1"/>
  <c r="M34" i="5" s="1"/>
  <c r="F33" i="3"/>
  <c r="H33" i="3" s="1"/>
  <c r="N34" i="5" s="1"/>
  <c r="G33" i="3"/>
  <c r="I33" i="3"/>
  <c r="J33" i="3"/>
  <c r="K33" i="3" s="1"/>
  <c r="M33" i="3" s="1"/>
  <c r="O34" i="5" s="1"/>
  <c r="L33" i="3"/>
  <c r="O33" i="3"/>
  <c r="T33" i="3"/>
  <c r="U33" i="3"/>
  <c r="W33" i="3" s="1"/>
  <c r="R34" i="5" s="1"/>
  <c r="V33" i="3"/>
  <c r="X33" i="3"/>
  <c r="Z33" i="3" s="1"/>
  <c r="S34" i="5" s="1"/>
  <c r="Y33" i="3"/>
  <c r="AA33" i="3"/>
  <c r="AB33" i="3" s="1"/>
  <c r="AC33" i="3"/>
  <c r="T34" i="5" s="1"/>
  <c r="AD33" i="3"/>
  <c r="AE33" i="3"/>
  <c r="AF33" i="3"/>
  <c r="AG33" i="3"/>
  <c r="AH33" i="3" s="1"/>
  <c r="C34" i="3"/>
  <c r="D34" i="3"/>
  <c r="F34" i="3"/>
  <c r="H34" i="3" s="1"/>
  <c r="N35" i="5" s="1"/>
  <c r="G34" i="3"/>
  <c r="I34" i="3"/>
  <c r="J34" i="3"/>
  <c r="K34" i="3" s="1"/>
  <c r="M34" i="3" s="1"/>
  <c r="O35" i="5" s="1"/>
  <c r="L34" i="3"/>
  <c r="O34" i="3"/>
  <c r="Q34" i="3" s="1"/>
  <c r="R34" i="3" s="1"/>
  <c r="P34" i="3"/>
  <c r="T34" i="3"/>
  <c r="U34" i="3"/>
  <c r="V34" i="3"/>
  <c r="X34" i="3"/>
  <c r="Y34" i="3"/>
  <c r="Z34" i="3"/>
  <c r="S35" i="5" s="1"/>
  <c r="AA34" i="3"/>
  <c r="AB34" i="3" s="1"/>
  <c r="AC34" i="3" s="1"/>
  <c r="T35" i="5" s="1"/>
  <c r="AD34" i="3"/>
  <c r="AE34" i="3"/>
  <c r="AF34" i="3"/>
  <c r="AH34" i="3" s="1"/>
  <c r="AI34" i="3" s="1"/>
  <c r="U35" i="5" s="1"/>
  <c r="AG34" i="3"/>
  <c r="C35" i="3"/>
  <c r="E35" i="3" s="1"/>
  <c r="M36" i="5" s="1"/>
  <c r="D35" i="3"/>
  <c r="F35" i="3"/>
  <c r="G35" i="3"/>
  <c r="H35" i="3" s="1"/>
  <c r="N36" i="5" s="1"/>
  <c r="I35" i="3"/>
  <c r="J35" i="3" s="1"/>
  <c r="K35" i="3" s="1"/>
  <c r="L35" i="3"/>
  <c r="O35" i="3"/>
  <c r="Q35" i="3" s="1"/>
  <c r="R35" i="3" s="1"/>
  <c r="S35" i="3" s="1"/>
  <c r="Q36" i="5" s="1"/>
  <c r="P35" i="3"/>
  <c r="T35" i="3"/>
  <c r="W35" i="3" s="1"/>
  <c r="R36" i="5" s="1"/>
  <c r="U35" i="3"/>
  <c r="V35" i="3"/>
  <c r="X35" i="3"/>
  <c r="Y35" i="3"/>
  <c r="AA35" i="3"/>
  <c r="AB35" i="3" s="1"/>
  <c r="AC35" i="3" s="1"/>
  <c r="T36" i="5" s="1"/>
  <c r="AD35" i="3"/>
  <c r="AE35" i="3"/>
  <c r="AF35" i="3"/>
  <c r="AG35" i="3"/>
  <c r="C36" i="3"/>
  <c r="D36" i="3"/>
  <c r="E36" i="3" s="1"/>
  <c r="M37" i="5" s="1"/>
  <c r="F36" i="3"/>
  <c r="G36" i="3"/>
  <c r="H36" i="3"/>
  <c r="I36" i="3"/>
  <c r="J36" i="3" s="1"/>
  <c r="K36" i="3" s="1"/>
  <c r="L36" i="3"/>
  <c r="M36" i="3"/>
  <c r="O37" i="5" s="1"/>
  <c r="O36" i="3"/>
  <c r="Q36" i="3" s="1"/>
  <c r="R36" i="3" s="1"/>
  <c r="P36" i="3"/>
  <c r="T36" i="3"/>
  <c r="W36" i="3" s="1"/>
  <c r="R37" i="5" s="1"/>
  <c r="U36" i="3"/>
  <c r="V36" i="3"/>
  <c r="X36" i="3"/>
  <c r="Z36" i="3" s="1"/>
  <c r="S37" i="5" s="1"/>
  <c r="Y36" i="3"/>
  <c r="AA36" i="3"/>
  <c r="AB36" i="3"/>
  <c r="AC36" i="3" s="1"/>
  <c r="T37" i="5" s="1"/>
  <c r="AD36" i="3"/>
  <c r="AE36" i="3"/>
  <c r="AF36" i="3"/>
  <c r="AH36" i="3" s="1"/>
  <c r="AG36" i="3"/>
  <c r="C37" i="3"/>
  <c r="D37" i="3"/>
  <c r="E37" i="3"/>
  <c r="F37" i="3"/>
  <c r="H37" i="3" s="1"/>
  <c r="N38" i="5" s="1"/>
  <c r="G37" i="3"/>
  <c r="I37" i="3"/>
  <c r="J37" i="3" s="1"/>
  <c r="K37" i="3" s="1"/>
  <c r="L37" i="3"/>
  <c r="O37" i="3"/>
  <c r="P37" i="3" s="1"/>
  <c r="T37" i="3"/>
  <c r="W37" i="3" s="1"/>
  <c r="R38" i="5" s="1"/>
  <c r="U37" i="3"/>
  <c r="V37" i="3"/>
  <c r="X37" i="3"/>
  <c r="Z37" i="3" s="1"/>
  <c r="S38" i="5" s="1"/>
  <c r="Y37" i="3"/>
  <c r="AA37" i="3"/>
  <c r="AB37" i="3"/>
  <c r="AC37" i="3" s="1"/>
  <c r="T38" i="5" s="1"/>
  <c r="AD37" i="3"/>
  <c r="AE37" i="3"/>
  <c r="AF37" i="3"/>
  <c r="AH37" i="3" s="1"/>
  <c r="AG37" i="3"/>
  <c r="C38" i="3"/>
  <c r="D38" i="3"/>
  <c r="F38" i="3"/>
  <c r="G38" i="3"/>
  <c r="I38" i="3"/>
  <c r="J38" i="3" s="1"/>
  <c r="K38" i="3"/>
  <c r="L38" i="3"/>
  <c r="O38" i="3"/>
  <c r="P38" i="3" s="1"/>
  <c r="S38" i="3" s="1"/>
  <c r="Q39" i="5" s="1"/>
  <c r="Q38" i="3"/>
  <c r="R38" i="3" s="1"/>
  <c r="T38" i="3"/>
  <c r="U38" i="3"/>
  <c r="V38" i="3"/>
  <c r="X38" i="3"/>
  <c r="Z38" i="3" s="1"/>
  <c r="S39" i="5" s="1"/>
  <c r="Y38" i="3"/>
  <c r="AA38" i="3"/>
  <c r="AB38" i="3" s="1"/>
  <c r="AC38" i="3" s="1"/>
  <c r="T39" i="5" s="1"/>
  <c r="AD38" i="3"/>
  <c r="AE38" i="3"/>
  <c r="AF38" i="3"/>
  <c r="AH38" i="3" s="1"/>
  <c r="AG38" i="3"/>
  <c r="C39" i="3"/>
  <c r="E39" i="3" s="1"/>
  <c r="M40" i="5" s="1"/>
  <c r="D39" i="3"/>
  <c r="F39" i="3"/>
  <c r="G39" i="3"/>
  <c r="H39" i="3" s="1"/>
  <c r="I39" i="3"/>
  <c r="J39" i="3" s="1"/>
  <c r="K39" i="3" s="1"/>
  <c r="M39" i="3" s="1"/>
  <c r="O40" i="5" s="1"/>
  <c r="L39" i="3"/>
  <c r="O39" i="3"/>
  <c r="P39" i="3" s="1"/>
  <c r="T39" i="3"/>
  <c r="W39" i="3" s="1"/>
  <c r="R40" i="5" s="1"/>
  <c r="U39" i="3"/>
  <c r="V39" i="3"/>
  <c r="X39" i="3"/>
  <c r="Y39" i="3"/>
  <c r="AA39" i="3"/>
  <c r="AB39" i="3" s="1"/>
  <c r="AC39" i="3" s="1"/>
  <c r="T40" i="5" s="1"/>
  <c r="AD39" i="3"/>
  <c r="AE39" i="3"/>
  <c r="AF39" i="3"/>
  <c r="AH39" i="3" s="1"/>
  <c r="AG39" i="3"/>
  <c r="C40" i="3"/>
  <c r="D40" i="3"/>
  <c r="E40" i="3" s="1"/>
  <c r="M41" i="5" s="1"/>
  <c r="F40" i="3"/>
  <c r="G40" i="3"/>
  <c r="I40" i="3"/>
  <c r="J40" i="3" s="1"/>
  <c r="K40" i="3" s="1"/>
  <c r="M40" i="3" s="1"/>
  <c r="O41" i="5" s="1"/>
  <c r="L40" i="3"/>
  <c r="O40" i="3"/>
  <c r="Q40" i="3" s="1"/>
  <c r="R40" i="3" s="1"/>
  <c r="T40" i="3"/>
  <c r="U40" i="3"/>
  <c r="V40" i="3"/>
  <c r="X40" i="3"/>
  <c r="Y40" i="3"/>
  <c r="AA40" i="3"/>
  <c r="AB40" i="3" s="1"/>
  <c r="AC40" i="3" s="1"/>
  <c r="T41" i="5" s="1"/>
  <c r="AD40" i="3"/>
  <c r="AE40" i="3"/>
  <c r="AF40" i="3"/>
  <c r="AG40" i="3"/>
  <c r="C41" i="3"/>
  <c r="E41" i="3" s="1"/>
  <c r="M42" i="5" s="1"/>
  <c r="D41" i="3"/>
  <c r="F41" i="3"/>
  <c r="H41" i="3" s="1"/>
  <c r="N42" i="5" s="1"/>
  <c r="G41" i="3"/>
  <c r="I41" i="3"/>
  <c r="J41" i="3" s="1"/>
  <c r="K41" i="3" s="1"/>
  <c r="L41" i="3"/>
  <c r="O41" i="3"/>
  <c r="P41" i="3"/>
  <c r="Q41" i="3"/>
  <c r="R41" i="3" s="1"/>
  <c r="S41" i="3" s="1"/>
  <c r="Q42" i="5" s="1"/>
  <c r="T41" i="3"/>
  <c r="U41" i="3"/>
  <c r="V41" i="3"/>
  <c r="X41" i="3"/>
  <c r="Y41" i="3"/>
  <c r="Z41" i="3"/>
  <c r="S42" i="5" s="1"/>
  <c r="AA41" i="3"/>
  <c r="AB41" i="3" s="1"/>
  <c r="AC41" i="3" s="1"/>
  <c r="T42" i="5" s="1"/>
  <c r="AD41" i="3"/>
  <c r="AE41" i="3"/>
  <c r="AF41" i="3"/>
  <c r="AH41" i="3" s="1"/>
  <c r="AG41" i="3"/>
  <c r="C42" i="3"/>
  <c r="E42" i="3" s="1"/>
  <c r="M43" i="5" s="1"/>
  <c r="D42" i="3"/>
  <c r="F42" i="3"/>
  <c r="G42" i="3"/>
  <c r="H42" i="3" s="1"/>
  <c r="N43" i="5" s="1"/>
  <c r="I42" i="3"/>
  <c r="J42" i="3" s="1"/>
  <c r="K42" i="3" s="1"/>
  <c r="L42" i="3"/>
  <c r="O42" i="3"/>
  <c r="P42" i="3" s="1"/>
  <c r="Q42" i="3"/>
  <c r="R42" i="3" s="1"/>
  <c r="T42" i="3"/>
  <c r="U42" i="3"/>
  <c r="V42" i="3"/>
  <c r="W42" i="3"/>
  <c r="R43" i="5" s="1"/>
  <c r="X42" i="3"/>
  <c r="Y42" i="3"/>
  <c r="Z42" i="3" s="1"/>
  <c r="S43" i="5" s="1"/>
  <c r="AA42" i="3"/>
  <c r="AB42" i="3" s="1"/>
  <c r="AC42" i="3" s="1"/>
  <c r="T43" i="5" s="1"/>
  <c r="AD42" i="3"/>
  <c r="AE42" i="3"/>
  <c r="AF42" i="3"/>
  <c r="AG42" i="3"/>
  <c r="C43" i="3"/>
  <c r="D43" i="3"/>
  <c r="F43" i="3"/>
  <c r="H43" i="3" s="1"/>
  <c r="N44" i="5" s="1"/>
  <c r="G43" i="3"/>
  <c r="I43" i="3"/>
  <c r="J43" i="3" s="1"/>
  <c r="K43" i="3" s="1"/>
  <c r="L43" i="3"/>
  <c r="O43" i="3"/>
  <c r="Q43" i="3" s="1"/>
  <c r="R43" i="3" s="1"/>
  <c r="P43" i="3"/>
  <c r="S43" i="3" s="1"/>
  <c r="Q44" i="5" s="1"/>
  <c r="T43" i="3"/>
  <c r="U43" i="3"/>
  <c r="W43" i="3" s="1"/>
  <c r="R44" i="5" s="1"/>
  <c r="V43" i="3"/>
  <c r="X43" i="3"/>
  <c r="Y43" i="3"/>
  <c r="AA43" i="3"/>
  <c r="AB43" i="3"/>
  <c r="AC43" i="3" s="1"/>
  <c r="T44" i="5" s="1"/>
  <c r="AD43" i="3"/>
  <c r="AE43" i="3"/>
  <c r="AF43" i="3"/>
  <c r="AH43" i="3" s="1"/>
  <c r="AG43" i="3"/>
  <c r="C44" i="3"/>
  <c r="D44" i="3"/>
  <c r="E44" i="3" s="1"/>
  <c r="M45" i="5" s="1"/>
  <c r="F44" i="3"/>
  <c r="G44" i="3"/>
  <c r="H44" i="3"/>
  <c r="N45" i="5" s="1"/>
  <c r="I44" i="3"/>
  <c r="J44" i="3" s="1"/>
  <c r="K44" i="3" s="1"/>
  <c r="M44" i="3" s="1"/>
  <c r="O45" i="5" s="1"/>
  <c r="L44" i="3"/>
  <c r="O44" i="3"/>
  <c r="Q44" i="3" s="1"/>
  <c r="R44" i="3" s="1"/>
  <c r="S44" i="3" s="1"/>
  <c r="Q45" i="5" s="1"/>
  <c r="P44" i="3"/>
  <c r="T44" i="3"/>
  <c r="U44" i="3"/>
  <c r="V44" i="3"/>
  <c r="X44" i="3"/>
  <c r="Y44" i="3"/>
  <c r="AA44" i="3"/>
  <c r="AB44" i="3" s="1"/>
  <c r="AC44" i="3" s="1"/>
  <c r="T45" i="5" s="1"/>
  <c r="AD44" i="3"/>
  <c r="AE44" i="3"/>
  <c r="AF44" i="3"/>
  <c r="AG44" i="3"/>
  <c r="AH44" i="3" s="1"/>
  <c r="AI44" i="3" s="1"/>
  <c r="U45" i="5" s="1"/>
  <c r="C45" i="3"/>
  <c r="D45" i="3"/>
  <c r="E45" i="3" s="1"/>
  <c r="M46" i="5" s="1"/>
  <c r="F45" i="3"/>
  <c r="H45" i="3" s="1"/>
  <c r="G45" i="3"/>
  <c r="I45" i="3"/>
  <c r="J45" i="3"/>
  <c r="K45" i="3" s="1"/>
  <c r="M45" i="3" s="1"/>
  <c r="O46" i="5" s="1"/>
  <c r="L45" i="3"/>
  <c r="O45" i="3"/>
  <c r="P45" i="3" s="1"/>
  <c r="Q45" i="3"/>
  <c r="R45" i="3" s="1"/>
  <c r="T45" i="3"/>
  <c r="U45" i="3"/>
  <c r="V45" i="3"/>
  <c r="W45" i="3" s="1"/>
  <c r="R46" i="5" s="1"/>
  <c r="X45" i="3"/>
  <c r="Y45" i="3"/>
  <c r="AA45" i="3"/>
  <c r="AB45" i="3" s="1"/>
  <c r="AC45" i="3" s="1"/>
  <c r="T46" i="5" s="1"/>
  <c r="AD45" i="3"/>
  <c r="AE45" i="3"/>
  <c r="AF45" i="3"/>
  <c r="AH45" i="3" s="1"/>
  <c r="AG45" i="3"/>
  <c r="C46" i="3"/>
  <c r="D46" i="3"/>
  <c r="F46" i="3"/>
  <c r="G46" i="3"/>
  <c r="I46" i="3"/>
  <c r="J46" i="3"/>
  <c r="K46" i="3" s="1"/>
  <c r="M46" i="3" s="1"/>
  <c r="O47" i="5" s="1"/>
  <c r="L46" i="3"/>
  <c r="O46" i="3"/>
  <c r="T46" i="3"/>
  <c r="W46" i="3" s="1"/>
  <c r="R47" i="5" s="1"/>
  <c r="U46" i="3"/>
  <c r="V46" i="3"/>
  <c r="X46" i="3"/>
  <c r="Z46" i="3" s="1"/>
  <c r="S47" i="5" s="1"/>
  <c r="Y46" i="3"/>
  <c r="AA46" i="3"/>
  <c r="AB46" i="3" s="1"/>
  <c r="AC46" i="3" s="1"/>
  <c r="T47" i="5" s="1"/>
  <c r="AD46" i="3"/>
  <c r="AE46" i="3"/>
  <c r="AF46" i="3"/>
  <c r="AH46" i="3" s="1"/>
  <c r="AG46" i="3"/>
  <c r="C47" i="3"/>
  <c r="D47" i="3"/>
  <c r="F47" i="3"/>
  <c r="G47" i="3"/>
  <c r="H47" i="3"/>
  <c r="N48" i="5" s="1"/>
  <c r="I47" i="3"/>
  <c r="J47" i="3" s="1"/>
  <c r="K47" i="3"/>
  <c r="M47" i="3" s="1"/>
  <c r="O48" i="5" s="1"/>
  <c r="L47" i="3"/>
  <c r="O47" i="3"/>
  <c r="T47" i="3"/>
  <c r="U47" i="3"/>
  <c r="V47" i="3"/>
  <c r="X47" i="3"/>
  <c r="Z47" i="3" s="1"/>
  <c r="S48" i="5" s="1"/>
  <c r="Y47" i="3"/>
  <c r="AA47" i="3"/>
  <c r="AB47" i="3" s="1"/>
  <c r="AC47" i="3" s="1"/>
  <c r="T48" i="5" s="1"/>
  <c r="AD47" i="3"/>
  <c r="AE47" i="3"/>
  <c r="AF47" i="3"/>
  <c r="AH47" i="3" s="1"/>
  <c r="AI47" i="3" s="1"/>
  <c r="U48" i="5" s="1"/>
  <c r="AG47" i="3"/>
  <c r="C48" i="3"/>
  <c r="D48" i="3"/>
  <c r="E48" i="3"/>
  <c r="M49" i="5" s="1"/>
  <c r="F48" i="3"/>
  <c r="G48" i="3"/>
  <c r="I48" i="3"/>
  <c r="J48" i="3" s="1"/>
  <c r="K48" i="3" s="1"/>
  <c r="M48" i="3" s="1"/>
  <c r="O49" i="5" s="1"/>
  <c r="L48" i="3"/>
  <c r="O48" i="3"/>
  <c r="T48" i="3"/>
  <c r="U48" i="3"/>
  <c r="W48" i="3" s="1"/>
  <c r="R49" i="5" s="1"/>
  <c r="V48" i="3"/>
  <c r="X48" i="3"/>
  <c r="Y48" i="3"/>
  <c r="AA48" i="3"/>
  <c r="AB48" i="3"/>
  <c r="AC48" i="3" s="1"/>
  <c r="T49" i="5" s="1"/>
  <c r="AD48" i="3"/>
  <c r="AE48" i="3"/>
  <c r="AF48" i="3"/>
  <c r="AH48" i="3" s="1"/>
  <c r="AG48" i="3"/>
  <c r="C49" i="3"/>
  <c r="D49" i="3"/>
  <c r="F49" i="3"/>
  <c r="G49" i="3"/>
  <c r="I49" i="3"/>
  <c r="J49" i="3"/>
  <c r="K49" i="3" s="1"/>
  <c r="M49" i="3" s="1"/>
  <c r="O50" i="5" s="1"/>
  <c r="L49" i="3"/>
  <c r="O49" i="3"/>
  <c r="P49" i="3" s="1"/>
  <c r="Q49" i="3"/>
  <c r="R49" i="3" s="1"/>
  <c r="S49" i="3" s="1"/>
  <c r="Q50" i="5" s="1"/>
  <c r="T49" i="3"/>
  <c r="U49" i="3"/>
  <c r="V49" i="3"/>
  <c r="X49" i="3"/>
  <c r="Y49" i="3"/>
  <c r="AA49" i="3"/>
  <c r="AB49" i="3" s="1"/>
  <c r="AC49" i="3"/>
  <c r="T50" i="5" s="1"/>
  <c r="AD49" i="3"/>
  <c r="AE49" i="3"/>
  <c r="AF49" i="3"/>
  <c r="AH49" i="3" s="1"/>
  <c r="AG49" i="3"/>
  <c r="C50" i="3"/>
  <c r="E50" i="3" s="1"/>
  <c r="M51" i="5" s="1"/>
  <c r="D50" i="3"/>
  <c r="F50" i="3"/>
  <c r="G50" i="3"/>
  <c r="H50" i="3" s="1"/>
  <c r="N51" i="5" s="1"/>
  <c r="I50" i="3"/>
  <c r="J50" i="3" s="1"/>
  <c r="K50" i="3" s="1"/>
  <c r="L50" i="3"/>
  <c r="O50" i="3"/>
  <c r="P50" i="3"/>
  <c r="Q50" i="3"/>
  <c r="R50" i="3" s="1"/>
  <c r="T50" i="3"/>
  <c r="U50" i="3"/>
  <c r="V50" i="3"/>
  <c r="X50" i="3"/>
  <c r="Y50" i="3"/>
  <c r="Z50" i="3"/>
  <c r="S51" i="5" s="1"/>
  <c r="AA50" i="3"/>
  <c r="AB50" i="3" s="1"/>
  <c r="AC50" i="3" s="1"/>
  <c r="T51" i="5" s="1"/>
  <c r="AD50" i="3"/>
  <c r="AE50" i="3"/>
  <c r="AF50" i="3"/>
  <c r="AH50" i="3" s="1"/>
  <c r="AI50" i="3" s="1"/>
  <c r="U51" i="5" s="1"/>
  <c r="AG50" i="3"/>
  <c r="C51" i="3"/>
  <c r="E51" i="3" s="1"/>
  <c r="M52" i="5" s="1"/>
  <c r="D51" i="3"/>
  <c r="F51" i="3"/>
  <c r="G51" i="3"/>
  <c r="I51" i="3"/>
  <c r="J51" i="3" s="1"/>
  <c r="K51" i="3"/>
  <c r="M51" i="3" s="1"/>
  <c r="O52" i="5" s="1"/>
  <c r="L51" i="3"/>
  <c r="O51" i="3"/>
  <c r="Q51" i="3" s="1"/>
  <c r="R51" i="3" s="1"/>
  <c r="T51" i="3"/>
  <c r="W51" i="3" s="1"/>
  <c r="R52" i="5" s="1"/>
  <c r="U51" i="3"/>
  <c r="V51" i="3"/>
  <c r="X51" i="3"/>
  <c r="Z51" i="3" s="1"/>
  <c r="S52" i="5" s="1"/>
  <c r="Y51" i="3"/>
  <c r="AA51" i="3"/>
  <c r="AB51" i="3" s="1"/>
  <c r="AC51" i="3" s="1"/>
  <c r="T52" i="5" s="1"/>
  <c r="AD51" i="3"/>
  <c r="AE51" i="3"/>
  <c r="AF51" i="3"/>
  <c r="AH51" i="3" s="1"/>
  <c r="AG51" i="3"/>
  <c r="C52" i="3"/>
  <c r="D52" i="3"/>
  <c r="F52" i="3"/>
  <c r="G52" i="3"/>
  <c r="H52" i="3"/>
  <c r="N53" i="5" s="1"/>
  <c r="I52" i="3"/>
  <c r="J52" i="3" s="1"/>
  <c r="K52" i="3" s="1"/>
  <c r="M52" i="3" s="1"/>
  <c r="O53" i="5" s="1"/>
  <c r="L52" i="3"/>
  <c r="O52" i="3"/>
  <c r="T52" i="3"/>
  <c r="U52" i="3"/>
  <c r="V52" i="3"/>
  <c r="X52" i="3"/>
  <c r="Z52" i="3" s="1"/>
  <c r="S53" i="5" s="1"/>
  <c r="Y52" i="3"/>
  <c r="AA52" i="3"/>
  <c r="AB52" i="3" s="1"/>
  <c r="AC52" i="3" s="1"/>
  <c r="T53" i="5" s="1"/>
  <c r="AD52" i="3"/>
  <c r="AE52" i="3"/>
  <c r="AF52" i="3"/>
  <c r="AH52" i="3" s="1"/>
  <c r="AI52" i="3" s="1"/>
  <c r="U53" i="5" s="1"/>
  <c r="AG52" i="3"/>
  <c r="C53" i="3"/>
  <c r="D53" i="3"/>
  <c r="E53" i="3"/>
  <c r="M54" i="5" s="1"/>
  <c r="F53" i="3"/>
  <c r="G53" i="3"/>
  <c r="H53" i="3" s="1"/>
  <c r="N54" i="5" s="1"/>
  <c r="I53" i="3"/>
  <c r="J53" i="3" s="1"/>
  <c r="K53" i="3" s="1"/>
  <c r="L53" i="3"/>
  <c r="O53" i="3"/>
  <c r="P53" i="3" s="1"/>
  <c r="T53" i="3"/>
  <c r="U53" i="3"/>
  <c r="V53" i="3"/>
  <c r="W53" i="3"/>
  <c r="R54" i="5" s="1"/>
  <c r="X53" i="3"/>
  <c r="Y53" i="3"/>
  <c r="AA53" i="3"/>
  <c r="AB53" i="3"/>
  <c r="AC53" i="3" s="1"/>
  <c r="T54" i="5" s="1"/>
  <c r="AD53" i="3"/>
  <c r="AE53" i="3"/>
  <c r="AF53" i="3"/>
  <c r="AG53" i="3"/>
  <c r="C54" i="3"/>
  <c r="D54" i="3"/>
  <c r="F54" i="3"/>
  <c r="H54" i="3" s="1"/>
  <c r="N55" i="5" s="1"/>
  <c r="G54" i="3"/>
  <c r="I54" i="3"/>
  <c r="J54" i="3" s="1"/>
  <c r="K54" i="3"/>
  <c r="M54" i="3" s="1"/>
  <c r="O55" i="5" s="1"/>
  <c r="L54" i="3"/>
  <c r="O54" i="3"/>
  <c r="T54" i="3"/>
  <c r="W54" i="3" s="1"/>
  <c r="R55" i="5" s="1"/>
  <c r="U54" i="3"/>
  <c r="V54" i="3"/>
  <c r="X54" i="3"/>
  <c r="Z54" i="3" s="1"/>
  <c r="S55" i="5" s="1"/>
  <c r="Y54" i="3"/>
  <c r="AA54" i="3"/>
  <c r="AB54" i="3" s="1"/>
  <c r="AC54" i="3" s="1"/>
  <c r="T55" i="5" s="1"/>
  <c r="AD54" i="3"/>
  <c r="AE54" i="3"/>
  <c r="AF54" i="3"/>
  <c r="AG54" i="3"/>
  <c r="AH54" i="3"/>
  <c r="C55" i="3"/>
  <c r="D55" i="3"/>
  <c r="F55" i="3"/>
  <c r="G55" i="3"/>
  <c r="H55" i="3" s="1"/>
  <c r="N56" i="5" s="1"/>
  <c r="I55" i="3"/>
  <c r="J55" i="3" s="1"/>
  <c r="K55" i="3" s="1"/>
  <c r="L55" i="3"/>
  <c r="O55" i="3"/>
  <c r="P55" i="3" s="1"/>
  <c r="T55" i="3"/>
  <c r="W55" i="3" s="1"/>
  <c r="R56" i="5" s="1"/>
  <c r="U55" i="3"/>
  <c r="V55" i="3"/>
  <c r="X55" i="3"/>
  <c r="Z55" i="3" s="1"/>
  <c r="S56" i="5" s="1"/>
  <c r="Y55" i="3"/>
  <c r="AA55" i="3"/>
  <c r="AB55" i="3" s="1"/>
  <c r="AC55" i="3" s="1"/>
  <c r="T56" i="5" s="1"/>
  <c r="AD55" i="3"/>
  <c r="AE55" i="3"/>
  <c r="AF55" i="3"/>
  <c r="AH55" i="3" s="1"/>
  <c r="AG55" i="3"/>
  <c r="C56" i="3"/>
  <c r="D56" i="3"/>
  <c r="E56" i="3" s="1"/>
  <c r="M57" i="5" s="1"/>
  <c r="F56" i="3"/>
  <c r="H56" i="3" s="1"/>
  <c r="N57" i="5" s="1"/>
  <c r="G56" i="3"/>
  <c r="I56" i="3"/>
  <c r="J56" i="3" s="1"/>
  <c r="K56" i="3" s="1"/>
  <c r="L56" i="3"/>
  <c r="O56" i="3"/>
  <c r="P56" i="3" s="1"/>
  <c r="S56" i="3" s="1"/>
  <c r="Q57" i="5" s="1"/>
  <c r="Q56" i="3"/>
  <c r="R56" i="3" s="1"/>
  <c r="T56" i="3"/>
  <c r="U56" i="3"/>
  <c r="V56" i="3"/>
  <c r="X56" i="3"/>
  <c r="Z56" i="3" s="1"/>
  <c r="S57" i="5" s="1"/>
  <c r="Y56" i="3"/>
  <c r="AA56" i="3"/>
  <c r="AB56" i="3" s="1"/>
  <c r="AC56" i="3" s="1"/>
  <c r="T57" i="5" s="1"/>
  <c r="AD56" i="3"/>
  <c r="AE56" i="3"/>
  <c r="AF56" i="3"/>
  <c r="AH56" i="3" s="1"/>
  <c r="AG56" i="3"/>
  <c r="C57" i="3"/>
  <c r="D57" i="3"/>
  <c r="F57" i="3"/>
  <c r="H57" i="3" s="1"/>
  <c r="N58" i="5" s="1"/>
  <c r="G57" i="3"/>
  <c r="I57" i="3"/>
  <c r="J57" i="3" s="1"/>
  <c r="K57" i="3" s="1"/>
  <c r="M57" i="3" s="1"/>
  <c r="O58" i="5" s="1"/>
  <c r="L57" i="3"/>
  <c r="O57" i="3"/>
  <c r="T57" i="3"/>
  <c r="U57" i="3"/>
  <c r="V57" i="3"/>
  <c r="X57" i="3"/>
  <c r="Y57" i="3"/>
  <c r="Z57" i="3" s="1"/>
  <c r="S58" i="5" s="1"/>
  <c r="AA57" i="3"/>
  <c r="AB57" i="3" s="1"/>
  <c r="AC57" i="3" s="1"/>
  <c r="T58" i="5" s="1"/>
  <c r="AD57" i="3"/>
  <c r="AE57" i="3"/>
  <c r="AF57" i="3"/>
  <c r="AG57" i="3"/>
  <c r="AH57" i="3"/>
  <c r="AI57" i="3" s="1"/>
  <c r="U58" i="5" s="1"/>
  <c r="C58" i="3"/>
  <c r="E58" i="3" s="1"/>
  <c r="M59" i="5" s="1"/>
  <c r="D58" i="3"/>
  <c r="F58" i="3"/>
  <c r="H58" i="3" s="1"/>
  <c r="N59" i="5" s="1"/>
  <c r="G58" i="3"/>
  <c r="I58" i="3"/>
  <c r="J58" i="3" s="1"/>
  <c r="K58" i="3"/>
  <c r="M58" i="3" s="1"/>
  <c r="O59" i="5" s="1"/>
  <c r="L58" i="3"/>
  <c r="O58" i="3"/>
  <c r="P58" i="3" s="1"/>
  <c r="T58" i="3"/>
  <c r="U58" i="3"/>
  <c r="W58" i="3" s="1"/>
  <c r="R59" i="5" s="1"/>
  <c r="V58" i="3"/>
  <c r="X58" i="3"/>
  <c r="Y58" i="3"/>
  <c r="AA58" i="3"/>
  <c r="AB58" i="3" s="1"/>
  <c r="AC58" i="3" s="1"/>
  <c r="T59" i="5" s="1"/>
  <c r="AD58" i="3"/>
  <c r="AE58" i="3"/>
  <c r="AF58" i="3"/>
  <c r="AH58" i="3" s="1"/>
  <c r="AG58" i="3"/>
  <c r="C59" i="3"/>
  <c r="D59" i="3"/>
  <c r="F59" i="3"/>
  <c r="G59" i="3"/>
  <c r="H59" i="3"/>
  <c r="N60" i="5" s="1"/>
  <c r="I59" i="3"/>
  <c r="J59" i="3"/>
  <c r="K59" i="3" s="1"/>
  <c r="M59" i="3" s="1"/>
  <c r="O60" i="5" s="1"/>
  <c r="L59" i="3"/>
  <c r="O59" i="3"/>
  <c r="T59" i="3"/>
  <c r="U59" i="3"/>
  <c r="V59" i="3"/>
  <c r="X59" i="3"/>
  <c r="Y59" i="3"/>
  <c r="Z59" i="3" s="1"/>
  <c r="S60" i="5" s="1"/>
  <c r="AA59" i="3"/>
  <c r="AB59" i="3" s="1"/>
  <c r="AC59" i="3" s="1"/>
  <c r="T60" i="5" s="1"/>
  <c r="AD59" i="3"/>
  <c r="AE59" i="3"/>
  <c r="AF59" i="3"/>
  <c r="AG59" i="3"/>
  <c r="AH59" i="3"/>
  <c r="AI59" i="3" s="1"/>
  <c r="U60" i="5" s="1"/>
  <c r="C60" i="3"/>
  <c r="D60" i="3"/>
  <c r="F60" i="3"/>
  <c r="H60" i="3" s="1"/>
  <c r="N61" i="5" s="1"/>
  <c r="G60" i="3"/>
  <c r="I60" i="3"/>
  <c r="J60" i="3"/>
  <c r="K60" i="3" s="1"/>
  <c r="M60" i="3" s="1"/>
  <c r="O61" i="5" s="1"/>
  <c r="L60" i="3"/>
  <c r="O60" i="3"/>
  <c r="P60" i="3" s="1"/>
  <c r="T60" i="3"/>
  <c r="U60" i="3"/>
  <c r="W60" i="3" s="1"/>
  <c r="R61" i="5" s="1"/>
  <c r="V60" i="3"/>
  <c r="X60" i="3"/>
  <c r="Y60" i="3"/>
  <c r="Z60" i="3" s="1"/>
  <c r="S61" i="5" s="1"/>
  <c r="AA60" i="3"/>
  <c r="AB60" i="3" s="1"/>
  <c r="AC60" i="3" s="1"/>
  <c r="T61" i="5" s="1"/>
  <c r="AD60" i="3"/>
  <c r="AE60" i="3"/>
  <c r="AF60" i="3"/>
  <c r="AH60" i="3" s="1"/>
  <c r="AG60" i="3"/>
  <c r="C61" i="3"/>
  <c r="D61" i="3"/>
  <c r="E61" i="3" s="1"/>
  <c r="M62" i="5" s="1"/>
  <c r="F61" i="3"/>
  <c r="G61" i="3"/>
  <c r="H61" i="3"/>
  <c r="N62" i="5" s="1"/>
  <c r="I61" i="3"/>
  <c r="J61" i="3"/>
  <c r="K61" i="3" s="1"/>
  <c r="L61" i="3"/>
  <c r="M61" i="3"/>
  <c r="O62" i="5" s="1"/>
  <c r="O61" i="3"/>
  <c r="T61" i="3"/>
  <c r="W61" i="3" s="1"/>
  <c r="R62" i="5" s="1"/>
  <c r="U61" i="3"/>
  <c r="V61" i="3"/>
  <c r="X61" i="3"/>
  <c r="Y61" i="3"/>
  <c r="Z61" i="3" s="1"/>
  <c r="S62" i="5" s="1"/>
  <c r="AA61" i="3"/>
  <c r="AB61" i="3" s="1"/>
  <c r="AC61" i="3" s="1"/>
  <c r="T62" i="5" s="1"/>
  <c r="AD61" i="3"/>
  <c r="AE61" i="3"/>
  <c r="AF61" i="3"/>
  <c r="AH61" i="3" s="1"/>
  <c r="AG61" i="3"/>
  <c r="C62" i="3"/>
  <c r="D62" i="3"/>
  <c r="F62" i="3"/>
  <c r="G62" i="3"/>
  <c r="I62" i="3"/>
  <c r="J62" i="3" s="1"/>
  <c r="K62" i="3" s="1"/>
  <c r="M62" i="3" s="1"/>
  <c r="O63" i="5" s="1"/>
  <c r="L62" i="3"/>
  <c r="O62" i="3"/>
  <c r="P62" i="3" s="1"/>
  <c r="T62" i="3"/>
  <c r="U62" i="3"/>
  <c r="V62" i="3"/>
  <c r="X62" i="3"/>
  <c r="Z62" i="3" s="1"/>
  <c r="S63" i="5" s="1"/>
  <c r="Y62" i="3"/>
  <c r="AA62" i="3"/>
  <c r="AB62" i="3" s="1"/>
  <c r="AC62" i="3" s="1"/>
  <c r="T63" i="5" s="1"/>
  <c r="AD62" i="3"/>
  <c r="AE62" i="3"/>
  <c r="AF62" i="3"/>
  <c r="AG62" i="3"/>
  <c r="C63" i="3"/>
  <c r="D63" i="3"/>
  <c r="F63" i="3"/>
  <c r="G63" i="3"/>
  <c r="H63" i="3"/>
  <c r="N64" i="5" s="1"/>
  <c r="I63" i="3"/>
  <c r="J63" i="3" s="1"/>
  <c r="K63" i="3" s="1"/>
  <c r="M63" i="3" s="1"/>
  <c r="O64" i="5" s="1"/>
  <c r="L63" i="3"/>
  <c r="O63" i="3"/>
  <c r="T63" i="3"/>
  <c r="U63" i="3"/>
  <c r="V63" i="3"/>
  <c r="W63" i="3" s="1"/>
  <c r="R64" i="5" s="1"/>
  <c r="X63" i="3"/>
  <c r="Y63" i="3"/>
  <c r="AA63" i="3"/>
  <c r="AB63" i="3" s="1"/>
  <c r="AC63" i="3" s="1"/>
  <c r="T64" i="5" s="1"/>
  <c r="AD63" i="3"/>
  <c r="AE63" i="3"/>
  <c r="AF63" i="3"/>
  <c r="AG63" i="3"/>
  <c r="C64" i="3"/>
  <c r="D64" i="3"/>
  <c r="F64" i="3"/>
  <c r="G64" i="3"/>
  <c r="H64" i="3" s="1"/>
  <c r="N65" i="5" s="1"/>
  <c r="I64" i="3"/>
  <c r="J64" i="3" s="1"/>
  <c r="K64" i="3"/>
  <c r="L64" i="3"/>
  <c r="M64" i="3"/>
  <c r="O65" i="5" s="1"/>
  <c r="O64" i="3"/>
  <c r="T64" i="3"/>
  <c r="U64" i="3"/>
  <c r="V64" i="3"/>
  <c r="X64" i="3"/>
  <c r="Z64" i="3" s="1"/>
  <c r="S65" i="5" s="1"/>
  <c r="Y64" i="3"/>
  <c r="AA64" i="3"/>
  <c r="AB64" i="3" s="1"/>
  <c r="AC64" i="3" s="1"/>
  <c r="T65" i="5" s="1"/>
  <c r="AD64" i="3"/>
  <c r="AE64" i="3"/>
  <c r="AF64" i="3"/>
  <c r="AH64" i="3" s="1"/>
  <c r="AG64" i="3"/>
  <c r="C65" i="3"/>
  <c r="D65" i="3"/>
  <c r="E65" i="3" s="1"/>
  <c r="M66" i="5" s="1"/>
  <c r="F65" i="3"/>
  <c r="G65" i="3"/>
  <c r="I65" i="3"/>
  <c r="J65" i="3" s="1"/>
  <c r="K65" i="3" s="1"/>
  <c r="M65" i="3" s="1"/>
  <c r="O66" i="5" s="1"/>
  <c r="L65" i="3"/>
  <c r="O65" i="3"/>
  <c r="P65" i="3" s="1"/>
  <c r="Q65" i="3"/>
  <c r="R65" i="3" s="1"/>
  <c r="T65" i="3"/>
  <c r="U65" i="3"/>
  <c r="V65" i="3"/>
  <c r="X65" i="3"/>
  <c r="Z65" i="3" s="1"/>
  <c r="S66" i="5" s="1"/>
  <c r="Y65" i="3"/>
  <c r="AA65" i="3"/>
  <c r="AB65" i="3"/>
  <c r="AC65" i="3" s="1"/>
  <c r="T66" i="5" s="1"/>
  <c r="AD65" i="3"/>
  <c r="AE65" i="3"/>
  <c r="AF65" i="3"/>
  <c r="AG65" i="3"/>
  <c r="C66" i="3"/>
  <c r="D66" i="3"/>
  <c r="E66" i="3" s="1"/>
  <c r="M67" i="5" s="1"/>
  <c r="F66" i="3"/>
  <c r="G66" i="3"/>
  <c r="I66" i="3"/>
  <c r="J66" i="3" s="1"/>
  <c r="K66" i="3" s="1"/>
  <c r="L66" i="3"/>
  <c r="O66" i="3"/>
  <c r="T66" i="3"/>
  <c r="U66" i="3"/>
  <c r="V66" i="3"/>
  <c r="X66" i="3"/>
  <c r="Y66" i="3"/>
  <c r="AA66" i="3"/>
  <c r="AB66" i="3" s="1"/>
  <c r="AC66" i="3" s="1"/>
  <c r="T67" i="5" s="1"/>
  <c r="AD66" i="3"/>
  <c r="AE66" i="3"/>
  <c r="AF66" i="3"/>
  <c r="AG66" i="3"/>
  <c r="C67" i="3"/>
  <c r="D67" i="3"/>
  <c r="F67" i="3"/>
  <c r="H67" i="3" s="1"/>
  <c r="N68" i="5" s="1"/>
  <c r="G67" i="3"/>
  <c r="I67" i="3"/>
  <c r="J67" i="3" s="1"/>
  <c r="K67" i="3" s="1"/>
  <c r="M67" i="3" s="1"/>
  <c r="O68" i="5" s="1"/>
  <c r="L67" i="3"/>
  <c r="O67" i="3"/>
  <c r="Q67" i="3" s="1"/>
  <c r="R67" i="3"/>
  <c r="T67" i="3"/>
  <c r="U67" i="3"/>
  <c r="V67" i="3"/>
  <c r="W67" i="3" s="1"/>
  <c r="R68" i="5" s="1"/>
  <c r="X67" i="3"/>
  <c r="Z67" i="3" s="1"/>
  <c r="S68" i="5" s="1"/>
  <c r="Y67" i="3"/>
  <c r="AA67" i="3"/>
  <c r="AB67" i="3" s="1"/>
  <c r="AC67" i="3" s="1"/>
  <c r="T68" i="5" s="1"/>
  <c r="AD67" i="3"/>
  <c r="AE67" i="3"/>
  <c r="AF67" i="3"/>
  <c r="AG67" i="3"/>
  <c r="C68" i="3"/>
  <c r="D68" i="3"/>
  <c r="F68" i="3"/>
  <c r="H68" i="3" s="1"/>
  <c r="N69" i="5" s="1"/>
  <c r="G68" i="3"/>
  <c r="I68" i="3"/>
  <c r="J68" i="3"/>
  <c r="K68" i="3" s="1"/>
  <c r="M68" i="3" s="1"/>
  <c r="O69" i="5" s="1"/>
  <c r="L68" i="3"/>
  <c r="O68" i="3"/>
  <c r="P68" i="3" s="1"/>
  <c r="T68" i="3"/>
  <c r="W68" i="3" s="1"/>
  <c r="R69" i="5" s="1"/>
  <c r="U68" i="3"/>
  <c r="V68" i="3"/>
  <c r="X68" i="3"/>
  <c r="Y68" i="3"/>
  <c r="Z68" i="3" s="1"/>
  <c r="S69" i="5" s="1"/>
  <c r="AA68" i="3"/>
  <c r="AB68" i="3" s="1"/>
  <c r="AC68" i="3" s="1"/>
  <c r="T69" i="5" s="1"/>
  <c r="AD68" i="3"/>
  <c r="AE68" i="3"/>
  <c r="AI68" i="3" s="1"/>
  <c r="U69" i="5" s="1"/>
  <c r="AF68" i="3"/>
  <c r="AG68" i="3"/>
  <c r="AH68" i="3" s="1"/>
  <c r="C69" i="3"/>
  <c r="D69" i="3"/>
  <c r="F69" i="3"/>
  <c r="H69" i="3" s="1"/>
  <c r="N70" i="5" s="1"/>
  <c r="G69" i="3"/>
  <c r="I69" i="3"/>
  <c r="J69" i="3" s="1"/>
  <c r="K69" i="3" s="1"/>
  <c r="M69" i="3" s="1"/>
  <c r="O70" i="5" s="1"/>
  <c r="L69" i="3"/>
  <c r="O69" i="3"/>
  <c r="P69" i="3" s="1"/>
  <c r="T69" i="3"/>
  <c r="U69" i="3"/>
  <c r="V69" i="3"/>
  <c r="X69" i="3"/>
  <c r="Z69" i="3" s="1"/>
  <c r="S70" i="5" s="1"/>
  <c r="Y69" i="3"/>
  <c r="AA69" i="3"/>
  <c r="AB69" i="3" s="1"/>
  <c r="AC69" i="3" s="1"/>
  <c r="T70" i="5" s="1"/>
  <c r="AD69" i="3"/>
  <c r="AE69" i="3"/>
  <c r="AF69" i="3"/>
  <c r="AG69" i="3"/>
  <c r="AH69" i="3"/>
  <c r="C70" i="3"/>
  <c r="D70" i="3"/>
  <c r="E70" i="3" s="1"/>
  <c r="M71" i="5" s="1"/>
  <c r="F70" i="3"/>
  <c r="G70" i="3"/>
  <c r="I70" i="3"/>
  <c r="J70" i="3" s="1"/>
  <c r="K70" i="3" s="1"/>
  <c r="M70" i="3" s="1"/>
  <c r="O71" i="5" s="1"/>
  <c r="L70" i="3"/>
  <c r="O70" i="3"/>
  <c r="T70" i="3"/>
  <c r="U70" i="3"/>
  <c r="V70" i="3"/>
  <c r="X70" i="3"/>
  <c r="Z70" i="3" s="1"/>
  <c r="S71" i="5" s="1"/>
  <c r="Y70" i="3"/>
  <c r="AA70" i="3"/>
  <c r="AB70" i="3"/>
  <c r="AC70" i="3" s="1"/>
  <c r="T71" i="5" s="1"/>
  <c r="AD70" i="3"/>
  <c r="AE70" i="3"/>
  <c r="AF70" i="3"/>
  <c r="AG70" i="3"/>
  <c r="C71" i="3"/>
  <c r="D71" i="3"/>
  <c r="F71" i="3"/>
  <c r="G71" i="3"/>
  <c r="I71" i="3"/>
  <c r="J71" i="3" s="1"/>
  <c r="K71" i="3" s="1"/>
  <c r="M71" i="3" s="1"/>
  <c r="O72" i="5" s="1"/>
  <c r="L71" i="3"/>
  <c r="O71" i="3"/>
  <c r="T71" i="3"/>
  <c r="U71" i="3"/>
  <c r="W71" i="3" s="1"/>
  <c r="R72" i="5" s="1"/>
  <c r="V71" i="3"/>
  <c r="X71" i="3"/>
  <c r="Y71" i="3"/>
  <c r="Z71" i="3" s="1"/>
  <c r="S72" i="5" s="1"/>
  <c r="AA71" i="3"/>
  <c r="AB71" i="3" s="1"/>
  <c r="AC71" i="3" s="1"/>
  <c r="T72" i="5" s="1"/>
  <c r="AD71" i="3"/>
  <c r="AE71" i="3"/>
  <c r="AF71" i="3"/>
  <c r="AH71" i="3" s="1"/>
  <c r="AG71" i="3"/>
  <c r="C72" i="3"/>
  <c r="D72" i="3"/>
  <c r="E72" i="3" s="1"/>
  <c r="M73" i="5" s="1"/>
  <c r="F72" i="3"/>
  <c r="H72" i="3" s="1"/>
  <c r="N73" i="5" s="1"/>
  <c r="G72" i="3"/>
  <c r="I72" i="3"/>
  <c r="J72" i="3" s="1"/>
  <c r="K72" i="3"/>
  <c r="M72" i="3" s="1"/>
  <c r="O73" i="5" s="1"/>
  <c r="L72" i="3"/>
  <c r="O72" i="3"/>
  <c r="Q72" i="3" s="1"/>
  <c r="R72" i="3" s="1"/>
  <c r="P72" i="3"/>
  <c r="S72" i="3" s="1"/>
  <c r="Q73" i="5" s="1"/>
  <c r="T72" i="3"/>
  <c r="U72" i="3"/>
  <c r="V72" i="3"/>
  <c r="X72" i="3"/>
  <c r="Z72" i="3" s="1"/>
  <c r="S73" i="5" s="1"/>
  <c r="Y72" i="3"/>
  <c r="AA72" i="3"/>
  <c r="AB72" i="3" s="1"/>
  <c r="AC72" i="3" s="1"/>
  <c r="T73" i="5" s="1"/>
  <c r="AD72" i="3"/>
  <c r="AE72" i="3"/>
  <c r="AF72" i="3"/>
  <c r="AH72" i="3" s="1"/>
  <c r="AG72" i="3"/>
  <c r="C73" i="3"/>
  <c r="D73" i="3"/>
  <c r="E73" i="3"/>
  <c r="M74" i="5" s="1"/>
  <c r="F73" i="3"/>
  <c r="G73" i="3"/>
  <c r="H73" i="3" s="1"/>
  <c r="N74" i="5" s="1"/>
  <c r="I73" i="3"/>
  <c r="J73" i="3" s="1"/>
  <c r="K73" i="3" s="1"/>
  <c r="M73" i="3" s="1"/>
  <c r="O74" i="5" s="1"/>
  <c r="L73" i="3"/>
  <c r="O73" i="3"/>
  <c r="P73" i="3" s="1"/>
  <c r="T73" i="3"/>
  <c r="U73" i="3"/>
  <c r="V73" i="3"/>
  <c r="X73" i="3"/>
  <c r="Y73" i="3"/>
  <c r="Z73" i="3" s="1"/>
  <c r="S74" i="5" s="1"/>
  <c r="AA73" i="3"/>
  <c r="AB73" i="3" s="1"/>
  <c r="AC73" i="3" s="1"/>
  <c r="T74" i="5" s="1"/>
  <c r="AD73" i="3"/>
  <c r="AE73" i="3"/>
  <c r="AF73" i="3"/>
  <c r="AH73" i="3" s="1"/>
  <c r="AI73" i="3" s="1"/>
  <c r="U74" i="5" s="1"/>
  <c r="AG73" i="3"/>
  <c r="C74" i="3"/>
  <c r="D74" i="3"/>
  <c r="E74" i="3"/>
  <c r="M75" i="5" s="1"/>
  <c r="F74" i="3"/>
  <c r="G74" i="3"/>
  <c r="I74" i="3"/>
  <c r="J74" i="3" s="1"/>
  <c r="K74" i="3"/>
  <c r="M74" i="3" s="1"/>
  <c r="O75" i="5" s="1"/>
  <c r="L74" i="3"/>
  <c r="O74" i="3"/>
  <c r="P74" i="3" s="1"/>
  <c r="Q74" i="3"/>
  <c r="R74" i="3" s="1"/>
  <c r="T74" i="3"/>
  <c r="U74" i="3"/>
  <c r="V74" i="3"/>
  <c r="X74" i="3"/>
  <c r="Y74" i="3"/>
  <c r="AA74" i="3"/>
  <c r="AB74" i="3" s="1"/>
  <c r="AC74" i="3" s="1"/>
  <c r="T75" i="5" s="1"/>
  <c r="AD74" i="3"/>
  <c r="AE74" i="3"/>
  <c r="AF74" i="3"/>
  <c r="AG74" i="3"/>
  <c r="C75" i="3"/>
  <c r="D75" i="3"/>
  <c r="E75" i="3" s="1"/>
  <c r="M76" i="5" s="1"/>
  <c r="F75" i="3"/>
  <c r="H75" i="3" s="1"/>
  <c r="N76" i="5" s="1"/>
  <c r="G75" i="3"/>
  <c r="I75" i="3"/>
  <c r="J75" i="3"/>
  <c r="K75" i="3" s="1"/>
  <c r="L75" i="3"/>
  <c r="M75" i="3"/>
  <c r="O76" i="5" s="1"/>
  <c r="O75" i="3"/>
  <c r="T75" i="3"/>
  <c r="U75" i="3"/>
  <c r="V75" i="3"/>
  <c r="X75" i="3"/>
  <c r="Z75" i="3" s="1"/>
  <c r="S76" i="5" s="1"/>
  <c r="Y75" i="3"/>
  <c r="AA75" i="3"/>
  <c r="AB75" i="3" s="1"/>
  <c r="AC75" i="3" s="1"/>
  <c r="T76" i="5" s="1"/>
  <c r="AD75" i="3"/>
  <c r="AE75" i="3"/>
  <c r="AI75" i="3" s="1"/>
  <c r="U76" i="5" s="1"/>
  <c r="AF75" i="3"/>
  <c r="AH75" i="3" s="1"/>
  <c r="AG75" i="3"/>
  <c r="C76" i="3"/>
  <c r="D76" i="3"/>
  <c r="E76" i="3" s="1"/>
  <c r="F76" i="3"/>
  <c r="G76" i="3"/>
  <c r="H76" i="3"/>
  <c r="N77" i="5" s="1"/>
  <c r="I76" i="3"/>
  <c r="J76" i="3" s="1"/>
  <c r="K76" i="3" s="1"/>
  <c r="L76" i="3"/>
  <c r="O76" i="3"/>
  <c r="P76" i="3" s="1"/>
  <c r="T76" i="3"/>
  <c r="U76" i="3"/>
  <c r="V76" i="3"/>
  <c r="X76" i="3"/>
  <c r="Y76" i="3"/>
  <c r="Z76" i="3" s="1"/>
  <c r="S77" i="5" s="1"/>
  <c r="AA76" i="3"/>
  <c r="AB76" i="3"/>
  <c r="AC76" i="3" s="1"/>
  <c r="T77" i="5" s="1"/>
  <c r="AD76" i="3"/>
  <c r="AE76" i="3"/>
  <c r="AF76" i="3"/>
  <c r="AG76" i="3"/>
  <c r="C77" i="3"/>
  <c r="D77" i="3"/>
  <c r="E77" i="3" s="1"/>
  <c r="M78" i="5" s="1"/>
  <c r="F77" i="3"/>
  <c r="G77" i="3"/>
  <c r="I77" i="3"/>
  <c r="J77" i="3" s="1"/>
  <c r="K77" i="3" s="1"/>
  <c r="M77" i="3" s="1"/>
  <c r="O78" i="5" s="1"/>
  <c r="L77" i="3"/>
  <c r="O77" i="3"/>
  <c r="Q77" i="3" s="1"/>
  <c r="P77" i="3"/>
  <c r="R77" i="3"/>
  <c r="T77" i="3"/>
  <c r="U77" i="3"/>
  <c r="V77" i="3"/>
  <c r="X77" i="3"/>
  <c r="Y77" i="3"/>
  <c r="Z77" i="3" s="1"/>
  <c r="S78" i="5" s="1"/>
  <c r="AA77" i="3"/>
  <c r="AB77" i="3" s="1"/>
  <c r="AC77" i="3" s="1"/>
  <c r="T78" i="5" s="1"/>
  <c r="AD77" i="3"/>
  <c r="AE77" i="3"/>
  <c r="AF77" i="3"/>
  <c r="AG77" i="3"/>
  <c r="C78" i="3"/>
  <c r="D78" i="3"/>
  <c r="E78" i="3"/>
  <c r="M79" i="5" s="1"/>
  <c r="F78" i="3"/>
  <c r="H78" i="3" s="1"/>
  <c r="G78" i="3"/>
  <c r="I78" i="3"/>
  <c r="J78" i="3" s="1"/>
  <c r="K78" i="3" s="1"/>
  <c r="M78" i="3" s="1"/>
  <c r="O79" i="5" s="1"/>
  <c r="L78" i="3"/>
  <c r="O78" i="3"/>
  <c r="T78" i="3"/>
  <c r="U78" i="3"/>
  <c r="V78" i="3"/>
  <c r="X78" i="3"/>
  <c r="Z78" i="3" s="1"/>
  <c r="S79" i="5" s="1"/>
  <c r="Y78" i="3"/>
  <c r="AA78" i="3"/>
  <c r="AB78" i="3" s="1"/>
  <c r="AC78" i="3" s="1"/>
  <c r="T79" i="5" s="1"/>
  <c r="AD78" i="3"/>
  <c r="AE78" i="3"/>
  <c r="AI78" i="3" s="1"/>
  <c r="U79" i="5" s="1"/>
  <c r="AF78" i="3"/>
  <c r="AH78" i="3" s="1"/>
  <c r="AG78" i="3"/>
  <c r="C79" i="3"/>
  <c r="D79" i="3"/>
  <c r="E79" i="3"/>
  <c r="F79" i="3"/>
  <c r="G79" i="3"/>
  <c r="H79" i="3"/>
  <c r="N80" i="5" s="1"/>
  <c r="I79" i="3"/>
  <c r="J79" i="3" s="1"/>
  <c r="K79" i="3" s="1"/>
  <c r="M79" i="3" s="1"/>
  <c r="O80" i="5" s="1"/>
  <c r="L79" i="3"/>
  <c r="O79" i="3"/>
  <c r="P79" i="3"/>
  <c r="Q79" i="3"/>
  <c r="R79" i="3"/>
  <c r="T79" i="3"/>
  <c r="U79" i="3"/>
  <c r="V79" i="3"/>
  <c r="X79" i="3"/>
  <c r="Y79" i="3"/>
  <c r="Z79" i="3"/>
  <c r="S80" i="5" s="1"/>
  <c r="AA79" i="3"/>
  <c r="AB79" i="3"/>
  <c r="AC79" i="3" s="1"/>
  <c r="T80" i="5" s="1"/>
  <c r="AD79" i="3"/>
  <c r="AE79" i="3"/>
  <c r="AF79" i="3"/>
  <c r="AG79" i="3"/>
  <c r="C80" i="3"/>
  <c r="D80" i="3"/>
  <c r="E80" i="3" s="1"/>
  <c r="M81" i="5" s="1"/>
  <c r="F80" i="3"/>
  <c r="G80" i="3"/>
  <c r="I80" i="3"/>
  <c r="J80" i="3" s="1"/>
  <c r="K80" i="3" s="1"/>
  <c r="M80" i="3" s="1"/>
  <c r="O81" i="5" s="1"/>
  <c r="L80" i="3"/>
  <c r="O80" i="3"/>
  <c r="T80" i="3"/>
  <c r="U80" i="3"/>
  <c r="V80" i="3"/>
  <c r="X80" i="3"/>
  <c r="Z80" i="3" s="1"/>
  <c r="S81" i="5" s="1"/>
  <c r="Y80" i="3"/>
  <c r="AA80" i="3"/>
  <c r="AB80" i="3" s="1"/>
  <c r="AC80" i="3" s="1"/>
  <c r="T81" i="5" s="1"/>
  <c r="AD80" i="3"/>
  <c r="AE80" i="3"/>
  <c r="AF80" i="3"/>
  <c r="AG80" i="3"/>
  <c r="C81" i="3"/>
  <c r="E81" i="3" s="1"/>
  <c r="M82" i="5" s="1"/>
  <c r="D81" i="3"/>
  <c r="F81" i="3"/>
  <c r="G81" i="3"/>
  <c r="I81" i="3"/>
  <c r="J81" i="3"/>
  <c r="K81" i="3" s="1"/>
  <c r="L81" i="3"/>
  <c r="O81" i="3"/>
  <c r="T81" i="3"/>
  <c r="W81" i="3" s="1"/>
  <c r="R82" i="5" s="1"/>
  <c r="U81" i="3"/>
  <c r="V81" i="3"/>
  <c r="X81" i="3"/>
  <c r="Y81" i="3"/>
  <c r="AA81" i="3"/>
  <c r="AB81" i="3" s="1"/>
  <c r="AC81" i="3" s="1"/>
  <c r="T82" i="5" s="1"/>
  <c r="AD81" i="3"/>
  <c r="AE81" i="3"/>
  <c r="AF81" i="3"/>
  <c r="AH81" i="3" s="1"/>
  <c r="AG81" i="3"/>
  <c r="C82" i="3"/>
  <c r="D82" i="3"/>
  <c r="E82" i="3" s="1"/>
  <c r="M83" i="5" s="1"/>
  <c r="F82" i="3"/>
  <c r="G82" i="3"/>
  <c r="H82" i="3" s="1"/>
  <c r="N83" i="5" s="1"/>
  <c r="I82" i="3"/>
  <c r="J82" i="3" s="1"/>
  <c r="K82" i="3" s="1"/>
  <c r="L82" i="3"/>
  <c r="O82" i="3"/>
  <c r="P82" i="3" s="1"/>
  <c r="T82" i="3"/>
  <c r="U82" i="3"/>
  <c r="V82" i="3"/>
  <c r="X82" i="3"/>
  <c r="Y82" i="3"/>
  <c r="AA82" i="3"/>
  <c r="AB82" i="3" s="1"/>
  <c r="AC82" i="3" s="1"/>
  <c r="T83" i="5" s="1"/>
  <c r="AD82" i="3"/>
  <c r="AE82" i="3"/>
  <c r="AF82" i="3"/>
  <c r="AG82" i="3"/>
  <c r="AH82" i="3" s="1"/>
  <c r="AI82" i="3" s="1"/>
  <c r="U83" i="5" s="1"/>
  <c r="C83" i="3"/>
  <c r="D83" i="3"/>
  <c r="E83" i="3" s="1"/>
  <c r="M84" i="5" s="1"/>
  <c r="F83" i="3"/>
  <c r="G83" i="3"/>
  <c r="H83" i="3" s="1"/>
  <c r="N84" i="5" s="1"/>
  <c r="I83" i="3"/>
  <c r="J83" i="3" s="1"/>
  <c r="K83" i="3" s="1"/>
  <c r="L83" i="3"/>
  <c r="O83" i="3"/>
  <c r="P83" i="3" s="1"/>
  <c r="Q83" i="3"/>
  <c r="R83" i="3" s="1"/>
  <c r="T83" i="3"/>
  <c r="U83" i="3"/>
  <c r="V83" i="3"/>
  <c r="X83" i="3"/>
  <c r="Z83" i="3" s="1"/>
  <c r="S84" i="5" s="1"/>
  <c r="Y83" i="3"/>
  <c r="AA83" i="3"/>
  <c r="AB83" i="3"/>
  <c r="AC83" i="3" s="1"/>
  <c r="T84" i="5" s="1"/>
  <c r="AD83" i="3"/>
  <c r="AE83" i="3"/>
  <c r="AF83" i="3"/>
  <c r="AG83" i="3"/>
  <c r="C84" i="3"/>
  <c r="D84" i="3"/>
  <c r="E84" i="3" s="1"/>
  <c r="M85" i="5" s="1"/>
  <c r="F84" i="3"/>
  <c r="G84" i="3"/>
  <c r="I84" i="3"/>
  <c r="J84" i="3" s="1"/>
  <c r="K84" i="3" s="1"/>
  <c r="L84" i="3"/>
  <c r="O84" i="3"/>
  <c r="P84" i="3" s="1"/>
  <c r="Q84" i="3"/>
  <c r="R84" i="3" s="1"/>
  <c r="S84" i="3" s="1"/>
  <c r="Q85" i="5" s="1"/>
  <c r="T84" i="3"/>
  <c r="U84" i="3"/>
  <c r="V84" i="3"/>
  <c r="X84" i="3"/>
  <c r="Y84" i="3"/>
  <c r="AA84" i="3"/>
  <c r="AB84" i="3" s="1"/>
  <c r="AC84" i="3" s="1"/>
  <c r="T85" i="5" s="1"/>
  <c r="AD84" i="3"/>
  <c r="AE84" i="3"/>
  <c r="AF84" i="3"/>
  <c r="AG84" i="3"/>
  <c r="C85" i="3"/>
  <c r="D85" i="3"/>
  <c r="F85" i="3"/>
  <c r="G85" i="3"/>
  <c r="H85" i="3" s="1"/>
  <c r="N86" i="5" s="1"/>
  <c r="I85" i="3"/>
  <c r="J85" i="3" s="1"/>
  <c r="K85" i="3" s="1"/>
  <c r="M85" i="3" s="1"/>
  <c r="O86" i="5" s="1"/>
  <c r="L85" i="3"/>
  <c r="O85" i="3"/>
  <c r="P85" i="3"/>
  <c r="Q85" i="3"/>
  <c r="R85" i="3" s="1"/>
  <c r="T85" i="3"/>
  <c r="U85" i="3"/>
  <c r="V85" i="3"/>
  <c r="X85" i="3"/>
  <c r="Y85" i="3"/>
  <c r="AA85" i="3"/>
  <c r="AB85" i="3"/>
  <c r="AC85" i="3" s="1"/>
  <c r="T86" i="5" s="1"/>
  <c r="AD85" i="3"/>
  <c r="AE85" i="3"/>
  <c r="AF85" i="3"/>
  <c r="AG85" i="3"/>
  <c r="C86" i="3"/>
  <c r="D86" i="3"/>
  <c r="E86" i="3" s="1"/>
  <c r="M87" i="5" s="1"/>
  <c r="F86" i="3"/>
  <c r="G86" i="3"/>
  <c r="I86" i="3"/>
  <c r="J86" i="3" s="1"/>
  <c r="K86" i="3" s="1"/>
  <c r="L86" i="3"/>
  <c r="O86" i="3"/>
  <c r="P86" i="3" s="1"/>
  <c r="T86" i="3"/>
  <c r="W86" i="3" s="1"/>
  <c r="R87" i="5" s="1"/>
  <c r="U86" i="3"/>
  <c r="V86" i="3"/>
  <c r="X86" i="3"/>
  <c r="Y86" i="3"/>
  <c r="AA86" i="3"/>
  <c r="AB86" i="3" s="1"/>
  <c r="AC86" i="3" s="1"/>
  <c r="T87" i="5" s="1"/>
  <c r="AD86" i="3"/>
  <c r="AE86" i="3"/>
  <c r="AF86" i="3"/>
  <c r="AH86" i="3" s="1"/>
  <c r="AI86" i="3" s="1"/>
  <c r="U87" i="5" s="1"/>
  <c r="AG86" i="3"/>
  <c r="C87" i="3"/>
  <c r="D87" i="3"/>
  <c r="E87" i="3" s="1"/>
  <c r="M88" i="5" s="1"/>
  <c r="F87" i="3"/>
  <c r="G87" i="3"/>
  <c r="H87" i="3" s="1"/>
  <c r="N88" i="5" s="1"/>
  <c r="I87" i="3"/>
  <c r="J87" i="3" s="1"/>
  <c r="K87" i="3" s="1"/>
  <c r="M87" i="3" s="1"/>
  <c r="O88" i="5" s="1"/>
  <c r="L87" i="3"/>
  <c r="O87" i="3"/>
  <c r="Q87" i="3" s="1"/>
  <c r="P87" i="3"/>
  <c r="R87" i="3"/>
  <c r="T87" i="3"/>
  <c r="U87" i="3"/>
  <c r="V87" i="3"/>
  <c r="X87" i="3"/>
  <c r="Y87" i="3"/>
  <c r="AA87" i="3"/>
  <c r="AB87" i="3" s="1"/>
  <c r="AC87" i="3" s="1"/>
  <c r="T88" i="5" s="1"/>
  <c r="AD87" i="3"/>
  <c r="AE87" i="3"/>
  <c r="AF87" i="3"/>
  <c r="AG87" i="3"/>
  <c r="AH87" i="3"/>
  <c r="C88" i="3"/>
  <c r="D88" i="3"/>
  <c r="E88" i="3" s="1"/>
  <c r="M89" i="5" s="1"/>
  <c r="F88" i="3"/>
  <c r="H88" i="3" s="1"/>
  <c r="G88" i="3"/>
  <c r="I88" i="3"/>
  <c r="J88" i="3" s="1"/>
  <c r="K88" i="3" s="1"/>
  <c r="L88" i="3"/>
  <c r="O88" i="3"/>
  <c r="Q88" i="3" s="1"/>
  <c r="R88" i="3" s="1"/>
  <c r="P88" i="3"/>
  <c r="S88" i="3" s="1"/>
  <c r="Q89" i="5" s="1"/>
  <c r="T88" i="3"/>
  <c r="U88" i="3"/>
  <c r="V88" i="3"/>
  <c r="X88" i="3"/>
  <c r="Z88" i="3" s="1"/>
  <c r="S89" i="5" s="1"/>
  <c r="Y88" i="3"/>
  <c r="AA88" i="3"/>
  <c r="AB88" i="3" s="1"/>
  <c r="AC88" i="3" s="1"/>
  <c r="T89" i="5" s="1"/>
  <c r="AD88" i="3"/>
  <c r="AE88" i="3"/>
  <c r="AF88" i="3"/>
  <c r="AG88" i="3"/>
  <c r="C89" i="3"/>
  <c r="D89" i="3"/>
  <c r="E89" i="3" s="1"/>
  <c r="M90" i="5" s="1"/>
  <c r="F89" i="3"/>
  <c r="G89" i="3"/>
  <c r="I89" i="3"/>
  <c r="J89" i="3"/>
  <c r="K89" i="3" s="1"/>
  <c r="L89" i="3"/>
  <c r="M89" i="3"/>
  <c r="O90" i="5" s="1"/>
  <c r="O89" i="3"/>
  <c r="T89" i="3"/>
  <c r="U89" i="3"/>
  <c r="V89" i="3"/>
  <c r="X89" i="3"/>
  <c r="Z89" i="3" s="1"/>
  <c r="S90" i="5" s="1"/>
  <c r="Y89" i="3"/>
  <c r="AA89" i="3"/>
  <c r="AB89" i="3"/>
  <c r="AC89" i="3" s="1"/>
  <c r="T90" i="5" s="1"/>
  <c r="AD89" i="3"/>
  <c r="AE89" i="3"/>
  <c r="AF89" i="3"/>
  <c r="AH89" i="3" s="1"/>
  <c r="AG89" i="3"/>
  <c r="C90" i="3"/>
  <c r="E90" i="3" s="1"/>
  <c r="D90" i="3"/>
  <c r="F90" i="3"/>
  <c r="G90" i="3"/>
  <c r="H90" i="3" s="1"/>
  <c r="N91" i="5" s="1"/>
  <c r="I90" i="3"/>
  <c r="J90" i="3" s="1"/>
  <c r="K90" i="3" s="1"/>
  <c r="M90" i="3" s="1"/>
  <c r="O91" i="5" s="1"/>
  <c r="L90" i="3"/>
  <c r="O90" i="3"/>
  <c r="P90" i="3"/>
  <c r="S90" i="3" s="1"/>
  <c r="Q91" i="5" s="1"/>
  <c r="Q90" i="3"/>
  <c r="R90" i="3"/>
  <c r="T90" i="3"/>
  <c r="U90" i="3"/>
  <c r="V90" i="3"/>
  <c r="X90" i="3"/>
  <c r="Z90" i="3" s="1"/>
  <c r="S91" i="5" s="1"/>
  <c r="Y90" i="3"/>
  <c r="AA90" i="3"/>
  <c r="AB90" i="3"/>
  <c r="AC90" i="3"/>
  <c r="T91" i="5" s="1"/>
  <c r="AD90" i="3"/>
  <c r="AE90" i="3"/>
  <c r="AF90" i="3"/>
  <c r="AH90" i="3" s="1"/>
  <c r="AG90" i="3"/>
  <c r="C91" i="3"/>
  <c r="E91" i="3" s="1"/>
  <c r="M92" i="5" s="1"/>
  <c r="D91" i="3"/>
  <c r="F91" i="3"/>
  <c r="G91" i="3"/>
  <c r="H91" i="3" s="1"/>
  <c r="N92" i="5" s="1"/>
  <c r="I91" i="3"/>
  <c r="J91" i="3" s="1"/>
  <c r="K91" i="3" s="1"/>
  <c r="M91" i="3" s="1"/>
  <c r="O92" i="5" s="1"/>
  <c r="L91" i="3"/>
  <c r="O91" i="3"/>
  <c r="T91" i="3"/>
  <c r="W91" i="3" s="1"/>
  <c r="R92" i="5" s="1"/>
  <c r="U91" i="3"/>
  <c r="V91" i="3"/>
  <c r="X91" i="3"/>
  <c r="Y91" i="3"/>
  <c r="AA91" i="3"/>
  <c r="AB91" i="3" s="1"/>
  <c r="AC91" i="3" s="1"/>
  <c r="T92" i="5" s="1"/>
  <c r="AD91" i="3"/>
  <c r="AE91" i="3"/>
  <c r="AF91" i="3"/>
  <c r="AG91" i="3"/>
  <c r="AH91" i="3" s="1"/>
  <c r="C92" i="3"/>
  <c r="D92" i="3"/>
  <c r="F92" i="3"/>
  <c r="H92" i="3" s="1"/>
  <c r="N93" i="5" s="1"/>
  <c r="G92" i="3"/>
  <c r="I92" i="3"/>
  <c r="J92" i="3" s="1"/>
  <c r="K92" i="3" s="1"/>
  <c r="M92" i="3" s="1"/>
  <c r="O93" i="5" s="1"/>
  <c r="L92" i="3"/>
  <c r="O92" i="3"/>
  <c r="Q92" i="3" s="1"/>
  <c r="R92" i="3" s="1"/>
  <c r="T92" i="3"/>
  <c r="U92" i="3"/>
  <c r="W92" i="3" s="1"/>
  <c r="R93" i="5" s="1"/>
  <c r="V92" i="3"/>
  <c r="X92" i="3"/>
  <c r="Y92" i="3"/>
  <c r="AA92" i="3"/>
  <c r="AB92" i="3" s="1"/>
  <c r="AC92" i="3" s="1"/>
  <c r="T93" i="5" s="1"/>
  <c r="AD92" i="3"/>
  <c r="AE92" i="3"/>
  <c r="AF92" i="3"/>
  <c r="AG92" i="3"/>
  <c r="C93" i="3"/>
  <c r="D93" i="3"/>
  <c r="F93" i="3"/>
  <c r="G93" i="3"/>
  <c r="I93" i="3"/>
  <c r="J93" i="3" s="1"/>
  <c r="K93" i="3"/>
  <c r="M93" i="3" s="1"/>
  <c r="O94" i="5" s="1"/>
  <c r="L93" i="3"/>
  <c r="O93" i="3"/>
  <c r="P93" i="3" s="1"/>
  <c r="Q93" i="3"/>
  <c r="R93" i="3" s="1"/>
  <c r="S93" i="3" s="1"/>
  <c r="Q94" i="5" s="1"/>
  <c r="T93" i="3"/>
  <c r="U93" i="3"/>
  <c r="V93" i="3"/>
  <c r="X93" i="3"/>
  <c r="Y93" i="3"/>
  <c r="Z93" i="3" s="1"/>
  <c r="S94" i="5" s="1"/>
  <c r="AA93" i="3"/>
  <c r="AB93" i="3"/>
  <c r="AC93" i="3" s="1"/>
  <c r="T94" i="5" s="1"/>
  <c r="AD93" i="3"/>
  <c r="AE93" i="3"/>
  <c r="AF93" i="3"/>
  <c r="AH93" i="3" s="1"/>
  <c r="AI93" i="3" s="1"/>
  <c r="U94" i="5" s="1"/>
  <c r="AG93" i="3"/>
  <c r="C94" i="3"/>
  <c r="D94" i="3"/>
  <c r="E94" i="3" s="1"/>
  <c r="M95" i="5" s="1"/>
  <c r="F94" i="3"/>
  <c r="H94" i="3" s="1"/>
  <c r="N95" i="5" s="1"/>
  <c r="G94" i="3"/>
  <c r="I94" i="3"/>
  <c r="J94" i="3" s="1"/>
  <c r="K94" i="3" s="1"/>
  <c r="L94" i="3"/>
  <c r="O94" i="3"/>
  <c r="P94" i="3"/>
  <c r="Q94" i="3"/>
  <c r="R94" i="3" s="1"/>
  <c r="T94" i="3"/>
  <c r="U94" i="3"/>
  <c r="V94" i="3"/>
  <c r="X94" i="3"/>
  <c r="Z94" i="3" s="1"/>
  <c r="S95" i="5" s="1"/>
  <c r="Y94" i="3"/>
  <c r="AA94" i="3"/>
  <c r="AB94" i="3"/>
  <c r="AC94" i="3" s="1"/>
  <c r="T95" i="5" s="1"/>
  <c r="AD94" i="3"/>
  <c r="AE94" i="3"/>
  <c r="AF94" i="3"/>
  <c r="AG94" i="3"/>
  <c r="C95" i="3"/>
  <c r="E95" i="3" s="1"/>
  <c r="M96" i="5" s="1"/>
  <c r="D95" i="3"/>
  <c r="F95" i="3"/>
  <c r="H95" i="3" s="1"/>
  <c r="N96" i="5" s="1"/>
  <c r="G95" i="3"/>
  <c r="I95" i="3"/>
  <c r="J95" i="3" s="1"/>
  <c r="K95" i="3" s="1"/>
  <c r="L95" i="3"/>
  <c r="O95" i="3"/>
  <c r="T95" i="3"/>
  <c r="U95" i="3"/>
  <c r="V95" i="3"/>
  <c r="X95" i="3"/>
  <c r="Y95" i="3"/>
  <c r="AA95" i="3"/>
  <c r="AB95" i="3" s="1"/>
  <c r="AC95" i="3"/>
  <c r="T96" i="5" s="1"/>
  <c r="AD95" i="3"/>
  <c r="AE95" i="3"/>
  <c r="AF95" i="3"/>
  <c r="AG95" i="3"/>
  <c r="C96" i="3"/>
  <c r="D96" i="3"/>
  <c r="F96" i="3"/>
  <c r="H96" i="3" s="1"/>
  <c r="N97" i="5" s="1"/>
  <c r="G96" i="3"/>
  <c r="I96" i="3"/>
  <c r="J96" i="3" s="1"/>
  <c r="K96" i="3"/>
  <c r="L96" i="3"/>
  <c r="O96" i="3"/>
  <c r="P96" i="3" s="1"/>
  <c r="Q96" i="3"/>
  <c r="R96" i="3" s="1"/>
  <c r="S96" i="3" s="1"/>
  <c r="Q97" i="5" s="1"/>
  <c r="T96" i="3"/>
  <c r="W96" i="3" s="1"/>
  <c r="R97" i="5" s="1"/>
  <c r="U96" i="3"/>
  <c r="V96" i="3"/>
  <c r="X96" i="3"/>
  <c r="Y96" i="3"/>
  <c r="AA96" i="3"/>
  <c r="AB96" i="3" s="1"/>
  <c r="AC96" i="3" s="1"/>
  <c r="T97" i="5" s="1"/>
  <c r="AD96" i="3"/>
  <c r="AE96" i="3"/>
  <c r="AF96" i="3"/>
  <c r="AH96" i="3" s="1"/>
  <c r="AG96" i="3"/>
  <c r="C97" i="3"/>
  <c r="D97" i="3"/>
  <c r="E97" i="3" s="1"/>
  <c r="F97" i="3"/>
  <c r="H97" i="3" s="1"/>
  <c r="N98" i="5" s="1"/>
  <c r="G97" i="3"/>
  <c r="I97" i="3"/>
  <c r="J97" i="3" s="1"/>
  <c r="K97" i="3" s="1"/>
  <c r="L97" i="3"/>
  <c r="M97" i="3" s="1"/>
  <c r="O98" i="5" s="1"/>
  <c r="O97" i="3"/>
  <c r="T97" i="3"/>
  <c r="U97" i="3"/>
  <c r="V97" i="3"/>
  <c r="X97" i="3"/>
  <c r="Y97" i="3"/>
  <c r="AA97" i="3"/>
  <c r="AB97" i="3" s="1"/>
  <c r="AC97" i="3" s="1"/>
  <c r="T98" i="5" s="1"/>
  <c r="AD97" i="3"/>
  <c r="AE97" i="3"/>
  <c r="AF97" i="3"/>
  <c r="AG97" i="3"/>
  <c r="C98" i="3"/>
  <c r="D98" i="3"/>
  <c r="E98" i="3" s="1"/>
  <c r="M99" i="5" s="1"/>
  <c r="F98" i="3"/>
  <c r="H98" i="3" s="1"/>
  <c r="G98" i="3"/>
  <c r="I98" i="3"/>
  <c r="J98" i="3"/>
  <c r="K98" i="3" s="1"/>
  <c r="M98" i="3" s="1"/>
  <c r="O99" i="5" s="1"/>
  <c r="L98" i="3"/>
  <c r="O98" i="3"/>
  <c r="P98" i="3"/>
  <c r="Q98" i="3"/>
  <c r="R98" i="3" s="1"/>
  <c r="T98" i="3"/>
  <c r="U98" i="3"/>
  <c r="V98" i="3"/>
  <c r="X98" i="3"/>
  <c r="Z98" i="3" s="1"/>
  <c r="S99" i="5" s="1"/>
  <c r="Y98" i="3"/>
  <c r="AA98" i="3"/>
  <c r="AB98" i="3" s="1"/>
  <c r="AC98" i="3" s="1"/>
  <c r="T99" i="5" s="1"/>
  <c r="AD98" i="3"/>
  <c r="AE98" i="3"/>
  <c r="AF98" i="3"/>
  <c r="AH98" i="3" s="1"/>
  <c r="AG98" i="3"/>
  <c r="C99" i="3"/>
  <c r="E99" i="3" s="1"/>
  <c r="M100" i="5" s="1"/>
  <c r="D99" i="3"/>
  <c r="F99" i="3"/>
  <c r="G99" i="3"/>
  <c r="I99" i="3"/>
  <c r="J99" i="3" s="1"/>
  <c r="K99" i="3"/>
  <c r="M99" i="3" s="1"/>
  <c r="O100" i="5" s="1"/>
  <c r="L99" i="3"/>
  <c r="O99" i="3"/>
  <c r="P99" i="3" s="1"/>
  <c r="T99" i="3"/>
  <c r="U99" i="3"/>
  <c r="V99" i="3"/>
  <c r="X99" i="3"/>
  <c r="Y99" i="3"/>
  <c r="AA99" i="3"/>
  <c r="AB99" i="3" s="1"/>
  <c r="AC99" i="3" s="1"/>
  <c r="T100" i="5" s="1"/>
  <c r="AD99" i="3"/>
  <c r="AE99" i="3"/>
  <c r="AF99" i="3"/>
  <c r="AH99" i="3" s="1"/>
  <c r="AG99" i="3"/>
  <c r="C100" i="3"/>
  <c r="D100" i="3"/>
  <c r="E100" i="3" s="1"/>
  <c r="F100" i="3"/>
  <c r="G100" i="3"/>
  <c r="H100" i="3"/>
  <c r="N101" i="5" s="1"/>
  <c r="I100" i="3"/>
  <c r="J100" i="3" s="1"/>
  <c r="K100" i="3" s="1"/>
  <c r="L100" i="3"/>
  <c r="O100" i="3"/>
  <c r="T100" i="3"/>
  <c r="U100" i="3"/>
  <c r="V100" i="3"/>
  <c r="W100" i="3"/>
  <c r="R101" i="5" s="1"/>
  <c r="X100" i="3"/>
  <c r="Z100" i="3" s="1"/>
  <c r="S101" i="5" s="1"/>
  <c r="Y100" i="3"/>
  <c r="AA100" i="3"/>
  <c r="AB100" i="3" s="1"/>
  <c r="AC100" i="3" s="1"/>
  <c r="T101" i="5" s="1"/>
  <c r="AD100" i="3"/>
  <c r="AE100" i="3"/>
  <c r="AF100" i="3"/>
  <c r="AH100" i="3" s="1"/>
  <c r="AG100" i="3"/>
  <c r="C101" i="3"/>
  <c r="D101" i="3"/>
  <c r="F101" i="3"/>
  <c r="G101" i="3"/>
  <c r="I101" i="3"/>
  <c r="J101" i="3" s="1"/>
  <c r="K101" i="3" s="1"/>
  <c r="L101" i="3"/>
  <c r="O101" i="3"/>
  <c r="P101" i="3" s="1"/>
  <c r="Q101" i="3"/>
  <c r="R101" i="3" s="1"/>
  <c r="T101" i="3"/>
  <c r="U101" i="3"/>
  <c r="V101" i="3"/>
  <c r="X101" i="3"/>
  <c r="Y101" i="3"/>
  <c r="AA101" i="3"/>
  <c r="AB101" i="3" s="1"/>
  <c r="AC101" i="3" s="1"/>
  <c r="T102" i="5" s="1"/>
  <c r="AD101" i="3"/>
  <c r="AE101" i="3"/>
  <c r="AF101" i="3"/>
  <c r="AG101" i="3"/>
  <c r="C102" i="3"/>
  <c r="D102" i="3"/>
  <c r="F102" i="3"/>
  <c r="G102" i="3"/>
  <c r="H102" i="3"/>
  <c r="N103" i="5" s="1"/>
  <c r="I102" i="3"/>
  <c r="J102" i="3"/>
  <c r="K102" i="3" s="1"/>
  <c r="M102" i="3" s="1"/>
  <c r="O103" i="5" s="1"/>
  <c r="L102" i="3"/>
  <c r="O102" i="3"/>
  <c r="T102" i="3"/>
  <c r="U102" i="3"/>
  <c r="V102" i="3"/>
  <c r="X102" i="3"/>
  <c r="Z102" i="3" s="1"/>
  <c r="S103" i="5" s="1"/>
  <c r="Y102" i="3"/>
  <c r="AA102" i="3"/>
  <c r="AB102" i="3" s="1"/>
  <c r="AC102" i="3" s="1"/>
  <c r="T103" i="5" s="1"/>
  <c r="AD102" i="3"/>
  <c r="AE102" i="3"/>
  <c r="AF102" i="3"/>
  <c r="AG102" i="3"/>
  <c r="C103" i="3"/>
  <c r="D103" i="3"/>
  <c r="F103" i="3"/>
  <c r="G103" i="3"/>
  <c r="I103" i="3"/>
  <c r="J103" i="3" s="1"/>
  <c r="K103" i="3" s="1"/>
  <c r="M103" i="3" s="1"/>
  <c r="O104" i="5" s="1"/>
  <c r="L103" i="3"/>
  <c r="O103" i="3"/>
  <c r="T103" i="3"/>
  <c r="W103" i="3" s="1"/>
  <c r="R104" i="5" s="1"/>
  <c r="U103" i="3"/>
  <c r="V103" i="3"/>
  <c r="X103" i="3"/>
  <c r="Y103" i="3"/>
  <c r="Z103" i="3" s="1"/>
  <c r="S104" i="5" s="1"/>
  <c r="AA103" i="3"/>
  <c r="AB103" i="3" s="1"/>
  <c r="AC103" i="3"/>
  <c r="T104" i="5" s="1"/>
  <c r="AD103" i="3"/>
  <c r="AE103" i="3"/>
  <c r="AF103" i="3"/>
  <c r="AG103" i="3"/>
  <c r="C104" i="3"/>
  <c r="D104" i="3"/>
  <c r="E104" i="3" s="1"/>
  <c r="M105" i="5" s="1"/>
  <c r="F104" i="3"/>
  <c r="G104" i="3"/>
  <c r="H104" i="3"/>
  <c r="N105" i="5" s="1"/>
  <c r="I104" i="3"/>
  <c r="J104" i="3" s="1"/>
  <c r="K104" i="3"/>
  <c r="M104" i="3" s="1"/>
  <c r="O105" i="5" s="1"/>
  <c r="L104" i="3"/>
  <c r="O104" i="3"/>
  <c r="P104" i="3"/>
  <c r="Q104" i="3"/>
  <c r="R104" i="3"/>
  <c r="T104" i="3"/>
  <c r="U104" i="3"/>
  <c r="V104" i="3"/>
  <c r="X104" i="3"/>
  <c r="Z104" i="3" s="1"/>
  <c r="S105" i="5" s="1"/>
  <c r="Y104" i="3"/>
  <c r="AA104" i="3"/>
  <c r="AB104" i="3"/>
  <c r="AC104" i="3" s="1"/>
  <c r="T105" i="5" s="1"/>
  <c r="AD104" i="3"/>
  <c r="AE104" i="3"/>
  <c r="AF104" i="3"/>
  <c r="AG104" i="3"/>
  <c r="AH104" i="3" s="1"/>
  <c r="AI104" i="3" s="1"/>
  <c r="U105" i="5" s="1"/>
  <c r="C105" i="3"/>
  <c r="D105" i="3"/>
  <c r="E105" i="3"/>
  <c r="M106" i="5" s="1"/>
  <c r="F105" i="3"/>
  <c r="G105" i="3"/>
  <c r="I105" i="3"/>
  <c r="J105" i="3" s="1"/>
  <c r="K105" i="3" s="1"/>
  <c r="L105" i="3"/>
  <c r="M105" i="3" s="1"/>
  <c r="O106" i="5" s="1"/>
  <c r="O105" i="3"/>
  <c r="Q105" i="3" s="1"/>
  <c r="R105" i="3" s="1"/>
  <c r="P105" i="3"/>
  <c r="T105" i="3"/>
  <c r="U105" i="3"/>
  <c r="W105" i="3" s="1"/>
  <c r="R106" i="5" s="1"/>
  <c r="V105" i="3"/>
  <c r="X105" i="3"/>
  <c r="Y105" i="3"/>
  <c r="AA105" i="3"/>
  <c r="AB105" i="3" s="1"/>
  <c r="AC105" i="3" s="1"/>
  <c r="T106" i="5" s="1"/>
  <c r="AD105" i="3"/>
  <c r="AE105" i="3"/>
  <c r="AF105" i="3"/>
  <c r="AG105" i="3"/>
  <c r="C106" i="3"/>
  <c r="D106" i="3"/>
  <c r="E106" i="3" s="1"/>
  <c r="F106" i="3"/>
  <c r="H106" i="3" s="1"/>
  <c r="N107" i="5" s="1"/>
  <c r="G106" i="3"/>
  <c r="I106" i="3"/>
  <c r="J106" i="3"/>
  <c r="K106" i="3" s="1"/>
  <c r="L106" i="3"/>
  <c r="M106" i="3"/>
  <c r="O107" i="5" s="1"/>
  <c r="O106" i="3"/>
  <c r="P106" i="3"/>
  <c r="Q106" i="3"/>
  <c r="R106" i="3" s="1"/>
  <c r="T106" i="3"/>
  <c r="U106" i="3"/>
  <c r="V106" i="3"/>
  <c r="X106" i="3"/>
  <c r="Z106" i="3" s="1"/>
  <c r="S107" i="5" s="1"/>
  <c r="Y106" i="3"/>
  <c r="AA106" i="3"/>
  <c r="AB106" i="3" s="1"/>
  <c r="AC106" i="3" s="1"/>
  <c r="T107" i="5" s="1"/>
  <c r="AD106" i="3"/>
  <c r="AE106" i="3"/>
  <c r="AF106" i="3"/>
  <c r="AH106" i="3" s="1"/>
  <c r="AI106" i="3" s="1"/>
  <c r="U107" i="5" s="1"/>
  <c r="AG106" i="3"/>
  <c r="C107" i="3"/>
  <c r="D107" i="3"/>
  <c r="F107" i="3"/>
  <c r="G107" i="3"/>
  <c r="I107" i="3"/>
  <c r="J107" i="3"/>
  <c r="K107" i="3"/>
  <c r="M107" i="3" s="1"/>
  <c r="O108" i="5" s="1"/>
  <c r="L107" i="3"/>
  <c r="O107" i="3"/>
  <c r="Q107" i="3" s="1"/>
  <c r="R107" i="3" s="1"/>
  <c r="P107" i="3"/>
  <c r="S107" i="3" s="1"/>
  <c r="Q108" i="5" s="1"/>
  <c r="T107" i="3"/>
  <c r="U107" i="3"/>
  <c r="V107" i="3"/>
  <c r="X107" i="3"/>
  <c r="Y107" i="3"/>
  <c r="AA107" i="3"/>
  <c r="AB107" i="3" s="1"/>
  <c r="AC107" i="3"/>
  <c r="T108" i="5" s="1"/>
  <c r="AD107" i="3"/>
  <c r="AE107" i="3"/>
  <c r="AF107" i="3"/>
  <c r="AG107" i="3"/>
  <c r="C108" i="3"/>
  <c r="D108" i="3"/>
  <c r="E108" i="3" s="1"/>
  <c r="M109" i="5" s="1"/>
  <c r="F108" i="3"/>
  <c r="G108" i="3"/>
  <c r="I108" i="3"/>
  <c r="J108" i="3" s="1"/>
  <c r="K108" i="3" s="1"/>
  <c r="M108" i="3" s="1"/>
  <c r="O109" i="5" s="1"/>
  <c r="L108" i="3"/>
  <c r="O108" i="3"/>
  <c r="Q108" i="3" s="1"/>
  <c r="R108" i="3" s="1"/>
  <c r="P108" i="3"/>
  <c r="S108" i="3" s="1"/>
  <c r="Q109" i="5" s="1"/>
  <c r="T108" i="3"/>
  <c r="U108" i="3"/>
  <c r="V108" i="3"/>
  <c r="X108" i="3"/>
  <c r="Y108" i="3"/>
  <c r="Z108" i="3"/>
  <c r="S109" i="5" s="1"/>
  <c r="AA108" i="3"/>
  <c r="AB108" i="3" s="1"/>
  <c r="AC108" i="3"/>
  <c r="T109" i="5" s="1"/>
  <c r="AD108" i="3"/>
  <c r="AE108" i="3"/>
  <c r="AF108" i="3"/>
  <c r="AH108" i="3" s="1"/>
  <c r="AG108" i="3"/>
  <c r="C109" i="3"/>
  <c r="D109" i="3"/>
  <c r="E109" i="3"/>
  <c r="M110" i="5" s="1"/>
  <c r="F109" i="3"/>
  <c r="G109" i="3"/>
  <c r="H109" i="3" s="1"/>
  <c r="N110" i="5" s="1"/>
  <c r="I109" i="3"/>
  <c r="J109" i="3" s="1"/>
  <c r="K109" i="3" s="1"/>
  <c r="M109" i="3" s="1"/>
  <c r="O110" i="5" s="1"/>
  <c r="L109" i="3"/>
  <c r="O109" i="3"/>
  <c r="P109" i="3" s="1"/>
  <c r="T109" i="3"/>
  <c r="U109" i="3"/>
  <c r="W109" i="3" s="1"/>
  <c r="R110" i="5" s="1"/>
  <c r="V109" i="3"/>
  <c r="X109" i="3"/>
  <c r="Z109" i="3" s="1"/>
  <c r="S110" i="5" s="1"/>
  <c r="Y109" i="3"/>
  <c r="AA109" i="3"/>
  <c r="AB109" i="3" s="1"/>
  <c r="AC109" i="3" s="1"/>
  <c r="T110" i="5" s="1"/>
  <c r="AD109" i="3"/>
  <c r="AE109" i="3"/>
  <c r="AF109" i="3"/>
  <c r="AH109" i="3" s="1"/>
  <c r="AI109" i="3" s="1"/>
  <c r="U110" i="5" s="1"/>
  <c r="AG109" i="3"/>
  <c r="C110" i="3"/>
  <c r="D110" i="3"/>
  <c r="F110" i="3"/>
  <c r="G110" i="3"/>
  <c r="I110" i="3"/>
  <c r="J110" i="3" s="1"/>
  <c r="K110" i="3" s="1"/>
  <c r="L110" i="3"/>
  <c r="O110" i="3"/>
  <c r="Q110" i="3" s="1"/>
  <c r="R110" i="3" s="1"/>
  <c r="T110" i="3"/>
  <c r="W110" i="3" s="1"/>
  <c r="R111" i="5" s="1"/>
  <c r="U110" i="3"/>
  <c r="V110" i="3"/>
  <c r="X110" i="3"/>
  <c r="Y110" i="3"/>
  <c r="AA110" i="3"/>
  <c r="AB110" i="3"/>
  <c r="AC110" i="3" s="1"/>
  <c r="T111" i="5" s="1"/>
  <c r="AD110" i="3"/>
  <c r="AE110" i="3"/>
  <c r="AF110" i="3"/>
  <c r="AH110" i="3" s="1"/>
  <c r="AG110" i="3"/>
  <c r="C111" i="3"/>
  <c r="D111" i="3"/>
  <c r="E111" i="3" s="1"/>
  <c r="M112" i="5" s="1"/>
  <c r="F111" i="3"/>
  <c r="G111" i="3"/>
  <c r="I111" i="3"/>
  <c r="J111" i="3" s="1"/>
  <c r="K111" i="3"/>
  <c r="M111" i="3" s="1"/>
  <c r="O112" i="5" s="1"/>
  <c r="L111" i="3"/>
  <c r="O111" i="3"/>
  <c r="P111" i="3" s="1"/>
  <c r="Q111" i="3"/>
  <c r="R111" i="3" s="1"/>
  <c r="S111" i="3"/>
  <c r="Q112" i="5" s="1"/>
  <c r="T111" i="3"/>
  <c r="U111" i="3"/>
  <c r="V111" i="3"/>
  <c r="X111" i="3"/>
  <c r="Y111" i="3"/>
  <c r="AA111" i="3"/>
  <c r="AB111" i="3"/>
  <c r="AC111" i="3"/>
  <c r="T112" i="5" s="1"/>
  <c r="AD111" i="3"/>
  <c r="AE111" i="3"/>
  <c r="AF111" i="3"/>
  <c r="AG111" i="3"/>
  <c r="AH111" i="3" s="1"/>
  <c r="C112" i="3"/>
  <c r="D112" i="3"/>
  <c r="F112" i="3"/>
  <c r="G112" i="3"/>
  <c r="H112" i="3"/>
  <c r="N113" i="5" s="1"/>
  <c r="I112" i="3"/>
  <c r="J112" i="3" s="1"/>
  <c r="K112" i="3" s="1"/>
  <c r="L112" i="3"/>
  <c r="O112" i="3"/>
  <c r="P112" i="3"/>
  <c r="Q112" i="3"/>
  <c r="R112" i="3" s="1"/>
  <c r="T112" i="3"/>
  <c r="U112" i="3"/>
  <c r="V112" i="3"/>
  <c r="X112" i="3"/>
  <c r="Z112" i="3" s="1"/>
  <c r="S113" i="5" s="1"/>
  <c r="Y112" i="3"/>
  <c r="AA112" i="3"/>
  <c r="AB112" i="3"/>
  <c r="AC112" i="3" s="1"/>
  <c r="T113" i="5" s="1"/>
  <c r="AD112" i="3"/>
  <c r="AE112" i="3"/>
  <c r="AF112" i="3"/>
  <c r="AG112" i="3"/>
  <c r="C113" i="3"/>
  <c r="E113" i="3" s="1"/>
  <c r="M114" i="5" s="1"/>
  <c r="D113" i="3"/>
  <c r="F113" i="3"/>
  <c r="G113" i="3"/>
  <c r="I113" i="3"/>
  <c r="J113" i="3" s="1"/>
  <c r="K113" i="3" s="1"/>
  <c r="M113" i="3" s="1"/>
  <c r="O114" i="5" s="1"/>
  <c r="L113" i="3"/>
  <c r="O113" i="3"/>
  <c r="T113" i="3"/>
  <c r="U113" i="3"/>
  <c r="V113" i="3"/>
  <c r="W113" i="3"/>
  <c r="R114" i="5" s="1"/>
  <c r="X113" i="3"/>
  <c r="Y113" i="3"/>
  <c r="AA113" i="3"/>
  <c r="AB113" i="3" s="1"/>
  <c r="AC113" i="3"/>
  <c r="T114" i="5" s="1"/>
  <c r="AD113" i="3"/>
  <c r="AE113" i="3"/>
  <c r="AF113" i="3"/>
  <c r="AH113" i="3" s="1"/>
  <c r="AG113" i="3"/>
  <c r="C114" i="3"/>
  <c r="D114" i="3"/>
  <c r="E114" i="3" s="1"/>
  <c r="F114" i="3"/>
  <c r="G114" i="3"/>
  <c r="H114" i="3" s="1"/>
  <c r="N115" i="5" s="1"/>
  <c r="I114" i="3"/>
  <c r="J114" i="3"/>
  <c r="K114" i="3"/>
  <c r="L114" i="3"/>
  <c r="O114" i="3"/>
  <c r="P114" i="3" s="1"/>
  <c r="Q114" i="3"/>
  <c r="R114" i="3" s="1"/>
  <c r="T114" i="3"/>
  <c r="U114" i="3"/>
  <c r="V114" i="3"/>
  <c r="X114" i="3"/>
  <c r="Z114" i="3" s="1"/>
  <c r="S115" i="5" s="1"/>
  <c r="Y114" i="3"/>
  <c r="AA114" i="3"/>
  <c r="AB114" i="3" s="1"/>
  <c r="AC114" i="3" s="1"/>
  <c r="T115" i="5" s="1"/>
  <c r="AD114" i="3"/>
  <c r="AE114" i="3"/>
  <c r="AF114" i="3"/>
  <c r="AH114" i="3" s="1"/>
  <c r="AI114" i="3" s="1"/>
  <c r="U115" i="5" s="1"/>
  <c r="AG114" i="3"/>
  <c r="C115" i="3"/>
  <c r="D115" i="3"/>
  <c r="F115" i="3"/>
  <c r="G115" i="3"/>
  <c r="H115" i="3" s="1"/>
  <c r="N116" i="5" s="1"/>
  <c r="I115" i="3"/>
  <c r="J115" i="3"/>
  <c r="K115" i="3" s="1"/>
  <c r="M115" i="3" s="1"/>
  <c r="O116" i="5" s="1"/>
  <c r="L115" i="3"/>
  <c r="O115" i="3"/>
  <c r="T115" i="3"/>
  <c r="U115" i="3"/>
  <c r="V115" i="3"/>
  <c r="W115" i="3"/>
  <c r="R116" i="5" s="1"/>
  <c r="X115" i="3"/>
  <c r="Z115" i="3" s="1"/>
  <c r="S116" i="5" s="1"/>
  <c r="Y115" i="3"/>
  <c r="AA115" i="3"/>
  <c r="AB115" i="3" s="1"/>
  <c r="AC115" i="3" s="1"/>
  <c r="T116" i="5" s="1"/>
  <c r="AD115" i="3"/>
  <c r="AE115" i="3"/>
  <c r="AF115" i="3"/>
  <c r="AG115" i="3"/>
  <c r="C116" i="3"/>
  <c r="D116" i="3"/>
  <c r="E116" i="3" s="1"/>
  <c r="M117" i="5" s="1"/>
  <c r="F116" i="3"/>
  <c r="G116" i="3"/>
  <c r="I116" i="3"/>
  <c r="J116" i="3"/>
  <c r="K116" i="3" s="1"/>
  <c r="L116" i="3"/>
  <c r="O116" i="3"/>
  <c r="Q116" i="3" s="1"/>
  <c r="R116" i="3" s="1"/>
  <c r="T116" i="3"/>
  <c r="U116" i="3"/>
  <c r="V116" i="3"/>
  <c r="X116" i="3"/>
  <c r="Z116" i="3" s="1"/>
  <c r="S117" i="5" s="1"/>
  <c r="Y116" i="3"/>
  <c r="AA116" i="3"/>
  <c r="AB116" i="3"/>
  <c r="AC116" i="3"/>
  <c r="T117" i="5" s="1"/>
  <c r="AD116" i="3"/>
  <c r="AE116" i="3"/>
  <c r="AF116" i="3"/>
  <c r="AH116" i="3" s="1"/>
  <c r="AG116" i="3"/>
  <c r="C117" i="3"/>
  <c r="D117" i="3"/>
  <c r="F117" i="3"/>
  <c r="G117" i="3"/>
  <c r="H117" i="3" s="1"/>
  <c r="N118" i="5" s="1"/>
  <c r="I117" i="3"/>
  <c r="J117" i="3" s="1"/>
  <c r="K117" i="3" s="1"/>
  <c r="L117" i="3"/>
  <c r="O117" i="3"/>
  <c r="P117" i="3" s="1"/>
  <c r="T117" i="3"/>
  <c r="U117" i="3"/>
  <c r="V117" i="3"/>
  <c r="X117" i="3"/>
  <c r="Y117" i="3"/>
  <c r="Z117" i="3" s="1"/>
  <c r="S118" i="5" s="1"/>
  <c r="AA117" i="3"/>
  <c r="AB117" i="3" s="1"/>
  <c r="AC117" i="3" s="1"/>
  <c r="T118" i="5" s="1"/>
  <c r="AD117" i="3"/>
  <c r="AE117" i="3"/>
  <c r="AF117" i="3"/>
  <c r="AH117" i="3" s="1"/>
  <c r="AI117" i="3" s="1"/>
  <c r="U118" i="5" s="1"/>
  <c r="AG117" i="3"/>
  <c r="C118" i="3"/>
  <c r="D118" i="3"/>
  <c r="F118" i="3"/>
  <c r="G118" i="3"/>
  <c r="H118" i="3"/>
  <c r="N119" i="5" s="1"/>
  <c r="I118" i="3"/>
  <c r="J118" i="3" s="1"/>
  <c r="K118" i="3" s="1"/>
  <c r="L118" i="3"/>
  <c r="O118" i="3"/>
  <c r="T118" i="3"/>
  <c r="W118" i="3" s="1"/>
  <c r="R119" i="5" s="1"/>
  <c r="U118" i="3"/>
  <c r="V118" i="3"/>
  <c r="X118" i="3"/>
  <c r="Z118" i="3" s="1"/>
  <c r="S119" i="5" s="1"/>
  <c r="Y118" i="3"/>
  <c r="AA118" i="3"/>
  <c r="AB118" i="3"/>
  <c r="AC118" i="3" s="1"/>
  <c r="T119" i="5" s="1"/>
  <c r="AD118" i="3"/>
  <c r="AE118" i="3"/>
  <c r="AF118" i="3"/>
  <c r="AG118" i="3"/>
  <c r="C119" i="3"/>
  <c r="D119" i="3"/>
  <c r="F119" i="3"/>
  <c r="G119" i="3"/>
  <c r="I119" i="3"/>
  <c r="J119" i="3" s="1"/>
  <c r="K119" i="3"/>
  <c r="L119" i="3"/>
  <c r="M119" i="3"/>
  <c r="O120" i="5" s="1"/>
  <c r="O119" i="3"/>
  <c r="P119" i="3" s="1"/>
  <c r="T119" i="3"/>
  <c r="W119" i="3" s="1"/>
  <c r="R120" i="5" s="1"/>
  <c r="U119" i="3"/>
  <c r="V119" i="3"/>
  <c r="X119" i="3"/>
  <c r="Y119" i="3"/>
  <c r="AA119" i="3"/>
  <c r="AB119" i="3" s="1"/>
  <c r="AC119" i="3" s="1"/>
  <c r="T120" i="5" s="1"/>
  <c r="AD119" i="3"/>
  <c r="AE119" i="3"/>
  <c r="AF119" i="3"/>
  <c r="AG119" i="3"/>
  <c r="AH119" i="3" s="1"/>
  <c r="AI119" i="3" s="1"/>
  <c r="U120" i="5" s="1"/>
  <c r="C120" i="3"/>
  <c r="D120" i="3"/>
  <c r="E120" i="3" s="1"/>
  <c r="M121" i="5" s="1"/>
  <c r="F120" i="3"/>
  <c r="H120" i="3" s="1"/>
  <c r="G120" i="3"/>
  <c r="I120" i="3"/>
  <c r="J120" i="3"/>
  <c r="K120" i="3" s="1"/>
  <c r="L120" i="3"/>
  <c r="O120" i="3"/>
  <c r="P120" i="3"/>
  <c r="S120" i="3" s="1"/>
  <c r="Q121" i="5" s="1"/>
  <c r="Q120" i="3"/>
  <c r="R120" i="3" s="1"/>
  <c r="T120" i="3"/>
  <c r="U120" i="3"/>
  <c r="V120" i="3"/>
  <c r="X120" i="3"/>
  <c r="Y120" i="3"/>
  <c r="Z120" i="3"/>
  <c r="S121" i="5" s="1"/>
  <c r="AA120" i="3"/>
  <c r="AB120" i="3" s="1"/>
  <c r="AC120" i="3" s="1"/>
  <c r="T121" i="5" s="1"/>
  <c r="AD120" i="3"/>
  <c r="AE120" i="3"/>
  <c r="AF120" i="3"/>
  <c r="AG120" i="3"/>
  <c r="C121" i="3"/>
  <c r="D121" i="3"/>
  <c r="F121" i="3"/>
  <c r="H121" i="3" s="1"/>
  <c r="N122" i="5" s="1"/>
  <c r="G121" i="3"/>
  <c r="I121" i="3"/>
  <c r="J121" i="3" s="1"/>
  <c r="K121" i="3" s="1"/>
  <c r="L121" i="3"/>
  <c r="M121" i="3"/>
  <c r="O122" i="5" s="1"/>
  <c r="O121" i="3"/>
  <c r="P121" i="3"/>
  <c r="S121" i="3" s="1"/>
  <c r="Q122" i="5" s="1"/>
  <c r="Q121" i="3"/>
  <c r="R121" i="3" s="1"/>
  <c r="T121" i="3"/>
  <c r="U121" i="3"/>
  <c r="V121" i="3"/>
  <c r="X121" i="3"/>
  <c r="Y121" i="3"/>
  <c r="AA121" i="3"/>
  <c r="AB121" i="3" s="1"/>
  <c r="AC121" i="3" s="1"/>
  <c r="T122" i="5" s="1"/>
  <c r="AD121" i="3"/>
  <c r="AE121" i="3"/>
  <c r="AF121" i="3"/>
  <c r="AH121" i="3" s="1"/>
  <c r="AG121" i="3"/>
  <c r="C122" i="3"/>
  <c r="D122" i="3"/>
  <c r="F122" i="3"/>
  <c r="G122" i="3"/>
  <c r="I122" i="3"/>
  <c r="J122" i="3" s="1"/>
  <c r="K122" i="3" s="1"/>
  <c r="M122" i="3" s="1"/>
  <c r="O123" i="5" s="1"/>
  <c r="L122" i="3"/>
  <c r="O122" i="3"/>
  <c r="Q122" i="3" s="1"/>
  <c r="P122" i="3"/>
  <c r="R122" i="3"/>
  <c r="T122" i="3"/>
  <c r="U122" i="3"/>
  <c r="V122" i="3"/>
  <c r="X122" i="3"/>
  <c r="Y122" i="3"/>
  <c r="AA122" i="3"/>
  <c r="AB122" i="3"/>
  <c r="AC122" i="3" s="1"/>
  <c r="T123" i="5" s="1"/>
  <c r="AD122" i="3"/>
  <c r="AE122" i="3"/>
  <c r="AF122" i="3"/>
  <c r="AG122" i="3"/>
  <c r="C123" i="3"/>
  <c r="D123" i="3"/>
  <c r="E123" i="3" s="1"/>
  <c r="M124" i="5" s="1"/>
  <c r="F123" i="3"/>
  <c r="H123" i="3" s="1"/>
  <c r="N124" i="5" s="1"/>
  <c r="G123" i="3"/>
  <c r="I123" i="3"/>
  <c r="J123" i="3" s="1"/>
  <c r="K123" i="3" s="1"/>
  <c r="L123" i="3"/>
  <c r="O123" i="3"/>
  <c r="Q123" i="3" s="1"/>
  <c r="P123" i="3"/>
  <c r="S123" i="3" s="1"/>
  <c r="Q124" i="5" s="1"/>
  <c r="R123" i="3"/>
  <c r="T123" i="3"/>
  <c r="U123" i="3"/>
  <c r="V123" i="3"/>
  <c r="X123" i="3"/>
  <c r="Z123" i="3" s="1"/>
  <c r="S124" i="5" s="1"/>
  <c r="Y123" i="3"/>
  <c r="AA123" i="3"/>
  <c r="AB123" i="3" s="1"/>
  <c r="AC123" i="3" s="1"/>
  <c r="T124" i="5" s="1"/>
  <c r="AD123" i="3"/>
  <c r="AE123" i="3"/>
  <c r="AF123" i="3"/>
  <c r="AG123" i="3"/>
  <c r="C124" i="3"/>
  <c r="D124" i="3"/>
  <c r="E124" i="3" s="1"/>
  <c r="M125" i="5" s="1"/>
  <c r="F124" i="3"/>
  <c r="G124" i="3"/>
  <c r="H124" i="3" s="1"/>
  <c r="N125" i="5" s="1"/>
  <c r="I124" i="3"/>
  <c r="J124" i="3"/>
  <c r="K124" i="3" s="1"/>
  <c r="L124" i="3"/>
  <c r="M124" i="3"/>
  <c r="O125" i="5" s="1"/>
  <c r="O124" i="3"/>
  <c r="Q124" i="3" s="1"/>
  <c r="R124" i="3"/>
  <c r="T124" i="3"/>
  <c r="U124" i="3"/>
  <c r="V124" i="3"/>
  <c r="X124" i="3"/>
  <c r="Z124" i="3" s="1"/>
  <c r="S125" i="5" s="1"/>
  <c r="Y124" i="3"/>
  <c r="AA124" i="3"/>
  <c r="AB124" i="3" s="1"/>
  <c r="AC124" i="3" s="1"/>
  <c r="T125" i="5" s="1"/>
  <c r="AD124" i="3"/>
  <c r="AE124" i="3"/>
  <c r="AF124" i="3"/>
  <c r="AG124" i="3"/>
  <c r="C125" i="3"/>
  <c r="E125" i="3" s="1"/>
  <c r="M126" i="5" s="1"/>
  <c r="D125" i="3"/>
  <c r="F125" i="3"/>
  <c r="H125" i="3" s="1"/>
  <c r="N126" i="5" s="1"/>
  <c r="G125" i="3"/>
  <c r="I125" i="3"/>
  <c r="J125" i="3"/>
  <c r="K125" i="3" s="1"/>
  <c r="L125" i="3"/>
  <c r="O125" i="3"/>
  <c r="P125" i="3" s="1"/>
  <c r="Q125" i="3"/>
  <c r="R125" i="3" s="1"/>
  <c r="T125" i="3"/>
  <c r="W125" i="3" s="1"/>
  <c r="R126" i="5" s="1"/>
  <c r="U125" i="3"/>
  <c r="V125" i="3"/>
  <c r="X125" i="3"/>
  <c r="Y125" i="3"/>
  <c r="AA125" i="3"/>
  <c r="AB125" i="3" s="1"/>
  <c r="AC125" i="3" s="1"/>
  <c r="T126" i="5" s="1"/>
  <c r="AD125" i="3"/>
  <c r="AE125" i="3"/>
  <c r="AI125" i="3" s="1"/>
  <c r="U126" i="5" s="1"/>
  <c r="AF125" i="3"/>
  <c r="AH125" i="3" s="1"/>
  <c r="AG125" i="3"/>
  <c r="C126" i="3"/>
  <c r="D126" i="3"/>
  <c r="E126" i="3"/>
  <c r="F126" i="3"/>
  <c r="G126" i="3"/>
  <c r="H126" i="3" s="1"/>
  <c r="N127" i="5" s="1"/>
  <c r="I126" i="3"/>
  <c r="J126" i="3" s="1"/>
  <c r="K126" i="3" s="1"/>
  <c r="L126" i="3"/>
  <c r="O126" i="3"/>
  <c r="P126" i="3" s="1"/>
  <c r="Q126" i="3"/>
  <c r="R126" i="3" s="1"/>
  <c r="T126" i="3"/>
  <c r="W126" i="3" s="1"/>
  <c r="R127" i="5" s="1"/>
  <c r="U126" i="3"/>
  <c r="V126" i="3"/>
  <c r="X126" i="3"/>
  <c r="Y126" i="3"/>
  <c r="AA126" i="3"/>
  <c r="AB126" i="3"/>
  <c r="AC126" i="3"/>
  <c r="T127" i="5" s="1"/>
  <c r="AD126" i="3"/>
  <c r="AE126" i="3"/>
  <c r="AF126" i="3"/>
  <c r="AH126" i="3" s="1"/>
  <c r="AG126" i="3"/>
  <c r="C127" i="3"/>
  <c r="D127" i="3"/>
  <c r="E127" i="3"/>
  <c r="F127" i="3"/>
  <c r="H127" i="3" s="1"/>
  <c r="N128" i="5" s="1"/>
  <c r="G127" i="3"/>
  <c r="I127" i="3"/>
  <c r="J127" i="3" s="1"/>
  <c r="K127" i="3" s="1"/>
  <c r="M127" i="3" s="1"/>
  <c r="O128" i="5" s="1"/>
  <c r="L127" i="3"/>
  <c r="O127" i="3"/>
  <c r="P127" i="3" s="1"/>
  <c r="Q127" i="3"/>
  <c r="R127" i="3" s="1"/>
  <c r="S127" i="3" s="1"/>
  <c r="Q128" i="5" s="1"/>
  <c r="T127" i="3"/>
  <c r="U127" i="3"/>
  <c r="V127" i="3"/>
  <c r="W127" i="3"/>
  <c r="R128" i="5" s="1"/>
  <c r="X127" i="3"/>
  <c r="Y127" i="3"/>
  <c r="AA127" i="3"/>
  <c r="AB127" i="3" s="1"/>
  <c r="AC127" i="3" s="1"/>
  <c r="T128" i="5" s="1"/>
  <c r="AD127" i="3"/>
  <c r="AE127" i="3"/>
  <c r="AF127" i="3"/>
  <c r="AG127" i="3"/>
  <c r="C128" i="3"/>
  <c r="D128" i="3"/>
  <c r="F128" i="3"/>
  <c r="G128" i="3"/>
  <c r="I128" i="3"/>
  <c r="J128" i="3" s="1"/>
  <c r="K128" i="3" s="1"/>
  <c r="L128" i="3"/>
  <c r="O128" i="3"/>
  <c r="P128" i="3" s="1"/>
  <c r="Q128" i="3"/>
  <c r="R128" i="3" s="1"/>
  <c r="T128" i="3"/>
  <c r="U128" i="3"/>
  <c r="V128" i="3"/>
  <c r="W128" i="3"/>
  <c r="R129" i="5" s="1"/>
  <c r="X128" i="3"/>
  <c r="Y128" i="3"/>
  <c r="AA128" i="3"/>
  <c r="AB128" i="3" s="1"/>
  <c r="AC128" i="3" s="1"/>
  <c r="T129" i="5" s="1"/>
  <c r="AD128" i="3"/>
  <c r="AE128" i="3"/>
  <c r="AF128" i="3"/>
  <c r="AG128" i="3"/>
  <c r="AH128" i="3"/>
  <c r="AI128" i="3" s="1"/>
  <c r="U129" i="5" s="1"/>
  <c r="C129" i="3"/>
  <c r="D129" i="3"/>
  <c r="E129" i="3" s="1"/>
  <c r="M130" i="5" s="1"/>
  <c r="F129" i="3"/>
  <c r="G129" i="3"/>
  <c r="H129" i="3" s="1"/>
  <c r="I129" i="3"/>
  <c r="J129" i="3" s="1"/>
  <c r="K129" i="3" s="1"/>
  <c r="L129" i="3"/>
  <c r="O129" i="3"/>
  <c r="P129" i="3" s="1"/>
  <c r="S129" i="3" s="1"/>
  <c r="Q130" i="5" s="1"/>
  <c r="Q129" i="3"/>
  <c r="R129" i="3" s="1"/>
  <c r="T129" i="3"/>
  <c r="U129" i="3"/>
  <c r="V129" i="3"/>
  <c r="W129" i="3"/>
  <c r="R130" i="5" s="1"/>
  <c r="X129" i="3"/>
  <c r="Y129" i="3"/>
  <c r="AA129" i="3"/>
  <c r="AB129" i="3" s="1"/>
  <c r="AC129" i="3" s="1"/>
  <c r="T130" i="5" s="1"/>
  <c r="AD129" i="3"/>
  <c r="AE129" i="3"/>
  <c r="AF129" i="3"/>
  <c r="AG129" i="3"/>
  <c r="C130" i="3"/>
  <c r="D130" i="3"/>
  <c r="E130" i="3"/>
  <c r="M131" i="5" s="1"/>
  <c r="F130" i="3"/>
  <c r="H130" i="3" s="1"/>
  <c r="G130" i="3"/>
  <c r="I130" i="3"/>
  <c r="J130" i="3" s="1"/>
  <c r="K130" i="3" s="1"/>
  <c r="L130" i="3"/>
  <c r="O130" i="3"/>
  <c r="Q130" i="3" s="1"/>
  <c r="R130" i="3" s="1"/>
  <c r="P130" i="3"/>
  <c r="T130" i="3"/>
  <c r="U130" i="3"/>
  <c r="V130" i="3"/>
  <c r="X130" i="3"/>
  <c r="Y130" i="3"/>
  <c r="Z130" i="3" s="1"/>
  <c r="S131" i="5" s="1"/>
  <c r="AA130" i="3"/>
  <c r="AB130" i="3" s="1"/>
  <c r="AC130" i="3" s="1"/>
  <c r="T131" i="5" s="1"/>
  <c r="AD130" i="3"/>
  <c r="AE130" i="3"/>
  <c r="AF130" i="3"/>
  <c r="AG130" i="3"/>
  <c r="C131" i="3"/>
  <c r="D131" i="3"/>
  <c r="E131" i="3" s="1"/>
  <c r="F131" i="3"/>
  <c r="G131" i="3"/>
  <c r="H131" i="3"/>
  <c r="N132" i="5" s="1"/>
  <c r="I131" i="3"/>
  <c r="J131" i="3"/>
  <c r="K131" i="3" s="1"/>
  <c r="L131" i="3"/>
  <c r="O131" i="3"/>
  <c r="Q131" i="3" s="1"/>
  <c r="R131" i="3" s="1"/>
  <c r="P131" i="3"/>
  <c r="S131" i="3" s="1"/>
  <c r="Q132" i="5" s="1"/>
  <c r="T131" i="3"/>
  <c r="U131" i="3"/>
  <c r="V131" i="3"/>
  <c r="W131" i="3"/>
  <c r="R132" i="5" s="1"/>
  <c r="X131" i="3"/>
  <c r="Z131" i="3" s="1"/>
  <c r="S132" i="5" s="1"/>
  <c r="Y131" i="3"/>
  <c r="AA131" i="3"/>
  <c r="AB131" i="3"/>
  <c r="AC131" i="3" s="1"/>
  <c r="T132" i="5" s="1"/>
  <c r="AD131" i="3"/>
  <c r="AE131" i="3"/>
  <c r="AF131" i="3"/>
  <c r="AH131" i="3" s="1"/>
  <c r="AG131" i="3"/>
  <c r="C132" i="3"/>
  <c r="E132" i="3" s="1"/>
  <c r="D132" i="3"/>
  <c r="F132" i="3"/>
  <c r="G132" i="3"/>
  <c r="H132" i="3"/>
  <c r="N133" i="5" s="1"/>
  <c r="I132" i="3"/>
  <c r="J132" i="3" s="1"/>
  <c r="K132" i="3" s="1"/>
  <c r="L132" i="3"/>
  <c r="M132" i="3" s="1"/>
  <c r="O133" i="5" s="1"/>
  <c r="O132" i="3"/>
  <c r="P132" i="3"/>
  <c r="Q132" i="3"/>
  <c r="R132" i="3"/>
  <c r="S132" i="3" s="1"/>
  <c r="Q133" i="5" s="1"/>
  <c r="T132" i="3"/>
  <c r="U132" i="3"/>
  <c r="V132" i="3"/>
  <c r="X132" i="3"/>
  <c r="Z132" i="3" s="1"/>
  <c r="S133" i="5" s="1"/>
  <c r="Y132" i="3"/>
  <c r="AA132" i="3"/>
  <c r="AB132" i="3" s="1"/>
  <c r="AC132" i="3" s="1"/>
  <c r="T133" i="5" s="1"/>
  <c r="AD132" i="3"/>
  <c r="AE132" i="3"/>
  <c r="AF132" i="3"/>
  <c r="AH132" i="3" s="1"/>
  <c r="AI132" i="3" s="1"/>
  <c r="U133" i="5" s="1"/>
  <c r="AG132" i="3"/>
  <c r="C133" i="3"/>
  <c r="D133" i="3"/>
  <c r="F133" i="3"/>
  <c r="G133" i="3"/>
  <c r="I133" i="3"/>
  <c r="J133" i="3"/>
  <c r="K133" i="3" s="1"/>
  <c r="L133" i="3"/>
  <c r="M133" i="3"/>
  <c r="O134" i="5" s="1"/>
  <c r="O133" i="3"/>
  <c r="T133" i="3"/>
  <c r="U133" i="3"/>
  <c r="V133" i="3"/>
  <c r="W133" i="3" s="1"/>
  <c r="R134" i="5" s="1"/>
  <c r="X133" i="3"/>
  <c r="Y133" i="3"/>
  <c r="AA133" i="3"/>
  <c r="AB133" i="3"/>
  <c r="AC133" i="3" s="1"/>
  <c r="T134" i="5" s="1"/>
  <c r="AD133" i="3"/>
  <c r="AE133" i="3"/>
  <c r="AF133" i="3"/>
  <c r="AG133" i="3"/>
  <c r="C134" i="3"/>
  <c r="D134" i="3"/>
  <c r="E134" i="3"/>
  <c r="M135" i="5" s="1"/>
  <c r="F134" i="3"/>
  <c r="G134" i="3"/>
  <c r="I134" i="3"/>
  <c r="J134" i="3"/>
  <c r="K134" i="3" s="1"/>
  <c r="L134" i="3"/>
  <c r="O134" i="3"/>
  <c r="T134" i="3"/>
  <c r="U134" i="3"/>
  <c r="V134" i="3"/>
  <c r="X134" i="3"/>
  <c r="Y134" i="3"/>
  <c r="Z134" i="3"/>
  <c r="S135" i="5" s="1"/>
  <c r="AA134" i="3"/>
  <c r="AB134" i="3"/>
  <c r="AC134" i="3" s="1"/>
  <c r="T135" i="5" s="1"/>
  <c r="AD134" i="3"/>
  <c r="AE134" i="3"/>
  <c r="AF134" i="3"/>
  <c r="AH134" i="3" s="1"/>
  <c r="AG134" i="3"/>
  <c r="C135" i="3"/>
  <c r="D135" i="3"/>
  <c r="F135" i="3"/>
  <c r="G135" i="3"/>
  <c r="H135" i="3"/>
  <c r="N136" i="5" s="1"/>
  <c r="I135" i="3"/>
  <c r="J135" i="3" s="1"/>
  <c r="K135" i="3" s="1"/>
  <c r="M135" i="3" s="1"/>
  <c r="O136" i="5" s="1"/>
  <c r="L135" i="3"/>
  <c r="O135" i="3"/>
  <c r="P135" i="3"/>
  <c r="Q135" i="3"/>
  <c r="R135" i="3" s="1"/>
  <c r="T135" i="3"/>
  <c r="W135" i="3" s="1"/>
  <c r="R136" i="5" s="1"/>
  <c r="U135" i="3"/>
  <c r="V135" i="3"/>
  <c r="X135" i="3"/>
  <c r="Y135" i="3"/>
  <c r="Z135" i="3"/>
  <c r="S136" i="5" s="1"/>
  <c r="AA135" i="3"/>
  <c r="AB135" i="3"/>
  <c r="AC135" i="3" s="1"/>
  <c r="T136" i="5" s="1"/>
  <c r="AD135" i="3"/>
  <c r="AE135" i="3"/>
  <c r="AF135" i="3"/>
  <c r="AG135" i="3"/>
  <c r="C136" i="3"/>
  <c r="D136" i="3"/>
  <c r="E136" i="3" s="1"/>
  <c r="M137" i="5" s="1"/>
  <c r="F136" i="3"/>
  <c r="G136" i="3"/>
  <c r="I136" i="3"/>
  <c r="J136" i="3" s="1"/>
  <c r="K136" i="3" s="1"/>
  <c r="L136" i="3"/>
  <c r="O136" i="3"/>
  <c r="P136" i="3" s="1"/>
  <c r="Q136" i="3"/>
  <c r="R136" i="3" s="1"/>
  <c r="T136" i="3"/>
  <c r="U136" i="3"/>
  <c r="V136" i="3"/>
  <c r="X136" i="3"/>
  <c r="Y136" i="3"/>
  <c r="AA136" i="3"/>
  <c r="AB136" i="3"/>
  <c r="AC136" i="3" s="1"/>
  <c r="T137" i="5" s="1"/>
  <c r="AD136" i="3"/>
  <c r="AE136" i="3"/>
  <c r="AF136" i="3"/>
  <c r="AG136" i="3"/>
  <c r="C137" i="3"/>
  <c r="E137" i="3" s="1"/>
  <c r="M138" i="5" s="1"/>
  <c r="D137" i="3"/>
  <c r="F137" i="3"/>
  <c r="G137" i="3"/>
  <c r="I137" i="3"/>
  <c r="J137" i="3"/>
  <c r="K137" i="3" s="1"/>
  <c r="L137" i="3"/>
  <c r="O137" i="3"/>
  <c r="T137" i="3"/>
  <c r="U137" i="3"/>
  <c r="V137" i="3"/>
  <c r="X137" i="3"/>
  <c r="Y137" i="3"/>
  <c r="Z137" i="3" s="1"/>
  <c r="S138" i="5" s="1"/>
  <c r="AA137" i="3"/>
  <c r="AB137" i="3" s="1"/>
  <c r="AC137" i="3" s="1"/>
  <c r="T138" i="5" s="1"/>
  <c r="AD137" i="3"/>
  <c r="AE137" i="3"/>
  <c r="AF137" i="3"/>
  <c r="AG137" i="3"/>
  <c r="C138" i="3"/>
  <c r="D138" i="3"/>
  <c r="F138" i="3"/>
  <c r="G138" i="3"/>
  <c r="I138" i="3"/>
  <c r="J138" i="3" s="1"/>
  <c r="K138" i="3" s="1"/>
  <c r="L138" i="3"/>
  <c r="O138" i="3"/>
  <c r="Q138" i="3" s="1"/>
  <c r="P138" i="3"/>
  <c r="R138" i="3"/>
  <c r="S138" i="3" s="1"/>
  <c r="Q139" i="5" s="1"/>
  <c r="T138" i="3"/>
  <c r="U138" i="3"/>
  <c r="V138" i="3"/>
  <c r="X138" i="3"/>
  <c r="Y138" i="3"/>
  <c r="Z138" i="3"/>
  <c r="S139" i="5" s="1"/>
  <c r="AA138" i="3"/>
  <c r="AB138" i="3" s="1"/>
  <c r="AC138" i="3" s="1"/>
  <c r="T139" i="5" s="1"/>
  <c r="AD138" i="3"/>
  <c r="AE138" i="3"/>
  <c r="AF138" i="3"/>
  <c r="AG138" i="3"/>
  <c r="C139" i="3"/>
  <c r="D139" i="3"/>
  <c r="E139" i="3"/>
  <c r="M140" i="5" s="1"/>
  <c r="F139" i="3"/>
  <c r="G139" i="3"/>
  <c r="I139" i="3"/>
  <c r="J139" i="3" s="1"/>
  <c r="K139" i="3" s="1"/>
  <c r="M139" i="3" s="1"/>
  <c r="O140" i="5" s="1"/>
  <c r="L139" i="3"/>
  <c r="O139" i="3"/>
  <c r="T139" i="3"/>
  <c r="W139" i="3" s="1"/>
  <c r="R140" i="5" s="1"/>
  <c r="U139" i="3"/>
  <c r="V139" i="3"/>
  <c r="X139" i="3"/>
  <c r="Y139" i="3"/>
  <c r="AA139" i="3"/>
  <c r="AB139" i="3"/>
  <c r="AC139" i="3" s="1"/>
  <c r="T140" i="5" s="1"/>
  <c r="AD139" i="3"/>
  <c r="AE139" i="3"/>
  <c r="AF139" i="3"/>
  <c r="AH139" i="3" s="1"/>
  <c r="AG139" i="3"/>
  <c r="C140" i="3"/>
  <c r="D140" i="3"/>
  <c r="E140" i="3" s="1"/>
  <c r="F140" i="3"/>
  <c r="H140" i="3" s="1"/>
  <c r="N141" i="5" s="1"/>
  <c r="G140" i="3"/>
  <c r="I140" i="3"/>
  <c r="J140" i="3" s="1"/>
  <c r="K140" i="3" s="1"/>
  <c r="M140" i="3" s="1"/>
  <c r="O141" i="5" s="1"/>
  <c r="L140" i="3"/>
  <c r="O140" i="3"/>
  <c r="P140" i="3"/>
  <c r="Q140" i="3"/>
  <c r="R140" i="3" s="1"/>
  <c r="T140" i="3"/>
  <c r="U140" i="3"/>
  <c r="V140" i="3"/>
  <c r="X140" i="3"/>
  <c r="Z140" i="3" s="1"/>
  <c r="S141" i="5" s="1"/>
  <c r="Y140" i="3"/>
  <c r="AA140" i="3"/>
  <c r="AB140" i="3"/>
  <c r="AC140" i="3" s="1"/>
  <c r="T141" i="5" s="1"/>
  <c r="AD140" i="3"/>
  <c r="AE140" i="3"/>
  <c r="AF140" i="3"/>
  <c r="AH140" i="3" s="1"/>
  <c r="AI140" i="3" s="1"/>
  <c r="U141" i="5" s="1"/>
  <c r="AG140" i="3"/>
  <c r="C141" i="3"/>
  <c r="D141" i="3"/>
  <c r="E141" i="3"/>
  <c r="M142" i="5" s="1"/>
  <c r="F141" i="3"/>
  <c r="G141" i="3"/>
  <c r="I141" i="3"/>
  <c r="J141" i="3" s="1"/>
  <c r="K141" i="3" s="1"/>
  <c r="L141" i="3"/>
  <c r="O141" i="3"/>
  <c r="Q141" i="3" s="1"/>
  <c r="R141" i="3" s="1"/>
  <c r="T141" i="3"/>
  <c r="U141" i="3"/>
  <c r="V141" i="3"/>
  <c r="W141" i="3"/>
  <c r="R142" i="5" s="1"/>
  <c r="X141" i="3"/>
  <c r="Y141" i="3"/>
  <c r="AA141" i="3"/>
  <c r="AB141" i="3" s="1"/>
  <c r="AC141" i="3" s="1"/>
  <c r="T142" i="5" s="1"/>
  <c r="AD141" i="3"/>
  <c r="AE141" i="3"/>
  <c r="AF141" i="3"/>
  <c r="AH141" i="3" s="1"/>
  <c r="AG141" i="3"/>
  <c r="C142" i="3"/>
  <c r="D142" i="3"/>
  <c r="F142" i="3"/>
  <c r="G142" i="3"/>
  <c r="I142" i="3"/>
  <c r="J142" i="3"/>
  <c r="K142" i="3"/>
  <c r="L142" i="3"/>
  <c r="M142" i="3"/>
  <c r="O143" i="5" s="1"/>
  <c r="O142" i="3"/>
  <c r="T142" i="3"/>
  <c r="U142" i="3"/>
  <c r="V142" i="3"/>
  <c r="W142" i="3"/>
  <c r="R143" i="5" s="1"/>
  <c r="X142" i="3"/>
  <c r="Y142" i="3"/>
  <c r="Z142" i="3"/>
  <c r="S143" i="5" s="1"/>
  <c r="AA142" i="3"/>
  <c r="AB142" i="3" s="1"/>
  <c r="AC142" i="3" s="1"/>
  <c r="T143" i="5" s="1"/>
  <c r="AD142" i="3"/>
  <c r="AE142" i="3"/>
  <c r="AF142" i="3"/>
  <c r="AG142" i="3"/>
  <c r="AH142" i="3"/>
  <c r="AI142" i="3" s="1"/>
  <c r="U143" i="5" s="1"/>
  <c r="C143" i="3"/>
  <c r="D143" i="3"/>
  <c r="E143" i="3" s="1"/>
  <c r="M144" i="5" s="1"/>
  <c r="F143" i="3"/>
  <c r="G143" i="3"/>
  <c r="I143" i="3"/>
  <c r="J143" i="3" s="1"/>
  <c r="K143" i="3" s="1"/>
  <c r="L143" i="3"/>
  <c r="O143" i="3"/>
  <c r="P143" i="3" s="1"/>
  <c r="Q143" i="3"/>
  <c r="R143" i="3" s="1"/>
  <c r="S143" i="3" s="1"/>
  <c r="Q144" i="5" s="1"/>
  <c r="T143" i="3"/>
  <c r="U143" i="3"/>
  <c r="V143" i="3"/>
  <c r="X143" i="3"/>
  <c r="Y143" i="3"/>
  <c r="Z143" i="3" s="1"/>
  <c r="S144" i="5" s="1"/>
  <c r="AA143" i="3"/>
  <c r="AB143" i="3" s="1"/>
  <c r="AC143" i="3" s="1"/>
  <c r="T144" i="5" s="1"/>
  <c r="AD143" i="3"/>
  <c r="AE143" i="3"/>
  <c r="AF143" i="3"/>
  <c r="AH143" i="3" s="1"/>
  <c r="AI143" i="3" s="1"/>
  <c r="AG143" i="3"/>
  <c r="C144" i="3"/>
  <c r="D144" i="3"/>
  <c r="E144" i="3" s="1"/>
  <c r="F144" i="3"/>
  <c r="G144" i="3"/>
  <c r="H144" i="3"/>
  <c r="N145" i="5" s="1"/>
  <c r="I144" i="3"/>
  <c r="J144" i="3" s="1"/>
  <c r="K144" i="3"/>
  <c r="M144" i="3" s="1"/>
  <c r="O145" i="5" s="1"/>
  <c r="L144" i="3"/>
  <c r="O144" i="3"/>
  <c r="P144" i="3" s="1"/>
  <c r="Q144" i="3"/>
  <c r="R144" i="3" s="1"/>
  <c r="T144" i="3"/>
  <c r="U144" i="3"/>
  <c r="V144" i="3"/>
  <c r="X144" i="3"/>
  <c r="Y144" i="3"/>
  <c r="AA144" i="3"/>
  <c r="AB144" i="3" s="1"/>
  <c r="AC144" i="3" s="1"/>
  <c r="T145" i="5" s="1"/>
  <c r="AD144" i="3"/>
  <c r="AE144" i="3"/>
  <c r="AF144" i="3"/>
  <c r="AG144" i="3"/>
  <c r="C145" i="3"/>
  <c r="E145" i="3" s="1"/>
  <c r="M146" i="5" s="1"/>
  <c r="D145" i="3"/>
  <c r="F145" i="3"/>
  <c r="H145" i="3" s="1"/>
  <c r="N146" i="5" s="1"/>
  <c r="G145" i="3"/>
  <c r="I145" i="3"/>
  <c r="J145" i="3" s="1"/>
  <c r="K145" i="3" s="1"/>
  <c r="L145" i="3"/>
  <c r="O145" i="3"/>
  <c r="Q145" i="3" s="1"/>
  <c r="R145" i="3" s="1"/>
  <c r="P145" i="3"/>
  <c r="S145" i="3"/>
  <c r="Q146" i="5" s="1"/>
  <c r="T145" i="3"/>
  <c r="U145" i="3"/>
  <c r="V145" i="3"/>
  <c r="X145" i="3"/>
  <c r="Y145" i="3"/>
  <c r="Z145" i="3"/>
  <c r="S146" i="5" s="1"/>
  <c r="AA145" i="3"/>
  <c r="AB145" i="3"/>
  <c r="AC145" i="3" s="1"/>
  <c r="T146" i="5" s="1"/>
  <c r="AD145" i="3"/>
  <c r="AE145" i="3"/>
  <c r="AF145" i="3"/>
  <c r="AG145" i="3"/>
  <c r="C146" i="3"/>
  <c r="D146" i="3"/>
  <c r="E146" i="3" s="1"/>
  <c r="F146" i="3"/>
  <c r="G146" i="3"/>
  <c r="I146" i="3"/>
  <c r="J146" i="3" s="1"/>
  <c r="K146" i="3" s="1"/>
  <c r="L146" i="3"/>
  <c r="O146" i="3"/>
  <c r="P146" i="3" s="1"/>
  <c r="T146" i="3"/>
  <c r="U146" i="3"/>
  <c r="V146" i="3"/>
  <c r="W146" i="3"/>
  <c r="R147" i="5" s="1"/>
  <c r="X146" i="3"/>
  <c r="Y146" i="3"/>
  <c r="AA146" i="3"/>
  <c r="AB146" i="3" s="1"/>
  <c r="AC146" i="3" s="1"/>
  <c r="T147" i="5" s="1"/>
  <c r="AD146" i="3"/>
  <c r="AE146" i="3"/>
  <c r="AF146" i="3"/>
  <c r="AH146" i="3" s="1"/>
  <c r="AG146" i="3"/>
  <c r="C147" i="3"/>
  <c r="D147" i="3"/>
  <c r="F147" i="3"/>
  <c r="G147" i="3"/>
  <c r="H147" i="3"/>
  <c r="N148" i="5" s="1"/>
  <c r="I147" i="3"/>
  <c r="J147" i="3"/>
  <c r="K147" i="3" s="1"/>
  <c r="M147" i="3" s="1"/>
  <c r="O148" i="5" s="1"/>
  <c r="L147" i="3"/>
  <c r="O147" i="3"/>
  <c r="T147" i="3"/>
  <c r="U147" i="3"/>
  <c r="V147" i="3"/>
  <c r="W147" i="3"/>
  <c r="R148" i="5" s="1"/>
  <c r="X147" i="3"/>
  <c r="Z147" i="3" s="1"/>
  <c r="S148" i="5" s="1"/>
  <c r="Y147" i="3"/>
  <c r="AA147" i="3"/>
  <c r="AB147" i="3" s="1"/>
  <c r="AC147" i="3" s="1"/>
  <c r="T148" i="5" s="1"/>
  <c r="AD147" i="3"/>
  <c r="AE147" i="3"/>
  <c r="AF147" i="3"/>
  <c r="AH147" i="3" s="1"/>
  <c r="AG147" i="3"/>
  <c r="C148" i="3"/>
  <c r="D148" i="3"/>
  <c r="E148" i="3" s="1"/>
  <c r="M149" i="5" s="1"/>
  <c r="F148" i="3"/>
  <c r="G148" i="3"/>
  <c r="H148" i="3" s="1"/>
  <c r="N149" i="5" s="1"/>
  <c r="I148" i="3"/>
  <c r="J148" i="3"/>
  <c r="K148" i="3" s="1"/>
  <c r="L148" i="3"/>
  <c r="O148" i="3"/>
  <c r="T148" i="3"/>
  <c r="U148" i="3"/>
  <c r="V148" i="3"/>
  <c r="X148" i="3"/>
  <c r="Y148" i="3"/>
  <c r="AA148" i="3"/>
  <c r="AB148" i="3" s="1"/>
  <c r="AC148" i="3"/>
  <c r="T149" i="5" s="1"/>
  <c r="AD148" i="3"/>
  <c r="AE148" i="3"/>
  <c r="AF148" i="3"/>
  <c r="AH148" i="3" s="1"/>
  <c r="AG148" i="3"/>
  <c r="C149" i="3"/>
  <c r="D149" i="3"/>
  <c r="E149" i="3" s="1"/>
  <c r="M150" i="5" s="1"/>
  <c r="F149" i="3"/>
  <c r="G149" i="3"/>
  <c r="H149" i="3"/>
  <c r="N150" i="5" s="1"/>
  <c r="I149" i="3"/>
  <c r="J149" i="3"/>
  <c r="K149" i="3" s="1"/>
  <c r="M149" i="3" s="1"/>
  <c r="O150" i="5" s="1"/>
  <c r="L149" i="3"/>
  <c r="O149" i="3"/>
  <c r="P149" i="3" s="1"/>
  <c r="Q149" i="3"/>
  <c r="R149" i="3" s="1"/>
  <c r="T149" i="3"/>
  <c r="U149" i="3"/>
  <c r="V149" i="3"/>
  <c r="X149" i="3"/>
  <c r="Z149" i="3" s="1"/>
  <c r="S150" i="5" s="1"/>
  <c r="Y149" i="3"/>
  <c r="AA149" i="3"/>
  <c r="AB149" i="3"/>
  <c r="AC149" i="3" s="1"/>
  <c r="T150" i="5" s="1"/>
  <c r="AD149" i="3"/>
  <c r="AE149" i="3"/>
  <c r="AF149" i="3"/>
  <c r="AG149" i="3"/>
  <c r="C150" i="3"/>
  <c r="D150" i="3"/>
  <c r="F150" i="3"/>
  <c r="G150" i="3"/>
  <c r="I150" i="3"/>
  <c r="J150" i="3" s="1"/>
  <c r="K150" i="3" s="1"/>
  <c r="L150" i="3"/>
  <c r="O150" i="3"/>
  <c r="P150" i="3" s="1"/>
  <c r="T150" i="3"/>
  <c r="W150" i="3" s="1"/>
  <c r="R151" i="5" s="1"/>
  <c r="U150" i="3"/>
  <c r="V150" i="3"/>
  <c r="X150" i="3"/>
  <c r="Y150" i="3"/>
  <c r="Z150" i="3"/>
  <c r="S151" i="5" s="1"/>
  <c r="AA150" i="3"/>
  <c r="AB150" i="3" s="1"/>
  <c r="AC150" i="3" s="1"/>
  <c r="T151" i="5" s="1"/>
  <c r="AD150" i="3"/>
  <c r="AE150" i="3"/>
  <c r="AF150" i="3"/>
  <c r="AG150" i="3"/>
  <c r="AH150" i="3"/>
  <c r="C151" i="3"/>
  <c r="D151" i="3"/>
  <c r="F151" i="3"/>
  <c r="G151" i="3"/>
  <c r="H151" i="3" s="1"/>
  <c r="N152" i="5" s="1"/>
  <c r="I151" i="3"/>
  <c r="J151" i="3"/>
  <c r="K151" i="3" s="1"/>
  <c r="L151" i="3"/>
  <c r="O151" i="3"/>
  <c r="P151" i="3" s="1"/>
  <c r="S151" i="3" s="1"/>
  <c r="Q152" i="5" s="1"/>
  <c r="Q151" i="3"/>
  <c r="R151" i="3" s="1"/>
  <c r="T151" i="3"/>
  <c r="W151" i="3" s="1"/>
  <c r="R152" i="5" s="1"/>
  <c r="U151" i="3"/>
  <c r="V151" i="3"/>
  <c r="X151" i="3"/>
  <c r="Y151" i="3"/>
  <c r="Z151" i="3" s="1"/>
  <c r="S152" i="5" s="1"/>
  <c r="AA151" i="3"/>
  <c r="AB151" i="3" s="1"/>
  <c r="AC151" i="3" s="1"/>
  <c r="T152" i="5" s="1"/>
  <c r="AD151" i="3"/>
  <c r="AE151" i="3"/>
  <c r="AF151" i="3"/>
  <c r="AH151" i="3" s="1"/>
  <c r="AI151" i="3" s="1"/>
  <c r="AG151" i="3"/>
  <c r="C152" i="3"/>
  <c r="D152" i="3"/>
  <c r="E152" i="3" s="1"/>
  <c r="M153" i="5" s="1"/>
  <c r="F152" i="3"/>
  <c r="H152" i="3" s="1"/>
  <c r="N153" i="5" s="1"/>
  <c r="G152" i="3"/>
  <c r="I152" i="3"/>
  <c r="J152" i="3" s="1"/>
  <c r="K152" i="3" s="1"/>
  <c r="M152" i="3" s="1"/>
  <c r="O153" i="5" s="1"/>
  <c r="L152" i="3"/>
  <c r="O152" i="3"/>
  <c r="P152" i="3" s="1"/>
  <c r="Q152" i="3"/>
  <c r="R152" i="3" s="1"/>
  <c r="T152" i="3"/>
  <c r="U152" i="3"/>
  <c r="V152" i="3"/>
  <c r="X152" i="3"/>
  <c r="Z152" i="3" s="1"/>
  <c r="S153" i="5" s="1"/>
  <c r="Y152" i="3"/>
  <c r="AA152" i="3"/>
  <c r="AB152" i="3" s="1"/>
  <c r="AC152" i="3"/>
  <c r="T153" i="5" s="1"/>
  <c r="AD152" i="3"/>
  <c r="AE152" i="3"/>
  <c r="AF152" i="3"/>
  <c r="AG152" i="3"/>
  <c r="C153" i="3"/>
  <c r="E153" i="3" s="1"/>
  <c r="D153" i="3"/>
  <c r="F153" i="3"/>
  <c r="G153" i="3"/>
  <c r="H153" i="3"/>
  <c r="N154" i="5" s="1"/>
  <c r="I153" i="3"/>
  <c r="J153" i="3" s="1"/>
  <c r="K153" i="3"/>
  <c r="L153" i="3"/>
  <c r="M153" i="3"/>
  <c r="O154" i="5" s="1"/>
  <c r="O153" i="3"/>
  <c r="P153" i="3" s="1"/>
  <c r="T153" i="3"/>
  <c r="U153" i="3"/>
  <c r="V153" i="3"/>
  <c r="X153" i="3"/>
  <c r="Z153" i="3" s="1"/>
  <c r="S154" i="5" s="1"/>
  <c r="Y153" i="3"/>
  <c r="AA153" i="3"/>
  <c r="AB153" i="3"/>
  <c r="AC153" i="3" s="1"/>
  <c r="T154" i="5" s="1"/>
  <c r="AD153" i="3"/>
  <c r="AE153" i="3"/>
  <c r="AF153" i="3"/>
  <c r="AG153" i="3"/>
  <c r="AH153" i="3" s="1"/>
  <c r="AI153" i="3" s="1"/>
  <c r="U154" i="5" s="1"/>
  <c r="C154" i="3"/>
  <c r="D154" i="3"/>
  <c r="F154" i="3"/>
  <c r="G154" i="3"/>
  <c r="H154" i="3" s="1"/>
  <c r="N155" i="5" s="1"/>
  <c r="I154" i="3"/>
  <c r="J154" i="3" s="1"/>
  <c r="K154" i="3" s="1"/>
  <c r="M154" i="3" s="1"/>
  <c r="O155" i="5" s="1"/>
  <c r="L154" i="3"/>
  <c r="O154" i="3"/>
  <c r="T154" i="3"/>
  <c r="U154" i="3"/>
  <c r="V154" i="3"/>
  <c r="W154" i="3"/>
  <c r="R155" i="5" s="1"/>
  <c r="X154" i="3"/>
  <c r="Y154" i="3"/>
  <c r="Z154" i="3" s="1"/>
  <c r="S155" i="5" s="1"/>
  <c r="AA154" i="3"/>
  <c r="AB154" i="3" s="1"/>
  <c r="AC154" i="3" s="1"/>
  <c r="T155" i="5" s="1"/>
  <c r="AD154" i="3"/>
  <c r="AE154" i="3"/>
  <c r="AF154" i="3"/>
  <c r="AG154" i="3"/>
  <c r="C155" i="3"/>
  <c r="D155" i="3"/>
  <c r="F155" i="3"/>
  <c r="H155" i="3" s="1"/>
  <c r="N156" i="5" s="1"/>
  <c r="G155" i="3"/>
  <c r="I155" i="3"/>
  <c r="J155" i="3"/>
  <c r="K155" i="3" s="1"/>
  <c r="L155" i="3"/>
  <c r="O155" i="3"/>
  <c r="Q155" i="3" s="1"/>
  <c r="R155" i="3"/>
  <c r="T155" i="3"/>
  <c r="U155" i="3"/>
  <c r="V155" i="3"/>
  <c r="W155" i="3"/>
  <c r="R156" i="5" s="1"/>
  <c r="X155" i="3"/>
  <c r="Z155" i="3" s="1"/>
  <c r="S156" i="5" s="1"/>
  <c r="Y155" i="3"/>
  <c r="AA155" i="3"/>
  <c r="AB155" i="3" s="1"/>
  <c r="AC155" i="3" s="1"/>
  <c r="T156" i="5" s="1"/>
  <c r="AD155" i="3"/>
  <c r="AE155" i="3"/>
  <c r="AF155" i="3"/>
  <c r="AG155" i="3"/>
  <c r="C156" i="3"/>
  <c r="D156" i="3"/>
  <c r="E156" i="3" s="1"/>
  <c r="M157" i="5" s="1"/>
  <c r="F156" i="3"/>
  <c r="G156" i="3"/>
  <c r="H156" i="3" s="1"/>
  <c r="N157" i="5" s="1"/>
  <c r="I156" i="3"/>
  <c r="J156" i="3"/>
  <c r="K156" i="3" s="1"/>
  <c r="L156" i="3"/>
  <c r="O156" i="3"/>
  <c r="P156" i="3" s="1"/>
  <c r="T156" i="3"/>
  <c r="U156" i="3"/>
  <c r="V156" i="3"/>
  <c r="X156" i="3"/>
  <c r="Y156" i="3"/>
  <c r="AA156" i="3"/>
  <c r="AB156" i="3" s="1"/>
  <c r="AC156" i="3" s="1"/>
  <c r="T157" i="5" s="1"/>
  <c r="AD156" i="3"/>
  <c r="AE156" i="3"/>
  <c r="AF156" i="3"/>
  <c r="AG156" i="3"/>
  <c r="C157" i="3"/>
  <c r="D157" i="3"/>
  <c r="F157" i="3"/>
  <c r="G157" i="3"/>
  <c r="I157" i="3"/>
  <c r="J157" i="3"/>
  <c r="K157" i="3" s="1"/>
  <c r="L157" i="3"/>
  <c r="M157" i="3"/>
  <c r="O158" i="5" s="1"/>
  <c r="O157" i="3"/>
  <c r="T157" i="3"/>
  <c r="U157" i="3"/>
  <c r="V157" i="3"/>
  <c r="X157" i="3"/>
  <c r="Y157" i="3"/>
  <c r="AA157" i="3"/>
  <c r="AB157" i="3"/>
  <c r="AC157" i="3" s="1"/>
  <c r="T158" i="5" s="1"/>
  <c r="AD157" i="3"/>
  <c r="AE157" i="3"/>
  <c r="AF157" i="3"/>
  <c r="AH157" i="3" s="1"/>
  <c r="AG157" i="3"/>
  <c r="C158" i="3"/>
  <c r="D158" i="3"/>
  <c r="E158" i="3" s="1"/>
  <c r="M159" i="5" s="1"/>
  <c r="F158" i="3"/>
  <c r="G158" i="3"/>
  <c r="I158" i="3"/>
  <c r="J158" i="3" s="1"/>
  <c r="K158" i="3" s="1"/>
  <c r="M158" i="3" s="1"/>
  <c r="O159" i="5" s="1"/>
  <c r="L158" i="3"/>
  <c r="O158" i="3"/>
  <c r="T158" i="3"/>
  <c r="U158" i="3"/>
  <c r="V158" i="3"/>
  <c r="X158" i="3"/>
  <c r="Z158" i="3" s="1"/>
  <c r="S159" i="5" s="1"/>
  <c r="Y158" i="3"/>
  <c r="AA158" i="3"/>
  <c r="AB158" i="3"/>
  <c r="AC158" i="3" s="1"/>
  <c r="T159" i="5" s="1"/>
  <c r="AD158" i="3"/>
  <c r="AE158" i="3"/>
  <c r="AF158" i="3"/>
  <c r="AG158" i="3"/>
  <c r="AH158" i="3"/>
  <c r="C159" i="3"/>
  <c r="D159" i="3"/>
  <c r="F159" i="3"/>
  <c r="G159" i="3"/>
  <c r="I159" i="3"/>
  <c r="J159" i="3" s="1"/>
  <c r="K159" i="3" s="1"/>
  <c r="L159" i="3"/>
  <c r="O159" i="3"/>
  <c r="T159" i="3"/>
  <c r="U159" i="3"/>
  <c r="V159" i="3"/>
  <c r="W159" i="3"/>
  <c r="R160" i="5" s="1"/>
  <c r="X159" i="3"/>
  <c r="Y159" i="3"/>
  <c r="AA159" i="3"/>
  <c r="AB159" i="3" s="1"/>
  <c r="AC159" i="3" s="1"/>
  <c r="T160" i="5" s="1"/>
  <c r="AD159" i="3"/>
  <c r="AE159" i="3"/>
  <c r="AF159" i="3"/>
  <c r="AG159" i="3"/>
  <c r="C160" i="3"/>
  <c r="D160" i="3"/>
  <c r="E160" i="3" s="1"/>
  <c r="M161" i="5" s="1"/>
  <c r="F160" i="3"/>
  <c r="G160" i="3"/>
  <c r="I160" i="3"/>
  <c r="J160" i="3" s="1"/>
  <c r="K160" i="3" s="1"/>
  <c r="M160" i="3" s="1"/>
  <c r="O161" i="5" s="1"/>
  <c r="L160" i="3"/>
  <c r="O160" i="3"/>
  <c r="T160" i="3"/>
  <c r="U160" i="3"/>
  <c r="V160" i="3"/>
  <c r="X160" i="3"/>
  <c r="Z160" i="3" s="1"/>
  <c r="S161" i="5" s="1"/>
  <c r="Y160" i="3"/>
  <c r="AA160" i="3"/>
  <c r="AB160" i="3" s="1"/>
  <c r="AC160" i="3" s="1"/>
  <c r="T161" i="5" s="1"/>
  <c r="AD160" i="3"/>
  <c r="AE160" i="3"/>
  <c r="AF160" i="3"/>
  <c r="AH160" i="3" s="1"/>
  <c r="AG160" i="3"/>
  <c r="C161" i="3"/>
  <c r="D161" i="3"/>
  <c r="F161" i="3"/>
  <c r="G161" i="3"/>
  <c r="I161" i="3"/>
  <c r="J161" i="3" s="1"/>
  <c r="K161" i="3" s="1"/>
  <c r="M161" i="3" s="1"/>
  <c r="O162" i="5" s="1"/>
  <c r="L161" i="3"/>
  <c r="O161" i="3"/>
  <c r="T161" i="3"/>
  <c r="U161" i="3"/>
  <c r="V161" i="3"/>
  <c r="X161" i="3"/>
  <c r="Z161" i="3" s="1"/>
  <c r="S162" i="5" s="1"/>
  <c r="Y161" i="3"/>
  <c r="AA161" i="3"/>
  <c r="AB161" i="3" s="1"/>
  <c r="AC161" i="3" s="1"/>
  <c r="T162" i="5" s="1"/>
  <c r="AD161" i="3"/>
  <c r="AE161" i="3"/>
  <c r="AF161" i="3"/>
  <c r="AG161" i="3"/>
  <c r="C162" i="3"/>
  <c r="D162" i="3"/>
  <c r="E162" i="3"/>
  <c r="M163" i="5" s="1"/>
  <c r="F162" i="3"/>
  <c r="G162" i="3"/>
  <c r="I162" i="3"/>
  <c r="J162" i="3" s="1"/>
  <c r="K162" i="3"/>
  <c r="L162" i="3"/>
  <c r="O162" i="3"/>
  <c r="P162" i="3" s="1"/>
  <c r="T162" i="3"/>
  <c r="U162" i="3"/>
  <c r="V162" i="3"/>
  <c r="X162" i="3"/>
  <c r="Y162" i="3"/>
  <c r="Z162" i="3" s="1"/>
  <c r="S163" i="5" s="1"/>
  <c r="AA162" i="3"/>
  <c r="AB162" i="3" s="1"/>
  <c r="AC162" i="3" s="1"/>
  <c r="T163" i="5" s="1"/>
  <c r="AD162" i="3"/>
  <c r="AE162" i="3"/>
  <c r="AF162" i="3"/>
  <c r="AH162" i="3" s="1"/>
  <c r="AI162" i="3" s="1"/>
  <c r="U163" i="5" s="1"/>
  <c r="AG162" i="3"/>
  <c r="C163" i="3"/>
  <c r="D163" i="3"/>
  <c r="E163" i="3" s="1"/>
  <c r="M164" i="5" s="1"/>
  <c r="F163" i="3"/>
  <c r="G163" i="3"/>
  <c r="H163" i="3"/>
  <c r="N164" i="5" s="1"/>
  <c r="I163" i="3"/>
  <c r="J163" i="3"/>
  <c r="K163" i="3" s="1"/>
  <c r="M163" i="3" s="1"/>
  <c r="O164" i="5" s="1"/>
  <c r="L163" i="3"/>
  <c r="O163" i="3"/>
  <c r="Q163" i="3" s="1"/>
  <c r="P163" i="3"/>
  <c r="R163" i="3"/>
  <c r="S163" i="3"/>
  <c r="Q164" i="5" s="1"/>
  <c r="T163" i="3"/>
  <c r="U163" i="3"/>
  <c r="V163" i="3"/>
  <c r="X163" i="3"/>
  <c r="Z163" i="3" s="1"/>
  <c r="S164" i="5" s="1"/>
  <c r="Y163" i="3"/>
  <c r="AA163" i="3"/>
  <c r="AB163" i="3" s="1"/>
  <c r="AC163" i="3" s="1"/>
  <c r="T164" i="5" s="1"/>
  <c r="AD163" i="3"/>
  <c r="AE163" i="3"/>
  <c r="AF163" i="3"/>
  <c r="AH163" i="3" s="1"/>
  <c r="AG163" i="3"/>
  <c r="C164" i="3"/>
  <c r="D164" i="3"/>
  <c r="F164" i="3"/>
  <c r="G164" i="3"/>
  <c r="H164" i="3"/>
  <c r="N165" i="5" s="1"/>
  <c r="I164" i="3"/>
  <c r="J164" i="3" s="1"/>
  <c r="K164" i="3" s="1"/>
  <c r="L164" i="3"/>
  <c r="O164" i="3"/>
  <c r="P164" i="3" s="1"/>
  <c r="T164" i="3"/>
  <c r="U164" i="3"/>
  <c r="V164" i="3"/>
  <c r="W164" i="3"/>
  <c r="R165" i="5" s="1"/>
  <c r="X164" i="3"/>
  <c r="Y164" i="3"/>
  <c r="Z164" i="3" s="1"/>
  <c r="S165" i="5" s="1"/>
  <c r="AA164" i="3"/>
  <c r="AB164" i="3" s="1"/>
  <c r="AC164" i="3" s="1"/>
  <c r="T165" i="5" s="1"/>
  <c r="AD164" i="3"/>
  <c r="AE164" i="3"/>
  <c r="AF164" i="3"/>
  <c r="AG164" i="3"/>
  <c r="C165" i="3"/>
  <c r="D165" i="3"/>
  <c r="F165" i="3"/>
  <c r="H165" i="3" s="1"/>
  <c r="N166" i="5" s="1"/>
  <c r="G165" i="3"/>
  <c r="I165" i="3"/>
  <c r="J165" i="3"/>
  <c r="K165" i="3" s="1"/>
  <c r="L165" i="3"/>
  <c r="M165" i="3"/>
  <c r="O166" i="5" s="1"/>
  <c r="O165" i="3"/>
  <c r="P165" i="3" s="1"/>
  <c r="Q165" i="3"/>
  <c r="R165" i="3" s="1"/>
  <c r="T165" i="3"/>
  <c r="W165" i="3" s="1"/>
  <c r="R166" i="5" s="1"/>
  <c r="U165" i="3"/>
  <c r="V165" i="3"/>
  <c r="X165" i="3"/>
  <c r="Y165" i="3"/>
  <c r="Z165" i="3"/>
  <c r="S166" i="5" s="1"/>
  <c r="AA165" i="3"/>
  <c r="AB165" i="3"/>
  <c r="AC165" i="3" s="1"/>
  <c r="T166" i="5" s="1"/>
  <c r="AD165" i="3"/>
  <c r="AE165" i="3"/>
  <c r="AF165" i="3"/>
  <c r="AG165" i="3"/>
  <c r="AH165" i="3"/>
  <c r="C166" i="3"/>
  <c r="D166" i="3"/>
  <c r="F166" i="3"/>
  <c r="H166" i="3" s="1"/>
  <c r="N167" i="5" s="1"/>
  <c r="G166" i="3"/>
  <c r="I166" i="3"/>
  <c r="J166" i="3" s="1"/>
  <c r="K166" i="3" s="1"/>
  <c r="L166" i="3"/>
  <c r="O166" i="3"/>
  <c r="T166" i="3"/>
  <c r="U166" i="3"/>
  <c r="V166" i="3"/>
  <c r="X166" i="3"/>
  <c r="Z166" i="3" s="1"/>
  <c r="S167" i="5" s="1"/>
  <c r="Y166" i="3"/>
  <c r="AA166" i="3"/>
  <c r="AB166" i="3"/>
  <c r="AC166" i="3" s="1"/>
  <c r="T167" i="5" s="1"/>
  <c r="AD166" i="3"/>
  <c r="AE166" i="3"/>
  <c r="AF166" i="3"/>
  <c r="AG166" i="3"/>
  <c r="C167" i="3"/>
  <c r="D167" i="3"/>
  <c r="F167" i="3"/>
  <c r="G167" i="3"/>
  <c r="I167" i="3"/>
  <c r="J167" i="3"/>
  <c r="K167" i="3" s="1"/>
  <c r="M167" i="3" s="1"/>
  <c r="O168" i="5" s="1"/>
  <c r="L167" i="3"/>
  <c r="O167" i="3"/>
  <c r="T167" i="3"/>
  <c r="U167" i="3"/>
  <c r="V167" i="3"/>
  <c r="W167" i="3"/>
  <c r="R168" i="5" s="1"/>
  <c r="X167" i="3"/>
  <c r="Y167" i="3"/>
  <c r="AA167" i="3"/>
  <c r="AB167" i="3" s="1"/>
  <c r="AC167" i="3" s="1"/>
  <c r="T168" i="5" s="1"/>
  <c r="AD167" i="3"/>
  <c r="AE167" i="3"/>
  <c r="AF167" i="3"/>
  <c r="AG167" i="3"/>
  <c r="C168" i="3"/>
  <c r="D168" i="3"/>
  <c r="E168" i="3" s="1"/>
  <c r="F168" i="3"/>
  <c r="G168" i="3"/>
  <c r="H168" i="3" s="1"/>
  <c r="N169" i="5" s="1"/>
  <c r="I168" i="3"/>
  <c r="J168" i="3" s="1"/>
  <c r="K168" i="3"/>
  <c r="L168" i="3"/>
  <c r="M168" i="3"/>
  <c r="O169" i="5" s="1"/>
  <c r="O168" i="3"/>
  <c r="P168" i="3" s="1"/>
  <c r="T168" i="3"/>
  <c r="U168" i="3"/>
  <c r="V168" i="3"/>
  <c r="X168" i="3"/>
  <c r="Y168" i="3"/>
  <c r="AA168" i="3"/>
  <c r="AB168" i="3" s="1"/>
  <c r="AC168" i="3" s="1"/>
  <c r="T169" i="5" s="1"/>
  <c r="AD168" i="3"/>
  <c r="AE168" i="3"/>
  <c r="AI168" i="3" s="1"/>
  <c r="U169" i="5" s="1"/>
  <c r="AF168" i="3"/>
  <c r="AH168" i="3" s="1"/>
  <c r="AG168" i="3"/>
  <c r="C169" i="3"/>
  <c r="D169" i="3"/>
  <c r="E169" i="3"/>
  <c r="M170" i="5" s="1"/>
  <c r="F169" i="3"/>
  <c r="H169" i="3" s="1"/>
  <c r="N170" i="5" s="1"/>
  <c r="G169" i="3"/>
  <c r="I169" i="3"/>
  <c r="J169" i="3" s="1"/>
  <c r="K169" i="3" s="1"/>
  <c r="M169" i="3" s="1"/>
  <c r="O170" i="5" s="1"/>
  <c r="L169" i="3"/>
  <c r="O169" i="3"/>
  <c r="P169" i="3"/>
  <c r="Q169" i="3"/>
  <c r="R169" i="3" s="1"/>
  <c r="T169" i="3"/>
  <c r="U169" i="3"/>
  <c r="V169" i="3"/>
  <c r="X169" i="3"/>
  <c r="Z169" i="3" s="1"/>
  <c r="S170" i="5" s="1"/>
  <c r="Y169" i="3"/>
  <c r="AA169" i="3"/>
  <c r="AB169" i="3"/>
  <c r="AC169" i="3" s="1"/>
  <c r="T170" i="5" s="1"/>
  <c r="AD169" i="3"/>
  <c r="AE169" i="3"/>
  <c r="AF169" i="3"/>
  <c r="AG169" i="3"/>
  <c r="AH169" i="3"/>
  <c r="AI169" i="3" s="1"/>
  <c r="U170" i="5" s="1"/>
  <c r="C170" i="3"/>
  <c r="E170" i="3" s="1"/>
  <c r="M171" i="5" s="1"/>
  <c r="D170" i="3"/>
  <c r="F170" i="3"/>
  <c r="G170" i="3"/>
  <c r="I170" i="3"/>
  <c r="J170" i="3" s="1"/>
  <c r="K170" i="3" s="1"/>
  <c r="L170" i="3"/>
  <c r="M170" i="3"/>
  <c r="O171" i="5" s="1"/>
  <c r="O170" i="3"/>
  <c r="T170" i="3"/>
  <c r="U170" i="3"/>
  <c r="V170" i="3"/>
  <c r="X170" i="3"/>
  <c r="Y170" i="3"/>
  <c r="Z170" i="3" s="1"/>
  <c r="S171" i="5" s="1"/>
  <c r="AA170" i="3"/>
  <c r="AB170" i="3" s="1"/>
  <c r="AC170" i="3" s="1"/>
  <c r="T171" i="5" s="1"/>
  <c r="AD170" i="3"/>
  <c r="AE170" i="3"/>
  <c r="AF170" i="3"/>
  <c r="AG170" i="3"/>
  <c r="C171" i="3"/>
  <c r="D171" i="3"/>
  <c r="E171" i="3" s="1"/>
  <c r="M172" i="5" s="1"/>
  <c r="F171" i="3"/>
  <c r="H171" i="3" s="1"/>
  <c r="N172" i="5" s="1"/>
  <c r="G171" i="3"/>
  <c r="I171" i="3"/>
  <c r="J171" i="3" s="1"/>
  <c r="K171" i="3" s="1"/>
  <c r="L171" i="3"/>
  <c r="O171" i="3"/>
  <c r="Q171" i="3" s="1"/>
  <c r="P171" i="3"/>
  <c r="R171" i="3"/>
  <c r="S171" i="3"/>
  <c r="Q172" i="5" s="1"/>
  <c r="T171" i="3"/>
  <c r="U171" i="3"/>
  <c r="W171" i="3" s="1"/>
  <c r="R172" i="5" s="1"/>
  <c r="V171" i="3"/>
  <c r="X171" i="3"/>
  <c r="Y171" i="3"/>
  <c r="Z171" i="3"/>
  <c r="S172" i="5" s="1"/>
  <c r="AA171" i="3"/>
  <c r="AB171" i="3" s="1"/>
  <c r="AC171" i="3"/>
  <c r="T172" i="5" s="1"/>
  <c r="AD171" i="3"/>
  <c r="AE171" i="3"/>
  <c r="AF171" i="3"/>
  <c r="AH171" i="3" s="1"/>
  <c r="AG171" i="3"/>
  <c r="C172" i="3"/>
  <c r="D172" i="3"/>
  <c r="E172" i="3" s="1"/>
  <c r="F172" i="3"/>
  <c r="G172" i="3"/>
  <c r="H172" i="3"/>
  <c r="N173" i="5" s="1"/>
  <c r="I172" i="3"/>
  <c r="J172" i="3" s="1"/>
  <c r="K172" i="3" s="1"/>
  <c r="M172" i="3" s="1"/>
  <c r="O173" i="5" s="1"/>
  <c r="L172" i="3"/>
  <c r="O172" i="3"/>
  <c r="P172" i="3" s="1"/>
  <c r="Q172" i="3"/>
  <c r="R172" i="3" s="1"/>
  <c r="S172" i="3"/>
  <c r="Q173" i="5" s="1"/>
  <c r="T172" i="3"/>
  <c r="U172" i="3"/>
  <c r="V172" i="3"/>
  <c r="X172" i="3"/>
  <c r="Y172" i="3"/>
  <c r="Z172" i="3" s="1"/>
  <c r="S173" i="5" s="1"/>
  <c r="AA172" i="3"/>
  <c r="AB172" i="3" s="1"/>
  <c r="AC172" i="3" s="1"/>
  <c r="T173" i="5" s="1"/>
  <c r="AD172" i="3"/>
  <c r="AE172" i="3"/>
  <c r="AF172" i="3"/>
  <c r="AG172" i="3"/>
  <c r="AH172" i="3" s="1"/>
  <c r="AI172" i="3" s="1"/>
  <c r="U173" i="5" s="1"/>
  <c r="C173" i="3"/>
  <c r="D173" i="3"/>
  <c r="F173" i="3"/>
  <c r="G173" i="3"/>
  <c r="I173" i="3"/>
  <c r="J173" i="3"/>
  <c r="K173" i="3" s="1"/>
  <c r="M173" i="3" s="1"/>
  <c r="O174" i="5" s="1"/>
  <c r="L173" i="3"/>
  <c r="O173" i="3"/>
  <c r="P173" i="3" s="1"/>
  <c r="T173" i="3"/>
  <c r="W173" i="3" s="1"/>
  <c r="R174" i="5" s="1"/>
  <c r="U173" i="3"/>
  <c r="V173" i="3"/>
  <c r="X173" i="3"/>
  <c r="Y173" i="3"/>
  <c r="AA173" i="3"/>
  <c r="AB173" i="3" s="1"/>
  <c r="AC173" i="3" s="1"/>
  <c r="T174" i="5" s="1"/>
  <c r="AD173" i="3"/>
  <c r="AE173" i="3"/>
  <c r="AF173" i="3"/>
  <c r="AH173" i="3" s="1"/>
  <c r="AG173" i="3"/>
  <c r="C174" i="3"/>
  <c r="D174" i="3"/>
  <c r="E174" i="3" s="1"/>
  <c r="M175" i="5" s="1"/>
  <c r="F174" i="3"/>
  <c r="H174" i="3" s="1"/>
  <c r="N175" i="5" s="1"/>
  <c r="G174" i="3"/>
  <c r="I174" i="3"/>
  <c r="J174" i="3" s="1"/>
  <c r="K174" i="3" s="1"/>
  <c r="M174" i="3" s="1"/>
  <c r="O175" i="5" s="1"/>
  <c r="L174" i="3"/>
  <c r="O174" i="3"/>
  <c r="T174" i="3"/>
  <c r="U174" i="3"/>
  <c r="V174" i="3"/>
  <c r="X174" i="3"/>
  <c r="Y174" i="3"/>
  <c r="Z174" i="3"/>
  <c r="S175" i="5" s="1"/>
  <c r="AA174" i="3"/>
  <c r="AB174" i="3" s="1"/>
  <c r="AC174" i="3" s="1"/>
  <c r="T175" i="5" s="1"/>
  <c r="AD174" i="3"/>
  <c r="AE174" i="3"/>
  <c r="AF174" i="3"/>
  <c r="AG174" i="3"/>
  <c r="C175" i="3"/>
  <c r="D175" i="3"/>
  <c r="F175" i="3"/>
  <c r="H175" i="3" s="1"/>
  <c r="N176" i="5" s="1"/>
  <c r="G175" i="3"/>
  <c r="I175" i="3"/>
  <c r="J175" i="3" s="1"/>
  <c r="K175" i="3" s="1"/>
  <c r="L175" i="3"/>
  <c r="O175" i="3"/>
  <c r="P175" i="3" s="1"/>
  <c r="Q175" i="3"/>
  <c r="R175" i="3"/>
  <c r="S175" i="3" s="1"/>
  <c r="Q176" i="5" s="1"/>
  <c r="T175" i="3"/>
  <c r="W175" i="3" s="1"/>
  <c r="R176" i="5" s="1"/>
  <c r="U175" i="3"/>
  <c r="V175" i="3"/>
  <c r="X175" i="3"/>
  <c r="Y175" i="3"/>
  <c r="Z175" i="3"/>
  <c r="S176" i="5" s="1"/>
  <c r="AA175" i="3"/>
  <c r="AB175" i="3" s="1"/>
  <c r="AC175" i="3" s="1"/>
  <c r="T176" i="5" s="1"/>
  <c r="AD175" i="3"/>
  <c r="AE175" i="3"/>
  <c r="AF175" i="3"/>
  <c r="AH175" i="3" s="1"/>
  <c r="AG175" i="3"/>
  <c r="C176" i="3"/>
  <c r="D176" i="3"/>
  <c r="E176" i="3" s="1"/>
  <c r="M177" i="5" s="1"/>
  <c r="F176" i="3"/>
  <c r="H176" i="3" s="1"/>
  <c r="N177" i="5" s="1"/>
  <c r="G176" i="3"/>
  <c r="I176" i="3"/>
  <c r="J176" i="3" s="1"/>
  <c r="K176" i="3" s="1"/>
  <c r="M176" i="3" s="1"/>
  <c r="O177" i="5" s="1"/>
  <c r="L176" i="3"/>
  <c r="O176" i="3"/>
  <c r="P176" i="3" s="1"/>
  <c r="T176" i="3"/>
  <c r="W176" i="3" s="1"/>
  <c r="R177" i="5" s="1"/>
  <c r="U176" i="3"/>
  <c r="V176" i="3"/>
  <c r="X176" i="3"/>
  <c r="Z176" i="3" s="1"/>
  <c r="S177" i="5" s="1"/>
  <c r="Y176" i="3"/>
  <c r="AA176" i="3"/>
  <c r="AB176" i="3" s="1"/>
  <c r="AC176" i="3" s="1"/>
  <c r="T177" i="5" s="1"/>
  <c r="AD176" i="3"/>
  <c r="AE176" i="3"/>
  <c r="AF176" i="3"/>
  <c r="AG176" i="3"/>
  <c r="C177" i="3"/>
  <c r="D177" i="3"/>
  <c r="F177" i="3"/>
  <c r="G177" i="3"/>
  <c r="I177" i="3"/>
  <c r="J177" i="3"/>
  <c r="K177" i="3" s="1"/>
  <c r="L177" i="3"/>
  <c r="O177" i="3"/>
  <c r="Q177" i="3" s="1"/>
  <c r="R177" i="3" s="1"/>
  <c r="P177" i="3"/>
  <c r="S177" i="3" s="1"/>
  <c r="Q178" i="5" s="1"/>
  <c r="T177" i="3"/>
  <c r="U177" i="3"/>
  <c r="V177" i="3"/>
  <c r="X177" i="3"/>
  <c r="Y177" i="3"/>
  <c r="AA177" i="3"/>
  <c r="AB177" i="3" s="1"/>
  <c r="AC177" i="3" s="1"/>
  <c r="T178" i="5" s="1"/>
  <c r="AD177" i="3"/>
  <c r="AE177" i="3"/>
  <c r="AF177" i="3"/>
  <c r="AG177" i="3"/>
  <c r="C178" i="3"/>
  <c r="D178" i="3"/>
  <c r="E178" i="3"/>
  <c r="M179" i="5" s="1"/>
  <c r="F178" i="3"/>
  <c r="G178" i="3"/>
  <c r="I178" i="3"/>
  <c r="J178" i="3" s="1"/>
  <c r="K178" i="3" s="1"/>
  <c r="M178" i="3" s="1"/>
  <c r="O179" i="5" s="1"/>
  <c r="L178" i="3"/>
  <c r="O178" i="3"/>
  <c r="P178" i="3" s="1"/>
  <c r="Q178" i="3"/>
  <c r="R178" i="3" s="1"/>
  <c r="T178" i="3"/>
  <c r="U178" i="3"/>
  <c r="V178" i="3"/>
  <c r="X178" i="3"/>
  <c r="Y178" i="3"/>
  <c r="AA178" i="3"/>
  <c r="AB178" i="3"/>
  <c r="AC178" i="3" s="1"/>
  <c r="T179" i="5" s="1"/>
  <c r="AD178" i="3"/>
  <c r="AE178" i="3"/>
  <c r="AF178" i="3"/>
  <c r="AG178" i="3"/>
  <c r="C179" i="3"/>
  <c r="D179" i="3"/>
  <c r="F179" i="3"/>
  <c r="G179" i="3"/>
  <c r="I179" i="3"/>
  <c r="J179" i="3" s="1"/>
  <c r="K179" i="3" s="1"/>
  <c r="L179" i="3"/>
  <c r="O179" i="3"/>
  <c r="P179" i="3" s="1"/>
  <c r="Q179" i="3"/>
  <c r="R179" i="3" s="1"/>
  <c r="T179" i="3"/>
  <c r="U179" i="3"/>
  <c r="V179" i="3"/>
  <c r="X179" i="3"/>
  <c r="Y179" i="3"/>
  <c r="Z179" i="3"/>
  <c r="S180" i="5" s="1"/>
  <c r="AA179" i="3"/>
  <c r="AB179" i="3"/>
  <c r="AC179" i="3" s="1"/>
  <c r="T180" i="5" s="1"/>
  <c r="AD179" i="3"/>
  <c r="AE179" i="3"/>
  <c r="AF179" i="3"/>
  <c r="AH179" i="3" s="1"/>
  <c r="AG179" i="3"/>
  <c r="C180" i="3"/>
  <c r="D180" i="3"/>
  <c r="F180" i="3"/>
  <c r="G180" i="3"/>
  <c r="I180" i="3"/>
  <c r="J180" i="3" s="1"/>
  <c r="K180" i="3" s="1"/>
  <c r="M180" i="3" s="1"/>
  <c r="O181" i="5" s="1"/>
  <c r="L180" i="3"/>
  <c r="O180" i="3"/>
  <c r="T180" i="3"/>
  <c r="U180" i="3"/>
  <c r="V180" i="3"/>
  <c r="X180" i="3"/>
  <c r="Y180" i="3"/>
  <c r="AA180" i="3"/>
  <c r="AB180" i="3" s="1"/>
  <c r="AC180" i="3" s="1"/>
  <c r="T181" i="5" s="1"/>
  <c r="AD180" i="3"/>
  <c r="AE180" i="3"/>
  <c r="AF180" i="3"/>
  <c r="AH180" i="3" s="1"/>
  <c r="AG180" i="3"/>
  <c r="C181" i="3"/>
  <c r="D181" i="3"/>
  <c r="E181" i="3" s="1"/>
  <c r="M182" i="5" s="1"/>
  <c r="F181" i="3"/>
  <c r="H181" i="3" s="1"/>
  <c r="N182" i="5" s="1"/>
  <c r="G181" i="3"/>
  <c r="I181" i="3"/>
  <c r="J181" i="3"/>
  <c r="K181" i="3" s="1"/>
  <c r="L181" i="3"/>
  <c r="O181" i="3"/>
  <c r="P181" i="3"/>
  <c r="S181" i="3" s="1"/>
  <c r="Q182" i="5" s="1"/>
  <c r="Q181" i="3"/>
  <c r="R181" i="3" s="1"/>
  <c r="T181" i="3"/>
  <c r="U181" i="3"/>
  <c r="V181" i="3"/>
  <c r="X181" i="3"/>
  <c r="Y181" i="3"/>
  <c r="Z181" i="3"/>
  <c r="S182" i="5" s="1"/>
  <c r="AA181" i="3"/>
  <c r="AB181" i="3" s="1"/>
  <c r="AC181" i="3" s="1"/>
  <c r="T182" i="5" s="1"/>
  <c r="AD181" i="3"/>
  <c r="AE181" i="3"/>
  <c r="AF181" i="3"/>
  <c r="AG181" i="3"/>
  <c r="C182" i="3"/>
  <c r="D182" i="3"/>
  <c r="E182" i="3" s="1"/>
  <c r="M183" i="5" s="1"/>
  <c r="F182" i="3"/>
  <c r="G182" i="3"/>
  <c r="H182" i="3" s="1"/>
  <c r="N183" i="5" s="1"/>
  <c r="I182" i="3"/>
  <c r="J182" i="3" s="1"/>
  <c r="K182" i="3" s="1"/>
  <c r="L182" i="3"/>
  <c r="O182" i="3"/>
  <c r="P182" i="3" s="1"/>
  <c r="T182" i="3"/>
  <c r="U182" i="3"/>
  <c r="W182" i="3" s="1"/>
  <c r="R183" i="5" s="1"/>
  <c r="V182" i="3"/>
  <c r="X182" i="3"/>
  <c r="Y182" i="3"/>
  <c r="AA182" i="3"/>
  <c r="AB182" i="3" s="1"/>
  <c r="AC182" i="3" s="1"/>
  <c r="T183" i="5" s="1"/>
  <c r="AD182" i="3"/>
  <c r="AE182" i="3"/>
  <c r="AF182" i="3"/>
  <c r="AG182" i="3"/>
  <c r="C183" i="3"/>
  <c r="D183" i="3"/>
  <c r="F183" i="3"/>
  <c r="G183" i="3"/>
  <c r="I183" i="3"/>
  <c r="J183" i="3"/>
  <c r="K183" i="3" s="1"/>
  <c r="L183" i="3"/>
  <c r="M183" i="3"/>
  <c r="O184" i="5" s="1"/>
  <c r="O183" i="3"/>
  <c r="Q183" i="3" s="1"/>
  <c r="R183" i="3" s="1"/>
  <c r="T183" i="3"/>
  <c r="U183" i="3"/>
  <c r="V183" i="3"/>
  <c r="X183" i="3"/>
  <c r="Y183" i="3"/>
  <c r="Z183" i="3" s="1"/>
  <c r="S184" i="5" s="1"/>
  <c r="AA183" i="3"/>
  <c r="AB183" i="3"/>
  <c r="AC183" i="3"/>
  <c r="T184" i="5" s="1"/>
  <c r="AD183" i="3"/>
  <c r="AE183" i="3"/>
  <c r="AF183" i="3"/>
  <c r="AH183" i="3" s="1"/>
  <c r="AG183" i="3"/>
  <c r="C184" i="3"/>
  <c r="E184" i="3" s="1"/>
  <c r="M185" i="5" s="1"/>
  <c r="D184" i="3"/>
  <c r="F184" i="3"/>
  <c r="G184" i="3"/>
  <c r="H184" i="3" s="1"/>
  <c r="N185" i="5" s="1"/>
  <c r="I184" i="3"/>
  <c r="J184" i="3" s="1"/>
  <c r="K184" i="3" s="1"/>
  <c r="L184" i="3"/>
  <c r="O184" i="3"/>
  <c r="P184" i="3" s="1"/>
  <c r="T184" i="3"/>
  <c r="W184" i="3" s="1"/>
  <c r="R185" i="5" s="1"/>
  <c r="U184" i="3"/>
  <c r="V184" i="3"/>
  <c r="X184" i="3"/>
  <c r="Y184" i="3"/>
  <c r="Z184" i="3"/>
  <c r="S185" i="5" s="1"/>
  <c r="AA184" i="3"/>
  <c r="AB184" i="3" s="1"/>
  <c r="AC184" i="3" s="1"/>
  <c r="T185" i="5" s="1"/>
  <c r="AD184" i="3"/>
  <c r="AE184" i="3"/>
  <c r="AF184" i="3"/>
  <c r="AG184" i="3"/>
  <c r="C185" i="3"/>
  <c r="D185" i="3"/>
  <c r="E185" i="3" s="1"/>
  <c r="F185" i="3"/>
  <c r="G185" i="3"/>
  <c r="I185" i="3"/>
  <c r="J185" i="3" s="1"/>
  <c r="K185" i="3" s="1"/>
  <c r="M185" i="3" s="1"/>
  <c r="O186" i="5" s="1"/>
  <c r="L185" i="3"/>
  <c r="O185" i="3"/>
  <c r="Q185" i="3" s="1"/>
  <c r="R185" i="3" s="1"/>
  <c r="P185" i="3"/>
  <c r="S185" i="3" s="1"/>
  <c r="Q186" i="5" s="1"/>
  <c r="T185" i="3"/>
  <c r="U185" i="3"/>
  <c r="V185" i="3"/>
  <c r="X185" i="3"/>
  <c r="Z185" i="3" s="1"/>
  <c r="S186" i="5" s="1"/>
  <c r="Y185" i="3"/>
  <c r="AA185" i="3"/>
  <c r="AB185" i="3"/>
  <c r="AC185" i="3" s="1"/>
  <c r="T186" i="5" s="1"/>
  <c r="AD185" i="3"/>
  <c r="AE185" i="3"/>
  <c r="AF185" i="3"/>
  <c r="AG185" i="3"/>
  <c r="C186" i="3"/>
  <c r="E186" i="3" s="1"/>
  <c r="M187" i="5" s="1"/>
  <c r="D186" i="3"/>
  <c r="F186" i="3"/>
  <c r="G186" i="3"/>
  <c r="I186" i="3"/>
  <c r="J186" i="3" s="1"/>
  <c r="K186" i="3" s="1"/>
  <c r="M186" i="3" s="1"/>
  <c r="O187" i="5" s="1"/>
  <c r="L186" i="3"/>
  <c r="O186" i="3"/>
  <c r="T186" i="3"/>
  <c r="U186" i="3"/>
  <c r="V186" i="3"/>
  <c r="W186" i="3"/>
  <c r="R187" i="5" s="1"/>
  <c r="X186" i="3"/>
  <c r="Y186" i="3"/>
  <c r="Z186" i="3" s="1"/>
  <c r="S187" i="5" s="1"/>
  <c r="AA186" i="3"/>
  <c r="AB186" i="3" s="1"/>
  <c r="AC186" i="3" s="1"/>
  <c r="T187" i="5" s="1"/>
  <c r="AD186" i="3"/>
  <c r="AE186" i="3"/>
  <c r="AF186" i="3"/>
  <c r="AG186" i="3"/>
  <c r="C187" i="3"/>
  <c r="D187" i="3"/>
  <c r="E187" i="3" s="1"/>
  <c r="M188" i="5" s="1"/>
  <c r="F187" i="3"/>
  <c r="H187" i="3" s="1"/>
  <c r="G187" i="3"/>
  <c r="I187" i="3"/>
  <c r="J187" i="3" s="1"/>
  <c r="K187" i="3" s="1"/>
  <c r="L187" i="3"/>
  <c r="O187" i="3"/>
  <c r="Q187" i="3" s="1"/>
  <c r="R187" i="3" s="1"/>
  <c r="P187" i="3"/>
  <c r="T187" i="3"/>
  <c r="W187" i="3" s="1"/>
  <c r="R188" i="5" s="1"/>
  <c r="U187" i="3"/>
  <c r="V187" i="3"/>
  <c r="X187" i="3"/>
  <c r="Y187" i="3"/>
  <c r="AA187" i="3"/>
  <c r="AB187" i="3"/>
  <c r="AC187" i="3" s="1"/>
  <c r="T188" i="5" s="1"/>
  <c r="AD187" i="3"/>
  <c r="AE187" i="3"/>
  <c r="AF187" i="3"/>
  <c r="AH187" i="3" s="1"/>
  <c r="AG187" i="3"/>
  <c r="C188" i="3"/>
  <c r="D188" i="3"/>
  <c r="E188" i="3" s="1"/>
  <c r="M189" i="5" s="1"/>
  <c r="F188" i="3"/>
  <c r="G188" i="3"/>
  <c r="I188" i="3"/>
  <c r="J188" i="3" s="1"/>
  <c r="K188" i="3" s="1"/>
  <c r="M188" i="3" s="1"/>
  <c r="O189" i="5" s="1"/>
  <c r="L188" i="3"/>
  <c r="O188" i="3"/>
  <c r="P188" i="3" s="1"/>
  <c r="T188" i="3"/>
  <c r="U188" i="3"/>
  <c r="V188" i="3"/>
  <c r="X188" i="3"/>
  <c r="Y188" i="3"/>
  <c r="AA188" i="3"/>
  <c r="AB188" i="3" s="1"/>
  <c r="AC188" i="3" s="1"/>
  <c r="T189" i="5" s="1"/>
  <c r="AD188" i="3"/>
  <c r="AE188" i="3"/>
  <c r="AF188" i="3"/>
  <c r="AH188" i="3" s="1"/>
  <c r="AG188" i="3"/>
  <c r="C189" i="3"/>
  <c r="D189" i="3"/>
  <c r="E189" i="3" s="1"/>
  <c r="F189" i="3"/>
  <c r="H189" i="3" s="1"/>
  <c r="N190" i="5" s="1"/>
  <c r="G189" i="3"/>
  <c r="I189" i="3"/>
  <c r="J189" i="3" s="1"/>
  <c r="K189" i="3" s="1"/>
  <c r="L189" i="3"/>
  <c r="O189" i="3"/>
  <c r="P189" i="3" s="1"/>
  <c r="Q189" i="3"/>
  <c r="R189" i="3" s="1"/>
  <c r="S189" i="3" s="1"/>
  <c r="Q190" i="5" s="1"/>
  <c r="T189" i="3"/>
  <c r="U189" i="3"/>
  <c r="V189" i="3"/>
  <c r="X189" i="3"/>
  <c r="Y189" i="3"/>
  <c r="Z189" i="3"/>
  <c r="S190" i="5" s="1"/>
  <c r="AA189" i="3"/>
  <c r="AB189" i="3" s="1"/>
  <c r="AC189" i="3" s="1"/>
  <c r="T190" i="5" s="1"/>
  <c r="AD189" i="3"/>
  <c r="AE189" i="3"/>
  <c r="AF189" i="3"/>
  <c r="AG189" i="3"/>
  <c r="C190" i="3"/>
  <c r="D190" i="3"/>
  <c r="E190" i="3"/>
  <c r="M191" i="5" s="1"/>
  <c r="F190" i="3"/>
  <c r="G190" i="3"/>
  <c r="I190" i="3"/>
  <c r="J190" i="3" s="1"/>
  <c r="K190" i="3" s="1"/>
  <c r="M190" i="3" s="1"/>
  <c r="O191" i="5" s="1"/>
  <c r="L190" i="3"/>
  <c r="O190" i="3"/>
  <c r="P190" i="3" s="1"/>
  <c r="T190" i="3"/>
  <c r="U190" i="3"/>
  <c r="V190" i="3"/>
  <c r="W190" i="3" s="1"/>
  <c r="R191" i="5" s="1"/>
  <c r="X190" i="3"/>
  <c r="Y190" i="3"/>
  <c r="AA190" i="3"/>
  <c r="AB190" i="3" s="1"/>
  <c r="AC190" i="3" s="1"/>
  <c r="T191" i="5" s="1"/>
  <c r="AD190" i="3"/>
  <c r="AE190" i="3"/>
  <c r="AF190" i="3"/>
  <c r="AH190" i="3" s="1"/>
  <c r="AI190" i="3" s="1"/>
  <c r="U191" i="5" s="1"/>
  <c r="AG190" i="3"/>
  <c r="C191" i="3"/>
  <c r="D191" i="3"/>
  <c r="E191" i="3" s="1"/>
  <c r="M192" i="5" s="1"/>
  <c r="F191" i="3"/>
  <c r="H191" i="3" s="1"/>
  <c r="N192" i="5" s="1"/>
  <c r="G191" i="3"/>
  <c r="I191" i="3"/>
  <c r="J191" i="3"/>
  <c r="K191" i="3"/>
  <c r="L191" i="3"/>
  <c r="O191" i="3"/>
  <c r="T191" i="3"/>
  <c r="U191" i="3"/>
  <c r="V191" i="3"/>
  <c r="X191" i="3"/>
  <c r="Z191" i="3" s="1"/>
  <c r="S192" i="5" s="1"/>
  <c r="Y191" i="3"/>
  <c r="AA191" i="3"/>
  <c r="AB191" i="3"/>
  <c r="AC191" i="3"/>
  <c r="T192" i="5" s="1"/>
  <c r="AD191" i="3"/>
  <c r="AE191" i="3"/>
  <c r="AF191" i="3"/>
  <c r="AG191" i="3"/>
  <c r="C192" i="3"/>
  <c r="E192" i="3" s="1"/>
  <c r="M193" i="5" s="1"/>
  <c r="D192" i="3"/>
  <c r="F192" i="3"/>
  <c r="G192" i="3"/>
  <c r="H192" i="3" s="1"/>
  <c r="N193" i="5" s="1"/>
  <c r="I192" i="3"/>
  <c r="J192" i="3" s="1"/>
  <c r="K192" i="3" s="1"/>
  <c r="L192" i="3"/>
  <c r="O192" i="3"/>
  <c r="Q192" i="3" s="1"/>
  <c r="R192" i="3" s="1"/>
  <c r="T192" i="3"/>
  <c r="U192" i="3"/>
  <c r="V192" i="3"/>
  <c r="W192" i="3"/>
  <c r="R193" i="5" s="1"/>
  <c r="X192" i="3"/>
  <c r="Y192" i="3"/>
  <c r="AA192" i="3"/>
  <c r="AB192" i="3" s="1"/>
  <c r="AC192" i="3" s="1"/>
  <c r="T193" i="5" s="1"/>
  <c r="AD192" i="3"/>
  <c r="AE192" i="3"/>
  <c r="AF192" i="3"/>
  <c r="AG192" i="3"/>
  <c r="C193" i="3"/>
  <c r="D193" i="3"/>
  <c r="E193" i="3"/>
  <c r="F193" i="3"/>
  <c r="H193" i="3" s="1"/>
  <c r="N194" i="5" s="1"/>
  <c r="G193" i="3"/>
  <c r="I193" i="3"/>
  <c r="J193" i="3"/>
  <c r="K193" i="3" s="1"/>
  <c r="L193" i="3"/>
  <c r="O193" i="3"/>
  <c r="Q193" i="3" s="1"/>
  <c r="R193" i="3" s="1"/>
  <c r="T193" i="3"/>
  <c r="U193" i="3"/>
  <c r="V193" i="3"/>
  <c r="X193" i="3"/>
  <c r="Y193" i="3"/>
  <c r="Z193" i="3"/>
  <c r="S194" i="5" s="1"/>
  <c r="AA193" i="3"/>
  <c r="AB193" i="3" s="1"/>
  <c r="AC193" i="3"/>
  <c r="T194" i="5" s="1"/>
  <c r="AD193" i="3"/>
  <c r="AE193" i="3"/>
  <c r="AF193" i="3"/>
  <c r="AH193" i="3" s="1"/>
  <c r="AG193" i="3"/>
  <c r="C4" i="4"/>
  <c r="D4" i="4"/>
  <c r="Y5" i="5" s="1"/>
  <c r="E4" i="4"/>
  <c r="F4" i="4"/>
  <c r="G4" i="4" s="1"/>
  <c r="Z5" i="5" s="1"/>
  <c r="I4" i="4"/>
  <c r="J4" i="4"/>
  <c r="K4" i="4"/>
  <c r="L4" i="4"/>
  <c r="N4" i="4"/>
  <c r="O4" i="4"/>
  <c r="R4" i="4" s="1"/>
  <c r="AC5" i="5" s="1"/>
  <c r="P4" i="4"/>
  <c r="Q4" i="4"/>
  <c r="S4" i="4"/>
  <c r="V4" i="4" s="1"/>
  <c r="AD5" i="5" s="1"/>
  <c r="T4" i="4"/>
  <c r="U4" i="4"/>
  <c r="C5" i="4"/>
  <c r="D5" i="4" s="1"/>
  <c r="Y6" i="5" s="1"/>
  <c r="E5" i="4"/>
  <c r="G5" i="4" s="1"/>
  <c r="Z6" i="5" s="1"/>
  <c r="F5" i="4"/>
  <c r="I5" i="4"/>
  <c r="J5" i="4"/>
  <c r="M5" i="4" s="1"/>
  <c r="AB6" i="5" s="1"/>
  <c r="K5" i="4"/>
  <c r="L5" i="4"/>
  <c r="N5" i="4"/>
  <c r="O5" i="4" s="1"/>
  <c r="R5" i="4" s="1"/>
  <c r="AC6" i="5" s="1"/>
  <c r="P5" i="4"/>
  <c r="Q5" i="4"/>
  <c r="S5" i="4"/>
  <c r="T5" i="4"/>
  <c r="U5" i="4"/>
  <c r="C6" i="4"/>
  <c r="D6" i="4" s="1"/>
  <c r="E6" i="4"/>
  <c r="F6" i="4"/>
  <c r="G6" i="4" s="1"/>
  <c r="Z7" i="5" s="1"/>
  <c r="I6" i="4"/>
  <c r="M6" i="4" s="1"/>
  <c r="AB7" i="5" s="1"/>
  <c r="J6" i="4"/>
  <c r="K6" i="4"/>
  <c r="L6" i="4"/>
  <c r="N6" i="4"/>
  <c r="O6" i="4" s="1"/>
  <c r="P6" i="4"/>
  <c r="Q6" i="4"/>
  <c r="S6" i="4"/>
  <c r="T6" i="4"/>
  <c r="U6" i="4"/>
  <c r="V6" i="4"/>
  <c r="AD7" i="5" s="1"/>
  <c r="C7" i="4"/>
  <c r="D7" i="4" s="1"/>
  <c r="E7" i="4"/>
  <c r="F7" i="4"/>
  <c r="G7" i="4"/>
  <c r="Z8" i="5" s="1"/>
  <c r="I7" i="4"/>
  <c r="J7" i="4"/>
  <c r="K7" i="4"/>
  <c r="L7" i="4"/>
  <c r="N7" i="4"/>
  <c r="O7" i="4" s="1"/>
  <c r="P7" i="4"/>
  <c r="Q7" i="4"/>
  <c r="S7" i="4"/>
  <c r="T7" i="4"/>
  <c r="U7" i="4"/>
  <c r="C8" i="4"/>
  <c r="D8" i="4" s="1"/>
  <c r="Y9" i="5" s="1"/>
  <c r="E8" i="4"/>
  <c r="F8" i="4"/>
  <c r="I8" i="4"/>
  <c r="J8" i="4"/>
  <c r="K8" i="4"/>
  <c r="L8" i="4"/>
  <c r="N8" i="4"/>
  <c r="O8" i="4" s="1"/>
  <c r="R8" i="4" s="1"/>
  <c r="AC9" i="5" s="1"/>
  <c r="P8" i="4"/>
  <c r="Q8" i="4"/>
  <c r="S8" i="4"/>
  <c r="T8" i="4"/>
  <c r="U8" i="4"/>
  <c r="C9" i="4"/>
  <c r="D9" i="4" s="1"/>
  <c r="Y10" i="5" s="1"/>
  <c r="E9" i="4"/>
  <c r="G9" i="4" s="1"/>
  <c r="F9" i="4"/>
  <c r="I9" i="4"/>
  <c r="J9" i="4"/>
  <c r="K9" i="4"/>
  <c r="L9" i="4"/>
  <c r="N9" i="4"/>
  <c r="O9" i="4"/>
  <c r="P9" i="4"/>
  <c r="Q9" i="4"/>
  <c r="S9" i="4"/>
  <c r="T9" i="4"/>
  <c r="U9" i="4"/>
  <c r="V9" i="4"/>
  <c r="AD10" i="5" s="1"/>
  <c r="C10" i="4"/>
  <c r="D10" i="4"/>
  <c r="E10" i="4"/>
  <c r="G10" i="4" s="1"/>
  <c r="Z11" i="5" s="1"/>
  <c r="F10" i="4"/>
  <c r="I10" i="4"/>
  <c r="J10" i="4"/>
  <c r="K10" i="4"/>
  <c r="L10" i="4"/>
  <c r="N10" i="4"/>
  <c r="O10" i="4" s="1"/>
  <c r="R10" i="4" s="1"/>
  <c r="AC11" i="5" s="1"/>
  <c r="P10" i="4"/>
  <c r="Q10" i="4"/>
  <c r="S10" i="4"/>
  <c r="T10" i="4"/>
  <c r="U10" i="4"/>
  <c r="C11" i="4"/>
  <c r="D11" i="4" s="1"/>
  <c r="Y12" i="5" s="1"/>
  <c r="E11" i="4"/>
  <c r="F11" i="4"/>
  <c r="I11" i="4"/>
  <c r="J11" i="4"/>
  <c r="K11" i="4"/>
  <c r="M11" i="4" s="1"/>
  <c r="AB12" i="5" s="1"/>
  <c r="L11" i="4"/>
  <c r="N11" i="4"/>
  <c r="O11" i="4" s="1"/>
  <c r="R11" i="4" s="1"/>
  <c r="P11" i="4"/>
  <c r="Q11" i="4"/>
  <c r="S11" i="4"/>
  <c r="T11" i="4"/>
  <c r="U11" i="4"/>
  <c r="C12" i="4"/>
  <c r="D12" i="4" s="1"/>
  <c r="E12" i="4"/>
  <c r="F12" i="4"/>
  <c r="G12" i="4"/>
  <c r="Z13" i="5" s="1"/>
  <c r="I12" i="4"/>
  <c r="J12" i="4"/>
  <c r="K12" i="4"/>
  <c r="L12" i="4"/>
  <c r="N12" i="4"/>
  <c r="O12" i="4"/>
  <c r="P12" i="4"/>
  <c r="Q12" i="4"/>
  <c r="R12" i="4"/>
  <c r="AC13" i="5" s="1"/>
  <c r="S12" i="4"/>
  <c r="T12" i="4"/>
  <c r="U12" i="4"/>
  <c r="C13" i="4"/>
  <c r="D13" i="4"/>
  <c r="Y14" i="5" s="1"/>
  <c r="E13" i="4"/>
  <c r="F13" i="4"/>
  <c r="I13" i="4"/>
  <c r="M13" i="4" s="1"/>
  <c r="AB14" i="5" s="1"/>
  <c r="J13" i="4"/>
  <c r="K13" i="4"/>
  <c r="L13" i="4"/>
  <c r="N13" i="4"/>
  <c r="O13" i="4"/>
  <c r="P13" i="4"/>
  <c r="Q13" i="4"/>
  <c r="R13" i="4"/>
  <c r="AC14" i="5" s="1"/>
  <c r="S13" i="4"/>
  <c r="T13" i="4"/>
  <c r="U13" i="4"/>
  <c r="C14" i="4"/>
  <c r="D14" i="4"/>
  <c r="Y15" i="5" s="1"/>
  <c r="E14" i="4"/>
  <c r="F14" i="4"/>
  <c r="I14" i="4"/>
  <c r="M14" i="4" s="1"/>
  <c r="AB15" i="5" s="1"/>
  <c r="J14" i="4"/>
  <c r="K14" i="4"/>
  <c r="L14" i="4"/>
  <c r="N14" i="4"/>
  <c r="O14" i="4" s="1"/>
  <c r="P14" i="4"/>
  <c r="Q14" i="4"/>
  <c r="S14" i="4"/>
  <c r="V14" i="4" s="1"/>
  <c r="AD15" i="5" s="1"/>
  <c r="T14" i="4"/>
  <c r="U14" i="4"/>
  <c r="C15" i="4"/>
  <c r="D15" i="4" s="1"/>
  <c r="E15" i="4"/>
  <c r="F15" i="4"/>
  <c r="I15" i="4"/>
  <c r="J15" i="4"/>
  <c r="K15" i="4"/>
  <c r="L15" i="4"/>
  <c r="N15" i="4"/>
  <c r="O15" i="4"/>
  <c r="P15" i="4"/>
  <c r="R15" i="4" s="1"/>
  <c r="AC16" i="5" s="1"/>
  <c r="Q15" i="4"/>
  <c r="S15" i="4"/>
  <c r="V15" i="4" s="1"/>
  <c r="AD16" i="5" s="1"/>
  <c r="T15" i="4"/>
  <c r="U15" i="4"/>
  <c r="C16" i="4"/>
  <c r="D16" i="4"/>
  <c r="Y17" i="5" s="1"/>
  <c r="E16" i="4"/>
  <c r="F16" i="4"/>
  <c r="I16" i="4"/>
  <c r="J16" i="4"/>
  <c r="K16" i="4"/>
  <c r="L16" i="4"/>
  <c r="N16" i="4"/>
  <c r="O16" i="4" s="1"/>
  <c r="P16" i="4"/>
  <c r="Q16" i="4"/>
  <c r="S16" i="4"/>
  <c r="V16" i="4" s="1"/>
  <c r="AD17" i="5" s="1"/>
  <c r="T16" i="4"/>
  <c r="U16" i="4"/>
  <c r="C17" i="4"/>
  <c r="D17" i="4"/>
  <c r="Y18" i="5" s="1"/>
  <c r="E17" i="4"/>
  <c r="F17" i="4"/>
  <c r="I17" i="4"/>
  <c r="J17" i="4"/>
  <c r="K17" i="4"/>
  <c r="L17" i="4"/>
  <c r="N17" i="4"/>
  <c r="O17" i="4"/>
  <c r="P17" i="4"/>
  <c r="Q17" i="4"/>
  <c r="S17" i="4"/>
  <c r="T17" i="4"/>
  <c r="U17" i="4"/>
  <c r="V17" i="4"/>
  <c r="AD18" i="5" s="1"/>
  <c r="C18" i="4"/>
  <c r="D18" i="4"/>
  <c r="E18" i="4"/>
  <c r="F18" i="4"/>
  <c r="G18" i="4" s="1"/>
  <c r="Z19" i="5" s="1"/>
  <c r="I18" i="4"/>
  <c r="J18" i="4"/>
  <c r="K18" i="4"/>
  <c r="L18" i="4"/>
  <c r="N18" i="4"/>
  <c r="O18" i="4" s="1"/>
  <c r="P18" i="4"/>
  <c r="Q18" i="4"/>
  <c r="S18" i="4"/>
  <c r="T18" i="4"/>
  <c r="U18" i="4"/>
  <c r="C19" i="4"/>
  <c r="D19" i="4"/>
  <c r="Y20" i="5" s="1"/>
  <c r="E19" i="4"/>
  <c r="F19" i="4"/>
  <c r="I19" i="4"/>
  <c r="J19" i="4"/>
  <c r="K19" i="4"/>
  <c r="L19" i="4"/>
  <c r="M19" i="4"/>
  <c r="AB20" i="5" s="1"/>
  <c r="N19" i="4"/>
  <c r="O19" i="4" s="1"/>
  <c r="R19" i="4" s="1"/>
  <c r="P19" i="4"/>
  <c r="Q19" i="4"/>
  <c r="S19" i="4"/>
  <c r="T19" i="4"/>
  <c r="U19" i="4"/>
  <c r="V19" i="4"/>
  <c r="AD20" i="5" s="1"/>
  <c r="C20" i="4"/>
  <c r="D20" i="4" s="1"/>
  <c r="E20" i="4"/>
  <c r="G20" i="4" s="1"/>
  <c r="Z21" i="5" s="1"/>
  <c r="F20" i="4"/>
  <c r="I20" i="4"/>
  <c r="J20" i="4"/>
  <c r="K20" i="4"/>
  <c r="L20" i="4"/>
  <c r="N20" i="4"/>
  <c r="O20" i="4" s="1"/>
  <c r="R20" i="4" s="1"/>
  <c r="P20" i="4"/>
  <c r="Q20" i="4"/>
  <c r="S20" i="4"/>
  <c r="T20" i="4"/>
  <c r="U20" i="4"/>
  <c r="V20" i="4"/>
  <c r="AD21" i="5" s="1"/>
  <c r="C21" i="4"/>
  <c r="D21" i="4" s="1"/>
  <c r="Y22" i="5" s="1"/>
  <c r="E21" i="4"/>
  <c r="F21" i="4"/>
  <c r="I21" i="4"/>
  <c r="M21" i="4" s="1"/>
  <c r="AB22" i="5" s="1"/>
  <c r="J21" i="4"/>
  <c r="K21" i="4"/>
  <c r="L21" i="4"/>
  <c r="N21" i="4"/>
  <c r="O21" i="4"/>
  <c r="P21" i="4"/>
  <c r="Q21" i="4"/>
  <c r="R21" i="4"/>
  <c r="AC22" i="5" s="1"/>
  <c r="S21" i="4"/>
  <c r="T21" i="4"/>
  <c r="U21" i="4"/>
  <c r="C22" i="4"/>
  <c r="D22" i="4"/>
  <c r="Y23" i="5" s="1"/>
  <c r="E22" i="4"/>
  <c r="F22" i="4"/>
  <c r="I22" i="4"/>
  <c r="M22" i="4" s="1"/>
  <c r="AB23" i="5" s="1"/>
  <c r="J22" i="4"/>
  <c r="K22" i="4"/>
  <c r="L22" i="4"/>
  <c r="N22" i="4"/>
  <c r="O22" i="4" s="1"/>
  <c r="P22" i="4"/>
  <c r="Q22" i="4"/>
  <c r="S22" i="4"/>
  <c r="T22" i="4"/>
  <c r="U22" i="4"/>
  <c r="V22" i="4" s="1"/>
  <c r="C23" i="4"/>
  <c r="D23" i="4" s="1"/>
  <c r="Y24" i="5" s="1"/>
  <c r="E23" i="4"/>
  <c r="F23" i="4"/>
  <c r="G23" i="4"/>
  <c r="Z24" i="5" s="1"/>
  <c r="H23" i="4"/>
  <c r="AA24" i="5" s="1"/>
  <c r="I23" i="4"/>
  <c r="J23" i="4"/>
  <c r="K23" i="4"/>
  <c r="L23" i="4"/>
  <c r="N23" i="4"/>
  <c r="O23" i="4"/>
  <c r="P23" i="4"/>
  <c r="Q23" i="4"/>
  <c r="R23" i="4"/>
  <c r="AC24" i="5" s="1"/>
  <c r="S23" i="4"/>
  <c r="T23" i="4"/>
  <c r="U23" i="4"/>
  <c r="C24" i="4"/>
  <c r="D24" i="4" s="1"/>
  <c r="Y25" i="5" s="1"/>
  <c r="E24" i="4"/>
  <c r="F24" i="4"/>
  <c r="I24" i="4"/>
  <c r="J24" i="4"/>
  <c r="K24" i="4"/>
  <c r="L24" i="4"/>
  <c r="N24" i="4"/>
  <c r="O24" i="4" s="1"/>
  <c r="R24" i="4" s="1"/>
  <c r="AC25" i="5" s="1"/>
  <c r="P24" i="4"/>
  <c r="Q24" i="4"/>
  <c r="S24" i="4"/>
  <c r="T24" i="4"/>
  <c r="U24" i="4"/>
  <c r="C25" i="4"/>
  <c r="D25" i="4"/>
  <c r="Y26" i="5" s="1"/>
  <c r="E25" i="4"/>
  <c r="G25" i="4" s="1"/>
  <c r="F25" i="4"/>
  <c r="I25" i="4"/>
  <c r="J25" i="4"/>
  <c r="K25" i="4"/>
  <c r="L25" i="4"/>
  <c r="N25" i="4"/>
  <c r="O25" i="4" s="1"/>
  <c r="P25" i="4"/>
  <c r="Q25" i="4"/>
  <c r="S25" i="4"/>
  <c r="T25" i="4"/>
  <c r="U25" i="4"/>
  <c r="C26" i="4"/>
  <c r="D26" i="4" s="1"/>
  <c r="E26" i="4"/>
  <c r="F26" i="4"/>
  <c r="G26" i="4"/>
  <c r="Z27" i="5" s="1"/>
  <c r="I26" i="4"/>
  <c r="J26" i="4"/>
  <c r="K26" i="4"/>
  <c r="L26" i="4"/>
  <c r="N26" i="4"/>
  <c r="O26" i="4" s="1"/>
  <c r="R26" i="4" s="1"/>
  <c r="AC27" i="5" s="1"/>
  <c r="P26" i="4"/>
  <c r="Q26" i="4"/>
  <c r="S26" i="4"/>
  <c r="T26" i="4"/>
  <c r="U26" i="4"/>
  <c r="C27" i="4"/>
  <c r="D27" i="4" s="1"/>
  <c r="Y28" i="5" s="1"/>
  <c r="E27" i="4"/>
  <c r="F27" i="4"/>
  <c r="I27" i="4"/>
  <c r="J27" i="4"/>
  <c r="K27" i="4"/>
  <c r="L27" i="4"/>
  <c r="N27" i="4"/>
  <c r="O27" i="4" s="1"/>
  <c r="R27" i="4" s="1"/>
  <c r="P27" i="4"/>
  <c r="Q27" i="4"/>
  <c r="S27" i="4"/>
  <c r="T27" i="4"/>
  <c r="U27" i="4"/>
  <c r="V27" i="4" s="1"/>
  <c r="AD28" i="5" s="1"/>
  <c r="C28" i="4"/>
  <c r="D28" i="4"/>
  <c r="E28" i="4"/>
  <c r="G28" i="4" s="1"/>
  <c r="Z29" i="5" s="1"/>
  <c r="F28" i="4"/>
  <c r="I28" i="4"/>
  <c r="J28" i="4"/>
  <c r="K28" i="4"/>
  <c r="L28" i="4"/>
  <c r="N28" i="4"/>
  <c r="O28" i="4" s="1"/>
  <c r="P28" i="4"/>
  <c r="Q28" i="4"/>
  <c r="S28" i="4"/>
  <c r="T28" i="4"/>
  <c r="V28" i="4" s="1"/>
  <c r="AD29" i="5" s="1"/>
  <c r="U28" i="4"/>
  <c r="C29" i="4"/>
  <c r="D29" i="4" s="1"/>
  <c r="E29" i="4"/>
  <c r="F29" i="4"/>
  <c r="I29" i="4"/>
  <c r="M29" i="4" s="1"/>
  <c r="AB30" i="5" s="1"/>
  <c r="J29" i="4"/>
  <c r="K29" i="4"/>
  <c r="L29" i="4"/>
  <c r="N29" i="4"/>
  <c r="O29" i="4"/>
  <c r="P29" i="4"/>
  <c r="Q29" i="4"/>
  <c r="R29" i="4"/>
  <c r="AC30" i="5" s="1"/>
  <c r="S29" i="4"/>
  <c r="T29" i="4"/>
  <c r="U29" i="4"/>
  <c r="C30" i="4"/>
  <c r="D30" i="4"/>
  <c r="Y31" i="5" s="1"/>
  <c r="E30" i="4"/>
  <c r="F30" i="4"/>
  <c r="I30" i="4"/>
  <c r="J30" i="4"/>
  <c r="K30" i="4"/>
  <c r="L30" i="4"/>
  <c r="N30" i="4"/>
  <c r="O30" i="4"/>
  <c r="P30" i="4"/>
  <c r="Q30" i="4"/>
  <c r="S30" i="4"/>
  <c r="V30" i="4" s="1"/>
  <c r="AD31" i="5" s="1"/>
  <c r="T30" i="4"/>
  <c r="U30" i="4"/>
  <c r="C31" i="4"/>
  <c r="D31" i="4" s="1"/>
  <c r="Y32" i="5" s="1"/>
  <c r="E31" i="4"/>
  <c r="F31" i="4"/>
  <c r="G31" i="4"/>
  <c r="I31" i="4"/>
  <c r="J31" i="4"/>
  <c r="K31" i="4"/>
  <c r="L31" i="4"/>
  <c r="N31" i="4"/>
  <c r="O31" i="4"/>
  <c r="P31" i="4"/>
  <c r="Q31" i="4"/>
  <c r="S31" i="4"/>
  <c r="V31" i="4" s="1"/>
  <c r="AD32" i="5" s="1"/>
  <c r="T31" i="4"/>
  <c r="U31" i="4"/>
  <c r="C32" i="4"/>
  <c r="D32" i="4"/>
  <c r="Y33" i="5" s="1"/>
  <c r="E32" i="4"/>
  <c r="F32" i="4"/>
  <c r="I32" i="4"/>
  <c r="M32" i="4" s="1"/>
  <c r="AB33" i="5" s="1"/>
  <c r="J32" i="4"/>
  <c r="K32" i="4"/>
  <c r="L32" i="4"/>
  <c r="N32" i="4"/>
  <c r="O32" i="4" s="1"/>
  <c r="R32" i="4" s="1"/>
  <c r="P32" i="4"/>
  <c r="Q32" i="4"/>
  <c r="S32" i="4"/>
  <c r="V32" i="4" s="1"/>
  <c r="AD33" i="5" s="1"/>
  <c r="T32" i="4"/>
  <c r="U32" i="4"/>
  <c r="C33" i="4"/>
  <c r="D33" i="4"/>
  <c r="Y34" i="5" s="1"/>
  <c r="E33" i="4"/>
  <c r="G33" i="4" s="1"/>
  <c r="F33" i="4"/>
  <c r="I33" i="4"/>
  <c r="M33" i="4" s="1"/>
  <c r="AB34" i="5" s="1"/>
  <c r="J33" i="4"/>
  <c r="K33" i="4"/>
  <c r="L33" i="4"/>
  <c r="N33" i="4"/>
  <c r="O33" i="4" s="1"/>
  <c r="P33" i="4"/>
  <c r="Q33" i="4"/>
  <c r="S33" i="4"/>
  <c r="T33" i="4"/>
  <c r="U33" i="4"/>
  <c r="C34" i="4"/>
  <c r="D34" i="4"/>
  <c r="Y35" i="5" s="1"/>
  <c r="E34" i="4"/>
  <c r="G34" i="4" s="1"/>
  <c r="Z35" i="5" s="1"/>
  <c r="F34" i="4"/>
  <c r="H34" i="4"/>
  <c r="AA35" i="5" s="1"/>
  <c r="I34" i="4"/>
  <c r="J34" i="4"/>
  <c r="K34" i="4"/>
  <c r="L34" i="4"/>
  <c r="N34" i="4"/>
  <c r="O34" i="4"/>
  <c r="P34" i="4"/>
  <c r="Q34" i="4"/>
  <c r="R34" i="4" s="1"/>
  <c r="AC35" i="5" s="1"/>
  <c r="S34" i="4"/>
  <c r="V34" i="4" s="1"/>
  <c r="AD35" i="5" s="1"/>
  <c r="T34" i="4"/>
  <c r="U34" i="4"/>
  <c r="C35" i="4"/>
  <c r="D35" i="4"/>
  <c r="Y36" i="5" s="1"/>
  <c r="E35" i="4"/>
  <c r="F35" i="4"/>
  <c r="I35" i="4"/>
  <c r="M35" i="4" s="1"/>
  <c r="AB36" i="5" s="1"/>
  <c r="J35" i="4"/>
  <c r="K35" i="4"/>
  <c r="L35" i="4"/>
  <c r="N35" i="4"/>
  <c r="O35" i="4"/>
  <c r="P35" i="4"/>
  <c r="Q35" i="4"/>
  <c r="S35" i="4"/>
  <c r="T35" i="4"/>
  <c r="U35" i="4"/>
  <c r="V35" i="4"/>
  <c r="AD36" i="5" s="1"/>
  <c r="C36" i="4"/>
  <c r="D36" i="4"/>
  <c r="Y37" i="5" s="1"/>
  <c r="E36" i="4"/>
  <c r="F36" i="4"/>
  <c r="G36" i="4" s="1"/>
  <c r="I36" i="4"/>
  <c r="J36" i="4"/>
  <c r="K36" i="4"/>
  <c r="L36" i="4"/>
  <c r="N36" i="4"/>
  <c r="O36" i="4" s="1"/>
  <c r="P36" i="4"/>
  <c r="Q36" i="4"/>
  <c r="S36" i="4"/>
  <c r="T36" i="4"/>
  <c r="U36" i="4"/>
  <c r="V36" i="4"/>
  <c r="AD37" i="5" s="1"/>
  <c r="C37" i="4"/>
  <c r="D37" i="4" s="1"/>
  <c r="E37" i="4"/>
  <c r="G37" i="4" s="1"/>
  <c r="Z38" i="5" s="1"/>
  <c r="F37" i="4"/>
  <c r="I37" i="4"/>
  <c r="J37" i="4"/>
  <c r="K37" i="4"/>
  <c r="L37" i="4"/>
  <c r="N37" i="4"/>
  <c r="O37" i="4"/>
  <c r="P37" i="4"/>
  <c r="Q37" i="4"/>
  <c r="S37" i="4"/>
  <c r="V37" i="4" s="1"/>
  <c r="AD38" i="5" s="1"/>
  <c r="T37" i="4"/>
  <c r="U37" i="4"/>
  <c r="C38" i="4"/>
  <c r="D38" i="4"/>
  <c r="Y39" i="5" s="1"/>
  <c r="E38" i="4"/>
  <c r="F38" i="4"/>
  <c r="G38" i="4" s="1"/>
  <c r="Z39" i="5" s="1"/>
  <c r="I38" i="4"/>
  <c r="M38" i="4" s="1"/>
  <c r="AB39" i="5" s="1"/>
  <c r="J38" i="4"/>
  <c r="K38" i="4"/>
  <c r="L38" i="4"/>
  <c r="N38" i="4"/>
  <c r="O38" i="4" s="1"/>
  <c r="P38" i="4"/>
  <c r="Q38" i="4"/>
  <c r="S38" i="4"/>
  <c r="V38" i="4" s="1"/>
  <c r="AD39" i="5" s="1"/>
  <c r="T38" i="4"/>
  <c r="U38" i="4"/>
  <c r="C39" i="4"/>
  <c r="D39" i="4" s="1"/>
  <c r="E39" i="4"/>
  <c r="G39" i="4" s="1"/>
  <c r="Z40" i="5" s="1"/>
  <c r="F39" i="4"/>
  <c r="I39" i="4"/>
  <c r="J39" i="4"/>
  <c r="K39" i="4"/>
  <c r="L39" i="4"/>
  <c r="N39" i="4"/>
  <c r="O39" i="4"/>
  <c r="P39" i="4"/>
  <c r="R39" i="4" s="1"/>
  <c r="AC40" i="5" s="1"/>
  <c r="Q39" i="4"/>
  <c r="S39" i="4"/>
  <c r="V39" i="4" s="1"/>
  <c r="AD40" i="5" s="1"/>
  <c r="T39" i="4"/>
  <c r="U39" i="4"/>
  <c r="C40" i="4"/>
  <c r="D40" i="4"/>
  <c r="Y41" i="5" s="1"/>
  <c r="E40" i="4"/>
  <c r="F40" i="4"/>
  <c r="I40" i="4"/>
  <c r="J40" i="4"/>
  <c r="K40" i="4"/>
  <c r="L40" i="4"/>
  <c r="N40" i="4"/>
  <c r="O40" i="4" s="1"/>
  <c r="P40" i="4"/>
  <c r="Q40" i="4"/>
  <c r="S40" i="4"/>
  <c r="T40" i="4"/>
  <c r="U40" i="4"/>
  <c r="C41" i="4"/>
  <c r="D41" i="4"/>
  <c r="Y42" i="5" s="1"/>
  <c r="E41" i="4"/>
  <c r="G41" i="4" s="1"/>
  <c r="F41" i="4"/>
  <c r="I41" i="4"/>
  <c r="M41" i="4" s="1"/>
  <c r="AB42" i="5" s="1"/>
  <c r="J41" i="4"/>
  <c r="K41" i="4"/>
  <c r="L41" i="4"/>
  <c r="N41" i="4"/>
  <c r="O41" i="4"/>
  <c r="P41" i="4"/>
  <c r="Q41" i="4"/>
  <c r="S41" i="4"/>
  <c r="V41" i="4" s="1"/>
  <c r="AD42" i="5" s="1"/>
  <c r="T41" i="4"/>
  <c r="U41" i="4"/>
  <c r="C42" i="4"/>
  <c r="D42" i="4" s="1"/>
  <c r="E42" i="4"/>
  <c r="G42" i="4" s="1"/>
  <c r="Z43" i="5" s="1"/>
  <c r="F42" i="4"/>
  <c r="I42" i="4"/>
  <c r="J42" i="4"/>
  <c r="K42" i="4"/>
  <c r="L42" i="4"/>
  <c r="N42" i="4"/>
  <c r="O42" i="4"/>
  <c r="P42" i="4"/>
  <c r="Q42" i="4"/>
  <c r="R42" i="4"/>
  <c r="AC43" i="5" s="1"/>
  <c r="S42" i="4"/>
  <c r="T42" i="4"/>
  <c r="U42" i="4"/>
  <c r="C43" i="4"/>
  <c r="D43" i="4" s="1"/>
  <c r="E43" i="4"/>
  <c r="G43" i="4" s="1"/>
  <c r="Z44" i="5" s="1"/>
  <c r="F43" i="4"/>
  <c r="I43" i="4"/>
  <c r="J43" i="4"/>
  <c r="K43" i="4"/>
  <c r="L43" i="4"/>
  <c r="N43" i="4"/>
  <c r="O43" i="4" s="1"/>
  <c r="P43" i="4"/>
  <c r="Q43" i="4"/>
  <c r="S43" i="4"/>
  <c r="T43" i="4"/>
  <c r="U43" i="4"/>
  <c r="C44" i="4"/>
  <c r="D44" i="4"/>
  <c r="Y45" i="5" s="1"/>
  <c r="E44" i="4"/>
  <c r="F44" i="4"/>
  <c r="G44" i="4" s="1"/>
  <c r="Z45" i="5" s="1"/>
  <c r="H44" i="4"/>
  <c r="AA45" i="5" s="1"/>
  <c r="I44" i="4"/>
  <c r="J44" i="4"/>
  <c r="K44" i="4"/>
  <c r="L44" i="4"/>
  <c r="N44" i="4"/>
  <c r="O44" i="4"/>
  <c r="P44" i="4"/>
  <c r="Q44" i="4"/>
  <c r="S44" i="4"/>
  <c r="V44" i="4" s="1"/>
  <c r="AD45" i="5" s="1"/>
  <c r="T44" i="4"/>
  <c r="U44" i="4"/>
  <c r="C45" i="4"/>
  <c r="D45" i="4"/>
  <c r="E45" i="4"/>
  <c r="F45" i="4"/>
  <c r="I45" i="4"/>
  <c r="J45" i="4"/>
  <c r="K45" i="4"/>
  <c r="L45" i="4"/>
  <c r="N45" i="4"/>
  <c r="O45" i="4"/>
  <c r="R45" i="4" s="1"/>
  <c r="AC46" i="5" s="1"/>
  <c r="P45" i="4"/>
  <c r="Q45" i="4"/>
  <c r="S45" i="4"/>
  <c r="T45" i="4"/>
  <c r="U45" i="4"/>
  <c r="C46" i="4"/>
  <c r="D46" i="4"/>
  <c r="Y47" i="5" s="1"/>
  <c r="E46" i="4"/>
  <c r="G46" i="4" s="1"/>
  <c r="Z47" i="5" s="1"/>
  <c r="F46" i="4"/>
  <c r="I46" i="4"/>
  <c r="J46" i="4"/>
  <c r="K46" i="4"/>
  <c r="L46" i="4"/>
  <c r="M46" i="4"/>
  <c r="AB47" i="5" s="1"/>
  <c r="N46" i="4"/>
  <c r="O46" i="4" s="1"/>
  <c r="P46" i="4"/>
  <c r="Q46" i="4"/>
  <c r="S46" i="4"/>
  <c r="T46" i="4"/>
  <c r="U46" i="4"/>
  <c r="C47" i="4"/>
  <c r="D47" i="4" s="1"/>
  <c r="Y48" i="5" s="1"/>
  <c r="E47" i="4"/>
  <c r="G47" i="4" s="1"/>
  <c r="Z48" i="5" s="1"/>
  <c r="F47" i="4"/>
  <c r="I47" i="4"/>
  <c r="J47" i="4"/>
  <c r="K47" i="4"/>
  <c r="L47" i="4"/>
  <c r="N47" i="4"/>
  <c r="O47" i="4" s="1"/>
  <c r="P47" i="4"/>
  <c r="Q47" i="4"/>
  <c r="S47" i="4"/>
  <c r="T47" i="4"/>
  <c r="U47" i="4"/>
  <c r="C48" i="4"/>
  <c r="D48" i="4" s="1"/>
  <c r="Y49" i="5" s="1"/>
  <c r="E48" i="4"/>
  <c r="G48" i="4" s="1"/>
  <c r="Z49" i="5" s="1"/>
  <c r="F48" i="4"/>
  <c r="I48" i="4"/>
  <c r="M48" i="4" s="1"/>
  <c r="AB49" i="5" s="1"/>
  <c r="J48" i="4"/>
  <c r="K48" i="4"/>
  <c r="L48" i="4"/>
  <c r="N48" i="4"/>
  <c r="O48" i="4" s="1"/>
  <c r="R48" i="4" s="1"/>
  <c r="AC49" i="5" s="1"/>
  <c r="P48" i="4"/>
  <c r="Q48" i="4"/>
  <c r="S48" i="4"/>
  <c r="V48" i="4" s="1"/>
  <c r="AD49" i="5" s="1"/>
  <c r="T48" i="4"/>
  <c r="U48" i="4"/>
  <c r="C49" i="4"/>
  <c r="D49" i="4"/>
  <c r="Y50" i="5" s="1"/>
  <c r="E49" i="4"/>
  <c r="F49" i="4"/>
  <c r="I49" i="4"/>
  <c r="M49" i="4" s="1"/>
  <c r="AB50" i="5" s="1"/>
  <c r="J49" i="4"/>
  <c r="K49" i="4"/>
  <c r="L49" i="4"/>
  <c r="N49" i="4"/>
  <c r="O49" i="4" s="1"/>
  <c r="P49" i="4"/>
  <c r="Q49" i="4"/>
  <c r="S49" i="4"/>
  <c r="T49" i="4"/>
  <c r="U49" i="4"/>
  <c r="C50" i="4"/>
  <c r="D50" i="4"/>
  <c r="Y51" i="5" s="1"/>
  <c r="E50" i="4"/>
  <c r="F50" i="4"/>
  <c r="G50" i="4"/>
  <c r="I50" i="4"/>
  <c r="J50" i="4"/>
  <c r="K50" i="4"/>
  <c r="L50" i="4"/>
  <c r="N50" i="4"/>
  <c r="O50" i="4"/>
  <c r="R50" i="4" s="1"/>
  <c r="AC51" i="5" s="1"/>
  <c r="P50" i="4"/>
  <c r="Q50" i="4"/>
  <c r="S50" i="4"/>
  <c r="V50" i="4" s="1"/>
  <c r="AD51" i="5" s="1"/>
  <c r="T50" i="4"/>
  <c r="U50" i="4"/>
  <c r="C51" i="4"/>
  <c r="D51" i="4" s="1"/>
  <c r="Y52" i="5" s="1"/>
  <c r="E51" i="4"/>
  <c r="F51" i="4"/>
  <c r="I51" i="4"/>
  <c r="J51" i="4"/>
  <c r="K51" i="4"/>
  <c r="L51" i="4"/>
  <c r="N51" i="4"/>
  <c r="O51" i="4" s="1"/>
  <c r="P51" i="4"/>
  <c r="Q51" i="4"/>
  <c r="S51" i="4"/>
  <c r="T51" i="4"/>
  <c r="U51" i="4"/>
  <c r="C52" i="4"/>
  <c r="D52" i="4" s="1"/>
  <c r="Y53" i="5" s="1"/>
  <c r="E52" i="4"/>
  <c r="F52" i="4"/>
  <c r="G52" i="4"/>
  <c r="I52" i="4"/>
  <c r="M52" i="4" s="1"/>
  <c r="AB53" i="5" s="1"/>
  <c r="J52" i="4"/>
  <c r="K52" i="4"/>
  <c r="L52" i="4"/>
  <c r="N52" i="4"/>
  <c r="O52" i="4" s="1"/>
  <c r="P52" i="4"/>
  <c r="Q52" i="4"/>
  <c r="S52" i="4"/>
  <c r="V52" i="4" s="1"/>
  <c r="AD53" i="5" s="1"/>
  <c r="T52" i="4"/>
  <c r="U52" i="4"/>
  <c r="C53" i="4"/>
  <c r="D53" i="4" s="1"/>
  <c r="E53" i="4"/>
  <c r="F53" i="4"/>
  <c r="I53" i="4"/>
  <c r="M53" i="4" s="1"/>
  <c r="AB54" i="5" s="1"/>
  <c r="J53" i="4"/>
  <c r="K53" i="4"/>
  <c r="L53" i="4"/>
  <c r="N53" i="4"/>
  <c r="O53" i="4"/>
  <c r="P53" i="4"/>
  <c r="Q53" i="4"/>
  <c r="R53" i="4"/>
  <c r="AC54" i="5" s="1"/>
  <c r="S53" i="4"/>
  <c r="T53" i="4"/>
  <c r="U53" i="4"/>
  <c r="C54" i="4"/>
  <c r="D54" i="4"/>
  <c r="Y55" i="5" s="1"/>
  <c r="E54" i="4"/>
  <c r="F54" i="4"/>
  <c r="G54" i="4"/>
  <c r="I54" i="4"/>
  <c r="J54" i="4"/>
  <c r="K54" i="4"/>
  <c r="L54" i="4"/>
  <c r="N54" i="4"/>
  <c r="O54" i="4"/>
  <c r="P54" i="4"/>
  <c r="Q54" i="4"/>
  <c r="S54" i="4"/>
  <c r="V54" i="4" s="1"/>
  <c r="AD55" i="5" s="1"/>
  <c r="T54" i="4"/>
  <c r="U54" i="4"/>
  <c r="C55" i="4"/>
  <c r="D55" i="4" s="1"/>
  <c r="E55" i="4"/>
  <c r="F55" i="4"/>
  <c r="G55" i="4" s="1"/>
  <c r="Z56" i="5" s="1"/>
  <c r="I55" i="4"/>
  <c r="J55" i="4"/>
  <c r="K55" i="4"/>
  <c r="L55" i="4"/>
  <c r="N55" i="4"/>
  <c r="O55" i="4" s="1"/>
  <c r="P55" i="4"/>
  <c r="Q55" i="4"/>
  <c r="S55" i="4"/>
  <c r="T55" i="4"/>
  <c r="U55" i="4"/>
  <c r="C56" i="4"/>
  <c r="D56" i="4" s="1"/>
  <c r="E56" i="4"/>
  <c r="F56" i="4"/>
  <c r="I56" i="4"/>
  <c r="M56" i="4" s="1"/>
  <c r="AB57" i="5" s="1"/>
  <c r="J56" i="4"/>
  <c r="K56" i="4"/>
  <c r="L56" i="4"/>
  <c r="N56" i="4"/>
  <c r="O56" i="4" s="1"/>
  <c r="P56" i="4"/>
  <c r="Q56" i="4"/>
  <c r="R56" i="4"/>
  <c r="AC57" i="5" s="1"/>
  <c r="S56" i="4"/>
  <c r="V56" i="4" s="1"/>
  <c r="AD57" i="5" s="1"/>
  <c r="T56" i="4"/>
  <c r="U56" i="4"/>
  <c r="C57" i="4"/>
  <c r="D57" i="4"/>
  <c r="Y58" i="5" s="1"/>
  <c r="E57" i="4"/>
  <c r="F57" i="4"/>
  <c r="G57" i="4" s="1"/>
  <c r="I57" i="4"/>
  <c r="M57" i="4" s="1"/>
  <c r="AB58" i="5" s="1"/>
  <c r="J57" i="4"/>
  <c r="K57" i="4"/>
  <c r="L57" i="4"/>
  <c r="N57" i="4"/>
  <c r="O57" i="4"/>
  <c r="P57" i="4"/>
  <c r="Q57" i="4"/>
  <c r="S57" i="4"/>
  <c r="T57" i="4"/>
  <c r="U57" i="4"/>
  <c r="C58" i="4"/>
  <c r="D58" i="4"/>
  <c r="E58" i="4"/>
  <c r="G58" i="4" s="1"/>
  <c r="Z59" i="5" s="1"/>
  <c r="F58" i="4"/>
  <c r="I58" i="4"/>
  <c r="J58" i="4"/>
  <c r="K58" i="4"/>
  <c r="L58" i="4"/>
  <c r="N58" i="4"/>
  <c r="O58" i="4"/>
  <c r="P58" i="4"/>
  <c r="Q58" i="4"/>
  <c r="S58" i="4"/>
  <c r="T58" i="4"/>
  <c r="U58" i="4"/>
  <c r="C59" i="4"/>
  <c r="D59" i="4" s="1"/>
  <c r="E59" i="4"/>
  <c r="F59" i="4"/>
  <c r="G59" i="4"/>
  <c r="Z60" i="5" s="1"/>
  <c r="I59" i="4"/>
  <c r="J59" i="4"/>
  <c r="K59" i="4"/>
  <c r="L59" i="4"/>
  <c r="N59" i="4"/>
  <c r="O59" i="4" s="1"/>
  <c r="P59" i="4"/>
  <c r="Q59" i="4"/>
  <c r="S59" i="4"/>
  <c r="T59" i="4"/>
  <c r="U59" i="4"/>
  <c r="C60" i="4"/>
  <c r="D60" i="4" s="1"/>
  <c r="Y61" i="5" s="1"/>
  <c r="E60" i="4"/>
  <c r="F60" i="4"/>
  <c r="I60" i="4"/>
  <c r="M60" i="4" s="1"/>
  <c r="AB61" i="5" s="1"/>
  <c r="J60" i="4"/>
  <c r="K60" i="4"/>
  <c r="L60" i="4"/>
  <c r="N60" i="4"/>
  <c r="O60" i="4" s="1"/>
  <c r="P60" i="4"/>
  <c r="Q60" i="4"/>
  <c r="S60" i="4"/>
  <c r="T60" i="4"/>
  <c r="U60" i="4"/>
  <c r="C61" i="4"/>
  <c r="D61" i="4" s="1"/>
  <c r="Y62" i="5" s="1"/>
  <c r="E61" i="4"/>
  <c r="F61" i="4"/>
  <c r="I61" i="4"/>
  <c r="J61" i="4"/>
  <c r="K61" i="4"/>
  <c r="L61" i="4"/>
  <c r="N61" i="4"/>
  <c r="O61" i="4"/>
  <c r="P61" i="4"/>
  <c r="Q61" i="4"/>
  <c r="R61" i="4" s="1"/>
  <c r="AC62" i="5" s="1"/>
  <c r="S61" i="4"/>
  <c r="T61" i="4"/>
  <c r="U61" i="4"/>
  <c r="C62" i="4"/>
  <c r="D62" i="4"/>
  <c r="Y63" i="5" s="1"/>
  <c r="E62" i="4"/>
  <c r="F62" i="4"/>
  <c r="G62" i="4" s="1"/>
  <c r="I62" i="4"/>
  <c r="M62" i="4" s="1"/>
  <c r="AB63" i="5" s="1"/>
  <c r="J62" i="4"/>
  <c r="K62" i="4"/>
  <c r="L62" i="4"/>
  <c r="N62" i="4"/>
  <c r="O62" i="4"/>
  <c r="R62" i="4" s="1"/>
  <c r="P62" i="4"/>
  <c r="Q62" i="4"/>
  <c r="S62" i="4"/>
  <c r="V62" i="4" s="1"/>
  <c r="AD63" i="5" s="1"/>
  <c r="T62" i="4"/>
  <c r="U62" i="4"/>
  <c r="C63" i="4"/>
  <c r="D63" i="4" s="1"/>
  <c r="E63" i="4"/>
  <c r="F63" i="4"/>
  <c r="I63" i="4"/>
  <c r="J63" i="4"/>
  <c r="K63" i="4"/>
  <c r="L63" i="4"/>
  <c r="N63" i="4"/>
  <c r="O63" i="4" s="1"/>
  <c r="P63" i="4"/>
  <c r="Q63" i="4"/>
  <c r="S63" i="4"/>
  <c r="V63" i="4" s="1"/>
  <c r="AD64" i="5" s="1"/>
  <c r="T63" i="4"/>
  <c r="U63" i="4"/>
  <c r="C64" i="4"/>
  <c r="D64" i="4" s="1"/>
  <c r="Y65" i="5" s="1"/>
  <c r="E64" i="4"/>
  <c r="F64" i="4"/>
  <c r="I64" i="4"/>
  <c r="J64" i="4"/>
  <c r="K64" i="4"/>
  <c r="L64" i="4"/>
  <c r="N64" i="4"/>
  <c r="O64" i="4" s="1"/>
  <c r="P64" i="4"/>
  <c r="Q64" i="4"/>
  <c r="R64" i="4"/>
  <c r="AC65" i="5" s="1"/>
  <c r="S64" i="4"/>
  <c r="T64" i="4"/>
  <c r="U64" i="4"/>
  <c r="C65" i="4"/>
  <c r="D65" i="4" s="1"/>
  <c r="Y66" i="5" s="1"/>
  <c r="E65" i="4"/>
  <c r="F65" i="4"/>
  <c r="G65" i="4" s="1"/>
  <c r="I65" i="4"/>
  <c r="J65" i="4"/>
  <c r="K65" i="4"/>
  <c r="L65" i="4"/>
  <c r="N65" i="4"/>
  <c r="O65" i="4" s="1"/>
  <c r="P65" i="4"/>
  <c r="Q65" i="4"/>
  <c r="S65" i="4"/>
  <c r="V65" i="4" s="1"/>
  <c r="AD66" i="5" s="1"/>
  <c r="T65" i="4"/>
  <c r="U65" i="4"/>
  <c r="C66" i="4"/>
  <c r="D66" i="4" s="1"/>
  <c r="E66" i="4"/>
  <c r="F66" i="4"/>
  <c r="G66" i="4"/>
  <c r="Z67" i="5" s="1"/>
  <c r="I66" i="4"/>
  <c r="J66" i="4"/>
  <c r="K66" i="4"/>
  <c r="L66" i="4"/>
  <c r="N66" i="4"/>
  <c r="O66" i="4"/>
  <c r="P66" i="4"/>
  <c r="Q66" i="4"/>
  <c r="R66" i="4"/>
  <c r="AC67" i="5" s="1"/>
  <c r="S66" i="4"/>
  <c r="T66" i="4"/>
  <c r="U66" i="4"/>
  <c r="C67" i="4"/>
  <c r="D67" i="4" s="1"/>
  <c r="E67" i="4"/>
  <c r="F67" i="4"/>
  <c r="G67" i="4" s="1"/>
  <c r="Z68" i="5" s="1"/>
  <c r="I67" i="4"/>
  <c r="J67" i="4"/>
  <c r="K67" i="4"/>
  <c r="L67" i="4"/>
  <c r="N67" i="4"/>
  <c r="O67" i="4" s="1"/>
  <c r="P67" i="4"/>
  <c r="Q67" i="4"/>
  <c r="R67" i="4"/>
  <c r="S67" i="4"/>
  <c r="T67" i="4"/>
  <c r="U67" i="4"/>
  <c r="C68" i="4"/>
  <c r="D68" i="4"/>
  <c r="Y69" i="5" s="1"/>
  <c r="E68" i="4"/>
  <c r="F68" i="4"/>
  <c r="I68" i="4"/>
  <c r="J68" i="4"/>
  <c r="K68" i="4"/>
  <c r="L68" i="4"/>
  <c r="N68" i="4"/>
  <c r="O68" i="4"/>
  <c r="P68" i="4"/>
  <c r="Q68" i="4"/>
  <c r="R68" i="4" s="1"/>
  <c r="AC69" i="5" s="1"/>
  <c r="S68" i="4"/>
  <c r="T68" i="4"/>
  <c r="U68" i="4"/>
  <c r="C69" i="4"/>
  <c r="D69" i="4"/>
  <c r="Y70" i="5" s="1"/>
  <c r="E69" i="4"/>
  <c r="F69" i="4"/>
  <c r="G69" i="4" s="1"/>
  <c r="I69" i="4"/>
  <c r="M69" i="4" s="1"/>
  <c r="AB70" i="5" s="1"/>
  <c r="J69" i="4"/>
  <c r="K69" i="4"/>
  <c r="L69" i="4"/>
  <c r="N69" i="4"/>
  <c r="O69" i="4" s="1"/>
  <c r="P69" i="4"/>
  <c r="Q69" i="4"/>
  <c r="S69" i="4"/>
  <c r="T69" i="4"/>
  <c r="U69" i="4"/>
  <c r="C70" i="4"/>
  <c r="D70" i="4" s="1"/>
  <c r="E70" i="4"/>
  <c r="F70" i="4"/>
  <c r="I70" i="4"/>
  <c r="J70" i="4"/>
  <c r="K70" i="4"/>
  <c r="L70" i="4"/>
  <c r="N70" i="4"/>
  <c r="O70" i="4" s="1"/>
  <c r="P70" i="4"/>
  <c r="Q70" i="4"/>
  <c r="S70" i="4"/>
  <c r="T70" i="4"/>
  <c r="U70" i="4"/>
  <c r="C71" i="4"/>
  <c r="D71" i="4" s="1"/>
  <c r="Y72" i="5" s="1"/>
  <c r="E71" i="4"/>
  <c r="F71" i="4"/>
  <c r="G71" i="4"/>
  <c r="I71" i="4"/>
  <c r="J71" i="4"/>
  <c r="K71" i="4"/>
  <c r="L71" i="4"/>
  <c r="N71" i="4"/>
  <c r="O71" i="4"/>
  <c r="P71" i="4"/>
  <c r="Q71" i="4"/>
  <c r="S71" i="4"/>
  <c r="T71" i="4"/>
  <c r="U71" i="4"/>
  <c r="C72" i="4"/>
  <c r="D72" i="4" s="1"/>
  <c r="E72" i="4"/>
  <c r="F72" i="4"/>
  <c r="I72" i="4"/>
  <c r="J72" i="4"/>
  <c r="K72" i="4"/>
  <c r="L72" i="4"/>
  <c r="N72" i="4"/>
  <c r="O72" i="4" s="1"/>
  <c r="P72" i="4"/>
  <c r="Q72" i="4"/>
  <c r="R72" i="4"/>
  <c r="AC73" i="5" s="1"/>
  <c r="S72" i="4"/>
  <c r="T72" i="4"/>
  <c r="U72" i="4"/>
  <c r="C73" i="4"/>
  <c r="D73" i="4" s="1"/>
  <c r="Y74" i="5" s="1"/>
  <c r="E73" i="4"/>
  <c r="F73" i="4"/>
  <c r="I73" i="4"/>
  <c r="J73" i="4"/>
  <c r="K73" i="4"/>
  <c r="L73" i="4"/>
  <c r="N73" i="4"/>
  <c r="O73" i="4"/>
  <c r="R73" i="4" s="1"/>
  <c r="P73" i="4"/>
  <c r="Q73" i="4"/>
  <c r="S73" i="4"/>
  <c r="T73" i="4"/>
  <c r="U73" i="4"/>
  <c r="V73" i="4"/>
  <c r="AD74" i="5" s="1"/>
  <c r="C74" i="4"/>
  <c r="D74" i="4" s="1"/>
  <c r="E74" i="4"/>
  <c r="G74" i="4" s="1"/>
  <c r="Z75" i="5" s="1"/>
  <c r="F74" i="4"/>
  <c r="I74" i="4"/>
  <c r="J74" i="4"/>
  <c r="K74" i="4"/>
  <c r="L74" i="4"/>
  <c r="N74" i="4"/>
  <c r="O74" i="4" s="1"/>
  <c r="P74" i="4"/>
  <c r="Q74" i="4"/>
  <c r="S74" i="4"/>
  <c r="T74" i="4"/>
  <c r="U74" i="4"/>
  <c r="V74" i="4"/>
  <c r="AD75" i="5" s="1"/>
  <c r="C75" i="4"/>
  <c r="D75" i="4" s="1"/>
  <c r="Y76" i="5" s="1"/>
  <c r="E75" i="4"/>
  <c r="F75" i="4"/>
  <c r="G75" i="4" s="1"/>
  <c r="Z76" i="5" s="1"/>
  <c r="I75" i="4"/>
  <c r="J75" i="4"/>
  <c r="K75" i="4"/>
  <c r="L75" i="4"/>
  <c r="N75" i="4"/>
  <c r="O75" i="4" s="1"/>
  <c r="R75" i="4" s="1"/>
  <c r="AC76" i="5" s="1"/>
  <c r="P75" i="4"/>
  <c r="Q75" i="4"/>
  <c r="S75" i="4"/>
  <c r="T75" i="4"/>
  <c r="U75" i="4"/>
  <c r="V75" i="4"/>
  <c r="AD76" i="5" s="1"/>
  <c r="C76" i="4"/>
  <c r="D76" i="4" s="1"/>
  <c r="Y77" i="5" s="1"/>
  <c r="E76" i="4"/>
  <c r="G76" i="4" s="1"/>
  <c r="Z77" i="5" s="1"/>
  <c r="F76" i="4"/>
  <c r="I76" i="4"/>
  <c r="J76" i="4"/>
  <c r="K76" i="4"/>
  <c r="L76" i="4"/>
  <c r="N76" i="4"/>
  <c r="O76" i="4" s="1"/>
  <c r="P76" i="4"/>
  <c r="Q76" i="4"/>
  <c r="S76" i="4"/>
  <c r="T76" i="4"/>
  <c r="U76" i="4"/>
  <c r="C77" i="4"/>
  <c r="D77" i="4" s="1"/>
  <c r="E77" i="4"/>
  <c r="G77" i="4" s="1"/>
  <c r="Z78" i="5" s="1"/>
  <c r="F77" i="4"/>
  <c r="I77" i="4"/>
  <c r="J77" i="4"/>
  <c r="M77" i="4" s="1"/>
  <c r="AB78" i="5" s="1"/>
  <c r="K77" i="4"/>
  <c r="L77" i="4"/>
  <c r="N77" i="4"/>
  <c r="O77" i="4" s="1"/>
  <c r="P77" i="4"/>
  <c r="Q77" i="4"/>
  <c r="S77" i="4"/>
  <c r="T77" i="4"/>
  <c r="U77" i="4"/>
  <c r="C78" i="4"/>
  <c r="D78" i="4" s="1"/>
  <c r="E78" i="4"/>
  <c r="F78" i="4"/>
  <c r="I78" i="4"/>
  <c r="J78" i="4"/>
  <c r="K78" i="4"/>
  <c r="L78" i="4"/>
  <c r="N78" i="4"/>
  <c r="O78" i="4" s="1"/>
  <c r="P78" i="4"/>
  <c r="Q78" i="4"/>
  <c r="S78" i="4"/>
  <c r="T78" i="4"/>
  <c r="U78" i="4"/>
  <c r="C79" i="4"/>
  <c r="D79" i="4" s="1"/>
  <c r="Y80" i="5" s="1"/>
  <c r="E79" i="4"/>
  <c r="G79" i="4" s="1"/>
  <c r="F79" i="4"/>
  <c r="I79" i="4"/>
  <c r="J79" i="4"/>
  <c r="K79" i="4"/>
  <c r="L79" i="4"/>
  <c r="M79" i="4"/>
  <c r="AB80" i="5" s="1"/>
  <c r="N79" i="4"/>
  <c r="O79" i="4" s="1"/>
  <c r="P79" i="4"/>
  <c r="Q79" i="4"/>
  <c r="S79" i="4"/>
  <c r="T79" i="4"/>
  <c r="U79" i="4"/>
  <c r="V79" i="4" s="1"/>
  <c r="AD80" i="5" s="1"/>
  <c r="C80" i="4"/>
  <c r="D80" i="4" s="1"/>
  <c r="E80" i="4"/>
  <c r="F80" i="4"/>
  <c r="I80" i="4"/>
  <c r="J80" i="4"/>
  <c r="K80" i="4"/>
  <c r="L80" i="4"/>
  <c r="N80" i="4"/>
  <c r="O80" i="4" s="1"/>
  <c r="P80" i="4"/>
  <c r="Q80" i="4"/>
  <c r="R80" i="4"/>
  <c r="AC81" i="5" s="1"/>
  <c r="S80" i="4"/>
  <c r="T80" i="4"/>
  <c r="U80" i="4"/>
  <c r="C81" i="4"/>
  <c r="D81" i="4" s="1"/>
  <c r="Y82" i="5" s="1"/>
  <c r="E81" i="4"/>
  <c r="F81" i="4"/>
  <c r="G81" i="4" s="1"/>
  <c r="Z82" i="5" s="1"/>
  <c r="I81" i="4"/>
  <c r="J81" i="4"/>
  <c r="K81" i="4"/>
  <c r="L81" i="4"/>
  <c r="N81" i="4"/>
  <c r="O81" i="4"/>
  <c r="P81" i="4"/>
  <c r="Q81" i="4"/>
  <c r="S81" i="4"/>
  <c r="T81" i="4"/>
  <c r="U81" i="4"/>
  <c r="C82" i="4"/>
  <c r="D82" i="4" s="1"/>
  <c r="E82" i="4"/>
  <c r="G82" i="4" s="1"/>
  <c r="Z83" i="5" s="1"/>
  <c r="F82" i="4"/>
  <c r="I82" i="4"/>
  <c r="J82" i="4"/>
  <c r="K82" i="4"/>
  <c r="L82" i="4"/>
  <c r="N82" i="4"/>
  <c r="O82" i="4" s="1"/>
  <c r="P82" i="4"/>
  <c r="R82" i="4" s="1"/>
  <c r="AC83" i="5" s="1"/>
  <c r="Q82" i="4"/>
  <c r="S82" i="4"/>
  <c r="V82" i="4" s="1"/>
  <c r="AD83" i="5" s="1"/>
  <c r="T82" i="4"/>
  <c r="U82" i="4"/>
  <c r="C83" i="4"/>
  <c r="D83" i="4" s="1"/>
  <c r="Y84" i="5" s="1"/>
  <c r="E83" i="4"/>
  <c r="F83" i="4"/>
  <c r="G83" i="4" s="1"/>
  <c r="Z84" i="5" s="1"/>
  <c r="I83" i="4"/>
  <c r="J83" i="4"/>
  <c r="K83" i="4"/>
  <c r="L83" i="4"/>
  <c r="N83" i="4"/>
  <c r="O83" i="4"/>
  <c r="P83" i="4"/>
  <c r="Q83" i="4"/>
  <c r="S83" i="4"/>
  <c r="V83" i="4" s="1"/>
  <c r="AD84" i="5" s="1"/>
  <c r="T83" i="4"/>
  <c r="U83" i="4"/>
  <c r="C84" i="4"/>
  <c r="D84" i="4" s="1"/>
  <c r="Y85" i="5" s="1"/>
  <c r="E84" i="4"/>
  <c r="G84" i="4" s="1"/>
  <c r="Z85" i="5" s="1"/>
  <c r="F84" i="4"/>
  <c r="I84" i="4"/>
  <c r="J84" i="4"/>
  <c r="K84" i="4"/>
  <c r="L84" i="4"/>
  <c r="N84" i="4"/>
  <c r="O84" i="4" s="1"/>
  <c r="R84" i="4" s="1"/>
  <c r="AC85" i="5" s="1"/>
  <c r="P84" i="4"/>
  <c r="Q84" i="4"/>
  <c r="S84" i="4"/>
  <c r="T84" i="4"/>
  <c r="U84" i="4"/>
  <c r="C85" i="4"/>
  <c r="D85" i="4" s="1"/>
  <c r="Y86" i="5" s="1"/>
  <c r="E85" i="4"/>
  <c r="F85" i="4"/>
  <c r="G85" i="4"/>
  <c r="Z86" i="5" s="1"/>
  <c r="I85" i="4"/>
  <c r="J85" i="4"/>
  <c r="K85" i="4"/>
  <c r="L85" i="4"/>
  <c r="M85" i="4" s="1"/>
  <c r="AB86" i="5" s="1"/>
  <c r="N85" i="4"/>
  <c r="O85" i="4" s="1"/>
  <c r="P85" i="4"/>
  <c r="Q85" i="4"/>
  <c r="S85" i="4"/>
  <c r="T85" i="4"/>
  <c r="U85" i="4"/>
  <c r="C86" i="4"/>
  <c r="D86" i="4" s="1"/>
  <c r="E86" i="4"/>
  <c r="F86" i="4"/>
  <c r="G86" i="4" s="1"/>
  <c r="Z87" i="5" s="1"/>
  <c r="I86" i="4"/>
  <c r="J86" i="4"/>
  <c r="K86" i="4"/>
  <c r="L86" i="4"/>
  <c r="N86" i="4"/>
  <c r="O86" i="4" s="1"/>
  <c r="R86" i="4" s="1"/>
  <c r="AC87" i="5" s="1"/>
  <c r="P86" i="4"/>
  <c r="Q86" i="4"/>
  <c r="S86" i="4"/>
  <c r="T86" i="4"/>
  <c r="U86" i="4"/>
  <c r="C87" i="4"/>
  <c r="D87" i="4" s="1"/>
  <c r="E87" i="4"/>
  <c r="F87" i="4"/>
  <c r="I87" i="4"/>
  <c r="J87" i="4"/>
  <c r="K87" i="4"/>
  <c r="L87" i="4"/>
  <c r="N87" i="4"/>
  <c r="O87" i="4"/>
  <c r="P87" i="4"/>
  <c r="Q87" i="4"/>
  <c r="S87" i="4"/>
  <c r="V87" i="4" s="1"/>
  <c r="AD88" i="5" s="1"/>
  <c r="T87" i="4"/>
  <c r="U87" i="4"/>
  <c r="C88" i="4"/>
  <c r="D88" i="4" s="1"/>
  <c r="Y89" i="5" s="1"/>
  <c r="E88" i="4"/>
  <c r="F88" i="4"/>
  <c r="I88" i="4"/>
  <c r="J88" i="4"/>
  <c r="K88" i="4"/>
  <c r="L88" i="4"/>
  <c r="N88" i="4"/>
  <c r="O88" i="4" s="1"/>
  <c r="P88" i="4"/>
  <c r="Q88" i="4"/>
  <c r="R88" i="4" s="1"/>
  <c r="AC89" i="5" s="1"/>
  <c r="S88" i="4"/>
  <c r="T88" i="4"/>
  <c r="U88" i="4"/>
  <c r="C89" i="4"/>
  <c r="D89" i="4" s="1"/>
  <c r="Y90" i="5" s="1"/>
  <c r="E89" i="4"/>
  <c r="F89" i="4"/>
  <c r="G89" i="4"/>
  <c r="Z90" i="5" s="1"/>
  <c r="I89" i="4"/>
  <c r="J89" i="4"/>
  <c r="K89" i="4"/>
  <c r="L89" i="4"/>
  <c r="N89" i="4"/>
  <c r="O89" i="4"/>
  <c r="P89" i="4"/>
  <c r="Q89" i="4"/>
  <c r="S89" i="4"/>
  <c r="V89" i="4" s="1"/>
  <c r="AD90" i="5" s="1"/>
  <c r="T89" i="4"/>
  <c r="U89" i="4"/>
  <c r="C90" i="4"/>
  <c r="D90" i="4"/>
  <c r="E90" i="4"/>
  <c r="F90" i="4"/>
  <c r="G90" i="4" s="1"/>
  <c r="Z91" i="5" s="1"/>
  <c r="I90" i="4"/>
  <c r="J90" i="4"/>
  <c r="K90" i="4"/>
  <c r="L90" i="4"/>
  <c r="N90" i="4"/>
  <c r="O90" i="4" s="1"/>
  <c r="R90" i="4" s="1"/>
  <c r="AC91" i="5" s="1"/>
  <c r="P90" i="4"/>
  <c r="Q90" i="4"/>
  <c r="S90" i="4"/>
  <c r="T90" i="4"/>
  <c r="U90" i="4"/>
  <c r="C91" i="4"/>
  <c r="D91" i="4"/>
  <c r="Y92" i="5" s="1"/>
  <c r="E91" i="4"/>
  <c r="G91" i="4" s="1"/>
  <c r="Z92" i="5" s="1"/>
  <c r="F91" i="4"/>
  <c r="I91" i="4"/>
  <c r="J91" i="4"/>
  <c r="K91" i="4"/>
  <c r="L91" i="4"/>
  <c r="M91" i="4"/>
  <c r="AB92" i="5" s="1"/>
  <c r="N91" i="4"/>
  <c r="O91" i="4" s="1"/>
  <c r="P91" i="4"/>
  <c r="Q91" i="4"/>
  <c r="S91" i="4"/>
  <c r="V91" i="4" s="1"/>
  <c r="AD92" i="5" s="1"/>
  <c r="T91" i="4"/>
  <c r="U91" i="4"/>
  <c r="C92" i="4"/>
  <c r="D92" i="4" s="1"/>
  <c r="Y93" i="5" s="1"/>
  <c r="E92" i="4"/>
  <c r="F92" i="4"/>
  <c r="I92" i="4"/>
  <c r="J92" i="4"/>
  <c r="K92" i="4"/>
  <c r="L92" i="4"/>
  <c r="N92" i="4"/>
  <c r="O92" i="4" s="1"/>
  <c r="R92" i="4" s="1"/>
  <c r="AC93" i="5" s="1"/>
  <c r="P92" i="4"/>
  <c r="Q92" i="4"/>
  <c r="S92" i="4"/>
  <c r="T92" i="4"/>
  <c r="U92" i="4"/>
  <c r="V92" i="4"/>
  <c r="AD93" i="5" s="1"/>
  <c r="C93" i="4"/>
  <c r="D93" i="4" s="1"/>
  <c r="Y94" i="5" s="1"/>
  <c r="E93" i="4"/>
  <c r="F93" i="4"/>
  <c r="I93" i="4"/>
  <c r="J93" i="4"/>
  <c r="K93" i="4"/>
  <c r="L93" i="4"/>
  <c r="N93" i="4"/>
  <c r="O93" i="4" s="1"/>
  <c r="R93" i="4" s="1"/>
  <c r="AC94" i="5" s="1"/>
  <c r="P93" i="4"/>
  <c r="Q93" i="4"/>
  <c r="S93" i="4"/>
  <c r="T93" i="4"/>
  <c r="U93" i="4"/>
  <c r="C94" i="4"/>
  <c r="D94" i="4" s="1"/>
  <c r="Y95" i="5" s="1"/>
  <c r="E94" i="4"/>
  <c r="F94" i="4"/>
  <c r="G94" i="4" s="1"/>
  <c r="Z95" i="5" s="1"/>
  <c r="I94" i="4"/>
  <c r="J94" i="4"/>
  <c r="K94" i="4"/>
  <c r="L94" i="4"/>
  <c r="M94" i="4"/>
  <c r="AB95" i="5" s="1"/>
  <c r="N94" i="4"/>
  <c r="O94" i="4"/>
  <c r="R94" i="4" s="1"/>
  <c r="P94" i="4"/>
  <c r="Q94" i="4"/>
  <c r="S94" i="4"/>
  <c r="T94" i="4"/>
  <c r="U94" i="4"/>
  <c r="V94" i="4"/>
  <c r="AD95" i="5" s="1"/>
  <c r="C95" i="4"/>
  <c r="D95" i="4" s="1"/>
  <c r="E95" i="4"/>
  <c r="G95" i="4" s="1"/>
  <c r="Z96" i="5" s="1"/>
  <c r="F95" i="4"/>
  <c r="I95" i="4"/>
  <c r="J95" i="4"/>
  <c r="K95" i="4"/>
  <c r="L95" i="4"/>
  <c r="N95" i="4"/>
  <c r="O95" i="4"/>
  <c r="R95" i="4" s="1"/>
  <c r="AC96" i="5" s="1"/>
  <c r="P95" i="4"/>
  <c r="Q95" i="4"/>
  <c r="S95" i="4"/>
  <c r="T95" i="4"/>
  <c r="U95" i="4"/>
  <c r="C96" i="4"/>
  <c r="D96" i="4" s="1"/>
  <c r="Y97" i="5" s="1"/>
  <c r="E96" i="4"/>
  <c r="F96" i="4"/>
  <c r="I96" i="4"/>
  <c r="J96" i="4"/>
  <c r="K96" i="4"/>
  <c r="L96" i="4"/>
  <c r="N96" i="4"/>
  <c r="O96" i="4" s="1"/>
  <c r="P96" i="4"/>
  <c r="Q96" i="4"/>
  <c r="S96" i="4"/>
  <c r="T96" i="4"/>
  <c r="U96" i="4"/>
  <c r="C97" i="4"/>
  <c r="D97" i="4" s="1"/>
  <c r="Y98" i="5" s="1"/>
  <c r="E97" i="4"/>
  <c r="F97" i="4"/>
  <c r="G97" i="4"/>
  <c r="I97" i="4"/>
  <c r="J97" i="4"/>
  <c r="K97" i="4"/>
  <c r="L97" i="4"/>
  <c r="N97" i="4"/>
  <c r="O97" i="4" s="1"/>
  <c r="P97" i="4"/>
  <c r="Q97" i="4"/>
  <c r="S97" i="4"/>
  <c r="T97" i="4"/>
  <c r="U97" i="4"/>
  <c r="V97" i="4"/>
  <c r="AD98" i="5" s="1"/>
  <c r="C98" i="4"/>
  <c r="D98" i="4" s="1"/>
  <c r="E98" i="4"/>
  <c r="F98" i="4"/>
  <c r="I98" i="4"/>
  <c r="J98" i="4"/>
  <c r="K98" i="4"/>
  <c r="L98" i="4"/>
  <c r="N98" i="4"/>
  <c r="O98" i="4" s="1"/>
  <c r="P98" i="4"/>
  <c r="Q98" i="4"/>
  <c r="S98" i="4"/>
  <c r="V98" i="4" s="1"/>
  <c r="AD99" i="5" s="1"/>
  <c r="T98" i="4"/>
  <c r="U98" i="4"/>
  <c r="C99" i="4"/>
  <c r="D99" i="4"/>
  <c r="Y100" i="5" s="1"/>
  <c r="E99" i="4"/>
  <c r="F99" i="4"/>
  <c r="I99" i="4"/>
  <c r="J99" i="4"/>
  <c r="K99" i="4"/>
  <c r="L99" i="4"/>
  <c r="N99" i="4"/>
  <c r="O99" i="4" s="1"/>
  <c r="P99" i="4"/>
  <c r="Q99" i="4"/>
  <c r="S99" i="4"/>
  <c r="V99" i="4" s="1"/>
  <c r="AD100" i="5" s="1"/>
  <c r="T99" i="4"/>
  <c r="U99" i="4"/>
  <c r="C100" i="4"/>
  <c r="D100" i="4" s="1"/>
  <c r="Y101" i="5" s="1"/>
  <c r="E100" i="4"/>
  <c r="F100" i="4"/>
  <c r="G100" i="4"/>
  <c r="I100" i="4"/>
  <c r="J100" i="4"/>
  <c r="K100" i="4"/>
  <c r="L100" i="4"/>
  <c r="N100" i="4"/>
  <c r="O100" i="4" s="1"/>
  <c r="R100" i="4" s="1"/>
  <c r="P100" i="4"/>
  <c r="Q100" i="4"/>
  <c r="S100" i="4"/>
  <c r="T100" i="4"/>
  <c r="U100" i="4"/>
  <c r="V100" i="4"/>
  <c r="AD101" i="5" s="1"/>
  <c r="C101" i="4"/>
  <c r="D101" i="4" s="1"/>
  <c r="Y102" i="5" s="1"/>
  <c r="E101" i="4"/>
  <c r="F101" i="4"/>
  <c r="I101" i="4"/>
  <c r="J101" i="4"/>
  <c r="K101" i="4"/>
  <c r="L101" i="4"/>
  <c r="M101" i="4" s="1"/>
  <c r="AB102" i="5" s="1"/>
  <c r="N101" i="4"/>
  <c r="O101" i="4" s="1"/>
  <c r="R101" i="4" s="1"/>
  <c r="AC102" i="5" s="1"/>
  <c r="P101" i="4"/>
  <c r="Q101" i="4"/>
  <c r="S101" i="4"/>
  <c r="T101" i="4"/>
  <c r="U101" i="4"/>
  <c r="C102" i="4"/>
  <c r="D102" i="4"/>
  <c r="E102" i="4"/>
  <c r="F102" i="4"/>
  <c r="G102" i="4" s="1"/>
  <c r="Z103" i="5" s="1"/>
  <c r="I102" i="4"/>
  <c r="J102" i="4"/>
  <c r="K102" i="4"/>
  <c r="L102" i="4"/>
  <c r="N102" i="4"/>
  <c r="O102" i="4"/>
  <c r="R102" i="4" s="1"/>
  <c r="AC103" i="5" s="1"/>
  <c r="P102" i="4"/>
  <c r="Q102" i="4"/>
  <c r="S102" i="4"/>
  <c r="V102" i="4" s="1"/>
  <c r="AD103" i="5" s="1"/>
  <c r="T102" i="4"/>
  <c r="U102" i="4"/>
  <c r="C103" i="4"/>
  <c r="D103" i="4" s="1"/>
  <c r="E103" i="4"/>
  <c r="G103" i="4" s="1"/>
  <c r="Z104" i="5" s="1"/>
  <c r="F103" i="4"/>
  <c r="I103" i="4"/>
  <c r="J103" i="4"/>
  <c r="K103" i="4"/>
  <c r="L103" i="4"/>
  <c r="N103" i="4"/>
  <c r="O103" i="4"/>
  <c r="R103" i="4" s="1"/>
  <c r="AC104" i="5" s="1"/>
  <c r="P103" i="4"/>
  <c r="Q103" i="4"/>
  <c r="S103" i="4"/>
  <c r="T103" i="4"/>
  <c r="U103" i="4"/>
  <c r="C104" i="4"/>
  <c r="D104" i="4"/>
  <c r="Y105" i="5" s="1"/>
  <c r="E104" i="4"/>
  <c r="F104" i="4"/>
  <c r="I104" i="4"/>
  <c r="J104" i="4"/>
  <c r="K104" i="4"/>
  <c r="L104" i="4"/>
  <c r="N104" i="4"/>
  <c r="O104" i="4" s="1"/>
  <c r="P104" i="4"/>
  <c r="Q104" i="4"/>
  <c r="S104" i="4"/>
  <c r="T104" i="4"/>
  <c r="U104" i="4"/>
  <c r="C105" i="4"/>
  <c r="D105" i="4" s="1"/>
  <c r="Y106" i="5" s="1"/>
  <c r="E105" i="4"/>
  <c r="G105" i="4" s="1"/>
  <c r="F105" i="4"/>
  <c r="I105" i="4"/>
  <c r="J105" i="4"/>
  <c r="K105" i="4"/>
  <c r="L105" i="4"/>
  <c r="N105" i="4"/>
  <c r="O105" i="4"/>
  <c r="P105" i="4"/>
  <c r="Q105" i="4"/>
  <c r="S105" i="4"/>
  <c r="T105" i="4"/>
  <c r="V105" i="4" s="1"/>
  <c r="AD106" i="5" s="1"/>
  <c r="U105" i="4"/>
  <c r="C106" i="4"/>
  <c r="D106" i="4" s="1"/>
  <c r="E106" i="4"/>
  <c r="F106" i="4"/>
  <c r="I106" i="4"/>
  <c r="J106" i="4"/>
  <c r="K106" i="4"/>
  <c r="L106" i="4"/>
  <c r="N106" i="4"/>
  <c r="O106" i="4" s="1"/>
  <c r="P106" i="4"/>
  <c r="Q106" i="4"/>
  <c r="S106" i="4"/>
  <c r="V106" i="4" s="1"/>
  <c r="AD107" i="5" s="1"/>
  <c r="T106" i="4"/>
  <c r="U106" i="4"/>
  <c r="C107" i="4"/>
  <c r="D107" i="4" s="1"/>
  <c r="Y108" i="5" s="1"/>
  <c r="E107" i="4"/>
  <c r="F107" i="4"/>
  <c r="G107" i="4" s="1"/>
  <c r="Z108" i="5" s="1"/>
  <c r="I107" i="4"/>
  <c r="J107" i="4"/>
  <c r="K107" i="4"/>
  <c r="L107" i="4"/>
  <c r="M107" i="4"/>
  <c r="AB108" i="5" s="1"/>
  <c r="N107" i="4"/>
  <c r="O107" i="4" s="1"/>
  <c r="P107" i="4"/>
  <c r="Q107" i="4"/>
  <c r="S107" i="4"/>
  <c r="T107" i="4"/>
  <c r="U107" i="4"/>
  <c r="V107" i="4" s="1"/>
  <c r="AD108" i="5" s="1"/>
  <c r="C108" i="4"/>
  <c r="D108" i="4" s="1"/>
  <c r="Y109" i="5" s="1"/>
  <c r="E108" i="4"/>
  <c r="G108" i="4" s="1"/>
  <c r="F108" i="4"/>
  <c r="I108" i="4"/>
  <c r="J108" i="4"/>
  <c r="K108" i="4"/>
  <c r="L108" i="4"/>
  <c r="N108" i="4"/>
  <c r="O108" i="4"/>
  <c r="R108" i="4" s="1"/>
  <c r="P108" i="4"/>
  <c r="Q108" i="4"/>
  <c r="S108" i="4"/>
  <c r="V108" i="4" s="1"/>
  <c r="AD109" i="5" s="1"/>
  <c r="T108" i="4"/>
  <c r="U108" i="4"/>
  <c r="C109" i="4"/>
  <c r="D109" i="4" s="1"/>
  <c r="Y110" i="5" s="1"/>
  <c r="E109" i="4"/>
  <c r="G109" i="4" s="1"/>
  <c r="Z110" i="5" s="1"/>
  <c r="F109" i="4"/>
  <c r="I109" i="4"/>
  <c r="J109" i="4"/>
  <c r="K109" i="4"/>
  <c r="L109" i="4"/>
  <c r="N109" i="4"/>
  <c r="O109" i="4"/>
  <c r="R109" i="4" s="1"/>
  <c r="AC110" i="5" s="1"/>
  <c r="P109" i="4"/>
  <c r="Q109" i="4"/>
  <c r="S109" i="4"/>
  <c r="T109" i="4"/>
  <c r="U109" i="4"/>
  <c r="C110" i="4"/>
  <c r="D110" i="4" s="1"/>
  <c r="E110" i="4"/>
  <c r="G110" i="4" s="1"/>
  <c r="Z111" i="5" s="1"/>
  <c r="F110" i="4"/>
  <c r="I110" i="4"/>
  <c r="J110" i="4"/>
  <c r="K110" i="4"/>
  <c r="L110" i="4"/>
  <c r="N110" i="4"/>
  <c r="O110" i="4" s="1"/>
  <c r="P110" i="4"/>
  <c r="Q110" i="4"/>
  <c r="R110" i="4"/>
  <c r="AC111" i="5" s="1"/>
  <c r="S110" i="4"/>
  <c r="T110" i="4"/>
  <c r="U110" i="4"/>
  <c r="V110" i="4" s="1"/>
  <c r="AD111" i="5" s="1"/>
  <c r="C111" i="4"/>
  <c r="D111" i="4" s="1"/>
  <c r="E111" i="4"/>
  <c r="F111" i="4"/>
  <c r="I111" i="4"/>
  <c r="M111" i="4" s="1"/>
  <c r="AB112" i="5" s="1"/>
  <c r="J111" i="4"/>
  <c r="K111" i="4"/>
  <c r="L111" i="4"/>
  <c r="N111" i="4"/>
  <c r="O111" i="4"/>
  <c r="P111" i="4"/>
  <c r="R111" i="4" s="1"/>
  <c r="AC112" i="5" s="1"/>
  <c r="Q111" i="4"/>
  <c r="S111" i="4"/>
  <c r="T111" i="4"/>
  <c r="U111" i="4"/>
  <c r="C112" i="4"/>
  <c r="D112" i="4"/>
  <c r="Y113" i="5" s="1"/>
  <c r="E112" i="4"/>
  <c r="F112" i="4"/>
  <c r="I112" i="4"/>
  <c r="J112" i="4"/>
  <c r="K112" i="4"/>
  <c r="L112" i="4"/>
  <c r="N112" i="4"/>
  <c r="O112" i="4" s="1"/>
  <c r="P112" i="4"/>
  <c r="Q112" i="4"/>
  <c r="R112" i="4"/>
  <c r="AC113" i="5" s="1"/>
  <c r="S112" i="4"/>
  <c r="T112" i="4"/>
  <c r="U112" i="4"/>
  <c r="C113" i="4"/>
  <c r="D113" i="4" s="1"/>
  <c r="Y114" i="5" s="1"/>
  <c r="E113" i="4"/>
  <c r="F113" i="4"/>
  <c r="G113" i="4"/>
  <c r="I113" i="4"/>
  <c r="M113" i="4" s="1"/>
  <c r="AB114" i="5" s="1"/>
  <c r="J113" i="4"/>
  <c r="K113" i="4"/>
  <c r="L113" i="4"/>
  <c r="N113" i="4"/>
  <c r="O113" i="4" s="1"/>
  <c r="P113" i="4"/>
  <c r="Q113" i="4"/>
  <c r="S113" i="4"/>
  <c r="V113" i="4" s="1"/>
  <c r="AD114" i="5" s="1"/>
  <c r="T113" i="4"/>
  <c r="U113" i="4"/>
  <c r="C114" i="4"/>
  <c r="D114" i="4" s="1"/>
  <c r="E114" i="4"/>
  <c r="F114" i="4"/>
  <c r="G114" i="4" s="1"/>
  <c r="Z115" i="5" s="1"/>
  <c r="I114" i="4"/>
  <c r="J114" i="4"/>
  <c r="K114" i="4"/>
  <c r="L114" i="4"/>
  <c r="N114" i="4"/>
  <c r="O114" i="4" s="1"/>
  <c r="P114" i="4"/>
  <c r="Q114" i="4"/>
  <c r="S114" i="4"/>
  <c r="T114" i="4"/>
  <c r="U114" i="4"/>
  <c r="V114" i="4"/>
  <c r="AD115" i="5" s="1"/>
  <c r="C115" i="4"/>
  <c r="D115" i="4" s="1"/>
  <c r="Y116" i="5" s="1"/>
  <c r="E115" i="4"/>
  <c r="F115" i="4"/>
  <c r="I115" i="4"/>
  <c r="J115" i="4"/>
  <c r="M115" i="4" s="1"/>
  <c r="AB116" i="5" s="1"/>
  <c r="K115" i="4"/>
  <c r="L115" i="4"/>
  <c r="N115" i="4"/>
  <c r="O115" i="4"/>
  <c r="P115" i="4"/>
  <c r="Q115" i="4"/>
  <c r="S115" i="4"/>
  <c r="V115" i="4" s="1"/>
  <c r="AD116" i="5" s="1"/>
  <c r="T115" i="4"/>
  <c r="U115" i="4"/>
  <c r="C116" i="4"/>
  <c r="D116" i="4"/>
  <c r="Y117" i="5" s="1"/>
  <c r="E116" i="4"/>
  <c r="F116" i="4"/>
  <c r="G116" i="4"/>
  <c r="I116" i="4"/>
  <c r="J116" i="4"/>
  <c r="K116" i="4"/>
  <c r="L116" i="4"/>
  <c r="N116" i="4"/>
  <c r="O116" i="4" s="1"/>
  <c r="P116" i="4"/>
  <c r="Q116" i="4"/>
  <c r="S116" i="4"/>
  <c r="V116" i="4" s="1"/>
  <c r="AD117" i="5" s="1"/>
  <c r="T116" i="4"/>
  <c r="U116" i="4"/>
  <c r="C117" i="4"/>
  <c r="D117" i="4" s="1"/>
  <c r="E117" i="4"/>
  <c r="F117" i="4"/>
  <c r="G117" i="4" s="1"/>
  <c r="Z118" i="5" s="1"/>
  <c r="I117" i="4"/>
  <c r="J117" i="4"/>
  <c r="K117" i="4"/>
  <c r="L117" i="4"/>
  <c r="N117" i="4"/>
  <c r="O117" i="4"/>
  <c r="P117" i="4"/>
  <c r="Q117" i="4"/>
  <c r="R117" i="4"/>
  <c r="AC118" i="5" s="1"/>
  <c r="S117" i="4"/>
  <c r="T117" i="4"/>
  <c r="U117" i="4"/>
  <c r="C118" i="4"/>
  <c r="D118" i="4"/>
  <c r="Y119" i="5" s="1"/>
  <c r="E118" i="4"/>
  <c r="F118" i="4"/>
  <c r="I118" i="4"/>
  <c r="J118" i="4"/>
  <c r="K118" i="4"/>
  <c r="L118" i="4"/>
  <c r="N118" i="4"/>
  <c r="O118" i="4" s="1"/>
  <c r="P118" i="4"/>
  <c r="Q118" i="4"/>
  <c r="S118" i="4"/>
  <c r="T118" i="4"/>
  <c r="U118" i="4"/>
  <c r="V118" i="4"/>
  <c r="AD119" i="5" s="1"/>
  <c r="C119" i="4"/>
  <c r="D119" i="4" s="1"/>
  <c r="E119" i="4"/>
  <c r="F119" i="4"/>
  <c r="G119" i="4" s="1"/>
  <c r="Z120" i="5" s="1"/>
  <c r="I119" i="4"/>
  <c r="J119" i="4"/>
  <c r="K119" i="4"/>
  <c r="L119" i="4"/>
  <c r="N119" i="4"/>
  <c r="O119" i="4" s="1"/>
  <c r="R119" i="4" s="1"/>
  <c r="AC120" i="5" s="1"/>
  <c r="P119" i="4"/>
  <c r="Q119" i="4"/>
  <c r="S119" i="4"/>
  <c r="V119" i="4" s="1"/>
  <c r="AD120" i="5" s="1"/>
  <c r="T119" i="4"/>
  <c r="U119" i="4"/>
  <c r="C120" i="4"/>
  <c r="D120" i="4" s="1"/>
  <c r="E120" i="4"/>
  <c r="G120" i="4" s="1"/>
  <c r="Z121" i="5" s="1"/>
  <c r="F120" i="4"/>
  <c r="I120" i="4"/>
  <c r="J120" i="4"/>
  <c r="M120" i="4" s="1"/>
  <c r="AB121" i="5" s="1"/>
  <c r="K120" i="4"/>
  <c r="L120" i="4"/>
  <c r="N120" i="4"/>
  <c r="O120" i="4" s="1"/>
  <c r="P120" i="4"/>
  <c r="Q120" i="4"/>
  <c r="S120" i="4"/>
  <c r="T120" i="4"/>
  <c r="V120" i="4" s="1"/>
  <c r="AD121" i="5" s="1"/>
  <c r="U120" i="4"/>
  <c r="C121" i="4"/>
  <c r="D121" i="4" s="1"/>
  <c r="E121" i="4"/>
  <c r="G121" i="4" s="1"/>
  <c r="Z122" i="5" s="1"/>
  <c r="F121" i="4"/>
  <c r="I121" i="4"/>
  <c r="J121" i="4"/>
  <c r="K121" i="4"/>
  <c r="M121" i="4" s="1"/>
  <c r="AB122" i="5" s="1"/>
  <c r="L121" i="4"/>
  <c r="N121" i="4"/>
  <c r="O121" i="4" s="1"/>
  <c r="P121" i="4"/>
  <c r="Q121" i="4"/>
  <c r="S121" i="4"/>
  <c r="T121" i="4"/>
  <c r="V121" i="4" s="1"/>
  <c r="AD122" i="5" s="1"/>
  <c r="U121" i="4"/>
  <c r="C122" i="4"/>
  <c r="D122" i="4" s="1"/>
  <c r="E122" i="4"/>
  <c r="G122" i="4" s="1"/>
  <c r="Z123" i="5" s="1"/>
  <c r="F122" i="4"/>
  <c r="I122" i="4"/>
  <c r="J122" i="4"/>
  <c r="K122" i="4"/>
  <c r="L122" i="4"/>
  <c r="N122" i="4"/>
  <c r="O122" i="4"/>
  <c r="R122" i="4" s="1"/>
  <c r="P122" i="4"/>
  <c r="Q122" i="4"/>
  <c r="S122" i="4"/>
  <c r="T122" i="4"/>
  <c r="V122" i="4" s="1"/>
  <c r="AD123" i="5" s="1"/>
  <c r="U122" i="4"/>
  <c r="C123" i="4"/>
  <c r="D123" i="4" s="1"/>
  <c r="Y124" i="5" s="1"/>
  <c r="E123" i="4"/>
  <c r="F123" i="4"/>
  <c r="I123" i="4"/>
  <c r="J123" i="4"/>
  <c r="K123" i="4"/>
  <c r="L123" i="4"/>
  <c r="N123" i="4"/>
  <c r="O123" i="4" s="1"/>
  <c r="P123" i="4"/>
  <c r="Q123" i="4"/>
  <c r="S123" i="4"/>
  <c r="T123" i="4"/>
  <c r="U123" i="4"/>
  <c r="V123" i="4"/>
  <c r="AD124" i="5" s="1"/>
  <c r="C124" i="4"/>
  <c r="D124" i="4" s="1"/>
  <c r="Y125" i="5" s="1"/>
  <c r="E124" i="4"/>
  <c r="G124" i="4" s="1"/>
  <c r="F124" i="4"/>
  <c r="I124" i="4"/>
  <c r="M124" i="4" s="1"/>
  <c r="AB125" i="5" s="1"/>
  <c r="J124" i="4"/>
  <c r="K124" i="4"/>
  <c r="L124" i="4"/>
  <c r="N124" i="4"/>
  <c r="O124" i="4" s="1"/>
  <c r="P124" i="4"/>
  <c r="Q124" i="4"/>
  <c r="S124" i="4"/>
  <c r="V124" i="4" s="1"/>
  <c r="AD125" i="5" s="1"/>
  <c r="T124" i="4"/>
  <c r="U124" i="4"/>
  <c r="C125" i="4"/>
  <c r="D125" i="4" s="1"/>
  <c r="E125" i="4"/>
  <c r="F125" i="4"/>
  <c r="G125" i="4"/>
  <c r="Z126" i="5" s="1"/>
  <c r="I125" i="4"/>
  <c r="J125" i="4"/>
  <c r="K125" i="4"/>
  <c r="L125" i="4"/>
  <c r="N125" i="4"/>
  <c r="O125" i="4" s="1"/>
  <c r="P125" i="4"/>
  <c r="Q125" i="4"/>
  <c r="R125" i="4"/>
  <c r="AC126" i="5" s="1"/>
  <c r="S125" i="4"/>
  <c r="T125" i="4"/>
  <c r="U125" i="4"/>
  <c r="C126" i="4"/>
  <c r="D126" i="4" s="1"/>
  <c r="Y127" i="5" s="1"/>
  <c r="E126" i="4"/>
  <c r="F126" i="4"/>
  <c r="G126" i="4" s="1"/>
  <c r="Z127" i="5" s="1"/>
  <c r="I126" i="4"/>
  <c r="M126" i="4" s="1"/>
  <c r="AB127" i="5" s="1"/>
  <c r="J126" i="4"/>
  <c r="K126" i="4"/>
  <c r="L126" i="4"/>
  <c r="N126" i="4"/>
  <c r="O126" i="4" s="1"/>
  <c r="P126" i="4"/>
  <c r="Q126" i="4"/>
  <c r="S126" i="4"/>
  <c r="V126" i="4" s="1"/>
  <c r="AD127" i="5" s="1"/>
  <c r="T126" i="4"/>
  <c r="U126" i="4"/>
  <c r="C127" i="4"/>
  <c r="D127" i="4" s="1"/>
  <c r="Y128" i="5" s="1"/>
  <c r="E127" i="4"/>
  <c r="F127" i="4"/>
  <c r="G127" i="4" s="1"/>
  <c r="Z128" i="5" s="1"/>
  <c r="I127" i="4"/>
  <c r="J127" i="4"/>
  <c r="K127" i="4"/>
  <c r="L127" i="4"/>
  <c r="N127" i="4"/>
  <c r="O127" i="4" s="1"/>
  <c r="R127" i="4" s="1"/>
  <c r="P127" i="4"/>
  <c r="Q127" i="4"/>
  <c r="S127" i="4"/>
  <c r="T127" i="4"/>
  <c r="U127" i="4"/>
  <c r="C128" i="4"/>
  <c r="D128" i="4" s="1"/>
  <c r="E128" i="4"/>
  <c r="G128" i="4" s="1"/>
  <c r="Z129" i="5" s="1"/>
  <c r="F128" i="4"/>
  <c r="I128" i="4"/>
  <c r="J128" i="4"/>
  <c r="K128" i="4"/>
  <c r="L128" i="4"/>
  <c r="M128" i="4"/>
  <c r="AB129" i="5" s="1"/>
  <c r="N128" i="4"/>
  <c r="O128" i="4" s="1"/>
  <c r="P128" i="4"/>
  <c r="Q128" i="4"/>
  <c r="S128" i="4"/>
  <c r="V128" i="4" s="1"/>
  <c r="AD129" i="5" s="1"/>
  <c r="T128" i="4"/>
  <c r="U128" i="4"/>
  <c r="C129" i="4"/>
  <c r="D129" i="4" s="1"/>
  <c r="E129" i="4"/>
  <c r="G129" i="4" s="1"/>
  <c r="Z130" i="5" s="1"/>
  <c r="F129" i="4"/>
  <c r="I129" i="4"/>
  <c r="J129" i="4"/>
  <c r="M129" i="4" s="1"/>
  <c r="AB130" i="5" s="1"/>
  <c r="K129" i="4"/>
  <c r="L129" i="4"/>
  <c r="N129" i="4"/>
  <c r="O129" i="4" s="1"/>
  <c r="P129" i="4"/>
  <c r="Q129" i="4"/>
  <c r="S129" i="4"/>
  <c r="V129" i="4" s="1"/>
  <c r="AD130" i="5" s="1"/>
  <c r="T129" i="4"/>
  <c r="U129" i="4"/>
  <c r="C130" i="4"/>
  <c r="D130" i="4" s="1"/>
  <c r="E130" i="4"/>
  <c r="G130" i="4" s="1"/>
  <c r="Z131" i="5" s="1"/>
  <c r="F130" i="4"/>
  <c r="I130" i="4"/>
  <c r="M130" i="4" s="1"/>
  <c r="AB131" i="5" s="1"/>
  <c r="J130" i="4"/>
  <c r="K130" i="4"/>
  <c r="L130" i="4"/>
  <c r="N130" i="4"/>
  <c r="O130" i="4"/>
  <c r="P130" i="4"/>
  <c r="Q130" i="4"/>
  <c r="S130" i="4"/>
  <c r="V130" i="4" s="1"/>
  <c r="AD131" i="5" s="1"/>
  <c r="T130" i="4"/>
  <c r="U130" i="4"/>
  <c r="C131" i="4"/>
  <c r="D131" i="4"/>
  <c r="Y132" i="5" s="1"/>
  <c r="E131" i="4"/>
  <c r="F131" i="4"/>
  <c r="G131" i="4" s="1"/>
  <c r="Z132" i="5" s="1"/>
  <c r="I131" i="4"/>
  <c r="J131" i="4"/>
  <c r="K131" i="4"/>
  <c r="L131" i="4"/>
  <c r="N131" i="4"/>
  <c r="O131" i="4" s="1"/>
  <c r="R131" i="4" s="1"/>
  <c r="AC132" i="5" s="1"/>
  <c r="P131" i="4"/>
  <c r="Q131" i="4"/>
  <c r="S131" i="4"/>
  <c r="T131" i="4"/>
  <c r="U131" i="4"/>
  <c r="C132" i="4"/>
  <c r="D132" i="4" s="1"/>
  <c r="Y133" i="5" s="1"/>
  <c r="E132" i="4"/>
  <c r="G132" i="4" s="1"/>
  <c r="Z133" i="5" s="1"/>
  <c r="F132" i="4"/>
  <c r="I132" i="4"/>
  <c r="M132" i="4" s="1"/>
  <c r="AB133" i="5" s="1"/>
  <c r="J132" i="4"/>
  <c r="K132" i="4"/>
  <c r="L132" i="4"/>
  <c r="N132" i="4"/>
  <c r="O132" i="4" s="1"/>
  <c r="R132" i="4" s="1"/>
  <c r="AC133" i="5" s="1"/>
  <c r="P132" i="4"/>
  <c r="Q132" i="4"/>
  <c r="S132" i="4"/>
  <c r="T132" i="4"/>
  <c r="U132" i="4"/>
  <c r="C133" i="4"/>
  <c r="D133" i="4" s="1"/>
  <c r="E133" i="4"/>
  <c r="F133" i="4"/>
  <c r="G133" i="4" s="1"/>
  <c r="Z134" i="5" s="1"/>
  <c r="I133" i="4"/>
  <c r="J133" i="4"/>
  <c r="K133" i="4"/>
  <c r="L133" i="4"/>
  <c r="N133" i="4"/>
  <c r="O133" i="4"/>
  <c r="P133" i="4"/>
  <c r="Q133" i="4"/>
  <c r="R133" i="4" s="1"/>
  <c r="AC134" i="5" s="1"/>
  <c r="S133" i="4"/>
  <c r="T133" i="4"/>
  <c r="U133" i="4"/>
  <c r="C134" i="4"/>
  <c r="D134" i="4" s="1"/>
  <c r="Y135" i="5" s="1"/>
  <c r="E134" i="4"/>
  <c r="G134" i="4" s="1"/>
  <c r="Z135" i="5" s="1"/>
  <c r="F134" i="4"/>
  <c r="I134" i="4"/>
  <c r="M134" i="4" s="1"/>
  <c r="AB135" i="5" s="1"/>
  <c r="J134" i="4"/>
  <c r="K134" i="4"/>
  <c r="L134" i="4"/>
  <c r="N134" i="4"/>
  <c r="O134" i="4" s="1"/>
  <c r="R134" i="4" s="1"/>
  <c r="AC135" i="5" s="1"/>
  <c r="P134" i="4"/>
  <c r="Q134" i="4"/>
  <c r="S134" i="4"/>
  <c r="T134" i="4"/>
  <c r="U134" i="4"/>
  <c r="C135" i="4"/>
  <c r="D135" i="4" s="1"/>
  <c r="Y136" i="5" s="1"/>
  <c r="E135" i="4"/>
  <c r="F135" i="4"/>
  <c r="I135" i="4"/>
  <c r="J135" i="4"/>
  <c r="K135" i="4"/>
  <c r="L135" i="4"/>
  <c r="M135" i="4"/>
  <c r="AB136" i="5" s="1"/>
  <c r="N135" i="4"/>
  <c r="O135" i="4" s="1"/>
  <c r="P135" i="4"/>
  <c r="Q135" i="4"/>
  <c r="S135" i="4"/>
  <c r="V135" i="4" s="1"/>
  <c r="AD136" i="5" s="1"/>
  <c r="T135" i="4"/>
  <c r="U135" i="4"/>
  <c r="C136" i="4"/>
  <c r="D136" i="4" s="1"/>
  <c r="E136" i="4"/>
  <c r="F136" i="4"/>
  <c r="G136" i="4"/>
  <c r="Z137" i="5" s="1"/>
  <c r="I136" i="4"/>
  <c r="J136" i="4"/>
  <c r="K136" i="4"/>
  <c r="L136" i="4"/>
  <c r="N136" i="4"/>
  <c r="O136" i="4" s="1"/>
  <c r="P136" i="4"/>
  <c r="Q136" i="4"/>
  <c r="S136" i="4"/>
  <c r="T136" i="4"/>
  <c r="U136" i="4"/>
  <c r="C137" i="4"/>
  <c r="D137" i="4"/>
  <c r="Y138" i="5" s="1"/>
  <c r="E137" i="4"/>
  <c r="F137" i="4"/>
  <c r="I137" i="4"/>
  <c r="J137" i="4"/>
  <c r="K137" i="4"/>
  <c r="L137" i="4"/>
  <c r="N137" i="4"/>
  <c r="O137" i="4" s="1"/>
  <c r="P137" i="4"/>
  <c r="Q137" i="4"/>
  <c r="S137" i="4"/>
  <c r="T137" i="4"/>
  <c r="V137" i="4" s="1"/>
  <c r="AD138" i="5" s="1"/>
  <c r="U137" i="4"/>
  <c r="C138" i="4"/>
  <c r="D138" i="4" s="1"/>
  <c r="E138" i="4"/>
  <c r="G138" i="4" s="1"/>
  <c r="Z139" i="5" s="1"/>
  <c r="F138" i="4"/>
  <c r="I138" i="4"/>
  <c r="J138" i="4"/>
  <c r="K138" i="4"/>
  <c r="L138" i="4"/>
  <c r="N138" i="4"/>
  <c r="O138" i="4" s="1"/>
  <c r="P138" i="4"/>
  <c r="Q138" i="4"/>
  <c r="S138" i="4"/>
  <c r="T138" i="4"/>
  <c r="V138" i="4" s="1"/>
  <c r="AD139" i="5" s="1"/>
  <c r="U138" i="4"/>
  <c r="C139" i="4"/>
  <c r="D139" i="4" s="1"/>
  <c r="Y140" i="5" s="1"/>
  <c r="E139" i="4"/>
  <c r="F139" i="4"/>
  <c r="I139" i="4"/>
  <c r="J139" i="4"/>
  <c r="K139" i="4"/>
  <c r="L139" i="4"/>
  <c r="N139" i="4"/>
  <c r="O139" i="4" s="1"/>
  <c r="R139" i="4" s="1"/>
  <c r="AC140" i="5" s="1"/>
  <c r="P139" i="4"/>
  <c r="Q139" i="4"/>
  <c r="S139" i="4"/>
  <c r="T139" i="4"/>
  <c r="U139" i="4"/>
  <c r="C140" i="4"/>
  <c r="D140" i="4"/>
  <c r="Y141" i="5" s="1"/>
  <c r="E140" i="4"/>
  <c r="G140" i="4" s="1"/>
  <c r="Z141" i="5" s="1"/>
  <c r="F140" i="4"/>
  <c r="I140" i="4"/>
  <c r="J140" i="4"/>
  <c r="M140" i="4" s="1"/>
  <c r="AB141" i="5" s="1"/>
  <c r="K140" i="4"/>
  <c r="L140" i="4"/>
  <c r="N140" i="4"/>
  <c r="O140" i="4"/>
  <c r="R140" i="4" s="1"/>
  <c r="AC141" i="5" s="1"/>
  <c r="P140" i="4"/>
  <c r="Q140" i="4"/>
  <c r="S140" i="4"/>
  <c r="T140" i="4"/>
  <c r="U140" i="4"/>
  <c r="C141" i="4"/>
  <c r="D141" i="4" s="1"/>
  <c r="E141" i="4"/>
  <c r="G141" i="4" s="1"/>
  <c r="Z142" i="5" s="1"/>
  <c r="F141" i="4"/>
  <c r="I141" i="4"/>
  <c r="J141" i="4"/>
  <c r="K141" i="4"/>
  <c r="L141" i="4"/>
  <c r="N141" i="4"/>
  <c r="O141" i="4" s="1"/>
  <c r="R141" i="4" s="1"/>
  <c r="AC142" i="5" s="1"/>
  <c r="P141" i="4"/>
  <c r="Q141" i="4"/>
  <c r="S141" i="4"/>
  <c r="T141" i="4"/>
  <c r="U141" i="4"/>
  <c r="V141" i="4"/>
  <c r="AD142" i="5" s="1"/>
  <c r="C142" i="4"/>
  <c r="D142" i="4" s="1"/>
  <c r="Y143" i="5" s="1"/>
  <c r="E142" i="4"/>
  <c r="F142" i="4"/>
  <c r="I142" i="4"/>
  <c r="J142" i="4"/>
  <c r="K142" i="4"/>
  <c r="L142" i="4"/>
  <c r="M142" i="4"/>
  <c r="AB143" i="5" s="1"/>
  <c r="N142" i="4"/>
  <c r="O142" i="4" s="1"/>
  <c r="R142" i="4" s="1"/>
  <c r="AC143" i="5" s="1"/>
  <c r="P142" i="4"/>
  <c r="Q142" i="4"/>
  <c r="S142" i="4"/>
  <c r="T142" i="4"/>
  <c r="U142" i="4"/>
  <c r="C143" i="4"/>
  <c r="D143" i="4" s="1"/>
  <c r="Y144" i="5" s="1"/>
  <c r="E143" i="4"/>
  <c r="F143" i="4"/>
  <c r="I143" i="4"/>
  <c r="J143" i="4"/>
  <c r="M143" i="4" s="1"/>
  <c r="AB144" i="5" s="1"/>
  <c r="K143" i="4"/>
  <c r="L143" i="4"/>
  <c r="N143" i="4"/>
  <c r="O143" i="4" s="1"/>
  <c r="P143" i="4"/>
  <c r="Q143" i="4"/>
  <c r="S143" i="4"/>
  <c r="T143" i="4"/>
  <c r="U143" i="4"/>
  <c r="C144" i="4"/>
  <c r="D144" i="4" s="1"/>
  <c r="E144" i="4"/>
  <c r="F144" i="4"/>
  <c r="G144" i="4"/>
  <c r="Z145" i="5" s="1"/>
  <c r="I144" i="4"/>
  <c r="J144" i="4"/>
  <c r="K144" i="4"/>
  <c r="L144" i="4"/>
  <c r="N144" i="4"/>
  <c r="O144" i="4" s="1"/>
  <c r="P144" i="4"/>
  <c r="Q144" i="4"/>
  <c r="S144" i="4"/>
  <c r="T144" i="4"/>
  <c r="U144" i="4"/>
  <c r="C145" i="4"/>
  <c r="D145" i="4" s="1"/>
  <c r="E145" i="4"/>
  <c r="G145" i="4" s="1"/>
  <c r="Z146" i="5" s="1"/>
  <c r="F145" i="4"/>
  <c r="I145" i="4"/>
  <c r="J145" i="4"/>
  <c r="K145" i="4"/>
  <c r="L145" i="4"/>
  <c r="N145" i="4"/>
  <c r="O145" i="4" s="1"/>
  <c r="P145" i="4"/>
  <c r="Q145" i="4"/>
  <c r="S145" i="4"/>
  <c r="T145" i="4"/>
  <c r="U145" i="4"/>
  <c r="V145" i="4" s="1"/>
  <c r="AD146" i="5" s="1"/>
  <c r="C146" i="4"/>
  <c r="D146" i="4" s="1"/>
  <c r="Y147" i="5" s="1"/>
  <c r="E146" i="4"/>
  <c r="F146" i="4"/>
  <c r="G146" i="4" s="1"/>
  <c r="Z147" i="5" s="1"/>
  <c r="I146" i="4"/>
  <c r="J146" i="4"/>
  <c r="K146" i="4"/>
  <c r="L146" i="4"/>
  <c r="N146" i="4"/>
  <c r="O146" i="4" s="1"/>
  <c r="R146" i="4" s="1"/>
  <c r="P146" i="4"/>
  <c r="Q146" i="4"/>
  <c r="S146" i="4"/>
  <c r="V146" i="4" s="1"/>
  <c r="AD147" i="5" s="1"/>
  <c r="T146" i="4"/>
  <c r="U146" i="4"/>
  <c r="C147" i="4"/>
  <c r="D147" i="4" s="1"/>
  <c r="E147" i="4"/>
  <c r="F147" i="4"/>
  <c r="I147" i="4"/>
  <c r="J147" i="4"/>
  <c r="K147" i="4"/>
  <c r="L147" i="4"/>
  <c r="N147" i="4"/>
  <c r="O147" i="4" s="1"/>
  <c r="P147" i="4"/>
  <c r="Q147" i="4"/>
  <c r="S147" i="4"/>
  <c r="T147" i="4"/>
  <c r="U147" i="4"/>
  <c r="C148" i="4"/>
  <c r="D148" i="4" s="1"/>
  <c r="Y149" i="5" s="1"/>
  <c r="E148" i="4"/>
  <c r="F148" i="4"/>
  <c r="G148" i="4" s="1"/>
  <c r="Z149" i="5" s="1"/>
  <c r="I148" i="4"/>
  <c r="J148" i="4"/>
  <c r="K148" i="4"/>
  <c r="L148" i="4"/>
  <c r="M148" i="4"/>
  <c r="AB149" i="5" s="1"/>
  <c r="N148" i="4"/>
  <c r="O148" i="4" s="1"/>
  <c r="R148" i="4" s="1"/>
  <c r="P148" i="4"/>
  <c r="Q148" i="4"/>
  <c r="S148" i="4"/>
  <c r="T148" i="4"/>
  <c r="U148" i="4"/>
  <c r="V148" i="4"/>
  <c r="AD149" i="5" s="1"/>
  <c r="C149" i="4"/>
  <c r="D149" i="4" s="1"/>
  <c r="Y150" i="5" s="1"/>
  <c r="E149" i="4"/>
  <c r="G149" i="4" s="1"/>
  <c r="F149" i="4"/>
  <c r="I149" i="4"/>
  <c r="J149" i="4"/>
  <c r="K149" i="4"/>
  <c r="L149" i="4"/>
  <c r="N149" i="4"/>
  <c r="O149" i="4"/>
  <c r="R149" i="4" s="1"/>
  <c r="P149" i="4"/>
  <c r="Q149" i="4"/>
  <c r="S149" i="4"/>
  <c r="V149" i="4" s="1"/>
  <c r="AD150" i="5" s="1"/>
  <c r="T149" i="4"/>
  <c r="U149" i="4"/>
  <c r="C150" i="4"/>
  <c r="D150" i="4" s="1"/>
  <c r="E150" i="4"/>
  <c r="G150" i="4" s="1"/>
  <c r="Z151" i="5" s="1"/>
  <c r="F150" i="4"/>
  <c r="I150" i="4"/>
  <c r="M150" i="4" s="1"/>
  <c r="AB151" i="5" s="1"/>
  <c r="J150" i="4"/>
  <c r="K150" i="4"/>
  <c r="L150" i="4"/>
  <c r="N150" i="4"/>
  <c r="O150" i="4" s="1"/>
  <c r="R150" i="4" s="1"/>
  <c r="AC151" i="5" s="1"/>
  <c r="P150" i="4"/>
  <c r="Q150" i="4"/>
  <c r="S150" i="4"/>
  <c r="T150" i="4"/>
  <c r="U150" i="4"/>
  <c r="C151" i="4"/>
  <c r="D151" i="4" s="1"/>
  <c r="Y152" i="5" s="1"/>
  <c r="E151" i="4"/>
  <c r="F151" i="4"/>
  <c r="G151" i="4" s="1"/>
  <c r="I151" i="4"/>
  <c r="J151" i="4"/>
  <c r="M151" i="4" s="1"/>
  <c r="AB152" i="5" s="1"/>
  <c r="K151" i="4"/>
  <c r="L151" i="4"/>
  <c r="N151" i="4"/>
  <c r="O151" i="4" s="1"/>
  <c r="P151" i="4"/>
  <c r="Q151" i="4"/>
  <c r="S151" i="4"/>
  <c r="T151" i="4"/>
  <c r="U151" i="4"/>
  <c r="C152" i="4"/>
  <c r="D152" i="4" s="1"/>
  <c r="Y153" i="5" s="1"/>
  <c r="E152" i="4"/>
  <c r="G152" i="4" s="1"/>
  <c r="F152" i="4"/>
  <c r="I152" i="4"/>
  <c r="J152" i="4"/>
  <c r="K152" i="4"/>
  <c r="L152" i="4"/>
  <c r="N152" i="4"/>
  <c r="O152" i="4" s="1"/>
  <c r="R152" i="4" s="1"/>
  <c r="AC153" i="5" s="1"/>
  <c r="P152" i="4"/>
  <c r="Q152" i="4"/>
  <c r="S152" i="4"/>
  <c r="V152" i="4" s="1"/>
  <c r="AD153" i="5" s="1"/>
  <c r="T152" i="4"/>
  <c r="U152" i="4"/>
  <c r="C153" i="4"/>
  <c r="D153" i="4" s="1"/>
  <c r="E153" i="4"/>
  <c r="G153" i="4" s="1"/>
  <c r="Z154" i="5" s="1"/>
  <c r="F153" i="4"/>
  <c r="I153" i="4"/>
  <c r="M153" i="4" s="1"/>
  <c r="AB154" i="5" s="1"/>
  <c r="J153" i="4"/>
  <c r="K153" i="4"/>
  <c r="L153" i="4"/>
  <c r="N153" i="4"/>
  <c r="O153" i="4" s="1"/>
  <c r="R153" i="4" s="1"/>
  <c r="AC154" i="5" s="1"/>
  <c r="P153" i="4"/>
  <c r="Q153" i="4"/>
  <c r="S153" i="4"/>
  <c r="T153" i="4"/>
  <c r="U153" i="4"/>
  <c r="C154" i="4"/>
  <c r="D154" i="4" s="1"/>
  <c r="Y155" i="5" s="1"/>
  <c r="E154" i="4"/>
  <c r="F154" i="4"/>
  <c r="G154" i="4" s="1"/>
  <c r="I154" i="4"/>
  <c r="J154" i="4"/>
  <c r="K154" i="4"/>
  <c r="L154" i="4"/>
  <c r="N154" i="4"/>
  <c r="O154" i="4" s="1"/>
  <c r="P154" i="4"/>
  <c r="Q154" i="4"/>
  <c r="S154" i="4"/>
  <c r="V154" i="4" s="1"/>
  <c r="AD155" i="5" s="1"/>
  <c r="T154" i="4"/>
  <c r="U154" i="4"/>
  <c r="C155" i="4"/>
  <c r="D155" i="4" s="1"/>
  <c r="E155" i="4"/>
  <c r="F155" i="4"/>
  <c r="I155" i="4"/>
  <c r="J155" i="4"/>
  <c r="K155" i="4"/>
  <c r="L155" i="4"/>
  <c r="N155" i="4"/>
  <c r="O155" i="4" s="1"/>
  <c r="P155" i="4"/>
  <c r="Q155" i="4"/>
  <c r="S155" i="4"/>
  <c r="T155" i="4"/>
  <c r="U155" i="4"/>
  <c r="C156" i="4"/>
  <c r="D156" i="4"/>
  <c r="Y157" i="5" s="1"/>
  <c r="E156" i="4"/>
  <c r="F156" i="4"/>
  <c r="I156" i="4"/>
  <c r="M156" i="4" s="1"/>
  <c r="AB157" i="5" s="1"/>
  <c r="J156" i="4"/>
  <c r="K156" i="4"/>
  <c r="L156" i="4"/>
  <c r="N156" i="4"/>
  <c r="O156" i="4" s="1"/>
  <c r="R156" i="4" s="1"/>
  <c r="P156" i="4"/>
  <c r="Q156" i="4"/>
  <c r="S156" i="4"/>
  <c r="T156" i="4"/>
  <c r="V156" i="4" s="1"/>
  <c r="AD157" i="5" s="1"/>
  <c r="U156" i="4"/>
  <c r="C157" i="4"/>
  <c r="D157" i="4" s="1"/>
  <c r="Y158" i="5" s="1"/>
  <c r="E157" i="4"/>
  <c r="G157" i="4" s="1"/>
  <c r="F157" i="4"/>
  <c r="I157" i="4"/>
  <c r="M157" i="4" s="1"/>
  <c r="AB158" i="5" s="1"/>
  <c r="J157" i="4"/>
  <c r="K157" i="4"/>
  <c r="L157" i="4"/>
  <c r="N157" i="4"/>
  <c r="O157" i="4"/>
  <c r="R157" i="4" s="1"/>
  <c r="P157" i="4"/>
  <c r="Q157" i="4"/>
  <c r="S157" i="4"/>
  <c r="V157" i="4" s="1"/>
  <c r="AD158" i="5" s="1"/>
  <c r="T157" i="4"/>
  <c r="U157" i="4"/>
  <c r="C158" i="4"/>
  <c r="D158" i="4" s="1"/>
  <c r="E158" i="4"/>
  <c r="G158" i="4" s="1"/>
  <c r="Z159" i="5" s="1"/>
  <c r="F158" i="4"/>
  <c r="I158" i="4"/>
  <c r="M158" i="4" s="1"/>
  <c r="AB159" i="5" s="1"/>
  <c r="J158" i="4"/>
  <c r="K158" i="4"/>
  <c r="L158" i="4"/>
  <c r="N158" i="4"/>
  <c r="O158" i="4" s="1"/>
  <c r="R158" i="4" s="1"/>
  <c r="AC159" i="5" s="1"/>
  <c r="P158" i="4"/>
  <c r="Q158" i="4"/>
  <c r="S158" i="4"/>
  <c r="T158" i="4"/>
  <c r="U158" i="4"/>
  <c r="C159" i="4"/>
  <c r="D159" i="4" s="1"/>
  <c r="Y160" i="5" s="1"/>
  <c r="E159" i="4"/>
  <c r="F159" i="4"/>
  <c r="I159" i="4"/>
  <c r="J159" i="4"/>
  <c r="K159" i="4"/>
  <c r="L159" i="4"/>
  <c r="M159" i="4"/>
  <c r="AB160" i="5" s="1"/>
  <c r="N159" i="4"/>
  <c r="O159" i="4" s="1"/>
  <c r="P159" i="4"/>
  <c r="Q159" i="4"/>
  <c r="S159" i="4"/>
  <c r="T159" i="4"/>
  <c r="U159" i="4"/>
  <c r="V159" i="4" s="1"/>
  <c r="AD160" i="5" s="1"/>
  <c r="C160" i="4"/>
  <c r="D160" i="4" s="1"/>
  <c r="Y161" i="5" s="1"/>
  <c r="E160" i="4"/>
  <c r="G160" i="4" s="1"/>
  <c r="F160" i="4"/>
  <c r="I160" i="4"/>
  <c r="J160" i="4"/>
  <c r="K160" i="4"/>
  <c r="L160" i="4"/>
  <c r="N160" i="4"/>
  <c r="O160" i="4" s="1"/>
  <c r="R160" i="4" s="1"/>
  <c r="AC161" i="5" s="1"/>
  <c r="P160" i="4"/>
  <c r="Q160" i="4"/>
  <c r="S160" i="4"/>
  <c r="T160" i="4"/>
  <c r="U160" i="4"/>
  <c r="C161" i="4"/>
  <c r="D161" i="4" s="1"/>
  <c r="E161" i="4"/>
  <c r="G161" i="4" s="1"/>
  <c r="Z162" i="5" s="1"/>
  <c r="F161" i="4"/>
  <c r="I161" i="4"/>
  <c r="J161" i="4"/>
  <c r="K161" i="4"/>
  <c r="L161" i="4"/>
  <c r="N161" i="4"/>
  <c r="O161" i="4" s="1"/>
  <c r="P161" i="4"/>
  <c r="Q161" i="4"/>
  <c r="S161" i="4"/>
  <c r="T161" i="4"/>
  <c r="U161" i="4"/>
  <c r="C162" i="4"/>
  <c r="D162" i="4" s="1"/>
  <c r="Y163" i="5" s="1"/>
  <c r="E162" i="4"/>
  <c r="F162" i="4"/>
  <c r="I162" i="4"/>
  <c r="M162" i="4" s="1"/>
  <c r="AB163" i="5" s="1"/>
  <c r="J162" i="4"/>
  <c r="K162" i="4"/>
  <c r="L162" i="4"/>
  <c r="N162" i="4"/>
  <c r="O162" i="4" s="1"/>
  <c r="P162" i="4"/>
  <c r="Q162" i="4"/>
  <c r="S162" i="4"/>
  <c r="V162" i="4" s="1"/>
  <c r="AD163" i="5" s="1"/>
  <c r="T162" i="4"/>
  <c r="U162" i="4"/>
  <c r="C163" i="4"/>
  <c r="D163" i="4" s="1"/>
  <c r="E163" i="4"/>
  <c r="F163" i="4"/>
  <c r="G163" i="4" s="1"/>
  <c r="Z164" i="5" s="1"/>
  <c r="I163" i="4"/>
  <c r="J163" i="4"/>
  <c r="K163" i="4"/>
  <c r="L163" i="4"/>
  <c r="N163" i="4"/>
  <c r="O163" i="4" s="1"/>
  <c r="R163" i="4" s="1"/>
  <c r="P163" i="4"/>
  <c r="Q163" i="4"/>
  <c r="S163" i="4"/>
  <c r="T163" i="4"/>
  <c r="U163" i="4"/>
  <c r="C164" i="4"/>
  <c r="D164" i="4" s="1"/>
  <c r="Y165" i="5" s="1"/>
  <c r="E164" i="4"/>
  <c r="F164" i="4"/>
  <c r="I164" i="4"/>
  <c r="J164" i="4"/>
  <c r="M164" i="4" s="1"/>
  <c r="AB165" i="5" s="1"/>
  <c r="K164" i="4"/>
  <c r="L164" i="4"/>
  <c r="N164" i="4"/>
  <c r="O164" i="4"/>
  <c r="R164" i="4" s="1"/>
  <c r="P164" i="4"/>
  <c r="Q164" i="4"/>
  <c r="S164" i="4"/>
  <c r="V164" i="4" s="1"/>
  <c r="AD165" i="5" s="1"/>
  <c r="T164" i="4"/>
  <c r="U164" i="4"/>
  <c r="C165" i="4"/>
  <c r="D165" i="4"/>
  <c r="Y166" i="5" s="1"/>
  <c r="E165" i="4"/>
  <c r="F165" i="4"/>
  <c r="G165" i="4"/>
  <c r="I165" i="4"/>
  <c r="J165" i="4"/>
  <c r="K165" i="4"/>
  <c r="L165" i="4"/>
  <c r="N165" i="4"/>
  <c r="O165" i="4" s="1"/>
  <c r="R165" i="4" s="1"/>
  <c r="P165" i="4"/>
  <c r="Q165" i="4"/>
  <c r="S165" i="4"/>
  <c r="V165" i="4" s="1"/>
  <c r="AD166" i="5" s="1"/>
  <c r="T165" i="4"/>
  <c r="U165" i="4"/>
  <c r="C166" i="4"/>
  <c r="D166" i="4" s="1"/>
  <c r="E166" i="4"/>
  <c r="F166" i="4"/>
  <c r="I166" i="4"/>
  <c r="J166" i="4"/>
  <c r="M166" i="4" s="1"/>
  <c r="AB167" i="5" s="1"/>
  <c r="K166" i="4"/>
  <c r="L166" i="4"/>
  <c r="N166" i="4"/>
  <c r="O166" i="4" s="1"/>
  <c r="R166" i="4" s="1"/>
  <c r="AC167" i="5" s="1"/>
  <c r="P166" i="4"/>
  <c r="Q166" i="4"/>
  <c r="S166" i="4"/>
  <c r="V166" i="4" s="1"/>
  <c r="AD167" i="5" s="1"/>
  <c r="T166" i="4"/>
  <c r="U166" i="4"/>
  <c r="C167" i="4"/>
  <c r="D167" i="4" s="1"/>
  <c r="Y168" i="5" s="1"/>
  <c r="E167" i="4"/>
  <c r="F167" i="4"/>
  <c r="G167" i="4" s="1"/>
  <c r="I167" i="4"/>
  <c r="J167" i="4"/>
  <c r="M167" i="4" s="1"/>
  <c r="AB168" i="5" s="1"/>
  <c r="K167" i="4"/>
  <c r="L167" i="4"/>
  <c r="N167" i="4"/>
  <c r="O167" i="4" s="1"/>
  <c r="P167" i="4"/>
  <c r="Q167" i="4"/>
  <c r="S167" i="4"/>
  <c r="T167" i="4"/>
  <c r="U167" i="4"/>
  <c r="C168" i="4"/>
  <c r="D168" i="4" s="1"/>
  <c r="E168" i="4"/>
  <c r="G168" i="4" s="1"/>
  <c r="Z169" i="5" s="1"/>
  <c r="F168" i="4"/>
  <c r="I168" i="4"/>
  <c r="J168" i="4"/>
  <c r="K168" i="4"/>
  <c r="L168" i="4"/>
  <c r="N168" i="4"/>
  <c r="O168" i="4"/>
  <c r="R168" i="4" s="1"/>
  <c r="AC169" i="5" s="1"/>
  <c r="P168" i="4"/>
  <c r="Q168" i="4"/>
  <c r="S168" i="4"/>
  <c r="T168" i="4"/>
  <c r="U168" i="4"/>
  <c r="C169" i="4"/>
  <c r="D169" i="4"/>
  <c r="Y170" i="5" s="1"/>
  <c r="E169" i="4"/>
  <c r="F169" i="4"/>
  <c r="I169" i="4"/>
  <c r="J169" i="4"/>
  <c r="K169" i="4"/>
  <c r="M169" i="4" s="1"/>
  <c r="AB170" i="5" s="1"/>
  <c r="L169" i="4"/>
  <c r="N169" i="4"/>
  <c r="O169" i="4" s="1"/>
  <c r="P169" i="4"/>
  <c r="R169" i="4" s="1"/>
  <c r="AC170" i="5" s="1"/>
  <c r="Q169" i="4"/>
  <c r="S169" i="4"/>
  <c r="T169" i="4"/>
  <c r="U169" i="4"/>
  <c r="C170" i="4"/>
  <c r="D170" i="4" s="1"/>
  <c r="Y171" i="5" s="1"/>
  <c r="E170" i="4"/>
  <c r="F170" i="4"/>
  <c r="G170" i="4" s="1"/>
  <c r="I170" i="4"/>
  <c r="J170" i="4"/>
  <c r="K170" i="4"/>
  <c r="L170" i="4"/>
  <c r="N170" i="4"/>
  <c r="O170" i="4" s="1"/>
  <c r="P170" i="4"/>
  <c r="Q170" i="4"/>
  <c r="S170" i="4"/>
  <c r="V170" i="4" s="1"/>
  <c r="AD171" i="5" s="1"/>
  <c r="T170" i="4"/>
  <c r="U170" i="4"/>
  <c r="C171" i="4"/>
  <c r="D171" i="4" s="1"/>
  <c r="E171" i="4"/>
  <c r="F171" i="4"/>
  <c r="I171" i="4"/>
  <c r="M171" i="4" s="1"/>
  <c r="AB172" i="5" s="1"/>
  <c r="J171" i="4"/>
  <c r="K171" i="4"/>
  <c r="L171" i="4"/>
  <c r="N171" i="4"/>
  <c r="O171" i="4" s="1"/>
  <c r="P171" i="4"/>
  <c r="Q171" i="4"/>
  <c r="S171" i="4"/>
  <c r="T171" i="4"/>
  <c r="U171" i="4"/>
  <c r="C172" i="4"/>
  <c r="D172" i="4"/>
  <c r="Y173" i="5" s="1"/>
  <c r="E172" i="4"/>
  <c r="F172" i="4"/>
  <c r="G172" i="4" s="1"/>
  <c r="Z173" i="5" s="1"/>
  <c r="I172" i="4"/>
  <c r="M172" i="4" s="1"/>
  <c r="AB173" i="5" s="1"/>
  <c r="J172" i="4"/>
  <c r="K172" i="4"/>
  <c r="L172" i="4"/>
  <c r="N172" i="4"/>
  <c r="O172" i="4" s="1"/>
  <c r="R172" i="4" s="1"/>
  <c r="P172" i="4"/>
  <c r="Q172" i="4"/>
  <c r="S172" i="4"/>
  <c r="T172" i="4"/>
  <c r="V172" i="4" s="1"/>
  <c r="AD173" i="5" s="1"/>
  <c r="U172" i="4"/>
  <c r="C173" i="4"/>
  <c r="D173" i="4" s="1"/>
  <c r="Y174" i="5" s="1"/>
  <c r="E173" i="4"/>
  <c r="G173" i="4" s="1"/>
  <c r="F173" i="4"/>
  <c r="I173" i="4"/>
  <c r="M173" i="4" s="1"/>
  <c r="AB174" i="5" s="1"/>
  <c r="J173" i="4"/>
  <c r="K173" i="4"/>
  <c r="L173" i="4"/>
  <c r="N173" i="4"/>
  <c r="O173" i="4" s="1"/>
  <c r="P173" i="4"/>
  <c r="Q173" i="4"/>
  <c r="S173" i="4"/>
  <c r="T173" i="4"/>
  <c r="V173" i="4" s="1"/>
  <c r="AD174" i="5" s="1"/>
  <c r="U173" i="4"/>
  <c r="C174" i="4"/>
  <c r="D174" i="4" s="1"/>
  <c r="E174" i="4"/>
  <c r="F174" i="4"/>
  <c r="I174" i="4"/>
  <c r="J174" i="4"/>
  <c r="K174" i="4"/>
  <c r="L174" i="4"/>
  <c r="N174" i="4"/>
  <c r="O174" i="4"/>
  <c r="P174" i="4"/>
  <c r="Q174" i="4"/>
  <c r="R174" i="4" s="1"/>
  <c r="AC175" i="5" s="1"/>
  <c r="S174" i="4"/>
  <c r="T174" i="4"/>
  <c r="U174" i="4"/>
  <c r="C175" i="4"/>
  <c r="D175" i="4" s="1"/>
  <c r="Y176" i="5" s="1"/>
  <c r="E175" i="4"/>
  <c r="F175" i="4"/>
  <c r="I175" i="4"/>
  <c r="J175" i="4"/>
  <c r="K175" i="4"/>
  <c r="L175" i="4"/>
  <c r="N175" i="4"/>
  <c r="O175" i="4" s="1"/>
  <c r="P175" i="4"/>
  <c r="Q175" i="4"/>
  <c r="S175" i="4"/>
  <c r="T175" i="4"/>
  <c r="U175" i="4"/>
  <c r="C176" i="4"/>
  <c r="D176" i="4" s="1"/>
  <c r="E176" i="4"/>
  <c r="G176" i="4" s="1"/>
  <c r="Z177" i="5" s="1"/>
  <c r="F176" i="4"/>
  <c r="I176" i="4"/>
  <c r="J176" i="4"/>
  <c r="K176" i="4"/>
  <c r="L176" i="4"/>
  <c r="N176" i="4"/>
  <c r="O176" i="4"/>
  <c r="R176" i="4" s="1"/>
  <c r="AC177" i="5" s="1"/>
  <c r="P176" i="4"/>
  <c r="Q176" i="4"/>
  <c r="S176" i="4"/>
  <c r="T176" i="4"/>
  <c r="U176" i="4"/>
  <c r="C177" i="4"/>
  <c r="D177" i="4"/>
  <c r="Y178" i="5" s="1"/>
  <c r="E177" i="4"/>
  <c r="F177" i="4"/>
  <c r="I177" i="4"/>
  <c r="J177" i="4"/>
  <c r="K177" i="4"/>
  <c r="L177" i="4"/>
  <c r="N177" i="4"/>
  <c r="O177" i="4" s="1"/>
  <c r="P177" i="4"/>
  <c r="R177" i="4" s="1"/>
  <c r="AC178" i="5" s="1"/>
  <c r="Q177" i="4"/>
  <c r="S177" i="4"/>
  <c r="T177" i="4"/>
  <c r="U177" i="4"/>
  <c r="C178" i="4"/>
  <c r="D178" i="4" s="1"/>
  <c r="Y179" i="5" s="1"/>
  <c r="E178" i="4"/>
  <c r="F178" i="4"/>
  <c r="G178" i="4" s="1"/>
  <c r="I178" i="4"/>
  <c r="J178" i="4"/>
  <c r="K178" i="4"/>
  <c r="L178" i="4"/>
  <c r="N178" i="4"/>
  <c r="O178" i="4" s="1"/>
  <c r="R178" i="4" s="1"/>
  <c r="P178" i="4"/>
  <c r="Q178" i="4"/>
  <c r="S178" i="4"/>
  <c r="T178" i="4"/>
  <c r="U178" i="4"/>
  <c r="C179" i="4"/>
  <c r="D179" i="4" s="1"/>
  <c r="E179" i="4"/>
  <c r="F179" i="4"/>
  <c r="I179" i="4"/>
  <c r="J179" i="4"/>
  <c r="K179" i="4"/>
  <c r="L179" i="4"/>
  <c r="N179" i="4"/>
  <c r="O179" i="4" s="1"/>
  <c r="P179" i="4"/>
  <c r="Q179" i="4"/>
  <c r="S179" i="4"/>
  <c r="T179" i="4"/>
  <c r="U179" i="4"/>
  <c r="C180" i="4"/>
  <c r="D180" i="4" s="1"/>
  <c r="Y181" i="5" s="1"/>
  <c r="E180" i="4"/>
  <c r="G180" i="4" s="1"/>
  <c r="Z181" i="5" s="1"/>
  <c r="F180" i="4"/>
  <c r="I180" i="4"/>
  <c r="M180" i="4" s="1"/>
  <c r="AB181" i="5" s="1"/>
  <c r="J180" i="4"/>
  <c r="K180" i="4"/>
  <c r="L180" i="4"/>
  <c r="N180" i="4"/>
  <c r="O180" i="4"/>
  <c r="P180" i="4"/>
  <c r="Q180" i="4"/>
  <c r="S180" i="4"/>
  <c r="V180" i="4" s="1"/>
  <c r="AD181" i="5" s="1"/>
  <c r="T180" i="4"/>
  <c r="U180" i="4"/>
  <c r="C181" i="4"/>
  <c r="D181" i="4"/>
  <c r="Y182" i="5" s="1"/>
  <c r="E181" i="4"/>
  <c r="F181" i="4"/>
  <c r="G181" i="4" s="1"/>
  <c r="I181" i="4"/>
  <c r="J181" i="4"/>
  <c r="K181" i="4"/>
  <c r="L181" i="4"/>
  <c r="N181" i="4"/>
  <c r="O181" i="4" s="1"/>
  <c r="P181" i="4"/>
  <c r="Q181" i="4"/>
  <c r="S181" i="4"/>
  <c r="V181" i="4" s="1"/>
  <c r="AD182" i="5" s="1"/>
  <c r="T181" i="4"/>
  <c r="U181" i="4"/>
  <c r="C182" i="4"/>
  <c r="D182" i="4" s="1"/>
  <c r="E182" i="4"/>
  <c r="G182" i="4" s="1"/>
  <c r="Z183" i="5" s="1"/>
  <c r="F182" i="4"/>
  <c r="I182" i="4"/>
  <c r="M182" i="4" s="1"/>
  <c r="AB183" i="5" s="1"/>
  <c r="J182" i="4"/>
  <c r="K182" i="4"/>
  <c r="L182" i="4"/>
  <c r="N182" i="4"/>
  <c r="O182" i="4" s="1"/>
  <c r="P182" i="4"/>
  <c r="Q182" i="4"/>
  <c r="S182" i="4"/>
  <c r="T182" i="4"/>
  <c r="U182" i="4"/>
  <c r="C183" i="4"/>
  <c r="D183" i="4" s="1"/>
  <c r="Y184" i="5" s="1"/>
  <c r="E183" i="4"/>
  <c r="F183" i="4"/>
  <c r="I183" i="4"/>
  <c r="J183" i="4"/>
  <c r="K183" i="4"/>
  <c r="L183" i="4"/>
  <c r="N183" i="4"/>
  <c r="O183" i="4" s="1"/>
  <c r="R183" i="4" s="1"/>
  <c r="AC184" i="5" s="1"/>
  <c r="P183" i="4"/>
  <c r="Q183" i="4"/>
  <c r="S183" i="4"/>
  <c r="T183" i="4"/>
  <c r="U183" i="4"/>
  <c r="V183" i="4" s="1"/>
  <c r="AD184" i="5" s="1"/>
  <c r="C184" i="4"/>
  <c r="D184" i="4" s="1"/>
  <c r="Y185" i="5" s="1"/>
  <c r="E184" i="4"/>
  <c r="F184" i="4"/>
  <c r="G184" i="4" s="1"/>
  <c r="I184" i="4"/>
  <c r="J184" i="4"/>
  <c r="K184" i="4"/>
  <c r="L184" i="4"/>
  <c r="N184" i="4"/>
  <c r="O184" i="4" s="1"/>
  <c r="R184" i="4" s="1"/>
  <c r="AC185" i="5" s="1"/>
  <c r="P184" i="4"/>
  <c r="Q184" i="4"/>
  <c r="S184" i="4"/>
  <c r="T184" i="4"/>
  <c r="U184" i="4"/>
  <c r="C185" i="4"/>
  <c r="D185" i="4" s="1"/>
  <c r="Y186" i="5" s="1"/>
  <c r="E185" i="4"/>
  <c r="F185" i="4"/>
  <c r="I185" i="4"/>
  <c r="J185" i="4"/>
  <c r="K185" i="4"/>
  <c r="L185" i="4"/>
  <c r="N185" i="4"/>
  <c r="O185" i="4" s="1"/>
  <c r="P185" i="4"/>
  <c r="Q185" i="4"/>
  <c r="S185" i="4"/>
  <c r="T185" i="4"/>
  <c r="U185" i="4"/>
  <c r="C186" i="4"/>
  <c r="D186" i="4" s="1"/>
  <c r="Y187" i="5" s="1"/>
  <c r="E186" i="4"/>
  <c r="F186" i="4"/>
  <c r="I186" i="4"/>
  <c r="J186" i="4"/>
  <c r="M186" i="4" s="1"/>
  <c r="AB187" i="5" s="1"/>
  <c r="K186" i="4"/>
  <c r="L186" i="4"/>
  <c r="N186" i="4"/>
  <c r="O186" i="4" s="1"/>
  <c r="P186" i="4"/>
  <c r="Q186" i="4"/>
  <c r="S186" i="4"/>
  <c r="T186" i="4"/>
  <c r="U186" i="4"/>
  <c r="C187" i="4"/>
  <c r="D187" i="4"/>
  <c r="E187" i="4"/>
  <c r="F187" i="4"/>
  <c r="G187" i="4" s="1"/>
  <c r="Z188" i="5" s="1"/>
  <c r="I187" i="4"/>
  <c r="J187" i="4"/>
  <c r="K187" i="4"/>
  <c r="L187" i="4"/>
  <c r="N187" i="4"/>
  <c r="O187" i="4" s="1"/>
  <c r="P187" i="4"/>
  <c r="Q187" i="4"/>
  <c r="S187" i="4"/>
  <c r="V187" i="4" s="1"/>
  <c r="AD188" i="5" s="1"/>
  <c r="T187" i="4"/>
  <c r="U187" i="4"/>
  <c r="C188" i="4"/>
  <c r="D188" i="4" s="1"/>
  <c r="Y189" i="5" s="1"/>
  <c r="E188" i="4"/>
  <c r="F188" i="4"/>
  <c r="G188" i="4" s="1"/>
  <c r="Z189" i="5" s="1"/>
  <c r="I188" i="4"/>
  <c r="J188" i="4"/>
  <c r="M188" i="4" s="1"/>
  <c r="AB189" i="5" s="1"/>
  <c r="K188" i="4"/>
  <c r="L188" i="4"/>
  <c r="N188" i="4"/>
  <c r="O188" i="4" s="1"/>
  <c r="R188" i="4" s="1"/>
  <c r="P188" i="4"/>
  <c r="Q188" i="4"/>
  <c r="S188" i="4"/>
  <c r="V188" i="4" s="1"/>
  <c r="AD189" i="5" s="1"/>
  <c r="T188" i="4"/>
  <c r="U188" i="4"/>
  <c r="C189" i="4"/>
  <c r="D189" i="4" s="1"/>
  <c r="Y190" i="5" s="1"/>
  <c r="E189" i="4"/>
  <c r="F189" i="4"/>
  <c r="G189" i="4"/>
  <c r="I189" i="4"/>
  <c r="J189" i="4"/>
  <c r="K189" i="4"/>
  <c r="L189" i="4"/>
  <c r="N189" i="4"/>
  <c r="O189" i="4" s="1"/>
  <c r="P189" i="4"/>
  <c r="Q189" i="4"/>
  <c r="S189" i="4"/>
  <c r="V189" i="4" s="1"/>
  <c r="AD190" i="5" s="1"/>
  <c r="T189" i="4"/>
  <c r="U189" i="4"/>
  <c r="C190" i="4"/>
  <c r="D190" i="4" s="1"/>
  <c r="E190" i="4"/>
  <c r="F190" i="4"/>
  <c r="I190" i="4"/>
  <c r="J190" i="4"/>
  <c r="M190" i="4" s="1"/>
  <c r="AB191" i="5" s="1"/>
  <c r="K190" i="4"/>
  <c r="L190" i="4"/>
  <c r="N190" i="4"/>
  <c r="O190" i="4" s="1"/>
  <c r="P190" i="4"/>
  <c r="Q190" i="4"/>
  <c r="S190" i="4"/>
  <c r="T190" i="4"/>
  <c r="U190" i="4"/>
  <c r="C191" i="4"/>
  <c r="D191" i="4" s="1"/>
  <c r="Y192" i="5" s="1"/>
  <c r="E191" i="4"/>
  <c r="F191" i="4"/>
  <c r="G191" i="4" s="1"/>
  <c r="Z192" i="5" s="1"/>
  <c r="I191" i="4"/>
  <c r="J191" i="4"/>
  <c r="K191" i="4"/>
  <c r="L191" i="4"/>
  <c r="N191" i="4"/>
  <c r="O191" i="4" s="1"/>
  <c r="R191" i="4" s="1"/>
  <c r="AC192" i="5" s="1"/>
  <c r="P191" i="4"/>
  <c r="Q191" i="4"/>
  <c r="S191" i="4"/>
  <c r="T191" i="4"/>
  <c r="U191" i="4"/>
  <c r="C192" i="4"/>
  <c r="D192" i="4" s="1"/>
  <c r="Y193" i="5" s="1"/>
  <c r="E192" i="4"/>
  <c r="F192" i="4"/>
  <c r="G192" i="4" s="1"/>
  <c r="I192" i="4"/>
  <c r="J192" i="4"/>
  <c r="K192" i="4"/>
  <c r="L192" i="4"/>
  <c r="N192" i="4"/>
  <c r="O192" i="4" s="1"/>
  <c r="R192" i="4" s="1"/>
  <c r="P192" i="4"/>
  <c r="Q192" i="4"/>
  <c r="S192" i="4"/>
  <c r="T192" i="4"/>
  <c r="U192" i="4"/>
  <c r="C193" i="4"/>
  <c r="D193" i="4" s="1"/>
  <c r="Y194" i="5" s="1"/>
  <c r="E193" i="4"/>
  <c r="F193" i="4"/>
  <c r="I193" i="4"/>
  <c r="J193" i="4"/>
  <c r="K193" i="4"/>
  <c r="L193" i="4"/>
  <c r="M193" i="4" s="1"/>
  <c r="AB194" i="5" s="1"/>
  <c r="N193" i="4"/>
  <c r="O193" i="4" s="1"/>
  <c r="P193" i="4"/>
  <c r="Q193" i="4"/>
  <c r="S193" i="4"/>
  <c r="T193" i="4"/>
  <c r="U193" i="4"/>
  <c r="V193" i="4" s="1"/>
  <c r="AD194" i="5" s="1"/>
  <c r="Z161" i="5" l="1"/>
  <c r="H160" i="4"/>
  <c r="AA161" i="5" s="1"/>
  <c r="AC166" i="5"/>
  <c r="Y134" i="5"/>
  <c r="H133" i="4"/>
  <c r="AA134" i="5" s="1"/>
  <c r="Y121" i="5"/>
  <c r="H120" i="4"/>
  <c r="AA121" i="5" s="1"/>
  <c r="Z58" i="5"/>
  <c r="H57" i="4"/>
  <c r="AA58" i="5" s="1"/>
  <c r="Y180" i="5"/>
  <c r="H173" i="4"/>
  <c r="AA174" i="5" s="1"/>
  <c r="Z174" i="5"/>
  <c r="H157" i="4"/>
  <c r="AA158" i="5" s="1"/>
  <c r="Z158" i="5"/>
  <c r="Y142" i="5"/>
  <c r="H141" i="4"/>
  <c r="AA142" i="5" s="1"/>
  <c r="H62" i="4"/>
  <c r="AA63" i="5" s="1"/>
  <c r="Z63" i="5"/>
  <c r="H192" i="4"/>
  <c r="AA193" i="5" s="1"/>
  <c r="Z193" i="5"/>
  <c r="W188" i="4"/>
  <c r="AE189" i="5" s="1"/>
  <c r="AC189" i="5"/>
  <c r="W157" i="4"/>
  <c r="AE158" i="5" s="1"/>
  <c r="AC158" i="5"/>
  <c r="AC101" i="5"/>
  <c r="Z153" i="5"/>
  <c r="H152" i="4"/>
  <c r="AA153" i="5" s="1"/>
  <c r="W148" i="4"/>
  <c r="AE149" i="5" s="1"/>
  <c r="AC149" i="5"/>
  <c r="Y129" i="5"/>
  <c r="H128" i="4"/>
  <c r="AA129" i="5" s="1"/>
  <c r="H181" i="4"/>
  <c r="AA182" i="5" s="1"/>
  <c r="Z182" i="5"/>
  <c r="AC150" i="5"/>
  <c r="H125" i="4"/>
  <c r="AA126" i="5" s="1"/>
  <c r="Y126" i="5"/>
  <c r="W172" i="4"/>
  <c r="AE173" i="5" s="1"/>
  <c r="AC173" i="5"/>
  <c r="W156" i="4"/>
  <c r="AE157" i="5" s="1"/>
  <c r="AC157" i="5"/>
  <c r="H149" i="4"/>
  <c r="AA150" i="5" s="1"/>
  <c r="Z150" i="5"/>
  <c r="H184" i="4"/>
  <c r="AA185" i="5" s="1"/>
  <c r="Z185" i="5"/>
  <c r="AC193" i="5"/>
  <c r="AC123" i="5"/>
  <c r="H79" i="4"/>
  <c r="AA80" i="5" s="1"/>
  <c r="Z80" i="5"/>
  <c r="Z70" i="5"/>
  <c r="H69" i="4"/>
  <c r="AA70" i="5" s="1"/>
  <c r="AC147" i="5"/>
  <c r="Y111" i="5"/>
  <c r="H110" i="4"/>
  <c r="AA111" i="5" s="1"/>
  <c r="H86" i="4"/>
  <c r="AA87" i="5" s="1"/>
  <c r="Y87" i="5"/>
  <c r="H33" i="4"/>
  <c r="AA34" i="5" s="1"/>
  <c r="Z34" i="5"/>
  <c r="W32" i="4"/>
  <c r="AE33" i="5" s="1"/>
  <c r="AC33" i="5"/>
  <c r="Y13" i="5"/>
  <c r="H12" i="4"/>
  <c r="AA13" i="5" s="1"/>
  <c r="M190" i="5"/>
  <c r="P118" i="3"/>
  <c r="Q118" i="3"/>
  <c r="R118" i="3" s="1"/>
  <c r="Q115" i="3"/>
  <c r="R115" i="3" s="1"/>
  <c r="P115" i="3"/>
  <c r="S115" i="3" s="1"/>
  <c r="Q116" i="5" s="1"/>
  <c r="AQ161" i="75"/>
  <c r="E162" i="5" s="1"/>
  <c r="AC109" i="5"/>
  <c r="V191" i="4"/>
  <c r="AD192" i="5" s="1"/>
  <c r="R190" i="4"/>
  <c r="AC191" i="5" s="1"/>
  <c r="R186" i="4"/>
  <c r="R182" i="4"/>
  <c r="AC183" i="5" s="1"/>
  <c r="M177" i="4"/>
  <c r="AB178" i="5" s="1"/>
  <c r="V176" i="4"/>
  <c r="AD177" i="5" s="1"/>
  <c r="G175" i="4"/>
  <c r="G174" i="4"/>
  <c r="Z175" i="5" s="1"/>
  <c r="R173" i="4"/>
  <c r="R171" i="4"/>
  <c r="V168" i="4"/>
  <c r="AD169" i="5" s="1"/>
  <c r="M165" i="4"/>
  <c r="AB166" i="5" s="1"/>
  <c r="M163" i="4"/>
  <c r="AB164" i="5" s="1"/>
  <c r="G162" i="4"/>
  <c r="R161" i="4"/>
  <c r="AC162" i="5" s="1"/>
  <c r="G156" i="4"/>
  <c r="Z157" i="5" s="1"/>
  <c r="R155" i="4"/>
  <c r="AC156" i="5" s="1"/>
  <c r="M152" i="4"/>
  <c r="AB153" i="5" s="1"/>
  <c r="M146" i="4"/>
  <c r="AB147" i="5" s="1"/>
  <c r="H145" i="4"/>
  <c r="AA146" i="5" s="1"/>
  <c r="Y146" i="5"/>
  <c r="V143" i="4"/>
  <c r="AD144" i="5" s="1"/>
  <c r="R137" i="4"/>
  <c r="AC138" i="5" s="1"/>
  <c r="H126" i="4"/>
  <c r="AA127" i="5" s="1"/>
  <c r="M116" i="4"/>
  <c r="AB117" i="5" s="1"/>
  <c r="H113" i="4"/>
  <c r="AA114" i="5" s="1"/>
  <c r="Z114" i="5"/>
  <c r="H97" i="4"/>
  <c r="AA98" i="5" s="1"/>
  <c r="Z98" i="5"/>
  <c r="H89" i="4"/>
  <c r="AA90" i="5" s="1"/>
  <c r="G87" i="4"/>
  <c r="Z88" i="5" s="1"/>
  <c r="V81" i="4"/>
  <c r="AD82" i="5" s="1"/>
  <c r="R79" i="4"/>
  <c r="M65" i="4"/>
  <c r="AB66" i="5" s="1"/>
  <c r="R58" i="4"/>
  <c r="AC59" i="5" s="1"/>
  <c r="H36" i="4"/>
  <c r="AA37" i="5" s="1"/>
  <c r="Z37" i="5"/>
  <c r="G15" i="4"/>
  <c r="Z16" i="5" s="1"/>
  <c r="P186" i="3"/>
  <c r="Q186" i="3"/>
  <c r="R186" i="3" s="1"/>
  <c r="E161" i="3"/>
  <c r="M159" i="3"/>
  <c r="O160" i="5" s="1"/>
  <c r="N153" i="3"/>
  <c r="P154" i="5" s="1"/>
  <c r="M154" i="5"/>
  <c r="N132" i="3"/>
  <c r="P133" i="5" s="1"/>
  <c r="M133" i="5"/>
  <c r="S122" i="3"/>
  <c r="Q123" i="5" s="1"/>
  <c r="W108" i="3"/>
  <c r="R109" i="5" s="1"/>
  <c r="H189" i="4"/>
  <c r="AA190" i="5" s="1"/>
  <c r="Z190" i="5"/>
  <c r="Y156" i="5"/>
  <c r="H144" i="4"/>
  <c r="AA145" i="5" s="1"/>
  <c r="Y145" i="5"/>
  <c r="Y103" i="5"/>
  <c r="H102" i="4"/>
  <c r="AA103" i="5" s="1"/>
  <c r="M185" i="4"/>
  <c r="AB186" i="5" s="1"/>
  <c r="R181" i="4"/>
  <c r="V177" i="4"/>
  <c r="AD178" i="5" s="1"/>
  <c r="V169" i="4"/>
  <c r="AD170" i="5" s="1"/>
  <c r="V153" i="4"/>
  <c r="AD154" i="5" s="1"/>
  <c r="M149" i="4"/>
  <c r="AB150" i="5" s="1"/>
  <c r="M147" i="4"/>
  <c r="AB148" i="5" s="1"/>
  <c r="R145" i="4"/>
  <c r="AC146" i="5" s="1"/>
  <c r="H138" i="4"/>
  <c r="AA139" i="5" s="1"/>
  <c r="Y139" i="5"/>
  <c r="M127" i="4"/>
  <c r="AB128" i="5" s="1"/>
  <c r="H124" i="4"/>
  <c r="AA125" i="5" s="1"/>
  <c r="Z125" i="5"/>
  <c r="H122" i="4"/>
  <c r="AA123" i="5" s="1"/>
  <c r="Y123" i="5"/>
  <c r="H121" i="4"/>
  <c r="AA122" i="5" s="1"/>
  <c r="Y122" i="5"/>
  <c r="M118" i="4"/>
  <c r="AB119" i="5" s="1"/>
  <c r="M117" i="4"/>
  <c r="AB118" i="5" s="1"/>
  <c r="H116" i="4"/>
  <c r="AA117" i="5" s="1"/>
  <c r="Z117" i="5"/>
  <c r="H103" i="4"/>
  <c r="AA104" i="5" s="1"/>
  <c r="Y104" i="5"/>
  <c r="R96" i="4"/>
  <c r="AC97" i="5" s="1"/>
  <c r="R87" i="4"/>
  <c r="AC88" i="5" s="1"/>
  <c r="Y81" i="5"/>
  <c r="M67" i="4"/>
  <c r="AB68" i="5" s="1"/>
  <c r="Z55" i="5"/>
  <c r="H54" i="4"/>
  <c r="AA55" i="5" s="1"/>
  <c r="H41" i="4"/>
  <c r="AA42" i="5" s="1"/>
  <c r="Z42" i="5"/>
  <c r="R40" i="4"/>
  <c r="AC41" i="5" s="1"/>
  <c r="M30" i="4"/>
  <c r="AB31" i="5" s="1"/>
  <c r="V25" i="4"/>
  <c r="AD26" i="5" s="1"/>
  <c r="H9" i="4"/>
  <c r="AA10" i="5" s="1"/>
  <c r="Z10" i="5"/>
  <c r="W148" i="3"/>
  <c r="R149" i="5" s="1"/>
  <c r="W99" i="3"/>
  <c r="R100" i="5" s="1"/>
  <c r="H158" i="4"/>
  <c r="AA159" i="5" s="1"/>
  <c r="Y159" i="5"/>
  <c r="V192" i="4"/>
  <c r="AD193" i="5" s="1"/>
  <c r="H187" i="4"/>
  <c r="AA188" i="5" s="1"/>
  <c r="Y188" i="5"/>
  <c r="V184" i="4"/>
  <c r="AD185" i="5" s="1"/>
  <c r="R180" i="4"/>
  <c r="R179" i="4"/>
  <c r="AC180" i="5" s="1"/>
  <c r="H174" i="4"/>
  <c r="AA175" i="5" s="1"/>
  <c r="Y175" i="5"/>
  <c r="H167" i="4"/>
  <c r="AA168" i="5" s="1"/>
  <c r="Z168" i="5"/>
  <c r="H165" i="4"/>
  <c r="AA166" i="5" s="1"/>
  <c r="Z166" i="5"/>
  <c r="V163" i="4"/>
  <c r="AD164" i="5" s="1"/>
  <c r="H151" i="4"/>
  <c r="AA152" i="5" s="1"/>
  <c r="Z152" i="5"/>
  <c r="M192" i="4"/>
  <c r="AB193" i="5" s="1"/>
  <c r="G190" i="4"/>
  <c r="Z191" i="5" s="1"/>
  <c r="R189" i="4"/>
  <c r="R187" i="4"/>
  <c r="AC188" i="5" s="1"/>
  <c r="G183" i="4"/>
  <c r="Z184" i="5" s="1"/>
  <c r="H182" i="4"/>
  <c r="AA183" i="5" s="1"/>
  <c r="Y183" i="5"/>
  <c r="V178" i="4"/>
  <c r="AD179" i="5" s="1"/>
  <c r="G166" i="4"/>
  <c r="Z167" i="5" s="1"/>
  <c r="M161" i="4"/>
  <c r="AB162" i="5" s="1"/>
  <c r="V160" i="4"/>
  <c r="AD161" i="5" s="1"/>
  <c r="V147" i="4"/>
  <c r="AD148" i="5" s="1"/>
  <c r="G147" i="4"/>
  <c r="Z148" i="5" s="1"/>
  <c r="V133" i="4"/>
  <c r="AD134" i="5" s="1"/>
  <c r="V127" i="4"/>
  <c r="AD128" i="5" s="1"/>
  <c r="R123" i="4"/>
  <c r="AC124" i="5" s="1"/>
  <c r="G118" i="4"/>
  <c r="R104" i="4"/>
  <c r="AC105" i="5" s="1"/>
  <c r="M99" i="4"/>
  <c r="AB100" i="5" s="1"/>
  <c r="G88" i="4"/>
  <c r="R76" i="4"/>
  <c r="AC77" i="5" s="1"/>
  <c r="V67" i="4"/>
  <c r="AD68" i="5" s="1"/>
  <c r="V55" i="4"/>
  <c r="AD56" i="5" s="1"/>
  <c r="R35" i="4"/>
  <c r="Y29" i="5"/>
  <c r="H28" i="4"/>
  <c r="AA29" i="5" s="1"/>
  <c r="M27" i="4"/>
  <c r="AB28" i="5" s="1"/>
  <c r="H25" i="4"/>
  <c r="AA26" i="5" s="1"/>
  <c r="Z26" i="5"/>
  <c r="H18" i="4"/>
  <c r="AA19" i="5" s="1"/>
  <c r="Y19" i="5"/>
  <c r="G17" i="4"/>
  <c r="V12" i="4"/>
  <c r="AD13" i="5" s="1"/>
  <c r="V11" i="4"/>
  <c r="AD12" i="5" s="1"/>
  <c r="H10" i="4"/>
  <c r="AA11" i="5" s="1"/>
  <c r="Y11" i="5"/>
  <c r="M194" i="5"/>
  <c r="M192" i="3"/>
  <c r="O193" i="5" s="1"/>
  <c r="M164" i="3"/>
  <c r="O165" i="5" s="1"/>
  <c r="W143" i="3"/>
  <c r="R144" i="5" s="1"/>
  <c r="P137" i="3"/>
  <c r="Q137" i="3"/>
  <c r="R137" i="3" s="1"/>
  <c r="E133" i="3"/>
  <c r="M134" i="5" s="1"/>
  <c r="S128" i="3"/>
  <c r="Q129" i="5" s="1"/>
  <c r="S114" i="3"/>
  <c r="Q115" i="5" s="1"/>
  <c r="Q102" i="3"/>
  <c r="R102" i="3" s="1"/>
  <c r="P102" i="3"/>
  <c r="M100" i="3"/>
  <c r="O101" i="5" s="1"/>
  <c r="P71" i="3"/>
  <c r="S71" i="3" s="1"/>
  <c r="Q72" i="5" s="1"/>
  <c r="Q71" i="3"/>
  <c r="R71" i="3" s="1"/>
  <c r="H161" i="4"/>
  <c r="AA162" i="5" s="1"/>
  <c r="Y162" i="5"/>
  <c r="H136" i="4"/>
  <c r="AA137" i="5" s="1"/>
  <c r="Y137" i="5"/>
  <c r="H190" i="4"/>
  <c r="AA191" i="5" s="1"/>
  <c r="Y191" i="5"/>
  <c r="V186" i="4"/>
  <c r="AD187" i="5" s="1"/>
  <c r="V185" i="4"/>
  <c r="AD186" i="5" s="1"/>
  <c r="M178" i="4"/>
  <c r="AB179" i="5" s="1"/>
  <c r="R175" i="4"/>
  <c r="AC176" i="5" s="1"/>
  <c r="M170" i="4"/>
  <c r="AB171" i="5" s="1"/>
  <c r="R167" i="4"/>
  <c r="AC168" i="5" s="1"/>
  <c r="H166" i="4"/>
  <c r="AA167" i="5" s="1"/>
  <c r="Y167" i="5"/>
  <c r="G164" i="4"/>
  <c r="Z165" i="5" s="1"/>
  <c r="H163" i="4"/>
  <c r="AA164" i="5" s="1"/>
  <c r="Y164" i="5"/>
  <c r="M154" i="4"/>
  <c r="AB155" i="5" s="1"/>
  <c r="R151" i="4"/>
  <c r="AC152" i="5" s="1"/>
  <c r="M145" i="4"/>
  <c r="AB146" i="5" s="1"/>
  <c r="V144" i="4"/>
  <c r="AD145" i="5" s="1"/>
  <c r="M141" i="4"/>
  <c r="AB142" i="5" s="1"/>
  <c r="V136" i="4"/>
  <c r="AD137" i="5" s="1"/>
  <c r="M133" i="4"/>
  <c r="AB134" i="5" s="1"/>
  <c r="M123" i="4"/>
  <c r="AB124" i="5" s="1"/>
  <c r="M119" i="4"/>
  <c r="AB120" i="5" s="1"/>
  <c r="M109" i="4"/>
  <c r="AB110" i="5" s="1"/>
  <c r="G106" i="4"/>
  <c r="Z107" i="5" s="1"/>
  <c r="H105" i="4"/>
  <c r="AA106" i="5" s="1"/>
  <c r="Z106" i="5"/>
  <c r="M102" i="4"/>
  <c r="AB103" i="5" s="1"/>
  <c r="H100" i="4"/>
  <c r="AA101" i="5" s="1"/>
  <c r="Z101" i="5"/>
  <c r="G99" i="4"/>
  <c r="Z100" i="5" s="1"/>
  <c r="Y99" i="5"/>
  <c r="V95" i="4"/>
  <c r="AD96" i="5" s="1"/>
  <c r="Y91" i="5"/>
  <c r="H90" i="4"/>
  <c r="AA91" i="5" s="1"/>
  <c r="R81" i="4"/>
  <c r="W67" i="4"/>
  <c r="AE68" i="5" s="1"/>
  <c r="AC68" i="5"/>
  <c r="R36" i="4"/>
  <c r="AC37" i="5" s="1"/>
  <c r="Z32" i="5"/>
  <c r="H31" i="4"/>
  <c r="AA32" i="5" s="1"/>
  <c r="AD23" i="5"/>
  <c r="Y7" i="5"/>
  <c r="H6" i="4"/>
  <c r="AA7" i="5" s="1"/>
  <c r="P191" i="3"/>
  <c r="S191" i="3" s="1"/>
  <c r="Q192" i="5" s="1"/>
  <c r="Q191" i="3"/>
  <c r="R191" i="3" s="1"/>
  <c r="P161" i="3"/>
  <c r="Q161" i="3"/>
  <c r="R161" i="3" s="1"/>
  <c r="S161" i="3" s="1"/>
  <c r="Q162" i="5" s="1"/>
  <c r="N99" i="5"/>
  <c r="N98" i="3"/>
  <c r="P99" i="5" s="1"/>
  <c r="W178" i="4"/>
  <c r="AE179" i="5" s="1"/>
  <c r="AC179" i="5"/>
  <c r="H178" i="4"/>
  <c r="AA179" i="5" s="1"/>
  <c r="Z179" i="5"/>
  <c r="W164" i="4"/>
  <c r="AE165" i="5" s="1"/>
  <c r="AC165" i="5"/>
  <c r="H150" i="4"/>
  <c r="AA151" i="5" s="1"/>
  <c r="Y151" i="5"/>
  <c r="H147" i="4"/>
  <c r="AA148" i="5" s="1"/>
  <c r="Y148" i="5"/>
  <c r="H114" i="4"/>
  <c r="AA115" i="5" s="1"/>
  <c r="Y115" i="5"/>
  <c r="Y78" i="5"/>
  <c r="H77" i="4"/>
  <c r="AA78" i="5" s="1"/>
  <c r="W62" i="4"/>
  <c r="AE63" i="5" s="1"/>
  <c r="AC63" i="5"/>
  <c r="Y54" i="5"/>
  <c r="Z51" i="5"/>
  <c r="H50" i="4"/>
  <c r="AA51" i="5" s="1"/>
  <c r="Y30" i="5"/>
  <c r="W19" i="4"/>
  <c r="AE20" i="5" s="1"/>
  <c r="AC20" i="5"/>
  <c r="P167" i="3"/>
  <c r="Q167" i="3"/>
  <c r="R167" i="3" s="1"/>
  <c r="M38" i="5"/>
  <c r="H130" i="4"/>
  <c r="AA131" i="5" s="1"/>
  <c r="Y131" i="5"/>
  <c r="M175" i="4"/>
  <c r="AB176" i="5" s="1"/>
  <c r="H170" i="4"/>
  <c r="AA171" i="5" s="1"/>
  <c r="Z171" i="5"/>
  <c r="W163" i="4"/>
  <c r="AE164" i="5" s="1"/>
  <c r="AC164" i="5"/>
  <c r="H154" i="4"/>
  <c r="AA155" i="5" s="1"/>
  <c r="Z155" i="5"/>
  <c r="H153" i="4"/>
  <c r="AA154" i="5" s="1"/>
  <c r="Y154" i="5"/>
  <c r="M191" i="4"/>
  <c r="AB192" i="5" s="1"/>
  <c r="M183" i="4"/>
  <c r="AB184" i="5" s="1"/>
  <c r="M181" i="4"/>
  <c r="AB182" i="5" s="1"/>
  <c r="H176" i="4"/>
  <c r="AA177" i="5" s="1"/>
  <c r="Y177" i="5"/>
  <c r="V171" i="4"/>
  <c r="AD172" i="5" s="1"/>
  <c r="G171" i="4"/>
  <c r="Z172" i="5" s="1"/>
  <c r="H168" i="4"/>
  <c r="AA169" i="5" s="1"/>
  <c r="Y169" i="5"/>
  <c r="V161" i="4"/>
  <c r="AD162" i="5" s="1"/>
  <c r="G159" i="4"/>
  <c r="V155" i="4"/>
  <c r="AD156" i="5" s="1"/>
  <c r="G155" i="4"/>
  <c r="Z156" i="5" s="1"/>
  <c r="R147" i="4"/>
  <c r="G142" i="4"/>
  <c r="Z143" i="5" s="1"/>
  <c r="M138" i="4"/>
  <c r="AB139" i="5" s="1"/>
  <c r="R136" i="4"/>
  <c r="AC137" i="5" s="1"/>
  <c r="W127" i="4"/>
  <c r="AE128" i="5" s="1"/>
  <c r="AC128" i="5"/>
  <c r="H117" i="4"/>
  <c r="AA118" i="5" s="1"/>
  <c r="Y118" i="5"/>
  <c r="M112" i="4"/>
  <c r="AB113" i="5" s="1"/>
  <c r="M110" i="4"/>
  <c r="AB111" i="5" s="1"/>
  <c r="M104" i="4"/>
  <c r="AB105" i="5" s="1"/>
  <c r="M103" i="4"/>
  <c r="AB104" i="5" s="1"/>
  <c r="W94" i="4"/>
  <c r="AE95" i="5" s="1"/>
  <c r="AC95" i="5"/>
  <c r="R91" i="4"/>
  <c r="R85" i="4"/>
  <c r="AC86" i="5" s="1"/>
  <c r="R83" i="4"/>
  <c r="AC84" i="5" s="1"/>
  <c r="AC74" i="5"/>
  <c r="V70" i="4"/>
  <c r="AD71" i="5" s="1"/>
  <c r="G70" i="4"/>
  <c r="Z71" i="5" s="1"/>
  <c r="H66" i="4"/>
  <c r="AA67" i="5" s="1"/>
  <c r="Y67" i="5"/>
  <c r="G63" i="4"/>
  <c r="Z64" i="5" s="1"/>
  <c r="V51" i="4"/>
  <c r="AD52" i="5" s="1"/>
  <c r="H46" i="4"/>
  <c r="AA47" i="5" s="1"/>
  <c r="Y21" i="5"/>
  <c r="H20" i="4"/>
  <c r="AA21" i="5" s="1"/>
  <c r="W156" i="3"/>
  <c r="R157" i="5" s="1"/>
  <c r="P154" i="3"/>
  <c r="S154" i="3" s="1"/>
  <c r="Q155" i="5" s="1"/>
  <c r="Q154" i="3"/>
  <c r="R154" i="3" s="1"/>
  <c r="Q147" i="3"/>
  <c r="R147" i="3" s="1"/>
  <c r="P147" i="3"/>
  <c r="S125" i="3"/>
  <c r="Q126" i="5" s="1"/>
  <c r="E115" i="3"/>
  <c r="M116" i="5" s="1"/>
  <c r="AI91" i="3"/>
  <c r="U92" i="5" s="1"/>
  <c r="M88" i="3"/>
  <c r="O89" i="5" s="1"/>
  <c r="AI87" i="3"/>
  <c r="U88" i="5" s="1"/>
  <c r="AI41" i="3"/>
  <c r="U42" i="5" s="1"/>
  <c r="H171" i="4"/>
  <c r="AA172" i="5" s="1"/>
  <c r="Y172" i="5"/>
  <c r="H129" i="4"/>
  <c r="AA130" i="5" s="1"/>
  <c r="Y130" i="5"/>
  <c r="R193" i="4"/>
  <c r="M189" i="4"/>
  <c r="AB190" i="5" s="1"/>
  <c r="G186" i="4"/>
  <c r="R185" i="4"/>
  <c r="V179" i="4"/>
  <c r="AD180" i="5" s="1"/>
  <c r="G179" i="4"/>
  <c r="Z180" i="5" s="1"/>
  <c r="V175" i="4"/>
  <c r="AD176" i="5" s="1"/>
  <c r="V174" i="4"/>
  <c r="AD175" i="5" s="1"/>
  <c r="M174" i="4"/>
  <c r="AB175" i="5" s="1"/>
  <c r="V167" i="4"/>
  <c r="AD168" i="5" s="1"/>
  <c r="R159" i="4"/>
  <c r="V151" i="4"/>
  <c r="AD152" i="5" s="1"/>
  <c r="G139" i="4"/>
  <c r="Z140" i="5" s="1"/>
  <c r="M125" i="4"/>
  <c r="AB126" i="5" s="1"/>
  <c r="M122" i="4"/>
  <c r="AB123" i="5" s="1"/>
  <c r="H108" i="4"/>
  <c r="AA109" i="5" s="1"/>
  <c r="Z109" i="5"/>
  <c r="M87" i="4"/>
  <c r="AB88" i="5" s="1"/>
  <c r="Y79" i="5"/>
  <c r="V71" i="4"/>
  <c r="AD72" i="5" s="1"/>
  <c r="M71" i="4"/>
  <c r="AB72" i="5" s="1"/>
  <c r="V64" i="4"/>
  <c r="AD65" i="5" s="1"/>
  <c r="M64" i="4"/>
  <c r="AB65" i="5" s="1"/>
  <c r="H26" i="4"/>
  <c r="AA27" i="5" s="1"/>
  <c r="Y27" i="5"/>
  <c r="AC21" i="5"/>
  <c r="M147" i="5"/>
  <c r="N121" i="5"/>
  <c r="H106" i="4"/>
  <c r="AA107" i="5" s="1"/>
  <c r="Y107" i="5"/>
  <c r="G101" i="4"/>
  <c r="Z102" i="5" s="1"/>
  <c r="G98" i="4"/>
  <c r="Z99" i="5" s="1"/>
  <c r="H95" i="4"/>
  <c r="AA96" i="5" s="1"/>
  <c r="Y96" i="5"/>
  <c r="G93" i="4"/>
  <c r="Z94" i="5" s="1"/>
  <c r="G92" i="4"/>
  <c r="M89" i="4"/>
  <c r="AB90" i="5" s="1"/>
  <c r="M81" i="4"/>
  <c r="AB82" i="5" s="1"/>
  <c r="G80" i="4"/>
  <c r="Z81" i="5" s="1"/>
  <c r="R78" i="4"/>
  <c r="AC79" i="5" s="1"/>
  <c r="R74" i="4"/>
  <c r="AC75" i="5" s="1"/>
  <c r="H74" i="4"/>
  <c r="AA75" i="5" s="1"/>
  <c r="Y75" i="5"/>
  <c r="M68" i="4"/>
  <c r="AB69" i="5" s="1"/>
  <c r="V61" i="4"/>
  <c r="AD62" i="5" s="1"/>
  <c r="V60" i="4"/>
  <c r="AD61" i="5" s="1"/>
  <c r="G49" i="4"/>
  <c r="H38" i="4"/>
  <c r="AA39" i="5" s="1"/>
  <c r="R37" i="4"/>
  <c r="AC38" i="5" s="1"/>
  <c r="G35" i="4"/>
  <c r="Z36" i="5" s="1"/>
  <c r="R31" i="4"/>
  <c r="AC32" i="5" s="1"/>
  <c r="M24" i="4"/>
  <c r="AB25" i="5" s="1"/>
  <c r="V23" i="4"/>
  <c r="AD24" i="5" s="1"/>
  <c r="G14" i="4"/>
  <c r="M8" i="4"/>
  <c r="AB9" i="5" s="1"/>
  <c r="P193" i="3"/>
  <c r="Z192" i="3"/>
  <c r="S193" i="5" s="1"/>
  <c r="AH191" i="3"/>
  <c r="AI191" i="3" s="1"/>
  <c r="U192" i="5" s="1"/>
  <c r="M191" i="3"/>
  <c r="O192" i="5" s="1"/>
  <c r="Z190" i="3"/>
  <c r="S191" i="5" s="1"/>
  <c r="H190" i="3"/>
  <c r="Z188" i="3"/>
  <c r="S189" i="5" s="1"/>
  <c r="AH185" i="3"/>
  <c r="H185" i="3"/>
  <c r="N186" i="5" s="1"/>
  <c r="AI183" i="3"/>
  <c r="U184" i="5" s="1"/>
  <c r="AH182" i="3"/>
  <c r="Z180" i="3"/>
  <c r="S181" i="5" s="1"/>
  <c r="H180" i="3"/>
  <c r="N181" i="5" s="1"/>
  <c r="AH178" i="3"/>
  <c r="AI178" i="3" s="1"/>
  <c r="U179" i="5" s="1"/>
  <c r="H178" i="3"/>
  <c r="N179" i="5" s="1"/>
  <c r="AH176" i="3"/>
  <c r="AI176" i="3" s="1"/>
  <c r="U177" i="5" s="1"/>
  <c r="W168" i="3"/>
  <c r="AH166" i="3"/>
  <c r="E166" i="3"/>
  <c r="M167" i="5" s="1"/>
  <c r="E165" i="3"/>
  <c r="M166" i="5" s="1"/>
  <c r="AI163" i="3"/>
  <c r="U164" i="5" s="1"/>
  <c r="Q162" i="3"/>
  <c r="R162" i="3" s="1"/>
  <c r="H160" i="3"/>
  <c r="N161" i="5" s="1"/>
  <c r="Z159" i="3"/>
  <c r="S160" i="5" s="1"/>
  <c r="H158" i="3"/>
  <c r="N159" i="5" s="1"/>
  <c r="AH156" i="3"/>
  <c r="P155" i="3"/>
  <c r="S155" i="3" s="1"/>
  <c r="Q156" i="5" s="1"/>
  <c r="E155" i="3"/>
  <c r="M156" i="5" s="1"/>
  <c r="AH149" i="3"/>
  <c r="Z144" i="3"/>
  <c r="S145" i="5" s="1"/>
  <c r="M141" i="3"/>
  <c r="O142" i="5" s="1"/>
  <c r="E138" i="3"/>
  <c r="M139" i="5" s="1"/>
  <c r="AH136" i="3"/>
  <c r="Z128" i="3"/>
  <c r="S129" i="5" s="1"/>
  <c r="AH127" i="3"/>
  <c r="P124" i="3"/>
  <c r="S124" i="3" s="1"/>
  <c r="Q125" i="5" s="1"/>
  <c r="H122" i="3"/>
  <c r="N123" i="5" s="1"/>
  <c r="E121" i="3"/>
  <c r="M122" i="5" s="1"/>
  <c r="AH118" i="3"/>
  <c r="M117" i="3"/>
  <c r="O118" i="5" s="1"/>
  <c r="AH112" i="3"/>
  <c r="AI112" i="3" s="1"/>
  <c r="U113" i="5" s="1"/>
  <c r="P110" i="3"/>
  <c r="E107" i="3"/>
  <c r="S106" i="3"/>
  <c r="Q107" i="5" s="1"/>
  <c r="N106" i="3"/>
  <c r="P107" i="5" s="1"/>
  <c r="M107" i="5"/>
  <c r="E101" i="3"/>
  <c r="AI99" i="3"/>
  <c r="U100" i="5" s="1"/>
  <c r="P91" i="3"/>
  <c r="Q91" i="3"/>
  <c r="R91" i="3" s="1"/>
  <c r="S91" i="3" s="1"/>
  <c r="Q92" i="5" s="1"/>
  <c r="Q86" i="3"/>
  <c r="R86" i="3" s="1"/>
  <c r="Z82" i="3"/>
  <c r="S83" i="5" s="1"/>
  <c r="Q81" i="3"/>
  <c r="R81" i="3" s="1"/>
  <c r="P81" i="3"/>
  <c r="H77" i="3"/>
  <c r="N78" i="5" s="1"/>
  <c r="M76" i="3"/>
  <c r="O77" i="5" s="1"/>
  <c r="W75" i="3"/>
  <c r="Z74" i="3"/>
  <c r="S75" i="5" s="1"/>
  <c r="Q73" i="3"/>
  <c r="R73" i="3" s="1"/>
  <c r="E69" i="3"/>
  <c r="M70" i="5" s="1"/>
  <c r="H65" i="3"/>
  <c r="N66" i="5" s="1"/>
  <c r="E62" i="3"/>
  <c r="M63" i="5" s="1"/>
  <c r="N45" i="3"/>
  <c r="P46" i="5" s="1"/>
  <c r="N46" i="5"/>
  <c r="N39" i="3"/>
  <c r="P40" i="5" s="1"/>
  <c r="N40" i="5"/>
  <c r="P33" i="3"/>
  <c r="S33" i="3" s="1"/>
  <c r="Q34" i="5" s="1"/>
  <c r="Q33" i="3"/>
  <c r="R33" i="3" s="1"/>
  <c r="M9" i="3"/>
  <c r="O10" i="5" s="1"/>
  <c r="AK175" i="75"/>
  <c r="AC175" i="75"/>
  <c r="AE175" i="75" s="1"/>
  <c r="J172" i="5"/>
  <c r="AC160" i="75"/>
  <c r="AE160" i="75" s="1"/>
  <c r="AJ160" i="75"/>
  <c r="AK151" i="75"/>
  <c r="AC151" i="75"/>
  <c r="W185" i="3"/>
  <c r="R186" i="5" s="1"/>
  <c r="N168" i="3"/>
  <c r="P169" i="5" s="1"/>
  <c r="M169" i="5"/>
  <c r="W163" i="3"/>
  <c r="R164" i="5" s="1"/>
  <c r="S162" i="3"/>
  <c r="Q163" i="5" s="1"/>
  <c r="W136" i="3"/>
  <c r="R137" i="5" s="1"/>
  <c r="W132" i="3"/>
  <c r="R133" i="5" s="1"/>
  <c r="M127" i="5"/>
  <c r="W116" i="3"/>
  <c r="R117" i="5" s="1"/>
  <c r="M115" i="5"/>
  <c r="W104" i="3"/>
  <c r="R105" i="5" s="1"/>
  <c r="S86" i="3"/>
  <c r="Q87" i="5" s="1"/>
  <c r="S79" i="3"/>
  <c r="Q80" i="5" s="1"/>
  <c r="P63" i="3"/>
  <c r="S63" i="3" s="1"/>
  <c r="Q64" i="5" s="1"/>
  <c r="Q63" i="3"/>
  <c r="R63" i="3" s="1"/>
  <c r="N26" i="3"/>
  <c r="P27" i="5" s="1"/>
  <c r="N27" i="5"/>
  <c r="G45" i="4"/>
  <c r="Z46" i="5" s="1"/>
  <c r="R38" i="4"/>
  <c r="H37" i="4"/>
  <c r="AA38" i="5" s="1"/>
  <c r="Y38" i="5"/>
  <c r="R33" i="4"/>
  <c r="G32" i="4"/>
  <c r="Z33" i="5" s="1"/>
  <c r="R14" i="4"/>
  <c r="G13" i="4"/>
  <c r="Z14" i="5" s="1"/>
  <c r="V7" i="4"/>
  <c r="AD8" i="5" s="1"/>
  <c r="AH186" i="3"/>
  <c r="N185" i="3"/>
  <c r="P186" i="5" s="1"/>
  <c r="M186" i="5"/>
  <c r="M184" i="3"/>
  <c r="O185" i="5" s="1"/>
  <c r="AH181" i="3"/>
  <c r="AI181" i="3" s="1"/>
  <c r="U182" i="5" s="1"/>
  <c r="M181" i="3"/>
  <c r="O182" i="5" s="1"/>
  <c r="W180" i="3"/>
  <c r="R181" i="5" s="1"/>
  <c r="E180" i="3"/>
  <c r="M177" i="3"/>
  <c r="O178" i="5" s="1"/>
  <c r="N172" i="3"/>
  <c r="P173" i="5" s="1"/>
  <c r="M173" i="5"/>
  <c r="W166" i="3"/>
  <c r="R167" i="5" s="1"/>
  <c r="Z157" i="3"/>
  <c r="S158" i="5" s="1"/>
  <c r="W152" i="3"/>
  <c r="R153" i="5" s="1"/>
  <c r="M150" i="3"/>
  <c r="O151" i="5" s="1"/>
  <c r="Z133" i="3"/>
  <c r="S134" i="5" s="1"/>
  <c r="N127" i="3"/>
  <c r="P128" i="5" s="1"/>
  <c r="M128" i="5"/>
  <c r="Z122" i="3"/>
  <c r="S123" i="5" s="1"/>
  <c r="AH120" i="3"/>
  <c r="AI120" i="3" s="1"/>
  <c r="U121" i="5" s="1"/>
  <c r="M120" i="3"/>
  <c r="O121" i="5" s="1"/>
  <c r="M118" i="3"/>
  <c r="O119" i="5" s="1"/>
  <c r="Z113" i="3"/>
  <c r="S114" i="5" s="1"/>
  <c r="H105" i="3"/>
  <c r="N106" i="5" s="1"/>
  <c r="E103" i="3"/>
  <c r="M104" i="5" s="1"/>
  <c r="M96" i="3"/>
  <c r="O97" i="5" s="1"/>
  <c r="W80" i="3"/>
  <c r="R81" i="5" s="1"/>
  <c r="N79" i="3"/>
  <c r="P80" i="5" s="1"/>
  <c r="M80" i="5"/>
  <c r="S77" i="3"/>
  <c r="Q78" i="5" s="1"/>
  <c r="H74" i="3"/>
  <c r="N75" i="5" s="1"/>
  <c r="W69" i="3"/>
  <c r="R70" i="5" s="1"/>
  <c r="W62" i="3"/>
  <c r="R63" i="5" s="1"/>
  <c r="P57" i="3"/>
  <c r="S57" i="3" s="1"/>
  <c r="Q58" i="5" s="1"/>
  <c r="Q57" i="3"/>
  <c r="R57" i="3" s="1"/>
  <c r="N36" i="3"/>
  <c r="P37" i="5" s="1"/>
  <c r="N37" i="5"/>
  <c r="S11" i="3"/>
  <c r="Q12" i="5" s="1"/>
  <c r="AN190" i="75"/>
  <c r="AJ188" i="75"/>
  <c r="AC188" i="75"/>
  <c r="AE188" i="75" s="1"/>
  <c r="H71" i="4"/>
  <c r="AA72" i="5" s="1"/>
  <c r="Z72" i="5"/>
  <c r="H70" i="4"/>
  <c r="AA71" i="5" s="1"/>
  <c r="Y71" i="5"/>
  <c r="G68" i="4"/>
  <c r="H65" i="4"/>
  <c r="AA66" i="5" s="1"/>
  <c r="Z66" i="5"/>
  <c r="R63" i="4"/>
  <c r="AC64" i="5" s="1"/>
  <c r="H63" i="4"/>
  <c r="AA64" i="5" s="1"/>
  <c r="Y64" i="5"/>
  <c r="H58" i="4"/>
  <c r="AA59" i="5" s="1"/>
  <c r="Y59" i="5"/>
  <c r="H52" i="4"/>
  <c r="AA53" i="5" s="1"/>
  <c r="Z53" i="5"/>
  <c r="G51" i="4"/>
  <c r="Z52" i="5" s="1"/>
  <c r="R49" i="4"/>
  <c r="H45" i="4"/>
  <c r="AA46" i="5" s="1"/>
  <c r="Y46" i="5"/>
  <c r="R43" i="4"/>
  <c r="AC44" i="5" s="1"/>
  <c r="H43" i="4"/>
  <c r="AA44" i="5" s="1"/>
  <c r="Y44" i="5"/>
  <c r="H42" i="4"/>
  <c r="AA43" i="5" s="1"/>
  <c r="Y43" i="5"/>
  <c r="H39" i="4"/>
  <c r="AA40" i="5" s="1"/>
  <c r="Y40" i="5"/>
  <c r="R30" i="4"/>
  <c r="G30" i="4"/>
  <c r="R28" i="4"/>
  <c r="AC29" i="5" s="1"/>
  <c r="M25" i="4"/>
  <c r="AB26" i="5" s="1"/>
  <c r="G22" i="4"/>
  <c r="M20" i="4"/>
  <c r="AB21" i="5" s="1"/>
  <c r="R16" i="4"/>
  <c r="AC17" i="5" s="1"/>
  <c r="H15" i="4"/>
  <c r="AA16" i="5" s="1"/>
  <c r="Y16" i="5"/>
  <c r="V8" i="4"/>
  <c r="AD9" i="5" s="1"/>
  <c r="R7" i="4"/>
  <c r="AC8" i="5" s="1"/>
  <c r="M193" i="3"/>
  <c r="O194" i="5" s="1"/>
  <c r="AH192" i="3"/>
  <c r="W191" i="3"/>
  <c r="R192" i="5" s="1"/>
  <c r="M189" i="3"/>
  <c r="O190" i="5" s="1"/>
  <c r="W188" i="3"/>
  <c r="R189" i="5" s="1"/>
  <c r="H186" i="3"/>
  <c r="N187" i="5" s="1"/>
  <c r="W183" i="3"/>
  <c r="R184" i="5" s="1"/>
  <c r="M182" i="3"/>
  <c r="O183" i="5" s="1"/>
  <c r="M179" i="3"/>
  <c r="O180" i="5" s="1"/>
  <c r="Z177" i="3"/>
  <c r="S178" i="5" s="1"/>
  <c r="AH174" i="3"/>
  <c r="AI174" i="3" s="1"/>
  <c r="U175" i="5" s="1"/>
  <c r="Z173" i="3"/>
  <c r="S174" i="5" s="1"/>
  <c r="H170" i="3"/>
  <c r="N171" i="5" s="1"/>
  <c r="M162" i="3"/>
  <c r="O163" i="5" s="1"/>
  <c r="AH161" i="3"/>
  <c r="AI161" i="3" s="1"/>
  <c r="U162" i="5" s="1"/>
  <c r="H159" i="3"/>
  <c r="N160" i="5" s="1"/>
  <c r="M155" i="3"/>
  <c r="O156" i="5" s="1"/>
  <c r="AH154" i="3"/>
  <c r="AI154" i="3" s="1"/>
  <c r="U155" i="5" s="1"/>
  <c r="W144" i="3"/>
  <c r="R145" i="5" s="1"/>
  <c r="S140" i="3"/>
  <c r="Q141" i="5" s="1"/>
  <c r="N140" i="3"/>
  <c r="P141" i="5" s="1"/>
  <c r="M141" i="5"/>
  <c r="M134" i="3"/>
  <c r="O135" i="5" s="1"/>
  <c r="AH133" i="3"/>
  <c r="M129" i="3"/>
  <c r="O130" i="5" s="1"/>
  <c r="M128" i="3"/>
  <c r="O129" i="5" s="1"/>
  <c r="Z125" i="3"/>
  <c r="S126" i="5" s="1"/>
  <c r="M125" i="3"/>
  <c r="O126" i="5" s="1"/>
  <c r="AH124" i="3"/>
  <c r="W121" i="3"/>
  <c r="R122" i="5" s="1"/>
  <c r="W117" i="3"/>
  <c r="R118" i="5" s="1"/>
  <c r="M114" i="3"/>
  <c r="O115" i="5" s="1"/>
  <c r="H113" i="3"/>
  <c r="N114" i="5" s="1"/>
  <c r="M110" i="3"/>
  <c r="O111" i="5" s="1"/>
  <c r="Z107" i="3"/>
  <c r="S108" i="5" s="1"/>
  <c r="S101" i="3"/>
  <c r="Q102" i="5" s="1"/>
  <c r="W97" i="3"/>
  <c r="R98" i="5" s="1"/>
  <c r="N97" i="3"/>
  <c r="P98" i="5" s="1"/>
  <c r="M98" i="5"/>
  <c r="Z96" i="3"/>
  <c r="S97" i="5" s="1"/>
  <c r="M94" i="3"/>
  <c r="O95" i="5" s="1"/>
  <c r="N88" i="3"/>
  <c r="P89" i="5" s="1"/>
  <c r="N89" i="5"/>
  <c r="M86" i="3"/>
  <c r="O87" i="5" s="1"/>
  <c r="Q80" i="3"/>
  <c r="R80" i="3" s="1"/>
  <c r="P80" i="3"/>
  <c r="N78" i="3"/>
  <c r="P79" i="5" s="1"/>
  <c r="N79" i="5"/>
  <c r="H71" i="3"/>
  <c r="N72" i="5" s="1"/>
  <c r="M66" i="3"/>
  <c r="O67" i="5" s="1"/>
  <c r="Q59" i="3"/>
  <c r="R59" i="3" s="1"/>
  <c r="P59" i="3"/>
  <c r="S50" i="3"/>
  <c r="Q51" i="5" s="1"/>
  <c r="N12" i="3"/>
  <c r="P13" i="5" s="1"/>
  <c r="N13" i="5"/>
  <c r="BC163" i="75"/>
  <c r="K164" i="5" s="1"/>
  <c r="J164" i="5"/>
  <c r="R126" i="4"/>
  <c r="AC127" i="5" s="1"/>
  <c r="G111" i="4"/>
  <c r="Z112" i="5" s="1"/>
  <c r="M108" i="4"/>
  <c r="AB109" i="5" s="1"/>
  <c r="M105" i="4"/>
  <c r="AB106" i="5" s="1"/>
  <c r="M96" i="4"/>
  <c r="AB97" i="5" s="1"/>
  <c r="H87" i="4"/>
  <c r="AA88" i="5" s="1"/>
  <c r="Y88" i="5"/>
  <c r="H82" i="4"/>
  <c r="AA83" i="5" s="1"/>
  <c r="Y83" i="5"/>
  <c r="M76" i="4"/>
  <c r="AB77" i="5" s="1"/>
  <c r="M73" i="4"/>
  <c r="AB74" i="5" s="1"/>
  <c r="G72" i="4"/>
  <c r="Z73" i="5" s="1"/>
  <c r="R71" i="4"/>
  <c r="R70" i="4"/>
  <c r="AC71" i="5" s="1"/>
  <c r="G61" i="4"/>
  <c r="G60" i="4"/>
  <c r="R59" i="4"/>
  <c r="AC60" i="5" s="1"/>
  <c r="H59" i="4"/>
  <c r="AA60" i="5" s="1"/>
  <c r="Y60" i="5"/>
  <c r="G56" i="4"/>
  <c r="Z57" i="5" s="1"/>
  <c r="H55" i="4"/>
  <c r="AA56" i="5" s="1"/>
  <c r="Y56" i="5"/>
  <c r="M54" i="4"/>
  <c r="AB55" i="5" s="1"/>
  <c r="G53" i="4"/>
  <c r="Z54" i="5" s="1"/>
  <c r="V46" i="4"/>
  <c r="AD47" i="5" s="1"/>
  <c r="G29" i="4"/>
  <c r="Z30" i="5" s="1"/>
  <c r="G27" i="4"/>
  <c r="Z28" i="5" s="1"/>
  <c r="R22" i="4"/>
  <c r="AC23" i="5" s="1"/>
  <c r="G21" i="4"/>
  <c r="Z22" i="5" s="1"/>
  <c r="M9" i="4"/>
  <c r="AB10" i="5" s="1"/>
  <c r="AI188" i="3"/>
  <c r="U189" i="5" s="1"/>
  <c r="Z187" i="3"/>
  <c r="S188" i="5" s="1"/>
  <c r="M187" i="3"/>
  <c r="O188" i="5" s="1"/>
  <c r="H183" i="3"/>
  <c r="N184" i="5" s="1"/>
  <c r="W181" i="3"/>
  <c r="R182" i="5" s="1"/>
  <c r="S178" i="3"/>
  <c r="Q179" i="5" s="1"/>
  <c r="W177" i="3"/>
  <c r="R178" i="5" s="1"/>
  <c r="W174" i="3"/>
  <c r="R175" i="5" s="1"/>
  <c r="H173" i="3"/>
  <c r="N174" i="5" s="1"/>
  <c r="W170" i="3"/>
  <c r="S169" i="3"/>
  <c r="Q170" i="5" s="1"/>
  <c r="AH167" i="3"/>
  <c r="H167" i="3"/>
  <c r="N168" i="5" s="1"/>
  <c r="H161" i="3"/>
  <c r="N162" i="5" s="1"/>
  <c r="AH159" i="3"/>
  <c r="H157" i="3"/>
  <c r="N158" i="5" s="1"/>
  <c r="M156" i="3"/>
  <c r="O157" i="5" s="1"/>
  <c r="AH155" i="3"/>
  <c r="AI155" i="3" s="1"/>
  <c r="U156" i="5" s="1"/>
  <c r="Q153" i="3"/>
  <c r="R153" i="3" s="1"/>
  <c r="S153" i="3" s="1"/>
  <c r="Q154" i="5" s="1"/>
  <c r="S152" i="3"/>
  <c r="Q153" i="5" s="1"/>
  <c r="M151" i="3"/>
  <c r="O152" i="5" s="1"/>
  <c r="H150" i="3"/>
  <c r="N151" i="5" s="1"/>
  <c r="M148" i="3"/>
  <c r="O149" i="5" s="1"/>
  <c r="AH145" i="3"/>
  <c r="AI145" i="3" s="1"/>
  <c r="U146" i="5" s="1"/>
  <c r="M145" i="3"/>
  <c r="O146" i="5" s="1"/>
  <c r="N144" i="3"/>
  <c r="P145" i="5" s="1"/>
  <c r="M145" i="5"/>
  <c r="M143" i="3"/>
  <c r="O144" i="5" s="1"/>
  <c r="Z139" i="3"/>
  <c r="S140" i="5" s="1"/>
  <c r="W138" i="3"/>
  <c r="R139" i="5" s="1"/>
  <c r="M138" i="3"/>
  <c r="O139" i="5" s="1"/>
  <c r="H137" i="3"/>
  <c r="N138" i="5" s="1"/>
  <c r="H133" i="3"/>
  <c r="M132" i="5"/>
  <c r="M130" i="3"/>
  <c r="O131" i="5" s="1"/>
  <c r="N129" i="3"/>
  <c r="P130" i="5" s="1"/>
  <c r="N130" i="5"/>
  <c r="AH123" i="3"/>
  <c r="AI123" i="3" s="1"/>
  <c r="U124" i="5" s="1"/>
  <c r="W123" i="3"/>
  <c r="R124" i="5" s="1"/>
  <c r="M123" i="3"/>
  <c r="O124" i="5" s="1"/>
  <c r="AH122" i="3"/>
  <c r="AI122" i="3" s="1"/>
  <c r="U123" i="5" s="1"/>
  <c r="W120" i="3"/>
  <c r="R121" i="5" s="1"/>
  <c r="E117" i="3"/>
  <c r="M118" i="5" s="1"/>
  <c r="M116" i="3"/>
  <c r="O117" i="5" s="1"/>
  <c r="AI113" i="3"/>
  <c r="U114" i="5" s="1"/>
  <c r="S112" i="3"/>
  <c r="Q113" i="5" s="1"/>
  <c r="Z110" i="3"/>
  <c r="S111" i="5" s="1"/>
  <c r="S104" i="3"/>
  <c r="Q105" i="5" s="1"/>
  <c r="AH102" i="3"/>
  <c r="Q97" i="3"/>
  <c r="R97" i="3" s="1"/>
  <c r="P97" i="3"/>
  <c r="H93" i="3"/>
  <c r="N94" i="5" s="1"/>
  <c r="P92" i="3"/>
  <c r="S92" i="3" s="1"/>
  <c r="Q93" i="5" s="1"/>
  <c r="W82" i="3"/>
  <c r="R83" i="5" s="1"/>
  <c r="Z81" i="3"/>
  <c r="S82" i="5" s="1"/>
  <c r="N77" i="3"/>
  <c r="P78" i="5" s="1"/>
  <c r="N76" i="3"/>
  <c r="P77" i="5" s="1"/>
  <c r="M77" i="5"/>
  <c r="AI72" i="3"/>
  <c r="U73" i="5" s="1"/>
  <c r="P61" i="3"/>
  <c r="Q61" i="3"/>
  <c r="R61" i="3" s="1"/>
  <c r="M35" i="3"/>
  <c r="O36" i="5" s="1"/>
  <c r="S34" i="3"/>
  <c r="Q35" i="5" s="1"/>
  <c r="N18" i="3"/>
  <c r="P19" i="5" s="1"/>
  <c r="N19" i="5"/>
  <c r="M17" i="3"/>
  <c r="O18" i="5" s="1"/>
  <c r="M17" i="5"/>
  <c r="N16" i="3"/>
  <c r="P17" i="5" s="1"/>
  <c r="J176" i="5"/>
  <c r="AO174" i="75"/>
  <c r="C175" i="5" s="1"/>
  <c r="G123" i="4"/>
  <c r="Z124" i="5" s="1"/>
  <c r="H119" i="4"/>
  <c r="AA120" i="5" s="1"/>
  <c r="Y120" i="5"/>
  <c r="G115" i="4"/>
  <c r="Z116" i="5" s="1"/>
  <c r="H111" i="4"/>
  <c r="AA112" i="5" s="1"/>
  <c r="Y112" i="5"/>
  <c r="V84" i="4"/>
  <c r="AD85" i="5" s="1"/>
  <c r="V78" i="4"/>
  <c r="AD79" i="5" s="1"/>
  <c r="G78" i="4"/>
  <c r="Z79" i="5" s="1"/>
  <c r="G73" i="4"/>
  <c r="Z74" i="5" s="1"/>
  <c r="H72" i="4"/>
  <c r="AA73" i="5" s="1"/>
  <c r="Y73" i="5"/>
  <c r="H67" i="4"/>
  <c r="AA68" i="5" s="1"/>
  <c r="Y68" i="5"/>
  <c r="R60" i="4"/>
  <c r="V57" i="4"/>
  <c r="AD58" i="5" s="1"/>
  <c r="H56" i="4"/>
  <c r="AA57" i="5" s="1"/>
  <c r="Y57" i="5"/>
  <c r="R51" i="4"/>
  <c r="AC52" i="5" s="1"/>
  <c r="V47" i="4"/>
  <c r="AD48" i="5" s="1"/>
  <c r="M45" i="4"/>
  <c r="AB46" i="5" s="1"/>
  <c r="V33" i="4"/>
  <c r="AD34" i="5" s="1"/>
  <c r="V18" i="4"/>
  <c r="AD19" i="5" s="1"/>
  <c r="M16" i="4"/>
  <c r="AB17" i="5" s="1"/>
  <c r="G11" i="4"/>
  <c r="Z12" i="5" s="1"/>
  <c r="H4" i="4"/>
  <c r="AA5" i="5" s="1"/>
  <c r="P192" i="3"/>
  <c r="S192" i="3" s="1"/>
  <c r="Q193" i="5" s="1"/>
  <c r="AH189" i="3"/>
  <c r="AI189" i="3" s="1"/>
  <c r="U190" i="5" s="1"/>
  <c r="AH184" i="3"/>
  <c r="P183" i="3"/>
  <c r="S183" i="3" s="1"/>
  <c r="Q184" i="5" s="1"/>
  <c r="E183" i="3"/>
  <c r="H179" i="3"/>
  <c r="N180" i="5" s="1"/>
  <c r="AH177" i="3"/>
  <c r="H177" i="3"/>
  <c r="M175" i="3"/>
  <c r="O176" i="5" s="1"/>
  <c r="E173" i="3"/>
  <c r="M174" i="5" s="1"/>
  <c r="AH170" i="3"/>
  <c r="Z168" i="3"/>
  <c r="S169" i="5" s="1"/>
  <c r="M166" i="3"/>
  <c r="O167" i="5" s="1"/>
  <c r="Q164" i="3"/>
  <c r="R164" i="3" s="1"/>
  <c r="S164" i="3" s="1"/>
  <c r="Q165" i="5" s="1"/>
  <c r="E164" i="3"/>
  <c r="H162" i="3"/>
  <c r="N163" i="5" s="1"/>
  <c r="E157" i="3"/>
  <c r="Z156" i="3"/>
  <c r="S157" i="5" s="1"/>
  <c r="E154" i="3"/>
  <c r="M155" i="5" s="1"/>
  <c r="E150" i="3"/>
  <c r="M151" i="5" s="1"/>
  <c r="Z148" i="3"/>
  <c r="S149" i="5" s="1"/>
  <c r="M146" i="3"/>
  <c r="O147" i="5" s="1"/>
  <c r="H143" i="3"/>
  <c r="N144" i="5" s="1"/>
  <c r="H142" i="3"/>
  <c r="N143" i="5" s="1"/>
  <c r="P141" i="3"/>
  <c r="S141" i="3" s="1"/>
  <c r="Q142" i="5" s="1"/>
  <c r="AH138" i="3"/>
  <c r="H138" i="3"/>
  <c r="N139" i="5" s="1"/>
  <c r="M136" i="3"/>
  <c r="O137" i="5" s="1"/>
  <c r="M131" i="3"/>
  <c r="O132" i="5" s="1"/>
  <c r="H128" i="3"/>
  <c r="N129" i="5" s="1"/>
  <c r="Z127" i="3"/>
  <c r="S128" i="5" s="1"/>
  <c r="Z126" i="3"/>
  <c r="S127" i="5" s="1"/>
  <c r="M126" i="3"/>
  <c r="O127" i="5" s="1"/>
  <c r="Q119" i="3"/>
  <c r="R119" i="3" s="1"/>
  <c r="S119" i="3" s="1"/>
  <c r="Q117" i="3"/>
  <c r="R117" i="3" s="1"/>
  <c r="S117" i="3" s="1"/>
  <c r="Q118" i="5" s="1"/>
  <c r="W114" i="3"/>
  <c r="R115" i="5" s="1"/>
  <c r="E112" i="3"/>
  <c r="M113" i="5" s="1"/>
  <c r="H110" i="3"/>
  <c r="N111" i="5" s="1"/>
  <c r="AH107" i="3"/>
  <c r="W107" i="3"/>
  <c r="R108" i="5" s="1"/>
  <c r="H107" i="3"/>
  <c r="N108" i="5" s="1"/>
  <c r="W102" i="3"/>
  <c r="R103" i="5" s="1"/>
  <c r="M101" i="3"/>
  <c r="O102" i="5" s="1"/>
  <c r="N100" i="3"/>
  <c r="P101" i="5" s="1"/>
  <c r="M101" i="5"/>
  <c r="Z99" i="3"/>
  <c r="S100" i="5" s="1"/>
  <c r="N90" i="3"/>
  <c r="P91" i="5" s="1"/>
  <c r="M91" i="5"/>
  <c r="Q82" i="3"/>
  <c r="R82" i="3" s="1"/>
  <c r="AH67" i="3"/>
  <c r="AI67" i="3" s="1"/>
  <c r="U68" i="5" s="1"/>
  <c r="E67" i="3"/>
  <c r="P64" i="3"/>
  <c r="Q64" i="3"/>
  <c r="R64" i="3" s="1"/>
  <c r="P47" i="3"/>
  <c r="Q47" i="3"/>
  <c r="R47" i="3" s="1"/>
  <c r="S47" i="3" s="1"/>
  <c r="Q48" i="5" s="1"/>
  <c r="BC182" i="75"/>
  <c r="K183" i="5" s="1"/>
  <c r="J183" i="5"/>
  <c r="AH178" i="75"/>
  <c r="J160" i="5"/>
  <c r="M100" i="4"/>
  <c r="AB101" i="5" s="1"/>
  <c r="M97" i="4"/>
  <c r="AB98" i="5" s="1"/>
  <c r="M51" i="4"/>
  <c r="AB52" i="5" s="1"/>
  <c r="V49" i="4"/>
  <c r="AD50" i="5" s="1"/>
  <c r="H47" i="4"/>
  <c r="AA48" i="5" s="1"/>
  <c r="W27" i="4"/>
  <c r="AE28" i="5" s="1"/>
  <c r="AC28" i="5"/>
  <c r="R18" i="4"/>
  <c r="AC19" i="5" s="1"/>
  <c r="M17" i="4"/>
  <c r="AB18" i="5" s="1"/>
  <c r="W11" i="4"/>
  <c r="AE12" i="5" s="1"/>
  <c r="AC12" i="5"/>
  <c r="H7" i="4"/>
  <c r="AA8" i="5" s="1"/>
  <c r="Y8" i="5"/>
  <c r="W193" i="3"/>
  <c r="R194" i="5" s="1"/>
  <c r="N187" i="3"/>
  <c r="P188" i="5" s="1"/>
  <c r="N188" i="5"/>
  <c r="E179" i="3"/>
  <c r="M180" i="5" s="1"/>
  <c r="Z178" i="3"/>
  <c r="S179" i="5" s="1"/>
  <c r="E177" i="3"/>
  <c r="M178" i="5" s="1"/>
  <c r="AI175" i="3"/>
  <c r="U176" i="5" s="1"/>
  <c r="AI170" i="3"/>
  <c r="U171" i="5" s="1"/>
  <c r="W162" i="3"/>
  <c r="R163" i="5" s="1"/>
  <c r="E147" i="3"/>
  <c r="H146" i="3"/>
  <c r="N147" i="5" s="1"/>
  <c r="E142" i="3"/>
  <c r="M143" i="5" s="1"/>
  <c r="AI139" i="3"/>
  <c r="U140" i="5" s="1"/>
  <c r="H136" i="3"/>
  <c r="N137" i="5" s="1"/>
  <c r="W134" i="3"/>
  <c r="R135" i="5" s="1"/>
  <c r="AH130" i="3"/>
  <c r="AI130" i="3" s="1"/>
  <c r="U131" i="5" s="1"/>
  <c r="N130" i="3"/>
  <c r="P131" i="5" s="1"/>
  <c r="N131" i="5"/>
  <c r="E128" i="3"/>
  <c r="M129" i="5" s="1"/>
  <c r="Z119" i="3"/>
  <c r="S120" i="5" s="1"/>
  <c r="E118" i="3"/>
  <c r="Z111" i="3"/>
  <c r="S112" i="5" s="1"/>
  <c r="E110" i="3"/>
  <c r="M111" i="5" s="1"/>
  <c r="E102" i="3"/>
  <c r="M103" i="5" s="1"/>
  <c r="H101" i="3"/>
  <c r="N102" i="5" s="1"/>
  <c r="E96" i="3"/>
  <c r="M97" i="5" s="1"/>
  <c r="Z95" i="3"/>
  <c r="S96" i="5" s="1"/>
  <c r="S82" i="3"/>
  <c r="Q83" i="5" s="1"/>
  <c r="W66" i="3"/>
  <c r="R67" i="5" s="1"/>
  <c r="P52" i="3"/>
  <c r="Q52" i="3"/>
  <c r="R52" i="3" s="1"/>
  <c r="E21" i="3"/>
  <c r="M22" i="5" s="1"/>
  <c r="N15" i="3"/>
  <c r="P16" i="5" s="1"/>
  <c r="M16" i="5"/>
  <c r="AN193" i="75"/>
  <c r="BC191" i="75"/>
  <c r="K192" i="5" s="1"/>
  <c r="J192" i="5"/>
  <c r="AJ171" i="75"/>
  <c r="AL171" i="75" s="1"/>
  <c r="AC171" i="75"/>
  <c r="AH192" i="75"/>
  <c r="J190" i="5"/>
  <c r="AK183" i="75"/>
  <c r="AU180" i="75"/>
  <c r="G181" i="5" s="1"/>
  <c r="BC178" i="75"/>
  <c r="K179" i="5" s="1"/>
  <c r="J179" i="5"/>
  <c r="AO172" i="75"/>
  <c r="C173" i="5" s="1"/>
  <c r="J162" i="5"/>
  <c r="AI152" i="75"/>
  <c r="AM145" i="75"/>
  <c r="BC103" i="75"/>
  <c r="K104" i="5" s="1"/>
  <c r="J104" i="5"/>
  <c r="AH93" i="75"/>
  <c r="X93" i="75"/>
  <c r="E92" i="75"/>
  <c r="AH92" i="75"/>
  <c r="H108" i="3"/>
  <c r="N109" i="5" s="1"/>
  <c r="Z101" i="3"/>
  <c r="S102" i="5" s="1"/>
  <c r="AI96" i="3"/>
  <c r="U97" i="5" s="1"/>
  <c r="W95" i="3"/>
  <c r="R96" i="5" s="1"/>
  <c r="E93" i="3"/>
  <c r="Z92" i="3"/>
  <c r="S93" i="5" s="1"/>
  <c r="W88" i="3"/>
  <c r="R89" i="5" s="1"/>
  <c r="H86" i="3"/>
  <c r="Z84" i="3"/>
  <c r="S85" i="5" s="1"/>
  <c r="W83" i="3"/>
  <c r="R84" i="5" s="1"/>
  <c r="M82" i="3"/>
  <c r="O83" i="5" s="1"/>
  <c r="H81" i="3"/>
  <c r="W74" i="3"/>
  <c r="R75" i="5" s="1"/>
  <c r="H70" i="3"/>
  <c r="N71" i="5" s="1"/>
  <c r="Q69" i="3"/>
  <c r="R69" i="3" s="1"/>
  <c r="AH66" i="3"/>
  <c r="AH63" i="3"/>
  <c r="M53" i="3"/>
  <c r="O54" i="5" s="1"/>
  <c r="AI49" i="3"/>
  <c r="U50" i="5" s="1"/>
  <c r="W44" i="3"/>
  <c r="R45" i="5" s="1"/>
  <c r="Z40" i="3"/>
  <c r="S41" i="5" s="1"/>
  <c r="H40" i="3"/>
  <c r="Q39" i="3"/>
  <c r="R39" i="3" s="1"/>
  <c r="E38" i="3"/>
  <c r="M39" i="5" s="1"/>
  <c r="Q37" i="3"/>
  <c r="R37" i="3" s="1"/>
  <c r="W34" i="3"/>
  <c r="R35" i="5" s="1"/>
  <c r="H31" i="3"/>
  <c r="N32" i="5" s="1"/>
  <c r="Z28" i="3"/>
  <c r="S29" i="5" s="1"/>
  <c r="AH25" i="3"/>
  <c r="AI25" i="3" s="1"/>
  <c r="U26" i="5" s="1"/>
  <c r="H24" i="3"/>
  <c r="N25" i="5" s="1"/>
  <c r="Z22" i="3"/>
  <c r="S23" i="5" s="1"/>
  <c r="Z17" i="3"/>
  <c r="S18" i="5" s="1"/>
  <c r="H13" i="3"/>
  <c r="N14" i="5" s="1"/>
  <c r="H5" i="3"/>
  <c r="N6" i="5" s="1"/>
  <c r="AJ191" i="75"/>
  <c r="AS190" i="75"/>
  <c r="AU190" i="75" s="1"/>
  <c r="G191" i="5" s="1"/>
  <c r="AM190" i="75"/>
  <c r="J189" i="75"/>
  <c r="L189" i="75" s="1"/>
  <c r="AY188" i="75"/>
  <c r="I189" i="5" s="1"/>
  <c r="AI187" i="75"/>
  <c r="AI185" i="75"/>
  <c r="AM179" i="75"/>
  <c r="J179" i="75"/>
  <c r="L179" i="75" s="1"/>
  <c r="AI178" i="75"/>
  <c r="AQ169" i="75"/>
  <c r="E170" i="5" s="1"/>
  <c r="J169" i="75"/>
  <c r="L169" i="75" s="1"/>
  <c r="AY168" i="75"/>
  <c r="I169" i="5" s="1"/>
  <c r="E167" i="75"/>
  <c r="AK166" i="75"/>
  <c r="AL166" i="75" s="1"/>
  <c r="AI163" i="75"/>
  <c r="X161" i="75"/>
  <c r="AI161" i="75"/>
  <c r="AJ156" i="75"/>
  <c r="AL156" i="75" s="1"/>
  <c r="AC156" i="75"/>
  <c r="AE156" i="75" s="1"/>
  <c r="X152" i="75"/>
  <c r="AL151" i="75"/>
  <c r="AJ148" i="75"/>
  <c r="AM147" i="75"/>
  <c r="AH144" i="75"/>
  <c r="AK139" i="75"/>
  <c r="AC139" i="75"/>
  <c r="AE139" i="75" s="1"/>
  <c r="AH127" i="75"/>
  <c r="BC121" i="75"/>
  <c r="K122" i="5" s="1"/>
  <c r="I122" i="5"/>
  <c r="BC102" i="75"/>
  <c r="K103" i="5" s="1"/>
  <c r="I103" i="5"/>
  <c r="AS101" i="75"/>
  <c r="AN101" i="75"/>
  <c r="AQ100" i="75"/>
  <c r="E101" i="5" s="1"/>
  <c r="AL99" i="75"/>
  <c r="AK85" i="75"/>
  <c r="AN81" i="75"/>
  <c r="AQ77" i="75"/>
  <c r="E78" i="5" s="1"/>
  <c r="J57" i="5"/>
  <c r="W49" i="3"/>
  <c r="R50" i="5" s="1"/>
  <c r="W40" i="3"/>
  <c r="R41" i="5" s="1"/>
  <c r="S36" i="3"/>
  <c r="Q37" i="5" s="1"/>
  <c r="Q32" i="3"/>
  <c r="R32" i="3" s="1"/>
  <c r="S32" i="3" s="1"/>
  <c r="Q33" i="5" s="1"/>
  <c r="W28" i="3"/>
  <c r="R29" i="5" s="1"/>
  <c r="Q24" i="3"/>
  <c r="R24" i="3" s="1"/>
  <c r="S24" i="3" s="1"/>
  <c r="Q25" i="5" s="1"/>
  <c r="W19" i="3"/>
  <c r="R20" i="5" s="1"/>
  <c r="Q15" i="3"/>
  <c r="R15" i="3" s="1"/>
  <c r="Q14" i="3"/>
  <c r="R14" i="3" s="1"/>
  <c r="S14" i="3" s="1"/>
  <c r="M10" i="3"/>
  <c r="O11" i="5" s="1"/>
  <c r="Q6" i="3"/>
  <c r="R6" i="3" s="1"/>
  <c r="AK189" i="75"/>
  <c r="AH185" i="75"/>
  <c r="AS184" i="75"/>
  <c r="AU184" i="75" s="1"/>
  <c r="G185" i="5" s="1"/>
  <c r="AQ183" i="75"/>
  <c r="E184" i="5" s="1"/>
  <c r="AH182" i="75"/>
  <c r="BC179" i="75"/>
  <c r="K180" i="5" s="1"/>
  <c r="J180" i="5"/>
  <c r="AC179" i="75"/>
  <c r="AI174" i="75"/>
  <c r="X170" i="75"/>
  <c r="AO170" i="75" s="1"/>
  <c r="C171" i="5" s="1"/>
  <c r="AH162" i="75"/>
  <c r="L160" i="75"/>
  <c r="E159" i="75"/>
  <c r="J158" i="75"/>
  <c r="L158" i="75" s="1"/>
  <c r="AN154" i="75"/>
  <c r="AS154" i="75" s="1"/>
  <c r="AU154" i="75" s="1"/>
  <c r="G155" i="5" s="1"/>
  <c r="J150" i="5"/>
  <c r="BC149" i="75"/>
  <c r="K150" i="5" s="1"/>
  <c r="L147" i="75"/>
  <c r="AR147" i="75" s="1"/>
  <c r="F148" i="5" s="1"/>
  <c r="BC146" i="75"/>
  <c r="K147" i="5" s="1"/>
  <c r="I147" i="5"/>
  <c r="L144" i="75"/>
  <c r="E140" i="75"/>
  <c r="AH140" i="75"/>
  <c r="BC74" i="75"/>
  <c r="K75" i="5" s="1"/>
  <c r="J75" i="5"/>
  <c r="X43" i="75"/>
  <c r="AH43" i="75"/>
  <c r="AH92" i="3"/>
  <c r="W89" i="3"/>
  <c r="R90" i="5" s="1"/>
  <c r="W84" i="3"/>
  <c r="R85" i="5" s="1"/>
  <c r="H84" i="3"/>
  <c r="N85" i="5" s="1"/>
  <c r="AH79" i="3"/>
  <c r="AI79" i="3" s="1"/>
  <c r="U80" i="5" s="1"/>
  <c r="AH77" i="3"/>
  <c r="AI77" i="3" s="1"/>
  <c r="U78" i="5" s="1"/>
  <c r="W56" i="3"/>
  <c r="R57" i="5" s="1"/>
  <c r="M55" i="3"/>
  <c r="O56" i="5" s="1"/>
  <c r="E52" i="3"/>
  <c r="W50" i="3"/>
  <c r="R51" i="5" s="1"/>
  <c r="M50" i="3"/>
  <c r="O51" i="5" s="1"/>
  <c r="H49" i="3"/>
  <c r="N50" i="5" s="1"/>
  <c r="E43" i="3"/>
  <c r="M42" i="3"/>
  <c r="O43" i="5" s="1"/>
  <c r="Z35" i="3"/>
  <c r="S36" i="5" s="1"/>
  <c r="H32" i="3"/>
  <c r="AH29" i="3"/>
  <c r="H28" i="3"/>
  <c r="N29" i="5" s="1"/>
  <c r="E24" i="3"/>
  <c r="E14" i="3"/>
  <c r="M15" i="5" s="1"/>
  <c r="H9" i="3"/>
  <c r="N10" i="5" s="1"/>
  <c r="E6" i="3"/>
  <c r="M7" i="5" s="1"/>
  <c r="AI193" i="75"/>
  <c r="AC192" i="75"/>
  <c r="AE192" i="75" s="1"/>
  <c r="AK191" i="75"/>
  <c r="AY190" i="75"/>
  <c r="AY189" i="75"/>
  <c r="I190" i="5" s="1"/>
  <c r="X188" i="75"/>
  <c r="AO188" i="75" s="1"/>
  <c r="AJ185" i="75"/>
  <c r="BB184" i="75"/>
  <c r="J184" i="75"/>
  <c r="L184" i="75" s="1"/>
  <c r="AY183" i="75"/>
  <c r="I184" i="5" s="1"/>
  <c r="AI182" i="75"/>
  <c r="AH181" i="75"/>
  <c r="AK177" i="75"/>
  <c r="BB176" i="75"/>
  <c r="AY175" i="75"/>
  <c r="I176" i="5" s="1"/>
  <c r="AL175" i="75"/>
  <c r="J175" i="75"/>
  <c r="L175" i="75" s="1"/>
  <c r="AY174" i="75"/>
  <c r="I175" i="5" s="1"/>
  <c r="AN174" i="75"/>
  <c r="AI171" i="75"/>
  <c r="AN170" i="75"/>
  <c r="AQ168" i="75"/>
  <c r="E169" i="5" s="1"/>
  <c r="J168" i="75"/>
  <c r="L168" i="75" s="1"/>
  <c r="AI166" i="75"/>
  <c r="BB165" i="75"/>
  <c r="AN165" i="75"/>
  <c r="AS165" i="75" s="1"/>
  <c r="AU165" i="75" s="1"/>
  <c r="G166" i="5" s="1"/>
  <c r="AN163" i="75"/>
  <c r="AS163" i="75" s="1"/>
  <c r="AU163" i="75" s="1"/>
  <c r="G164" i="5" s="1"/>
  <c r="BB162" i="75"/>
  <c r="AY161" i="75"/>
  <c r="I162" i="5" s="1"/>
  <c r="AY159" i="75"/>
  <c r="I160" i="5" s="1"/>
  <c r="X155" i="75"/>
  <c r="AK153" i="75"/>
  <c r="AM152" i="75"/>
  <c r="BB151" i="75"/>
  <c r="J152" i="5" s="1"/>
  <c r="BB148" i="75"/>
  <c r="J149" i="5" s="1"/>
  <c r="AC148" i="75"/>
  <c r="AU140" i="75"/>
  <c r="G141" i="5" s="1"/>
  <c r="AK134" i="75"/>
  <c r="AJ133" i="75"/>
  <c r="AQ133" i="75"/>
  <c r="E134" i="5" s="1"/>
  <c r="AI122" i="75"/>
  <c r="AH120" i="75"/>
  <c r="BC104" i="75"/>
  <c r="K105" i="5" s="1"/>
  <c r="J105" i="5"/>
  <c r="AQ103" i="75"/>
  <c r="E104" i="5" s="1"/>
  <c r="BC101" i="75"/>
  <c r="K102" i="5" s="1"/>
  <c r="J102" i="5"/>
  <c r="J96" i="5"/>
  <c r="AC87" i="75"/>
  <c r="AK87" i="75"/>
  <c r="AJ82" i="75"/>
  <c r="AL82" i="75" s="1"/>
  <c r="AC82" i="75"/>
  <c r="AE82" i="75" s="1"/>
  <c r="M29" i="5"/>
  <c r="AI6" i="3"/>
  <c r="U7" i="5" s="1"/>
  <c r="AO182" i="75"/>
  <c r="C183" i="5" s="1"/>
  <c r="BC177" i="75"/>
  <c r="K178" i="5" s="1"/>
  <c r="J178" i="5"/>
  <c r="BC169" i="75"/>
  <c r="K170" i="5" s="1"/>
  <c r="J170" i="5"/>
  <c r="AQ162" i="75"/>
  <c r="E163" i="5" s="1"/>
  <c r="AI156" i="75"/>
  <c r="AJ155" i="75"/>
  <c r="AL155" i="75" s="1"/>
  <c r="AC143" i="75"/>
  <c r="AK143" i="75"/>
  <c r="AL143" i="75" s="1"/>
  <c r="AI143" i="75"/>
  <c r="X141" i="75"/>
  <c r="AO141" i="75" s="1"/>
  <c r="C142" i="5" s="1"/>
  <c r="AI141" i="75"/>
  <c r="J89" i="5"/>
  <c r="BC88" i="75"/>
  <c r="K89" i="5" s="1"/>
  <c r="H99" i="3"/>
  <c r="N100" i="5" s="1"/>
  <c r="W98" i="3"/>
  <c r="R99" i="5" s="1"/>
  <c r="M95" i="3"/>
  <c r="O96" i="5" s="1"/>
  <c r="W94" i="3"/>
  <c r="R95" i="5" s="1"/>
  <c r="E92" i="3"/>
  <c r="Z91" i="3"/>
  <c r="S92" i="5" s="1"/>
  <c r="Z87" i="3"/>
  <c r="S88" i="5" s="1"/>
  <c r="Z85" i="3"/>
  <c r="S86" i="5" s="1"/>
  <c r="M83" i="3"/>
  <c r="O84" i="5" s="1"/>
  <c r="M81" i="3"/>
  <c r="O82" i="5" s="1"/>
  <c r="H80" i="3"/>
  <c r="N81" i="5" s="1"/>
  <c r="W78" i="3"/>
  <c r="R79" i="5" s="1"/>
  <c r="S74" i="3"/>
  <c r="Q75" i="5" s="1"/>
  <c r="Q68" i="3"/>
  <c r="R68" i="3" s="1"/>
  <c r="S68" i="3" s="1"/>
  <c r="Q69" i="5" s="1"/>
  <c r="P67" i="3"/>
  <c r="S67" i="3" s="1"/>
  <c r="Q68" i="5" s="1"/>
  <c r="Z66" i="3"/>
  <c r="S67" i="5" s="1"/>
  <c r="W64" i="3"/>
  <c r="R65" i="5" s="1"/>
  <c r="E60" i="3"/>
  <c r="M61" i="5" s="1"/>
  <c r="Q58" i="3"/>
  <c r="R58" i="3" s="1"/>
  <c r="S58" i="3" s="1"/>
  <c r="Q59" i="5" s="1"/>
  <c r="E54" i="3"/>
  <c r="Q53" i="3"/>
  <c r="R53" i="3" s="1"/>
  <c r="E49" i="3"/>
  <c r="W47" i="3"/>
  <c r="R48" i="5" s="1"/>
  <c r="E46" i="3"/>
  <c r="M47" i="5" s="1"/>
  <c r="Z45" i="3"/>
  <c r="S46" i="5" s="1"/>
  <c r="Z44" i="3"/>
  <c r="S45" i="5" s="1"/>
  <c r="Z43" i="3"/>
  <c r="S44" i="5" s="1"/>
  <c r="M43" i="3"/>
  <c r="O44" i="5" s="1"/>
  <c r="W41" i="3"/>
  <c r="R42" i="5" s="1"/>
  <c r="P40" i="3"/>
  <c r="W38" i="3"/>
  <c r="R39" i="5" s="1"/>
  <c r="M37" i="3"/>
  <c r="O38" i="5" s="1"/>
  <c r="E34" i="3"/>
  <c r="M35" i="5" s="1"/>
  <c r="AH32" i="3"/>
  <c r="AH30" i="3"/>
  <c r="P26" i="3"/>
  <c r="S26" i="3" s="1"/>
  <c r="Q27" i="5" s="1"/>
  <c r="Z25" i="3"/>
  <c r="S26" i="5" s="1"/>
  <c r="E25" i="3"/>
  <c r="M26" i="5" s="1"/>
  <c r="W20" i="3"/>
  <c r="R21" i="5" s="1"/>
  <c r="Q19" i="3"/>
  <c r="R19" i="3" s="1"/>
  <c r="S19" i="3" s="1"/>
  <c r="Q20" i="5" s="1"/>
  <c r="AH14" i="3"/>
  <c r="AI14" i="3" s="1"/>
  <c r="U15" i="5" s="1"/>
  <c r="Z12" i="3"/>
  <c r="S13" i="5" s="1"/>
  <c r="Q8" i="3"/>
  <c r="R8" i="3" s="1"/>
  <c r="S8" i="3" s="1"/>
  <c r="Q9" i="5" s="1"/>
  <c r="E8" i="3"/>
  <c r="M9" i="5" s="1"/>
  <c r="Z4" i="3"/>
  <c r="S5" i="5" s="1"/>
  <c r="BB192" i="75"/>
  <c r="BB185" i="75"/>
  <c r="AK185" i="75"/>
  <c r="AL185" i="75" s="1"/>
  <c r="X183" i="75"/>
  <c r="AO183" i="75" s="1"/>
  <c r="AM182" i="75"/>
  <c r="AY176" i="75"/>
  <c r="I177" i="5" s="1"/>
  <c r="J174" i="75"/>
  <c r="L174" i="75" s="1"/>
  <c r="AN172" i="75"/>
  <c r="AY171" i="75"/>
  <c r="I172" i="5" s="1"/>
  <c r="BB170" i="75"/>
  <c r="J171" i="5" s="1"/>
  <c r="AS169" i="75"/>
  <c r="AU169" i="75" s="1"/>
  <c r="G170" i="5" s="1"/>
  <c r="AH168" i="75"/>
  <c r="X168" i="75"/>
  <c r="AY166" i="75"/>
  <c r="AQ166" i="75"/>
  <c r="E167" i="5" s="1"/>
  <c r="J164" i="75"/>
  <c r="AY163" i="75"/>
  <c r="I164" i="5" s="1"/>
  <c r="AI160" i="75"/>
  <c r="J157" i="75"/>
  <c r="L157" i="75" s="1"/>
  <c r="AM149" i="75"/>
  <c r="L149" i="75"/>
  <c r="AI130" i="75"/>
  <c r="BB127" i="75"/>
  <c r="AQ125" i="75"/>
  <c r="E126" i="5" s="1"/>
  <c r="BC119" i="75"/>
  <c r="K120" i="5" s="1"/>
  <c r="J120" i="5"/>
  <c r="AI72" i="75"/>
  <c r="E64" i="3"/>
  <c r="M65" i="5" s="1"/>
  <c r="E55" i="3"/>
  <c r="M56" i="5" s="1"/>
  <c r="Z53" i="3"/>
  <c r="S54" i="5" s="1"/>
  <c r="Z49" i="3"/>
  <c r="S50" i="5" s="1"/>
  <c r="AH35" i="3"/>
  <c r="AI35" i="3" s="1"/>
  <c r="U36" i="5" s="1"/>
  <c r="P22" i="3"/>
  <c r="S22" i="3" s="1"/>
  <c r="Q23" i="5" s="1"/>
  <c r="P18" i="3"/>
  <c r="S18" i="3" s="1"/>
  <c r="Q19" i="5" s="1"/>
  <c r="Q17" i="3"/>
  <c r="R17" i="3" s="1"/>
  <c r="S17" i="3" s="1"/>
  <c r="Q18" i="5" s="1"/>
  <c r="W12" i="3"/>
  <c r="R13" i="5" s="1"/>
  <c r="Q9" i="3"/>
  <c r="R9" i="3" s="1"/>
  <c r="S9" i="3" s="1"/>
  <c r="Q10" i="5" s="1"/>
  <c r="N9" i="3"/>
  <c r="P10" i="5" s="1"/>
  <c r="M10" i="5"/>
  <c r="W4" i="3"/>
  <c r="R5" i="5" s="1"/>
  <c r="BC193" i="75"/>
  <c r="K194" i="5" s="1"/>
  <c r="J194" i="5"/>
  <c r="E192" i="75"/>
  <c r="X191" i="75"/>
  <c r="AN191" i="75"/>
  <c r="AS191" i="75" s="1"/>
  <c r="AU191" i="75" s="1"/>
  <c r="G192" i="5" s="1"/>
  <c r="AI191" i="75"/>
  <c r="X190" i="75"/>
  <c r="AM186" i="75"/>
  <c r="AI184" i="75"/>
  <c r="BC181" i="75"/>
  <c r="K182" i="5" s="1"/>
  <c r="J182" i="5"/>
  <c r="L178" i="75"/>
  <c r="AI175" i="75"/>
  <c r="BC172" i="75"/>
  <c r="K173" i="5" s="1"/>
  <c r="J173" i="5"/>
  <c r="L170" i="75"/>
  <c r="AM169" i="75"/>
  <c r="L167" i="75"/>
  <c r="AE166" i="75"/>
  <c r="AR166" i="75" s="1"/>
  <c r="F167" i="5" s="1"/>
  <c r="AC164" i="75"/>
  <c r="AQ164" i="75"/>
  <c r="E165" i="5" s="1"/>
  <c r="AK159" i="75"/>
  <c r="BC158" i="75"/>
  <c r="K159" i="5" s="1"/>
  <c r="J159" i="5"/>
  <c r="BC155" i="75"/>
  <c r="K156" i="5" s="1"/>
  <c r="J156" i="5"/>
  <c r="AN153" i="75"/>
  <c r="AS153" i="75" s="1"/>
  <c r="AU153" i="75" s="1"/>
  <c r="G154" i="5" s="1"/>
  <c r="AC152" i="75"/>
  <c r="AE152" i="75" s="1"/>
  <c r="AQ152" i="75"/>
  <c r="E153" i="5" s="1"/>
  <c r="AH151" i="75"/>
  <c r="AR146" i="75"/>
  <c r="F147" i="5" s="1"/>
  <c r="AJ144" i="75"/>
  <c r="AC144" i="75"/>
  <c r="AE144" i="75" s="1"/>
  <c r="X143" i="75"/>
  <c r="AO142" i="75"/>
  <c r="C143" i="5" s="1"/>
  <c r="AH139" i="75"/>
  <c r="X139" i="75"/>
  <c r="AO127" i="75"/>
  <c r="C128" i="5" s="1"/>
  <c r="J121" i="5"/>
  <c r="BC115" i="75"/>
  <c r="K116" i="5" s="1"/>
  <c r="J116" i="5"/>
  <c r="BC99" i="75"/>
  <c r="K100" i="5" s="1"/>
  <c r="J100" i="5"/>
  <c r="AJ96" i="75"/>
  <c r="AC96" i="75"/>
  <c r="AE96" i="75" s="1"/>
  <c r="AJ90" i="75"/>
  <c r="AL90" i="75" s="1"/>
  <c r="AC90" i="75"/>
  <c r="AE90" i="75" s="1"/>
  <c r="AC73" i="75"/>
  <c r="AE73" i="75" s="1"/>
  <c r="AJ73" i="75"/>
  <c r="AL73" i="75" s="1"/>
  <c r="Z58" i="3"/>
  <c r="S59" i="5" s="1"/>
  <c r="E57" i="3"/>
  <c r="M56" i="3"/>
  <c r="O57" i="5" s="1"/>
  <c r="AH53" i="3"/>
  <c r="H51" i="3"/>
  <c r="N52" i="5" s="1"/>
  <c r="E47" i="3"/>
  <c r="M48" i="5" s="1"/>
  <c r="AI39" i="3"/>
  <c r="U40" i="5" s="1"/>
  <c r="H38" i="3"/>
  <c r="N39" i="5" s="1"/>
  <c r="E29" i="3"/>
  <c r="M30" i="5" s="1"/>
  <c r="AI24" i="3"/>
  <c r="U25" i="5" s="1"/>
  <c r="N10" i="3"/>
  <c r="P11" i="5" s="1"/>
  <c r="N11" i="5"/>
  <c r="J188" i="75"/>
  <c r="L188" i="75" s="1"/>
  <c r="J186" i="75"/>
  <c r="AQ185" i="75"/>
  <c r="E186" i="5" s="1"/>
  <c r="AH184" i="75"/>
  <c r="AM183" i="75"/>
  <c r="AJ182" i="75"/>
  <c r="AL182" i="75" s="1"/>
  <c r="AY181" i="75"/>
  <c r="I182" i="5" s="1"/>
  <c r="AQ181" i="75"/>
  <c r="E182" i="5" s="1"/>
  <c r="AC180" i="75"/>
  <c r="AE180" i="75" s="1"/>
  <c r="AN179" i="75"/>
  <c r="AS179" i="75" s="1"/>
  <c r="AU179" i="75" s="1"/>
  <c r="G180" i="5" s="1"/>
  <c r="AI177" i="75"/>
  <c r="AI176" i="75"/>
  <c r="AM174" i="75"/>
  <c r="AS170" i="75"/>
  <c r="AU170" i="75" s="1"/>
  <c r="G171" i="5" s="1"/>
  <c r="BC168" i="75"/>
  <c r="K169" i="5" s="1"/>
  <c r="J169" i="5"/>
  <c r="AO168" i="75"/>
  <c r="C169" i="5" s="1"/>
  <c r="AQ165" i="75"/>
  <c r="E166" i="5" s="1"/>
  <c r="AE159" i="75"/>
  <c r="AI158" i="75"/>
  <c r="AQ157" i="75"/>
  <c r="E158" i="5" s="1"/>
  <c r="AR155" i="75"/>
  <c r="F156" i="5" s="1"/>
  <c r="AQ146" i="75"/>
  <c r="E147" i="5" s="1"/>
  <c r="E144" i="75"/>
  <c r="AO144" i="75" s="1"/>
  <c r="C145" i="5" s="1"/>
  <c r="BC142" i="75"/>
  <c r="K143" i="5" s="1"/>
  <c r="J143" i="5"/>
  <c r="AQ137" i="75"/>
  <c r="E138" i="5" s="1"/>
  <c r="BC134" i="75"/>
  <c r="K135" i="5" s="1"/>
  <c r="I135" i="5"/>
  <c r="AI132" i="75"/>
  <c r="BC122" i="75"/>
  <c r="K123" i="5" s="1"/>
  <c r="I123" i="5"/>
  <c r="AK111" i="75"/>
  <c r="AL111" i="75" s="1"/>
  <c r="AJ109" i="75"/>
  <c r="AQ109" i="75"/>
  <c r="E110" i="5" s="1"/>
  <c r="E93" i="75"/>
  <c r="AI93" i="75"/>
  <c r="AC85" i="75"/>
  <c r="AE85" i="75" s="1"/>
  <c r="AJ85" i="75"/>
  <c r="AL85" i="75" s="1"/>
  <c r="J140" i="75"/>
  <c r="L140" i="75" s="1"/>
  <c r="AR140" i="75" s="1"/>
  <c r="F141" i="5" s="1"/>
  <c r="AS139" i="75"/>
  <c r="AU139" i="75" s="1"/>
  <c r="G140" i="5" s="1"/>
  <c r="BB137" i="75"/>
  <c r="AC136" i="75"/>
  <c r="J136" i="75"/>
  <c r="AE134" i="75"/>
  <c r="J134" i="75"/>
  <c r="L134" i="75" s="1"/>
  <c r="E132" i="75"/>
  <c r="AO132" i="75" s="1"/>
  <c r="C133" i="5" s="1"/>
  <c r="BB129" i="75"/>
  <c r="AS129" i="75"/>
  <c r="BC128" i="75"/>
  <c r="K129" i="5" s="1"/>
  <c r="J129" i="5"/>
  <c r="AS126" i="75"/>
  <c r="AU126" i="75" s="1"/>
  <c r="G127" i="5" s="1"/>
  <c r="AY123" i="75"/>
  <c r="I124" i="5" s="1"/>
  <c r="J121" i="75"/>
  <c r="AN119" i="75"/>
  <c r="AS119" i="75" s="1"/>
  <c r="AU119" i="75" s="1"/>
  <c r="G120" i="5" s="1"/>
  <c r="AS117" i="75"/>
  <c r="AU117" i="75" s="1"/>
  <c r="G118" i="5" s="1"/>
  <c r="E116" i="75"/>
  <c r="AY108" i="75"/>
  <c r="I109" i="5" s="1"/>
  <c r="E106" i="75"/>
  <c r="AO106" i="75" s="1"/>
  <c r="C107" i="5" s="1"/>
  <c r="J104" i="75"/>
  <c r="L104" i="75" s="1"/>
  <c r="X103" i="75"/>
  <c r="BB100" i="75"/>
  <c r="J101" i="5" s="1"/>
  <c r="AO100" i="75"/>
  <c r="C101" i="5" s="1"/>
  <c r="AY99" i="75"/>
  <c r="I100" i="5" s="1"/>
  <c r="X98" i="75"/>
  <c r="E98" i="75"/>
  <c r="BB93" i="75"/>
  <c r="AS93" i="75"/>
  <c r="AU93" i="75" s="1"/>
  <c r="G94" i="5" s="1"/>
  <c r="AC91" i="75"/>
  <c r="AE91" i="75" s="1"/>
  <c r="AY90" i="75"/>
  <c r="I91" i="5" s="1"/>
  <c r="AM90" i="75"/>
  <c r="AI83" i="75"/>
  <c r="BC80" i="75"/>
  <c r="K81" i="5" s="1"/>
  <c r="J81" i="5"/>
  <c r="AK80" i="75"/>
  <c r="J80" i="5"/>
  <c r="AK79" i="75"/>
  <c r="AU78" i="75"/>
  <c r="G79" i="5" s="1"/>
  <c r="AM78" i="75"/>
  <c r="X76" i="75"/>
  <c r="AO76" i="75" s="1"/>
  <c r="C77" i="5" s="1"/>
  <c r="AI76" i="75"/>
  <c r="X72" i="75"/>
  <c r="AO72" i="75" s="1"/>
  <c r="C73" i="5" s="1"/>
  <c r="AM71" i="75"/>
  <c r="AY65" i="75"/>
  <c r="BB64" i="75"/>
  <c r="AO62" i="75"/>
  <c r="C63" i="5" s="1"/>
  <c r="BC60" i="75"/>
  <c r="K61" i="5" s="1"/>
  <c r="I61" i="5"/>
  <c r="AQ54" i="75"/>
  <c r="E55" i="5" s="1"/>
  <c r="J48" i="5"/>
  <c r="AO16" i="75"/>
  <c r="C17" i="5" s="1"/>
  <c r="AS168" i="75"/>
  <c r="AU168" i="75" s="1"/>
  <c r="G169" i="5" s="1"/>
  <c r="AI168" i="75"/>
  <c r="BB166" i="75"/>
  <c r="J167" i="5" s="1"/>
  <c r="E164" i="75"/>
  <c r="AO164" i="75" s="1"/>
  <c r="C165" i="5" s="1"/>
  <c r="AK163" i="75"/>
  <c r="AL163" i="75" s="1"/>
  <c r="J163" i="75"/>
  <c r="L163" i="75" s="1"/>
  <c r="J162" i="75"/>
  <c r="L162" i="75" s="1"/>
  <c r="E160" i="75"/>
  <c r="AO160" i="75" s="1"/>
  <c r="C161" i="5" s="1"/>
  <c r="BB157" i="75"/>
  <c r="J158" i="5" s="1"/>
  <c r="AM156" i="75"/>
  <c r="AQ153" i="75"/>
  <c r="E154" i="5" s="1"/>
  <c r="AY148" i="75"/>
  <c r="I149" i="5" s="1"/>
  <c r="AK147" i="75"/>
  <c r="AI147" i="75"/>
  <c r="E145" i="75"/>
  <c r="AO145" i="75" s="1"/>
  <c r="C146" i="5" s="1"/>
  <c r="AK144" i="75"/>
  <c r="BB143" i="75"/>
  <c r="AN141" i="75"/>
  <c r="AC140" i="75"/>
  <c r="AE140" i="75" s="1"/>
  <c r="AK140" i="75"/>
  <c r="AL140" i="75" s="1"/>
  <c r="BB139" i="75"/>
  <c r="J140" i="5" s="1"/>
  <c r="BB138" i="75"/>
  <c r="J139" i="5" s="1"/>
  <c r="AQ136" i="75"/>
  <c r="E137" i="5" s="1"/>
  <c r="AJ134" i="75"/>
  <c r="X133" i="75"/>
  <c r="J130" i="75"/>
  <c r="L130" i="75" s="1"/>
  <c r="AK128" i="75"/>
  <c r="AY127" i="75"/>
  <c r="I128" i="5" s="1"/>
  <c r="AC127" i="75"/>
  <c r="AE127" i="75" s="1"/>
  <c r="AR127" i="75" s="1"/>
  <c r="F128" i="5" s="1"/>
  <c r="AI126" i="75"/>
  <c r="X125" i="75"/>
  <c r="AY120" i="75"/>
  <c r="I121" i="5" s="1"/>
  <c r="AN120" i="75"/>
  <c r="AS120" i="75" s="1"/>
  <c r="AY113" i="75"/>
  <c r="AS112" i="75"/>
  <c r="AU112" i="75" s="1"/>
  <c r="G113" i="5" s="1"/>
  <c r="X110" i="75"/>
  <c r="AI108" i="75"/>
  <c r="AJ106" i="75"/>
  <c r="AN106" i="75"/>
  <c r="AQ104" i="75"/>
  <c r="E105" i="5" s="1"/>
  <c r="AI103" i="75"/>
  <c r="AI100" i="75"/>
  <c r="AN99" i="75"/>
  <c r="AN98" i="75"/>
  <c r="BC97" i="75"/>
  <c r="K98" i="5" s="1"/>
  <c r="AK96" i="75"/>
  <c r="AQ94" i="75"/>
  <c r="E95" i="5" s="1"/>
  <c r="AK92" i="75"/>
  <c r="X88" i="75"/>
  <c r="AO88" i="75" s="1"/>
  <c r="C89" i="5" s="1"/>
  <c r="AI88" i="75"/>
  <c r="AK78" i="75"/>
  <c r="AL78" i="75" s="1"/>
  <c r="L75" i="75"/>
  <c r="AR75" i="75" s="1"/>
  <c r="F76" i="5" s="1"/>
  <c r="AH72" i="75"/>
  <c r="E70" i="75"/>
  <c r="AO70" i="75" s="1"/>
  <c r="C71" i="5" s="1"/>
  <c r="AH70" i="75"/>
  <c r="X62" i="75"/>
  <c r="AQ60" i="75"/>
  <c r="E61" i="5" s="1"/>
  <c r="E59" i="75"/>
  <c r="AO59" i="75" s="1"/>
  <c r="C60" i="5" s="1"/>
  <c r="L48" i="75"/>
  <c r="AO46" i="75"/>
  <c r="C47" i="5" s="1"/>
  <c r="AO37" i="75"/>
  <c r="C38" i="5" s="1"/>
  <c r="J30" i="5"/>
  <c r="BC29" i="75"/>
  <c r="K30" i="5" s="1"/>
  <c r="AM26" i="75"/>
  <c r="BC15" i="75"/>
  <c r="K16" i="5" s="1"/>
  <c r="J16" i="5"/>
  <c r="J15" i="5"/>
  <c r="BC14" i="75"/>
  <c r="K15" i="5" s="1"/>
  <c r="AQ10" i="75"/>
  <c r="E11" i="5" s="1"/>
  <c r="AJ136" i="75"/>
  <c r="J132" i="5"/>
  <c r="BC130" i="75"/>
  <c r="K131" i="5" s="1"/>
  <c r="J131" i="5"/>
  <c r="AC129" i="75"/>
  <c r="AE129" i="75" s="1"/>
  <c r="AR129" i="75" s="1"/>
  <c r="F130" i="5" s="1"/>
  <c r="X123" i="75"/>
  <c r="AM116" i="75"/>
  <c r="AC111" i="75"/>
  <c r="AE111" i="75" s="1"/>
  <c r="AO109" i="75"/>
  <c r="C110" i="5" s="1"/>
  <c r="AH108" i="75"/>
  <c r="L101" i="75"/>
  <c r="AR101" i="75" s="1"/>
  <c r="F102" i="5" s="1"/>
  <c r="BC100" i="75"/>
  <c r="K101" i="5" s="1"/>
  <c r="I101" i="5"/>
  <c r="BC92" i="75"/>
  <c r="K93" i="5" s="1"/>
  <c r="J93" i="5"/>
  <c r="L89" i="75"/>
  <c r="L81" i="75"/>
  <c r="BC68" i="75"/>
  <c r="K69" i="5" s="1"/>
  <c r="J69" i="5"/>
  <c r="BC62" i="75"/>
  <c r="K63" i="5" s="1"/>
  <c r="J63" i="5"/>
  <c r="AR58" i="75"/>
  <c r="F59" i="5" s="1"/>
  <c r="AJ54" i="75"/>
  <c r="AO53" i="75"/>
  <c r="C54" i="5" s="1"/>
  <c r="J37" i="5"/>
  <c r="BC36" i="75"/>
  <c r="K37" i="5" s="1"/>
  <c r="BC32" i="75"/>
  <c r="K33" i="5" s="1"/>
  <c r="J33" i="5"/>
  <c r="X28" i="75"/>
  <c r="AI28" i="75"/>
  <c r="AJ27" i="75"/>
  <c r="AC27" i="75"/>
  <c r="AE27" i="75" s="1"/>
  <c r="AC25" i="75"/>
  <c r="AJ25" i="75"/>
  <c r="AL25" i="75" s="1"/>
  <c r="AC19" i="75"/>
  <c r="AE19" i="75" s="1"/>
  <c r="AJ19" i="75"/>
  <c r="AL19" i="75" s="1"/>
  <c r="AL6" i="75"/>
  <c r="J159" i="75"/>
  <c r="L159" i="75" s="1"/>
  <c r="BC156" i="75"/>
  <c r="K157" i="5" s="1"/>
  <c r="J157" i="5"/>
  <c r="E152" i="75"/>
  <c r="AO152" i="75" s="1"/>
  <c r="C153" i="5" s="1"/>
  <c r="AY150" i="75"/>
  <c r="I151" i="5" s="1"/>
  <c r="AQ149" i="75"/>
  <c r="E150" i="5" s="1"/>
  <c r="AN148" i="75"/>
  <c r="AS148" i="75" s="1"/>
  <c r="AU148" i="75" s="1"/>
  <c r="G149" i="5" s="1"/>
  <c r="AQ140" i="75"/>
  <c r="E141" i="5" s="1"/>
  <c r="J139" i="75"/>
  <c r="L139" i="75" s="1"/>
  <c r="AR139" i="75" s="1"/>
  <c r="F140" i="5" s="1"/>
  <c r="AH135" i="75"/>
  <c r="AN133" i="75"/>
  <c r="AS133" i="75" s="1"/>
  <c r="AU133" i="75" s="1"/>
  <c r="G134" i="5" s="1"/>
  <c r="AJ132" i="75"/>
  <c r="AL132" i="75" s="1"/>
  <c r="AK131" i="75"/>
  <c r="AU129" i="75"/>
  <c r="G130" i="5" s="1"/>
  <c r="AQ128" i="75"/>
  <c r="E129" i="5" s="1"/>
  <c r="AL127" i="75"/>
  <c r="AH125" i="75"/>
  <c r="AI121" i="75"/>
  <c r="AC120" i="75"/>
  <c r="AE120" i="75" s="1"/>
  <c r="AM118" i="75"/>
  <c r="BB117" i="75"/>
  <c r="L116" i="75"/>
  <c r="AI114" i="75"/>
  <c r="AK112" i="75"/>
  <c r="AM110" i="75"/>
  <c r="AS109" i="75"/>
  <c r="AU109" i="75" s="1"/>
  <c r="G110" i="5" s="1"/>
  <c r="AI109" i="75"/>
  <c r="E102" i="75"/>
  <c r="AO102" i="75" s="1"/>
  <c r="C103" i="5" s="1"/>
  <c r="AQ101" i="75"/>
  <c r="E102" i="5" s="1"/>
  <c r="BB98" i="75"/>
  <c r="AJ98" i="75"/>
  <c r="L98" i="75"/>
  <c r="AR98" i="75" s="1"/>
  <c r="F99" i="5" s="1"/>
  <c r="AS97" i="75"/>
  <c r="AU97" i="75" s="1"/>
  <c r="G98" i="5" s="1"/>
  <c r="J96" i="75"/>
  <c r="L96" i="75" s="1"/>
  <c r="AS95" i="75"/>
  <c r="AU95" i="75" s="1"/>
  <c r="G96" i="5" s="1"/>
  <c r="X94" i="75"/>
  <c r="J93" i="75"/>
  <c r="L93" i="75" s="1"/>
  <c r="AH86" i="75"/>
  <c r="AI85" i="75"/>
  <c r="AI84" i="75"/>
  <c r="AC80" i="75"/>
  <c r="AE80" i="75" s="1"/>
  <c r="AC78" i="75"/>
  <c r="AE78" i="75" s="1"/>
  <c r="BB75" i="75"/>
  <c r="J76" i="5" s="1"/>
  <c r="AK72" i="75"/>
  <c r="AL72" i="75" s="1"/>
  <c r="BC71" i="75"/>
  <c r="K72" i="5" s="1"/>
  <c r="J72" i="5"/>
  <c r="AN70" i="75"/>
  <c r="AS70" i="75" s="1"/>
  <c r="AU70" i="75" s="1"/>
  <c r="G71" i="5" s="1"/>
  <c r="BB58" i="75"/>
  <c r="J59" i="5" s="1"/>
  <c r="AH50" i="75"/>
  <c r="BC25" i="75"/>
  <c r="K26" i="5" s="1"/>
  <c r="I26" i="5"/>
  <c r="AI24" i="75"/>
  <c r="E24" i="75"/>
  <c r="AO17" i="75"/>
  <c r="C18" i="5" s="1"/>
  <c r="AN5" i="75"/>
  <c r="AS5" i="75" s="1"/>
  <c r="AU5" i="75" s="1"/>
  <c r="G6" i="5" s="1"/>
  <c r="AQ167" i="75"/>
  <c r="E168" i="5" s="1"/>
  <c r="J165" i="75"/>
  <c r="L165" i="75" s="1"/>
  <c r="AN161" i="75"/>
  <c r="AS161" i="75" s="1"/>
  <c r="AU161" i="75" s="1"/>
  <c r="G162" i="5" s="1"/>
  <c r="AY158" i="75"/>
  <c r="I159" i="5" s="1"/>
  <c r="AQ156" i="75"/>
  <c r="E157" i="5" s="1"/>
  <c r="AJ154" i="75"/>
  <c r="AK149" i="75"/>
  <c r="AL149" i="75" s="1"/>
  <c r="AI149" i="75"/>
  <c r="BB147" i="75"/>
  <c r="AJ147" i="75"/>
  <c r="AL147" i="75" s="1"/>
  <c r="AS146" i="75"/>
  <c r="AU146" i="75" s="1"/>
  <c r="G147" i="5" s="1"/>
  <c r="AM146" i="75"/>
  <c r="AC145" i="75"/>
  <c r="AE145" i="75" s="1"/>
  <c r="AY144" i="75"/>
  <c r="I145" i="5" s="1"/>
  <c r="AY143" i="75"/>
  <c r="I144" i="5" s="1"/>
  <c r="AY142" i="75"/>
  <c r="I143" i="5" s="1"/>
  <c r="AC141" i="75"/>
  <c r="BB140" i="75"/>
  <c r="J141" i="5" s="1"/>
  <c r="AQ139" i="75"/>
  <c r="E140" i="5" s="1"/>
  <c r="AN138" i="75"/>
  <c r="BB136" i="75"/>
  <c r="E134" i="75"/>
  <c r="J132" i="75"/>
  <c r="L132" i="75" s="1"/>
  <c r="AR132" i="75" s="1"/>
  <c r="F133" i="5" s="1"/>
  <c r="AY131" i="75"/>
  <c r="I132" i="5" s="1"/>
  <c r="J131" i="75"/>
  <c r="L131" i="75" s="1"/>
  <c r="AQ130" i="75"/>
  <c r="E131" i="5" s="1"/>
  <c r="BB125" i="75"/>
  <c r="AK124" i="75"/>
  <c r="AL124" i="75" s="1"/>
  <c r="AM123" i="75"/>
  <c r="AY117" i="75"/>
  <c r="I118" i="5" s="1"/>
  <c r="AN114" i="75"/>
  <c r="AS114" i="75" s="1"/>
  <c r="AU114" i="75" s="1"/>
  <c r="G115" i="5" s="1"/>
  <c r="AM113" i="75"/>
  <c r="AI111" i="75"/>
  <c r="BB109" i="75"/>
  <c r="L109" i="75"/>
  <c r="AC108" i="75"/>
  <c r="AE108" i="75" s="1"/>
  <c r="J99" i="75"/>
  <c r="L99" i="75" s="1"/>
  <c r="AS98" i="75"/>
  <c r="AU98" i="75" s="1"/>
  <c r="G99" i="5" s="1"/>
  <c r="AY95" i="75"/>
  <c r="I96" i="5" s="1"/>
  <c r="E91" i="75"/>
  <c r="AN84" i="75"/>
  <c r="AS84" i="75" s="1"/>
  <c r="AU84" i="75" s="1"/>
  <c r="G85" i="5" s="1"/>
  <c r="AI80" i="75"/>
  <c r="E74" i="75"/>
  <c r="AN68" i="75"/>
  <c r="AS68" i="75" s="1"/>
  <c r="AU68" i="75" s="1"/>
  <c r="G69" i="5" s="1"/>
  <c r="AS65" i="75"/>
  <c r="AC63" i="75"/>
  <c r="AH59" i="75"/>
  <c r="J56" i="75"/>
  <c r="L56" i="75" s="1"/>
  <c r="AC55" i="75"/>
  <c r="AJ55" i="75"/>
  <c r="AL55" i="75" s="1"/>
  <c r="BC52" i="75"/>
  <c r="K53" i="5" s="1"/>
  <c r="J53" i="5"/>
  <c r="J49" i="5"/>
  <c r="BC48" i="75"/>
  <c r="K49" i="5" s="1"/>
  <c r="BC40" i="75"/>
  <c r="K41" i="5" s="1"/>
  <c r="J41" i="5"/>
  <c r="AK33" i="75"/>
  <c r="AL33" i="75" s="1"/>
  <c r="AS28" i="75"/>
  <c r="AU28" i="75" s="1"/>
  <c r="G29" i="5" s="1"/>
  <c r="X24" i="75"/>
  <c r="X149" i="75"/>
  <c r="AK148" i="75"/>
  <c r="AL148" i="75" s="1"/>
  <c r="BC145" i="75"/>
  <c r="K146" i="5" s="1"/>
  <c r="J146" i="5"/>
  <c r="AQ145" i="75"/>
  <c r="E146" i="5" s="1"/>
  <c r="AL141" i="75"/>
  <c r="AN134" i="75"/>
  <c r="AS134" i="75" s="1"/>
  <c r="AU134" i="75" s="1"/>
  <c r="G135" i="5" s="1"/>
  <c r="BB133" i="75"/>
  <c r="AE132" i="75"/>
  <c r="E130" i="75"/>
  <c r="X128" i="75"/>
  <c r="BB123" i="75"/>
  <c r="AS115" i="75"/>
  <c r="AU115" i="75" s="1"/>
  <c r="G116" i="5" s="1"/>
  <c r="L114" i="75"/>
  <c r="AC112" i="75"/>
  <c r="AE112" i="75" s="1"/>
  <c r="AC110" i="75"/>
  <c r="AE110" i="75" s="1"/>
  <c r="AK105" i="75"/>
  <c r="X92" i="75"/>
  <c r="BB90" i="75"/>
  <c r="AQ76" i="75"/>
  <c r="E77" i="5" s="1"/>
  <c r="AM73" i="75"/>
  <c r="BC72" i="75"/>
  <c r="K73" i="5" s="1"/>
  <c r="J73" i="5"/>
  <c r="AI71" i="75"/>
  <c r="BC69" i="75"/>
  <c r="K70" i="5" s="1"/>
  <c r="I70" i="5"/>
  <c r="AK66" i="75"/>
  <c r="BC63" i="75"/>
  <c r="K64" i="5" s="1"/>
  <c r="J64" i="5"/>
  <c r="J54" i="5"/>
  <c r="BC53" i="75"/>
  <c r="K54" i="5" s="1"/>
  <c r="E45" i="75"/>
  <c r="AO45" i="75" s="1"/>
  <c r="C46" i="5" s="1"/>
  <c r="AH45" i="75"/>
  <c r="BC140" i="75"/>
  <c r="K141" i="5" s="1"/>
  <c r="I141" i="5"/>
  <c r="AL139" i="75"/>
  <c r="E139" i="75"/>
  <c r="AO139" i="75" s="1"/>
  <c r="C140" i="5" s="1"/>
  <c r="AS137" i="75"/>
  <c r="AU137" i="75" s="1"/>
  <c r="G138" i="5" s="1"/>
  <c r="BC135" i="75"/>
  <c r="K136" i="5" s="1"/>
  <c r="J136" i="5"/>
  <c r="J135" i="75"/>
  <c r="L135" i="75" s="1"/>
  <c r="AM121" i="75"/>
  <c r="BB114" i="75"/>
  <c r="AC109" i="75"/>
  <c r="AE109" i="75" s="1"/>
  <c r="AH101" i="75"/>
  <c r="AK94" i="75"/>
  <c r="AY85" i="75"/>
  <c r="I86" i="5" s="1"/>
  <c r="BC84" i="75"/>
  <c r="K85" i="5" s="1"/>
  <c r="J85" i="5"/>
  <c r="AQ83" i="75"/>
  <c r="E84" i="5" s="1"/>
  <c r="X81" i="75"/>
  <c r="E78" i="75"/>
  <c r="AO78" i="75" s="1"/>
  <c r="C79" i="5" s="1"/>
  <c r="J77" i="75"/>
  <c r="L77" i="75" s="1"/>
  <c r="AR77" i="75" s="1"/>
  <c r="F78" i="5" s="1"/>
  <c r="AY76" i="75"/>
  <c r="I77" i="5" s="1"/>
  <c r="BC73" i="75"/>
  <c r="K74" i="5" s="1"/>
  <c r="J74" i="5"/>
  <c r="AS66" i="75"/>
  <c r="AU66" i="75" s="1"/>
  <c r="G67" i="5" s="1"/>
  <c r="AC66" i="75"/>
  <c r="AE66" i="75" s="1"/>
  <c r="AR66" i="75" s="1"/>
  <c r="F67" i="5" s="1"/>
  <c r="AH58" i="75"/>
  <c r="AK50" i="75"/>
  <c r="AC50" i="75"/>
  <c r="AE50" i="75" s="1"/>
  <c r="AS47" i="75"/>
  <c r="AU47" i="75" s="1"/>
  <c r="G48" i="5" s="1"/>
  <c r="AN45" i="75"/>
  <c r="BC9" i="75"/>
  <c r="K10" i="5" s="1"/>
  <c r="J10" i="5"/>
  <c r="AO39" i="75"/>
  <c r="C40" i="5" s="1"/>
  <c r="AN34" i="75"/>
  <c r="BC31" i="75"/>
  <c r="K32" i="5" s="1"/>
  <c r="J32" i="5"/>
  <c r="AO27" i="75"/>
  <c r="C28" i="5" s="1"/>
  <c r="AK23" i="75"/>
  <c r="AS12" i="75"/>
  <c r="AU12" i="75" s="1"/>
  <c r="G13" i="5" s="1"/>
  <c r="BC10" i="75"/>
  <c r="K11" i="5" s="1"/>
  <c r="J11" i="5"/>
  <c r="AI8" i="75"/>
  <c r="AS6" i="75"/>
  <c r="AU6" i="75" s="1"/>
  <c r="G7" i="5" s="1"/>
  <c r="X65" i="75"/>
  <c r="AO65" i="75" s="1"/>
  <c r="C66" i="5" s="1"/>
  <c r="L62" i="75"/>
  <c r="AR62" i="75" s="1"/>
  <c r="F63" i="5" s="1"/>
  <c r="AI61" i="75"/>
  <c r="AI60" i="75"/>
  <c r="AY56" i="75"/>
  <c r="I57" i="5" s="1"/>
  <c r="AI56" i="75"/>
  <c r="AI54" i="75"/>
  <c r="AM52" i="75"/>
  <c r="J50" i="75"/>
  <c r="L50" i="75" s="1"/>
  <c r="AR50" i="75" s="1"/>
  <c r="F51" i="5" s="1"/>
  <c r="AY47" i="75"/>
  <c r="I48" i="5" s="1"/>
  <c r="AN47" i="75"/>
  <c r="AN46" i="75"/>
  <c r="AS46" i="75" s="1"/>
  <c r="AU46" i="75" s="1"/>
  <c r="G47" i="5" s="1"/>
  <c r="J45" i="75"/>
  <c r="AC42" i="75"/>
  <c r="BB39" i="75"/>
  <c r="AL36" i="75"/>
  <c r="AJ35" i="75"/>
  <c r="BC34" i="75"/>
  <c r="K35" i="5" s="1"/>
  <c r="J35" i="5"/>
  <c r="AQ33" i="75"/>
  <c r="E34" i="5" s="1"/>
  <c r="AQ30" i="75"/>
  <c r="E31" i="5" s="1"/>
  <c r="AK27" i="75"/>
  <c r="AI27" i="75"/>
  <c r="AI21" i="75"/>
  <c r="AK20" i="75"/>
  <c r="AL20" i="75" s="1"/>
  <c r="AC14" i="75"/>
  <c r="AE14" i="75" s="1"/>
  <c r="AH13" i="75"/>
  <c r="BC11" i="75"/>
  <c r="K12" i="5" s="1"/>
  <c r="J12" i="5"/>
  <c r="BC6" i="75"/>
  <c r="K7" i="5" s="1"/>
  <c r="I7" i="5"/>
  <c r="X4" i="75"/>
  <c r="AO4" i="75" s="1"/>
  <c r="C5" i="5" s="1"/>
  <c r="AM81" i="75"/>
  <c r="AY79" i="75"/>
  <c r="I80" i="5" s="1"/>
  <c r="BB77" i="75"/>
  <c r="AM77" i="75"/>
  <c r="AH76" i="75"/>
  <c r="AK75" i="75"/>
  <c r="AM70" i="75"/>
  <c r="AQ70" i="75"/>
  <c r="E71" i="5" s="1"/>
  <c r="AI67" i="75"/>
  <c r="AN65" i="75"/>
  <c r="AM58" i="75"/>
  <c r="AK57" i="75"/>
  <c r="AK52" i="75"/>
  <c r="AH51" i="75"/>
  <c r="AN51" i="75"/>
  <c r="AS51" i="75" s="1"/>
  <c r="AU51" i="75" s="1"/>
  <c r="G52" i="5" s="1"/>
  <c r="AQ50" i="75"/>
  <c r="E51" i="5" s="1"/>
  <c r="J49" i="75"/>
  <c r="L49" i="75" s="1"/>
  <c r="AI46" i="75"/>
  <c r="BB42" i="75"/>
  <c r="AK42" i="75"/>
  <c r="J40" i="75"/>
  <c r="L40" i="75" s="1"/>
  <c r="E38" i="75"/>
  <c r="AO38" i="75" s="1"/>
  <c r="C39" i="5" s="1"/>
  <c r="AN33" i="75"/>
  <c r="AS33" i="75" s="1"/>
  <c r="AU33" i="75" s="1"/>
  <c r="G34" i="5" s="1"/>
  <c r="AH27" i="75"/>
  <c r="AI26" i="75"/>
  <c r="AQ26" i="75"/>
  <c r="E27" i="5" s="1"/>
  <c r="AY22" i="75"/>
  <c r="I23" i="5" s="1"/>
  <c r="L19" i="75"/>
  <c r="E15" i="75"/>
  <c r="AK12" i="75"/>
  <c r="AJ11" i="75"/>
  <c r="AK5" i="75"/>
  <c r="AI68" i="75"/>
  <c r="AQ68" i="75"/>
  <c r="E69" i="5" s="1"/>
  <c r="AK58" i="75"/>
  <c r="AQ57" i="75"/>
  <c r="E58" i="5" s="1"/>
  <c r="AS48" i="75"/>
  <c r="AU48" i="75" s="1"/>
  <c r="G49" i="5" s="1"/>
  <c r="AC46" i="75"/>
  <c r="AQ43" i="75"/>
  <c r="E44" i="5" s="1"/>
  <c r="X42" i="75"/>
  <c r="AQ40" i="75"/>
  <c r="E41" i="5" s="1"/>
  <c r="AQ36" i="75"/>
  <c r="E37" i="5" s="1"/>
  <c r="AL31" i="75"/>
  <c r="X30" i="75"/>
  <c r="X29" i="75"/>
  <c r="AO29" i="75" s="1"/>
  <c r="C30" i="5" s="1"/>
  <c r="AK26" i="75"/>
  <c r="BC18" i="75"/>
  <c r="K19" i="5" s="1"/>
  <c r="J19" i="5"/>
  <c r="AK17" i="75"/>
  <c r="AH16" i="75"/>
  <c r="AM15" i="75"/>
  <c r="X14" i="75"/>
  <c r="AE11" i="75"/>
  <c r="AJ58" i="75"/>
  <c r="AK56" i="75"/>
  <c r="AM48" i="75"/>
  <c r="AK46" i="75"/>
  <c r="AL46" i="75" s="1"/>
  <c r="AI45" i="75"/>
  <c r="AI42" i="75"/>
  <c r="X41" i="75"/>
  <c r="AK37" i="75"/>
  <c r="X35" i="75"/>
  <c r="AQ34" i="75"/>
  <c r="E35" i="5" s="1"/>
  <c r="AQ31" i="75"/>
  <c r="E32" i="5" s="1"/>
  <c r="AN30" i="75"/>
  <c r="AS30" i="75" s="1"/>
  <c r="AU30" i="75" s="1"/>
  <c r="G31" i="5" s="1"/>
  <c r="AQ28" i="75"/>
  <c r="E29" i="5" s="1"/>
  <c r="AI23" i="75"/>
  <c r="AK21" i="75"/>
  <c r="AK15" i="75"/>
  <c r="AL15" i="75" s="1"/>
  <c r="AN14" i="75"/>
  <c r="AS14" i="75" s="1"/>
  <c r="AU14" i="75" s="1"/>
  <c r="G15" i="5" s="1"/>
  <c r="AC6" i="75"/>
  <c r="AE6" i="75" s="1"/>
  <c r="AI44" i="75"/>
  <c r="AN41" i="75"/>
  <c r="AS41" i="75" s="1"/>
  <c r="AU41" i="75" s="1"/>
  <c r="G42" i="5" s="1"/>
  <c r="BC38" i="75"/>
  <c r="K39" i="5" s="1"/>
  <c r="J39" i="5"/>
  <c r="BB37" i="75"/>
  <c r="AH23" i="75"/>
  <c r="AQ20" i="75"/>
  <c r="E21" i="5" s="1"/>
  <c r="AJ15" i="75"/>
  <c r="AL14" i="75"/>
  <c r="AQ13" i="75"/>
  <c r="E14" i="5" s="1"/>
  <c r="AM10" i="75"/>
  <c r="AN7" i="75"/>
  <c r="AS7" i="75" s="1"/>
  <c r="AU7" i="75" s="1"/>
  <c r="G8" i="5" s="1"/>
  <c r="AH7" i="75"/>
  <c r="AY5" i="75"/>
  <c r="I6" i="5" s="1"/>
  <c r="BC7" i="75"/>
  <c r="K8" i="5" s="1"/>
  <c r="I8" i="5"/>
  <c r="AJ125" i="5"/>
  <c r="AJ187" i="5"/>
  <c r="X96" i="75"/>
  <c r="AM95" i="75"/>
  <c r="J95" i="75"/>
  <c r="L95" i="75" s="1"/>
  <c r="X89" i="75"/>
  <c r="AI89" i="75"/>
  <c r="AY87" i="75"/>
  <c r="I88" i="5" s="1"/>
  <c r="AK86" i="75"/>
  <c r="L84" i="75"/>
  <c r="BB82" i="75"/>
  <c r="J83" i="5" s="1"/>
  <c r="AS80" i="75"/>
  <c r="AU80" i="75" s="1"/>
  <c r="G81" i="5" s="1"/>
  <c r="AI77" i="75"/>
  <c r="X60" i="75"/>
  <c r="AM59" i="75"/>
  <c r="AY57" i="75"/>
  <c r="AY55" i="75"/>
  <c r="X54" i="75"/>
  <c r="AQ53" i="75"/>
  <c r="E54" i="5" s="1"/>
  <c r="BB49" i="75"/>
  <c r="J50" i="5" s="1"/>
  <c r="AI47" i="75"/>
  <c r="J41" i="75"/>
  <c r="L41" i="75" s="1"/>
  <c r="AQ39" i="75"/>
  <c r="E40" i="5" s="1"/>
  <c r="AC35" i="75"/>
  <c r="AE35" i="75" s="1"/>
  <c r="AM35" i="75"/>
  <c r="AH35" i="75"/>
  <c r="AH34" i="75"/>
  <c r="AH31" i="75"/>
  <c r="AS29" i="75"/>
  <c r="AU29" i="75" s="1"/>
  <c r="G30" i="5" s="1"/>
  <c r="AI25" i="75"/>
  <c r="AN20" i="75"/>
  <c r="AS20" i="75" s="1"/>
  <c r="AU20" i="75" s="1"/>
  <c r="G21" i="5" s="1"/>
  <c r="AK16" i="75"/>
  <c r="E13" i="75"/>
  <c r="AN11" i="75"/>
  <c r="AS11" i="75" s="1"/>
  <c r="AU11" i="75" s="1"/>
  <c r="G12" i="5" s="1"/>
  <c r="BB8" i="75"/>
  <c r="AC7" i="75"/>
  <c r="AE7" i="75" s="1"/>
  <c r="X6" i="75"/>
  <c r="AJ166" i="5"/>
  <c r="AJ143" i="5"/>
  <c r="AJ79" i="5"/>
  <c r="AJ143" i="3"/>
  <c r="V144" i="5" s="1"/>
  <c r="U144" i="5"/>
  <c r="AJ175" i="3"/>
  <c r="V176" i="5" s="1"/>
  <c r="AI159" i="3"/>
  <c r="U160" i="5" s="1"/>
  <c r="AH135" i="3"/>
  <c r="AI135" i="3" s="1"/>
  <c r="U136" i="5" s="1"/>
  <c r="AH101" i="3"/>
  <c r="AI101" i="3" s="1"/>
  <c r="U102" i="5" s="1"/>
  <c r="AH95" i="3"/>
  <c r="AI95" i="3" s="1"/>
  <c r="AH84" i="3"/>
  <c r="AH74" i="3"/>
  <c r="AH70" i="3"/>
  <c r="AI70" i="3" s="1"/>
  <c r="U71" i="5" s="1"/>
  <c r="AI64" i="3"/>
  <c r="U65" i="5" s="1"/>
  <c r="AI33" i="3"/>
  <c r="U34" i="5" s="1"/>
  <c r="AI16" i="3"/>
  <c r="U17" i="5" s="1"/>
  <c r="AH164" i="3"/>
  <c r="AI164" i="3" s="1"/>
  <c r="U165" i="5" s="1"/>
  <c r="AK143" i="3"/>
  <c r="W144" i="5" s="1"/>
  <c r="AH103" i="3"/>
  <c r="AI102" i="3"/>
  <c r="U103" i="5" s="1"/>
  <c r="AH85" i="3"/>
  <c r="AI85" i="3" s="1"/>
  <c r="U86" i="5" s="1"/>
  <c r="AH83" i="3"/>
  <c r="AI46" i="3"/>
  <c r="U47" i="5" s="1"/>
  <c r="AI29" i="3"/>
  <c r="U30" i="5" s="1"/>
  <c r="AH11" i="3"/>
  <c r="AI11" i="3" s="1"/>
  <c r="U12" i="5" s="1"/>
  <c r="AJ183" i="3"/>
  <c r="AJ151" i="3"/>
  <c r="V152" i="5" s="1"/>
  <c r="U152" i="5"/>
  <c r="AI124" i="3"/>
  <c r="U125" i="5" s="1"/>
  <c r="AI76" i="3"/>
  <c r="U77" i="5" s="1"/>
  <c r="AJ180" i="3"/>
  <c r="V181" i="5" s="1"/>
  <c r="AK175" i="3"/>
  <c r="W176" i="5" s="1"/>
  <c r="AI171" i="3"/>
  <c r="U172" i="5" s="1"/>
  <c r="AI158" i="3"/>
  <c r="U159" i="5" s="1"/>
  <c r="AI141" i="3"/>
  <c r="U142" i="5" s="1"/>
  <c r="AJ96" i="3"/>
  <c r="V97" i="5" s="1"/>
  <c r="AI66" i="3"/>
  <c r="U67" i="5" s="1"/>
  <c r="AJ13" i="3"/>
  <c r="V14" i="5" s="1"/>
  <c r="AI186" i="3"/>
  <c r="U187" i="5" s="1"/>
  <c r="AI184" i="3"/>
  <c r="U185" i="5" s="1"/>
  <c r="AI180" i="3"/>
  <c r="U181" i="5" s="1"/>
  <c r="AI160" i="3"/>
  <c r="U161" i="5" s="1"/>
  <c r="AH137" i="3"/>
  <c r="AI137" i="3" s="1"/>
  <c r="U138" i="5" s="1"/>
  <c r="AI103" i="3"/>
  <c r="U104" i="5" s="1"/>
  <c r="AI71" i="3"/>
  <c r="U72" i="5" s="1"/>
  <c r="AI56" i="3"/>
  <c r="U57" i="5" s="1"/>
  <c r="AJ34" i="3"/>
  <c r="AI5" i="3"/>
  <c r="U6" i="5" s="1"/>
  <c r="AJ190" i="3"/>
  <c r="V191" i="5" s="1"/>
  <c r="AJ181" i="3"/>
  <c r="V182" i="5" s="1"/>
  <c r="AH76" i="3"/>
  <c r="AH65" i="3"/>
  <c r="AI65" i="3" s="1"/>
  <c r="U66" i="5" s="1"/>
  <c r="AI60" i="3"/>
  <c r="U61" i="5" s="1"/>
  <c r="AI54" i="3"/>
  <c r="U55" i="5" s="1"/>
  <c r="AH42" i="3"/>
  <c r="AJ19" i="3"/>
  <c r="AJ6" i="3"/>
  <c r="V7" i="5" s="1"/>
  <c r="AJ119" i="3"/>
  <c r="V120" i="5" s="1"/>
  <c r="AH62" i="3"/>
  <c r="AI21" i="3"/>
  <c r="U22" i="5" s="1"/>
  <c r="AH17" i="3"/>
  <c r="AI17" i="3" s="1"/>
  <c r="U18" i="5" s="1"/>
  <c r="AJ14" i="3"/>
  <c r="V15" i="5" s="1"/>
  <c r="AJ89" i="5"/>
  <c r="AJ167" i="5"/>
  <c r="AJ95" i="5"/>
  <c r="AJ177" i="5"/>
  <c r="AJ81" i="5"/>
  <c r="AJ147" i="5"/>
  <c r="AJ103" i="5"/>
  <c r="AJ150" i="5"/>
  <c r="AJ178" i="5"/>
  <c r="AJ75" i="5"/>
  <c r="AJ26" i="5"/>
  <c r="AJ194" i="5"/>
  <c r="AJ28" i="5"/>
  <c r="AJ162" i="5"/>
  <c r="AJ24" i="5"/>
  <c r="AJ132" i="5"/>
  <c r="AJ77" i="5"/>
  <c r="AJ173" i="5"/>
  <c r="AJ156" i="5"/>
  <c r="AJ154" i="5"/>
  <c r="AJ128" i="5"/>
  <c r="AJ38" i="5"/>
  <c r="AJ40" i="5"/>
  <c r="AJ169" i="5"/>
  <c r="AJ46" i="5"/>
  <c r="AJ91" i="5"/>
  <c r="AJ120" i="5"/>
  <c r="AJ87" i="5"/>
  <c r="AJ135" i="5"/>
  <c r="AJ22" i="5"/>
  <c r="AJ186" i="5"/>
  <c r="AJ126" i="5"/>
  <c r="AJ137" i="5"/>
  <c r="AJ99" i="5"/>
  <c r="AJ146" i="5"/>
  <c r="AJ119" i="5"/>
  <c r="AJ74" i="5"/>
  <c r="AJ102" i="5"/>
  <c r="AJ134" i="5"/>
  <c r="AJ70" i="5"/>
  <c r="AF63" i="5"/>
  <c r="AJ68" i="5"/>
  <c r="AJ139" i="5"/>
  <c r="AJ114" i="5"/>
  <c r="AJ118" i="5"/>
  <c r="AJ190" i="5"/>
  <c r="AJ158" i="5"/>
  <c r="AJ83" i="5"/>
  <c r="AJ90" i="5"/>
  <c r="AJ36" i="5"/>
  <c r="AF68" i="5"/>
  <c r="AJ163" i="5"/>
  <c r="AJ123" i="5"/>
  <c r="AJ86" i="5"/>
  <c r="AF179" i="5"/>
  <c r="AJ140" i="5"/>
  <c r="AJ6" i="5"/>
  <c r="AJ133" i="5"/>
  <c r="AJ121" i="5"/>
  <c r="AJ161" i="5"/>
  <c r="AJ107" i="5"/>
  <c r="AJ43" i="5"/>
  <c r="AJ111" i="5"/>
  <c r="AJ159" i="5"/>
  <c r="AJ80" i="5"/>
  <c r="AJ48" i="5"/>
  <c r="AJ44" i="5"/>
  <c r="AJ25" i="5"/>
  <c r="AJ97" i="5"/>
  <c r="AJ61" i="5"/>
  <c r="AJ34" i="5"/>
  <c r="AJ23" i="5"/>
  <c r="AJ62" i="5"/>
  <c r="AJ88" i="5"/>
  <c r="AJ64" i="5"/>
  <c r="AJ170" i="5"/>
  <c r="AJ117" i="5"/>
  <c r="AJ192" i="5"/>
  <c r="AF164" i="5"/>
  <c r="AJ155" i="5"/>
  <c r="AJ30" i="5"/>
  <c r="AJ32" i="5"/>
  <c r="AJ188" i="5"/>
  <c r="AJ127" i="5"/>
  <c r="AJ76" i="5"/>
  <c r="AJ39" i="5"/>
  <c r="AJ71" i="5"/>
  <c r="AJ29" i="5"/>
  <c r="AJ116" i="5"/>
  <c r="AJ72" i="5"/>
  <c r="AJ49" i="5"/>
  <c r="AJ27" i="5"/>
  <c r="AJ18" i="5"/>
  <c r="AJ185" i="5"/>
  <c r="AJ136" i="5"/>
  <c r="AJ104" i="5"/>
  <c r="AJ98" i="5"/>
  <c r="AJ53" i="5"/>
  <c r="AJ50" i="5"/>
  <c r="AJ13" i="5"/>
  <c r="AJ9" i="5"/>
  <c r="AJ131" i="5"/>
  <c r="AJ124" i="5"/>
  <c r="AJ93" i="5"/>
  <c r="AJ92" i="5"/>
  <c r="AJ69" i="5"/>
  <c r="AJ65" i="5"/>
  <c r="AJ57" i="5"/>
  <c r="AJ54" i="5"/>
  <c r="AJ33" i="5"/>
  <c r="AJ14" i="5"/>
  <c r="AJ10" i="5"/>
  <c r="AJ138" i="5"/>
  <c r="AJ112" i="5"/>
  <c r="AJ16" i="5"/>
  <c r="AJ100" i="5"/>
  <c r="AJ94" i="5"/>
  <c r="AJ5" i="5"/>
  <c r="AJ51" i="5"/>
  <c r="AJ11" i="5"/>
  <c r="AJ191" i="5"/>
  <c r="AJ184" i="5"/>
  <c r="AJ168" i="5"/>
  <c r="AJ160" i="5"/>
  <c r="AJ108" i="5"/>
  <c r="AJ56" i="5"/>
  <c r="AJ55" i="5"/>
  <c r="AJ35" i="5"/>
  <c r="AJ96" i="5"/>
  <c r="AJ63" i="5"/>
  <c r="AJ60" i="5"/>
  <c r="AJ59" i="5"/>
  <c r="AJ41" i="5"/>
  <c r="AJ31" i="5"/>
  <c r="AJ21" i="5"/>
  <c r="AJ17" i="5"/>
  <c r="AF158" i="5"/>
  <c r="AC187" i="75"/>
  <c r="AE187" i="75" s="1"/>
  <c r="AJ187" i="75"/>
  <c r="AL187" i="75" s="1"/>
  <c r="AC157" i="75"/>
  <c r="AE157" i="75" s="1"/>
  <c r="AJ157" i="75"/>
  <c r="AV168" i="75"/>
  <c r="H169" i="5" s="1"/>
  <c r="L169" i="5" s="1"/>
  <c r="AC193" i="75"/>
  <c r="AE193" i="75" s="1"/>
  <c r="AR193" i="75" s="1"/>
  <c r="F194" i="5" s="1"/>
  <c r="E190" i="75"/>
  <c r="AO190" i="75" s="1"/>
  <c r="C191" i="5" s="1"/>
  <c r="AH190" i="75"/>
  <c r="AR188" i="75"/>
  <c r="F189" i="5" s="1"/>
  <c r="AQ176" i="75"/>
  <c r="E177" i="5" s="1"/>
  <c r="AJ162" i="75"/>
  <c r="AL162" i="75" s="1"/>
  <c r="AC162" i="75"/>
  <c r="AE162" i="75" s="1"/>
  <c r="E143" i="75"/>
  <c r="AO143" i="75" s="1"/>
  <c r="AH143" i="75"/>
  <c r="X192" i="75"/>
  <c r="AO192" i="75" s="1"/>
  <c r="C193" i="5" s="1"/>
  <c r="AN192" i="75"/>
  <c r="AS192" i="75" s="1"/>
  <c r="AU192" i="75" s="1"/>
  <c r="G193" i="5" s="1"/>
  <c r="J187" i="75"/>
  <c r="L187" i="75" s="1"/>
  <c r="AR187" i="75" s="1"/>
  <c r="F188" i="5" s="1"/>
  <c r="AK187" i="75"/>
  <c r="AQ186" i="75"/>
  <c r="E187" i="5" s="1"/>
  <c r="AE185" i="75"/>
  <c r="AJ184" i="75"/>
  <c r="AL184" i="75" s="1"/>
  <c r="AC184" i="75"/>
  <c r="AE184" i="75" s="1"/>
  <c r="AR184" i="75"/>
  <c r="F185" i="5" s="1"/>
  <c r="AR175" i="75"/>
  <c r="F176" i="5" s="1"/>
  <c r="AC172" i="75"/>
  <c r="AE172" i="75" s="1"/>
  <c r="AK172" i="75"/>
  <c r="E169" i="75"/>
  <c r="AO169" i="75" s="1"/>
  <c r="C170" i="5" s="1"/>
  <c r="AC167" i="75"/>
  <c r="AE167" i="75" s="1"/>
  <c r="AJ167" i="75"/>
  <c r="AL167" i="75" s="1"/>
  <c r="AH161" i="75"/>
  <c r="AN160" i="75"/>
  <c r="AS160" i="75" s="1"/>
  <c r="AU160" i="75" s="1"/>
  <c r="G161" i="5" s="1"/>
  <c r="AR157" i="75"/>
  <c r="F158" i="5" s="1"/>
  <c r="X180" i="75"/>
  <c r="AO180" i="75" s="1"/>
  <c r="C181" i="5" s="1"/>
  <c r="AO176" i="75"/>
  <c r="C177" i="5" s="1"/>
  <c r="AR169" i="75"/>
  <c r="F170" i="5" s="1"/>
  <c r="AE164" i="75"/>
  <c r="AL154" i="75"/>
  <c r="AR150" i="75"/>
  <c r="F151" i="5" s="1"/>
  <c r="AI146" i="75"/>
  <c r="X146" i="75"/>
  <c r="AO146" i="75" s="1"/>
  <c r="C147" i="5" s="1"/>
  <c r="E191" i="75"/>
  <c r="AO191" i="75" s="1"/>
  <c r="AJ189" i="75"/>
  <c r="AL189" i="75" s="1"/>
  <c r="AI189" i="75"/>
  <c r="E189" i="75"/>
  <c r="AO189" i="75" s="1"/>
  <c r="AY187" i="75"/>
  <c r="I188" i="5" s="1"/>
  <c r="AC186" i="75"/>
  <c r="AE186" i="75" s="1"/>
  <c r="AI186" i="75"/>
  <c r="AU182" i="75"/>
  <c r="G183" i="5" s="1"/>
  <c r="AR182" i="75"/>
  <c r="AI165" i="75"/>
  <c r="AL144" i="75"/>
  <c r="AN132" i="75"/>
  <c r="AS132" i="75" s="1"/>
  <c r="AU132" i="75" s="1"/>
  <c r="AJ193" i="75"/>
  <c r="AL193" i="75" s="1"/>
  <c r="J192" i="75"/>
  <c r="L192" i="75" s="1"/>
  <c r="AR192" i="75" s="1"/>
  <c r="F193" i="5" s="1"/>
  <c r="AH191" i="75"/>
  <c r="J190" i="75"/>
  <c r="L190" i="75" s="1"/>
  <c r="AK188" i="75"/>
  <c r="AL188" i="75" s="1"/>
  <c r="AY186" i="75"/>
  <c r="I187" i="5" s="1"/>
  <c r="AR180" i="75"/>
  <c r="AE179" i="75"/>
  <c r="AR179" i="75" s="1"/>
  <c r="F180" i="5" s="1"/>
  <c r="E173" i="75"/>
  <c r="AO173" i="75" s="1"/>
  <c r="AH173" i="75"/>
  <c r="AC161" i="75"/>
  <c r="AE161" i="75" s="1"/>
  <c r="AR161" i="75" s="1"/>
  <c r="F162" i="5" s="1"/>
  <c r="AK161" i="75"/>
  <c r="AL161" i="75" s="1"/>
  <c r="AR160" i="75"/>
  <c r="AR159" i="75"/>
  <c r="F160" i="5" s="1"/>
  <c r="AH155" i="75"/>
  <c r="E155" i="75"/>
  <c r="AO155" i="75" s="1"/>
  <c r="C156" i="5" s="1"/>
  <c r="AC150" i="75"/>
  <c r="AE150" i="75" s="1"/>
  <c r="AJ150" i="75"/>
  <c r="AL150" i="75" s="1"/>
  <c r="X137" i="75"/>
  <c r="AO137" i="75" s="1"/>
  <c r="C138" i="5" s="1"/>
  <c r="AH137" i="75"/>
  <c r="AQ192" i="75"/>
  <c r="E193" i="5" s="1"/>
  <c r="AJ190" i="75"/>
  <c r="AL190" i="75" s="1"/>
  <c r="AC190" i="75"/>
  <c r="AE190" i="75" s="1"/>
  <c r="X186" i="75"/>
  <c r="AS174" i="75"/>
  <c r="AU174" i="75" s="1"/>
  <c r="G175" i="5" s="1"/>
  <c r="X166" i="75"/>
  <c r="AO166" i="75" s="1"/>
  <c r="AH166" i="75"/>
  <c r="X165" i="75"/>
  <c r="AY160" i="75"/>
  <c r="I161" i="5" s="1"/>
  <c r="X154" i="75"/>
  <c r="AO154" i="75" s="1"/>
  <c r="C155" i="5" s="1"/>
  <c r="AS193" i="75"/>
  <c r="AU193" i="75" s="1"/>
  <c r="G194" i="5" s="1"/>
  <c r="AO193" i="75"/>
  <c r="C194" i="5" s="1"/>
  <c r="AL192" i="75"/>
  <c r="AE191" i="75"/>
  <c r="AR191" i="75" s="1"/>
  <c r="F192" i="5" s="1"/>
  <c r="BC188" i="75"/>
  <c r="K189" i="5" s="1"/>
  <c r="AN188" i="75"/>
  <c r="AS188" i="75" s="1"/>
  <c r="AU188" i="75" s="1"/>
  <c r="G189" i="5" s="1"/>
  <c r="BC183" i="75"/>
  <c r="K184" i="5" s="1"/>
  <c r="AJ181" i="75"/>
  <c r="AL181" i="75" s="1"/>
  <c r="AC181" i="75"/>
  <c r="AE181" i="75" s="1"/>
  <c r="AR181" i="75" s="1"/>
  <c r="F182" i="5" s="1"/>
  <c r="AK176" i="75"/>
  <c r="AL176" i="75" s="1"/>
  <c r="AC176" i="75"/>
  <c r="AE176" i="75" s="1"/>
  <c r="BC174" i="75"/>
  <c r="K175" i="5" s="1"/>
  <c r="AJ174" i="75"/>
  <c r="AL174" i="75" s="1"/>
  <c r="AC174" i="75"/>
  <c r="AE174" i="75" s="1"/>
  <c r="AR174" i="75" s="1"/>
  <c r="F175" i="5" s="1"/>
  <c r="AO171" i="75"/>
  <c r="C172" i="5" s="1"/>
  <c r="AV169" i="75"/>
  <c r="H170" i="5" s="1"/>
  <c r="L170" i="5" s="1"/>
  <c r="AR168" i="75"/>
  <c r="F169" i="5" s="1"/>
  <c r="X158" i="75"/>
  <c r="AO158" i="75" s="1"/>
  <c r="AH158" i="75"/>
  <c r="J152" i="75"/>
  <c r="L152" i="75" s="1"/>
  <c r="AR152" i="75" s="1"/>
  <c r="AJ152" i="75"/>
  <c r="AL152" i="75" s="1"/>
  <c r="AC189" i="75"/>
  <c r="AE189" i="75" s="1"/>
  <c r="AR189" i="75" s="1"/>
  <c r="F190" i="5" s="1"/>
  <c r="BC187" i="75"/>
  <c r="K188" i="5" s="1"/>
  <c r="X187" i="75"/>
  <c r="AO187" i="75" s="1"/>
  <c r="AH187" i="75"/>
  <c r="AJ186" i="75"/>
  <c r="AL186" i="75" s="1"/>
  <c r="L186" i="75"/>
  <c r="AR186" i="75" s="1"/>
  <c r="F187" i="5" s="1"/>
  <c r="AJ183" i="75"/>
  <c r="AL183" i="75" s="1"/>
  <c r="AC183" i="75"/>
  <c r="AE183" i="75" s="1"/>
  <c r="J183" i="75"/>
  <c r="L183" i="75" s="1"/>
  <c r="AI179" i="75"/>
  <c r="AJ177" i="75"/>
  <c r="AL177" i="75" s="1"/>
  <c r="AS176" i="75"/>
  <c r="AU176" i="75" s="1"/>
  <c r="G177" i="5" s="1"/>
  <c r="J176" i="75"/>
  <c r="L176" i="75" s="1"/>
  <c r="AY173" i="75"/>
  <c r="AE173" i="75"/>
  <c r="AR173" i="75" s="1"/>
  <c r="F174" i="5" s="1"/>
  <c r="BC170" i="75"/>
  <c r="K171" i="5" s="1"/>
  <c r="AR167" i="75"/>
  <c r="F168" i="5" s="1"/>
  <c r="AR162" i="75"/>
  <c r="AO159" i="75"/>
  <c r="AM42" i="75"/>
  <c r="AE42" i="75"/>
  <c r="AR42" i="75" s="1"/>
  <c r="F43" i="5" s="1"/>
  <c r="AN35" i="75"/>
  <c r="AS35" i="75" s="1"/>
  <c r="AU35" i="75" s="1"/>
  <c r="G36" i="5" s="1"/>
  <c r="AH183" i="75"/>
  <c r="E181" i="75"/>
  <c r="AO181" i="75" s="1"/>
  <c r="C182" i="5" s="1"/>
  <c r="AY180" i="75"/>
  <c r="I181" i="5" s="1"/>
  <c r="AS178" i="75"/>
  <c r="AU178" i="75" s="1"/>
  <c r="G179" i="5" s="1"/>
  <c r="J177" i="75"/>
  <c r="L177" i="75" s="1"/>
  <c r="AR177" i="75" s="1"/>
  <c r="AH163" i="75"/>
  <c r="E161" i="75"/>
  <c r="AO161" i="75" s="1"/>
  <c r="AJ159" i="75"/>
  <c r="AL159" i="75" s="1"/>
  <c r="J154" i="75"/>
  <c r="L154" i="75" s="1"/>
  <c r="BB152" i="75"/>
  <c r="E150" i="75"/>
  <c r="AH150" i="75"/>
  <c r="X148" i="75"/>
  <c r="AN147" i="75"/>
  <c r="AS147" i="75" s="1"/>
  <c r="AU147" i="75" s="1"/>
  <c r="AS141" i="75"/>
  <c r="AU141" i="75" s="1"/>
  <c r="G142" i="5" s="1"/>
  <c r="AK138" i="75"/>
  <c r="AL138" i="75" s="1"/>
  <c r="E185" i="75"/>
  <c r="AO185" i="75" s="1"/>
  <c r="X179" i="75"/>
  <c r="AO179" i="75" s="1"/>
  <c r="AH174" i="75"/>
  <c r="AI172" i="75"/>
  <c r="J172" i="75"/>
  <c r="L172" i="75" s="1"/>
  <c r="AR172" i="75" s="1"/>
  <c r="AJ172" i="75"/>
  <c r="AL172" i="75" s="1"/>
  <c r="AJ170" i="75"/>
  <c r="AL170" i="75" s="1"/>
  <c r="AC170" i="75"/>
  <c r="AE170" i="75" s="1"/>
  <c r="AR170" i="75" s="1"/>
  <c r="AJ169" i="75"/>
  <c r="AL169" i="75" s="1"/>
  <c r="AL168" i="75"/>
  <c r="X167" i="75"/>
  <c r="AO167" i="75" s="1"/>
  <c r="L164" i="75"/>
  <c r="AR164" i="75" s="1"/>
  <c r="AI151" i="75"/>
  <c r="E151" i="75"/>
  <c r="AO151" i="75" s="1"/>
  <c r="C152" i="5" s="1"/>
  <c r="E186" i="75"/>
  <c r="AO186" i="75" s="1"/>
  <c r="E184" i="75"/>
  <c r="AO184" i="75" s="1"/>
  <c r="AI180" i="75"/>
  <c r="E175" i="75"/>
  <c r="AO175" i="75" s="1"/>
  <c r="AJ173" i="75"/>
  <c r="AL173" i="75" s="1"/>
  <c r="AS172" i="75"/>
  <c r="AU172" i="75" s="1"/>
  <c r="G173" i="5" s="1"/>
  <c r="AN166" i="75"/>
  <c r="AS166" i="75" s="1"/>
  <c r="AU166" i="75" s="1"/>
  <c r="G167" i="5" s="1"/>
  <c r="E165" i="75"/>
  <c r="AJ164" i="75"/>
  <c r="AL164" i="75" s="1"/>
  <c r="AN162" i="75"/>
  <c r="AS162" i="75" s="1"/>
  <c r="AU162" i="75" s="1"/>
  <c r="G163" i="5" s="1"/>
  <c r="AN158" i="75"/>
  <c r="AS158" i="75" s="1"/>
  <c r="AU158" i="75" s="1"/>
  <c r="G159" i="5" s="1"/>
  <c r="AY157" i="75"/>
  <c r="AC154" i="75"/>
  <c r="AE154" i="75" s="1"/>
  <c r="J153" i="75"/>
  <c r="L153" i="75" s="1"/>
  <c r="AR153" i="75" s="1"/>
  <c r="F154" i="5" s="1"/>
  <c r="AJ153" i="75"/>
  <c r="AL153" i="75" s="1"/>
  <c r="AE148" i="75"/>
  <c r="BC138" i="75"/>
  <c r="K139" i="5" s="1"/>
  <c r="AC95" i="75"/>
  <c r="AE95" i="75" s="1"/>
  <c r="AJ95" i="75"/>
  <c r="AL95" i="75" s="1"/>
  <c r="AE171" i="75"/>
  <c r="BC164" i="75"/>
  <c r="K165" i="5" s="1"/>
  <c r="AL160" i="75"/>
  <c r="AQ159" i="75"/>
  <c r="E160" i="5" s="1"/>
  <c r="X157" i="75"/>
  <c r="AO157" i="75" s="1"/>
  <c r="AV146" i="75"/>
  <c r="H147" i="5" s="1"/>
  <c r="L147" i="5" s="1"/>
  <c r="AE143" i="75"/>
  <c r="AR143" i="75" s="1"/>
  <c r="F144" i="5" s="1"/>
  <c r="AK133" i="75"/>
  <c r="AL133" i="75" s="1"/>
  <c r="AC133" i="75"/>
  <c r="AE133" i="75" s="1"/>
  <c r="AR133" i="75" s="1"/>
  <c r="F134" i="5" s="1"/>
  <c r="AK179" i="75"/>
  <c r="AL179" i="75" s="1"/>
  <c r="E178" i="75"/>
  <c r="AO178" i="75" s="1"/>
  <c r="C179" i="5" s="1"/>
  <c r="AM176" i="75"/>
  <c r="AS173" i="75"/>
  <c r="AU173" i="75" s="1"/>
  <c r="G174" i="5" s="1"/>
  <c r="AQ173" i="75"/>
  <c r="E174" i="5" s="1"/>
  <c r="AC165" i="75"/>
  <c r="AE165" i="75" s="1"/>
  <c r="AR165" i="75" s="1"/>
  <c r="F166" i="5" s="1"/>
  <c r="AJ165" i="75"/>
  <c r="AL165" i="75" s="1"/>
  <c r="AC163" i="75"/>
  <c r="AE163" i="75" s="1"/>
  <c r="AR163" i="75" s="1"/>
  <c r="AH160" i="75"/>
  <c r="AY154" i="75"/>
  <c r="AE151" i="75"/>
  <c r="AR151" i="75" s="1"/>
  <c r="F152" i="5" s="1"/>
  <c r="BB141" i="75"/>
  <c r="X140" i="75"/>
  <c r="AO140" i="75" s="1"/>
  <c r="AI140" i="75"/>
  <c r="AH114" i="75"/>
  <c r="E114" i="75"/>
  <c r="AO114" i="75" s="1"/>
  <c r="C115" i="5" s="1"/>
  <c r="AH186" i="75"/>
  <c r="AH180" i="75"/>
  <c r="AJ178" i="75"/>
  <c r="AL178" i="75" s="1"/>
  <c r="AC178" i="75"/>
  <c r="AE178" i="75" s="1"/>
  <c r="AR178" i="75" s="1"/>
  <c r="F179" i="5" s="1"/>
  <c r="AH177" i="75"/>
  <c r="AI167" i="75"/>
  <c r="AN156" i="75"/>
  <c r="AS156" i="75" s="1"/>
  <c r="AU156" i="75" s="1"/>
  <c r="G157" i="5" s="1"/>
  <c r="AH156" i="75"/>
  <c r="E156" i="75"/>
  <c r="AO156" i="75" s="1"/>
  <c r="C157" i="5" s="1"/>
  <c r="AN155" i="75"/>
  <c r="AS155" i="75" s="1"/>
  <c r="AU155" i="75" s="1"/>
  <c r="AH154" i="75"/>
  <c r="AI153" i="75"/>
  <c r="E149" i="75"/>
  <c r="AO149" i="75" s="1"/>
  <c r="C150" i="5" s="1"/>
  <c r="AH149" i="75"/>
  <c r="AN144" i="75"/>
  <c r="AS144" i="75" s="1"/>
  <c r="AU144" i="75" s="1"/>
  <c r="AC135" i="75"/>
  <c r="AE135" i="75" s="1"/>
  <c r="AR135" i="75" s="1"/>
  <c r="F136" i="5" s="1"/>
  <c r="AJ135" i="75"/>
  <c r="AS186" i="75"/>
  <c r="AU186" i="75" s="1"/>
  <c r="G187" i="5" s="1"/>
  <c r="J185" i="75"/>
  <c r="L185" i="75" s="1"/>
  <c r="AR185" i="75" s="1"/>
  <c r="F186" i="5" s="1"/>
  <c r="AH172" i="75"/>
  <c r="J171" i="75"/>
  <c r="L171" i="75" s="1"/>
  <c r="AY167" i="75"/>
  <c r="AH165" i="75"/>
  <c r="AI159" i="75"/>
  <c r="AC158" i="75"/>
  <c r="AE158" i="75" s="1"/>
  <c r="AR158" i="75" s="1"/>
  <c r="F159" i="5" s="1"/>
  <c r="AK157" i="75"/>
  <c r="AM155" i="75"/>
  <c r="BC153" i="75"/>
  <c r="K154" i="5" s="1"/>
  <c r="E153" i="75"/>
  <c r="AO153" i="75" s="1"/>
  <c r="X150" i="75"/>
  <c r="BC148" i="75"/>
  <c r="K149" i="5" s="1"/>
  <c r="AI148" i="75"/>
  <c r="E148" i="75"/>
  <c r="L145" i="75"/>
  <c r="AR145" i="75" s="1"/>
  <c r="AR144" i="75"/>
  <c r="F145" i="5" s="1"/>
  <c r="AQ142" i="75"/>
  <c r="E143" i="5" s="1"/>
  <c r="AV139" i="75"/>
  <c r="H140" i="5" s="1"/>
  <c r="AC142" i="75"/>
  <c r="AE142" i="75" s="1"/>
  <c r="J142" i="75"/>
  <c r="L142" i="75" s="1"/>
  <c r="AQ138" i="75"/>
  <c r="E139" i="5" s="1"/>
  <c r="X134" i="75"/>
  <c r="AO134" i="75" s="1"/>
  <c r="AI134" i="75"/>
  <c r="AI123" i="75"/>
  <c r="E123" i="75"/>
  <c r="AO123" i="75" s="1"/>
  <c r="AU120" i="75"/>
  <c r="G121" i="5" s="1"/>
  <c r="AC119" i="75"/>
  <c r="AE119" i="75" s="1"/>
  <c r="AR119" i="75" s="1"/>
  <c r="F120" i="5" s="1"/>
  <c r="AY118" i="75"/>
  <c r="I119" i="5" s="1"/>
  <c r="X117" i="75"/>
  <c r="AO117" i="75" s="1"/>
  <c r="AI117" i="75"/>
  <c r="AC103" i="75"/>
  <c r="AE103" i="75" s="1"/>
  <c r="AJ103" i="75"/>
  <c r="AL103" i="75" s="1"/>
  <c r="AK98" i="75"/>
  <c r="AL98" i="75" s="1"/>
  <c r="AC130" i="75"/>
  <c r="AE130" i="75" s="1"/>
  <c r="AR130" i="75" s="1"/>
  <c r="F131" i="5" s="1"/>
  <c r="AJ130" i="75"/>
  <c r="AJ126" i="75"/>
  <c r="AL126" i="75" s="1"/>
  <c r="AC126" i="75"/>
  <c r="AE126" i="75" s="1"/>
  <c r="AM114" i="75"/>
  <c r="AO92" i="75"/>
  <c r="J70" i="75"/>
  <c r="L70" i="75" s="1"/>
  <c r="AJ70" i="75"/>
  <c r="AL70" i="75" s="1"/>
  <c r="E52" i="75"/>
  <c r="AO52" i="75" s="1"/>
  <c r="C53" i="5" s="1"/>
  <c r="AH52" i="75"/>
  <c r="AC149" i="75"/>
  <c r="AE149" i="75" s="1"/>
  <c r="AR149" i="75" s="1"/>
  <c r="F150" i="5" s="1"/>
  <c r="AH148" i="75"/>
  <c r="BB144" i="75"/>
  <c r="AY139" i="75"/>
  <c r="X138" i="75"/>
  <c r="AO138" i="75" s="1"/>
  <c r="AH138" i="75"/>
  <c r="E126" i="75"/>
  <c r="AO126" i="75" s="1"/>
  <c r="AH126" i="75"/>
  <c r="AR122" i="75"/>
  <c r="F123" i="5" s="1"/>
  <c r="E122" i="75"/>
  <c r="AO122" i="75" s="1"/>
  <c r="C123" i="5" s="1"/>
  <c r="AH122" i="75"/>
  <c r="AI119" i="75"/>
  <c r="E119" i="75"/>
  <c r="AQ118" i="75"/>
  <c r="E119" i="5" s="1"/>
  <c r="AC116" i="75"/>
  <c r="AE116" i="75" s="1"/>
  <c r="AR116" i="75" s="1"/>
  <c r="F117" i="5" s="1"/>
  <c r="AK115" i="75"/>
  <c r="AL115" i="75" s="1"/>
  <c r="AC115" i="75"/>
  <c r="AE115" i="75" s="1"/>
  <c r="AR115" i="75" s="1"/>
  <c r="F116" i="5" s="1"/>
  <c r="AO110" i="75"/>
  <c r="C111" i="5" s="1"/>
  <c r="AM106" i="75"/>
  <c r="AC83" i="75"/>
  <c r="AE83" i="75" s="1"/>
  <c r="AK83" i="75"/>
  <c r="AL83" i="75" s="1"/>
  <c r="AS157" i="75"/>
  <c r="AU157" i="75" s="1"/>
  <c r="G158" i="5" s="1"/>
  <c r="J156" i="75"/>
  <c r="L156" i="75" s="1"/>
  <c r="AR156" i="75" s="1"/>
  <c r="AE141" i="75"/>
  <c r="AR141" i="75" s="1"/>
  <c r="AS138" i="75"/>
  <c r="AU138" i="75" s="1"/>
  <c r="G139" i="5" s="1"/>
  <c r="AR138" i="75"/>
  <c r="F139" i="5" s="1"/>
  <c r="AI138" i="75"/>
  <c r="AE136" i="75"/>
  <c r="L136" i="75"/>
  <c r="AK130" i="75"/>
  <c r="AO125" i="75"/>
  <c r="C126" i="5" s="1"/>
  <c r="AC124" i="75"/>
  <c r="AE124" i="75" s="1"/>
  <c r="AR124" i="75" s="1"/>
  <c r="F125" i="5" s="1"/>
  <c r="X119" i="75"/>
  <c r="AH119" i="75"/>
  <c r="AQ116" i="75"/>
  <c r="E117" i="5" s="1"/>
  <c r="X115" i="75"/>
  <c r="AH115" i="75"/>
  <c r="X111" i="75"/>
  <c r="AO111" i="75" s="1"/>
  <c r="C112" i="5" s="1"/>
  <c r="AH111" i="75"/>
  <c r="AC97" i="75"/>
  <c r="AE97" i="75" s="1"/>
  <c r="AR97" i="75" s="1"/>
  <c r="F98" i="5" s="1"/>
  <c r="AJ97" i="75"/>
  <c r="AL97" i="75" s="1"/>
  <c r="AO94" i="75"/>
  <c r="J91" i="75"/>
  <c r="L91" i="75" s="1"/>
  <c r="AR91" i="75" s="1"/>
  <c r="F92" i="5" s="1"/>
  <c r="AJ91" i="75"/>
  <c r="AL91" i="75" s="1"/>
  <c r="J87" i="75"/>
  <c r="L87" i="75" s="1"/>
  <c r="AR87" i="75" s="1"/>
  <c r="F88" i="5" s="1"/>
  <c r="AJ87" i="75"/>
  <c r="AL87" i="75" s="1"/>
  <c r="AQ151" i="75"/>
  <c r="E152" i="5" s="1"/>
  <c r="AI139" i="75"/>
  <c r="AN135" i="75"/>
  <c r="AS135" i="75" s="1"/>
  <c r="AU135" i="75" s="1"/>
  <c r="AR134" i="75"/>
  <c r="F135" i="5" s="1"/>
  <c r="AN127" i="75"/>
  <c r="AS127" i="75" s="1"/>
  <c r="AU127" i="75" s="1"/>
  <c r="L121" i="75"/>
  <c r="AI118" i="75"/>
  <c r="X118" i="75"/>
  <c r="AO118" i="75" s="1"/>
  <c r="C119" i="5" s="1"/>
  <c r="AI115" i="75"/>
  <c r="E115" i="75"/>
  <c r="AH110" i="75"/>
  <c r="AN102" i="75"/>
  <c r="AS102" i="75" s="1"/>
  <c r="AU102" i="75" s="1"/>
  <c r="G103" i="5" s="1"/>
  <c r="AY151" i="75"/>
  <c r="AS149" i="75"/>
  <c r="AU149" i="75" s="1"/>
  <c r="G150" i="5" s="1"/>
  <c r="J148" i="75"/>
  <c r="L148" i="75" s="1"/>
  <c r="AR148" i="75" s="1"/>
  <c r="F149" i="5" s="1"/>
  <c r="AH147" i="75"/>
  <c r="AJ146" i="75"/>
  <c r="AL146" i="75" s="1"/>
  <c r="AL136" i="75"/>
  <c r="AE131" i="75"/>
  <c r="AR131" i="75" s="1"/>
  <c r="F132" i="5" s="1"/>
  <c r="AJ129" i="75"/>
  <c r="AC128" i="75"/>
  <c r="AE128" i="75" s="1"/>
  <c r="BC126" i="75"/>
  <c r="K127" i="5" s="1"/>
  <c r="AN125" i="75"/>
  <c r="AS125" i="75" s="1"/>
  <c r="AU125" i="75" s="1"/>
  <c r="G126" i="5" s="1"/>
  <c r="X124" i="75"/>
  <c r="AO124" i="75" s="1"/>
  <c r="AI124" i="75"/>
  <c r="AL116" i="75"/>
  <c r="X116" i="75"/>
  <c r="AO116" i="75" s="1"/>
  <c r="C117" i="5" s="1"/>
  <c r="AI116" i="75"/>
  <c r="AO112" i="75"/>
  <c r="C113" i="5" s="1"/>
  <c r="AC105" i="75"/>
  <c r="AE105" i="75" s="1"/>
  <c r="AR105" i="75" s="1"/>
  <c r="F106" i="5" s="1"/>
  <c r="AJ105" i="75"/>
  <c r="AL105" i="75" s="1"/>
  <c r="X99" i="75"/>
  <c r="AO99" i="75" s="1"/>
  <c r="AH99" i="75"/>
  <c r="AR95" i="75"/>
  <c r="AC92" i="75"/>
  <c r="AE92" i="75" s="1"/>
  <c r="AR92" i="75" s="1"/>
  <c r="F93" i="5" s="1"/>
  <c r="AJ92" i="75"/>
  <c r="AL92" i="75" s="1"/>
  <c r="AQ175" i="75"/>
  <c r="E176" i="5" s="1"/>
  <c r="AH164" i="75"/>
  <c r="BB160" i="75"/>
  <c r="AN150" i="75"/>
  <c r="AS150" i="75" s="1"/>
  <c r="AU150" i="75" s="1"/>
  <c r="G151" i="5" s="1"/>
  <c r="AQ143" i="75"/>
  <c r="E144" i="5" s="1"/>
  <c r="J137" i="75"/>
  <c r="L137" i="75" s="1"/>
  <c r="AO136" i="75"/>
  <c r="C137" i="5" s="1"/>
  <c r="AK135" i="75"/>
  <c r="AI133" i="75"/>
  <c r="E133" i="75"/>
  <c r="AO133" i="75" s="1"/>
  <c r="AJ131" i="75"/>
  <c r="AL131" i="75" s="1"/>
  <c r="AL128" i="75"/>
  <c r="AL121" i="75"/>
  <c r="X120" i="75"/>
  <c r="E120" i="75"/>
  <c r="E113" i="75"/>
  <c r="AO113" i="75" s="1"/>
  <c r="AH113" i="75"/>
  <c r="AI112" i="75"/>
  <c r="AK109" i="75"/>
  <c r="AL109" i="75" s="1"/>
  <c r="AR109" i="75"/>
  <c r="AJ108" i="75"/>
  <c r="AL108" i="75" s="1"/>
  <c r="AR108" i="75"/>
  <c r="F109" i="5" s="1"/>
  <c r="AH107" i="75"/>
  <c r="AI106" i="75"/>
  <c r="AU104" i="75"/>
  <c r="G105" i="5" s="1"/>
  <c r="AJ101" i="75"/>
  <c r="AL101" i="75" s="1"/>
  <c r="AR96" i="75"/>
  <c r="F97" i="5" s="1"/>
  <c r="AH95" i="75"/>
  <c r="AK88" i="75"/>
  <c r="AL88" i="75" s="1"/>
  <c r="AC88" i="75"/>
  <c r="AE88" i="75" s="1"/>
  <c r="E135" i="75"/>
  <c r="AO135" i="75" s="1"/>
  <c r="C136" i="5" s="1"/>
  <c r="AN128" i="75"/>
  <c r="AS128" i="75" s="1"/>
  <c r="AU128" i="75" s="1"/>
  <c r="G129" i="5" s="1"/>
  <c r="AH128" i="75"/>
  <c r="E128" i="75"/>
  <c r="AO128" i="75" s="1"/>
  <c r="L126" i="75"/>
  <c r="E121" i="75"/>
  <c r="AO121" i="75" s="1"/>
  <c r="C122" i="5" s="1"/>
  <c r="AH121" i="75"/>
  <c r="AY119" i="75"/>
  <c r="I120" i="5" s="1"/>
  <c r="AJ118" i="75"/>
  <c r="AL118" i="75" s="1"/>
  <c r="AC118" i="75"/>
  <c r="AE118" i="75" s="1"/>
  <c r="AR118" i="75" s="1"/>
  <c r="F119" i="5" s="1"/>
  <c r="AK110" i="75"/>
  <c r="AL110" i="75" s="1"/>
  <c r="AS108" i="75"/>
  <c r="AU108" i="75" s="1"/>
  <c r="G109" i="5" s="1"/>
  <c r="E108" i="75"/>
  <c r="AO108" i="75" s="1"/>
  <c r="C109" i="5" s="1"/>
  <c r="AS107" i="75"/>
  <c r="AU107" i="75" s="1"/>
  <c r="G108" i="5" s="1"/>
  <c r="AM98" i="75"/>
  <c r="BC94" i="75"/>
  <c r="K95" i="5" s="1"/>
  <c r="AQ92" i="75"/>
  <c r="E93" i="5" s="1"/>
  <c r="AE87" i="75"/>
  <c r="X86" i="75"/>
  <c r="AO86" i="75" s="1"/>
  <c r="AI86" i="75"/>
  <c r="X75" i="75"/>
  <c r="AO75" i="75" s="1"/>
  <c r="C76" i="5" s="1"/>
  <c r="AH75" i="75"/>
  <c r="AC74" i="75"/>
  <c r="AE74" i="75" s="1"/>
  <c r="AJ74" i="75"/>
  <c r="AH132" i="75"/>
  <c r="AI125" i="75"/>
  <c r="AC123" i="75"/>
  <c r="AE123" i="75" s="1"/>
  <c r="AR123" i="75" s="1"/>
  <c r="F124" i="5" s="1"/>
  <c r="AJ122" i="75"/>
  <c r="AL122" i="75" s="1"/>
  <c r="AC121" i="75"/>
  <c r="AE121" i="75" s="1"/>
  <c r="AC114" i="75"/>
  <c r="AE114" i="75" s="1"/>
  <c r="AR114" i="75" s="1"/>
  <c r="BB111" i="75"/>
  <c r="L110" i="75"/>
  <c r="AR110" i="75" s="1"/>
  <c r="F111" i="5" s="1"/>
  <c r="BB106" i="75"/>
  <c r="AU101" i="75"/>
  <c r="G102" i="5" s="1"/>
  <c r="AS99" i="75"/>
  <c r="AU99" i="75" s="1"/>
  <c r="G100" i="5" s="1"/>
  <c r="AL96" i="75"/>
  <c r="AI92" i="75"/>
  <c r="AH90" i="75"/>
  <c r="E90" i="75"/>
  <c r="AO90" i="75" s="1"/>
  <c r="C91" i="5" s="1"/>
  <c r="AI87" i="75"/>
  <c r="E87" i="75"/>
  <c r="AO87" i="75" s="1"/>
  <c r="AR111" i="75"/>
  <c r="F112" i="5" s="1"/>
  <c r="AH109" i="75"/>
  <c r="J107" i="75"/>
  <c r="L107" i="75" s="1"/>
  <c r="AR107" i="75" s="1"/>
  <c r="F108" i="5" s="1"/>
  <c r="AJ107" i="75"/>
  <c r="AR103" i="75"/>
  <c r="F104" i="5" s="1"/>
  <c r="E103" i="75"/>
  <c r="AO103" i="75" s="1"/>
  <c r="AH103" i="75"/>
  <c r="AJ102" i="75"/>
  <c r="AL102" i="75" s="1"/>
  <c r="AC102" i="75"/>
  <c r="AE102" i="75" s="1"/>
  <c r="AR102" i="75" s="1"/>
  <c r="AU96" i="75"/>
  <c r="G97" i="5" s="1"/>
  <c r="AQ131" i="75"/>
  <c r="E132" i="5" s="1"/>
  <c r="J128" i="75"/>
  <c r="L128" i="75" s="1"/>
  <c r="AR128" i="75" s="1"/>
  <c r="F129" i="5" s="1"/>
  <c r="AS118" i="75"/>
  <c r="AU118" i="75" s="1"/>
  <c r="G119" i="5" s="1"/>
  <c r="AC117" i="75"/>
  <c r="AE117" i="75" s="1"/>
  <c r="AR117" i="75" s="1"/>
  <c r="F118" i="5" s="1"/>
  <c r="BB112" i="75"/>
  <c r="J112" i="75"/>
  <c r="L112" i="75" s="1"/>
  <c r="AR112" i="75" s="1"/>
  <c r="AS111" i="75"/>
  <c r="AU111" i="75" s="1"/>
  <c r="BC110" i="75"/>
  <c r="K111" i="5" s="1"/>
  <c r="AV110" i="75"/>
  <c r="H111" i="5" s="1"/>
  <c r="L111" i="5" s="1"/>
  <c r="AQ107" i="75"/>
  <c r="E108" i="5" s="1"/>
  <c r="AQ105" i="75"/>
  <c r="E106" i="5" s="1"/>
  <c r="AJ104" i="75"/>
  <c r="AL104" i="75" s="1"/>
  <c r="L90" i="75"/>
  <c r="AR90" i="75" s="1"/>
  <c r="BB85" i="75"/>
  <c r="AK137" i="75"/>
  <c r="AK129" i="75"/>
  <c r="AO129" i="75"/>
  <c r="AC125" i="75"/>
  <c r="AE125" i="75" s="1"/>
  <c r="AK125" i="75"/>
  <c r="AL125" i="75" s="1"/>
  <c r="BB124" i="75"/>
  <c r="AN124" i="75"/>
  <c r="AS124" i="75" s="1"/>
  <c r="AU124" i="75" s="1"/>
  <c r="G125" i="5" s="1"/>
  <c r="AS121" i="75"/>
  <c r="AU121" i="75" s="1"/>
  <c r="G122" i="5" s="1"/>
  <c r="BC118" i="75"/>
  <c r="K119" i="5" s="1"/>
  <c r="AJ117" i="75"/>
  <c r="AL117" i="75" s="1"/>
  <c r="BB116" i="75"/>
  <c r="AN116" i="75"/>
  <c r="AS116" i="75" s="1"/>
  <c r="AU116" i="75" s="1"/>
  <c r="G117" i="5" s="1"/>
  <c r="J113" i="75"/>
  <c r="L113" i="75" s="1"/>
  <c r="AR113" i="75" s="1"/>
  <c r="F114" i="5" s="1"/>
  <c r="AH106" i="75"/>
  <c r="AY105" i="75"/>
  <c r="I106" i="5" s="1"/>
  <c r="AO95" i="75"/>
  <c r="C96" i="5" s="1"/>
  <c r="AC94" i="75"/>
  <c r="AE94" i="75" s="1"/>
  <c r="AR94" i="75" s="1"/>
  <c r="F95" i="5" s="1"/>
  <c r="AQ93" i="75"/>
  <c r="E94" i="5" s="1"/>
  <c r="AR85" i="75"/>
  <c r="F86" i="5" s="1"/>
  <c r="AR84" i="75"/>
  <c r="F85" i="5" s="1"/>
  <c r="AH142" i="75"/>
  <c r="AC137" i="75"/>
  <c r="AE137" i="75" s="1"/>
  <c r="AJ137" i="75"/>
  <c r="AN136" i="75"/>
  <c r="AS136" i="75" s="1"/>
  <c r="AU136" i="75" s="1"/>
  <c r="G137" i="5" s="1"/>
  <c r="AI131" i="75"/>
  <c r="E131" i="75"/>
  <c r="AO131" i="75" s="1"/>
  <c r="C132" i="5" s="1"/>
  <c r="X130" i="75"/>
  <c r="AO130" i="75" s="1"/>
  <c r="L125" i="75"/>
  <c r="AH123" i="75"/>
  <c r="J120" i="75"/>
  <c r="L120" i="75" s="1"/>
  <c r="AR120" i="75" s="1"/>
  <c r="F121" i="5" s="1"/>
  <c r="AJ120" i="75"/>
  <c r="AL120" i="75" s="1"/>
  <c r="AC113" i="75"/>
  <c r="AE113" i="75" s="1"/>
  <c r="AJ112" i="75"/>
  <c r="AL112" i="75" s="1"/>
  <c r="AK107" i="75"/>
  <c r="AO107" i="75"/>
  <c r="AS106" i="75"/>
  <c r="AU106" i="75" s="1"/>
  <c r="G107" i="5" s="1"/>
  <c r="AN100" i="75"/>
  <c r="AS100" i="75" s="1"/>
  <c r="AU100" i="75" s="1"/>
  <c r="G101" i="5" s="1"/>
  <c r="AH98" i="75"/>
  <c r="AM97" i="75"/>
  <c r="BB96" i="75"/>
  <c r="AH96" i="75"/>
  <c r="E96" i="75"/>
  <c r="AO96" i="75" s="1"/>
  <c r="AL94" i="75"/>
  <c r="AC89" i="75"/>
  <c r="AE89" i="75" s="1"/>
  <c r="AR89" i="75" s="1"/>
  <c r="F90" i="5" s="1"/>
  <c r="AJ89" i="75"/>
  <c r="AL89" i="75" s="1"/>
  <c r="AQ86" i="75"/>
  <c r="E87" i="5" s="1"/>
  <c r="AK84" i="75"/>
  <c r="AL84" i="75" s="1"/>
  <c r="AC84" i="75"/>
  <c r="AE84" i="75" s="1"/>
  <c r="AH81" i="75"/>
  <c r="AJ100" i="75"/>
  <c r="AL100" i="75" s="1"/>
  <c r="AQ99" i="75"/>
  <c r="E100" i="5" s="1"/>
  <c r="AN90" i="75"/>
  <c r="AS90" i="75" s="1"/>
  <c r="AU90" i="75" s="1"/>
  <c r="G91" i="5" s="1"/>
  <c r="AY89" i="75"/>
  <c r="AJ86" i="75"/>
  <c r="AL86" i="75" s="1"/>
  <c r="AC86" i="75"/>
  <c r="AE86" i="75" s="1"/>
  <c r="J86" i="75"/>
  <c r="L86" i="75" s="1"/>
  <c r="AM85" i="75"/>
  <c r="E85" i="75"/>
  <c r="AO85" i="75" s="1"/>
  <c r="C86" i="5" s="1"/>
  <c r="AY82" i="75"/>
  <c r="AY81" i="75"/>
  <c r="I82" i="5" s="1"/>
  <c r="AC77" i="75"/>
  <c r="AE77" i="75" s="1"/>
  <c r="AQ65" i="75"/>
  <c r="E66" i="5" s="1"/>
  <c r="AL58" i="75"/>
  <c r="AH94" i="75"/>
  <c r="AJ93" i="75"/>
  <c r="AL93" i="75" s="1"/>
  <c r="AC93" i="75"/>
  <c r="AE93" i="75" s="1"/>
  <c r="AR93" i="75" s="1"/>
  <c r="AQ89" i="75"/>
  <c r="E90" i="5" s="1"/>
  <c r="AH88" i="75"/>
  <c r="AH82" i="75"/>
  <c r="AS79" i="75"/>
  <c r="AU79" i="75" s="1"/>
  <c r="G80" i="5" s="1"/>
  <c r="X74" i="75"/>
  <c r="AO74" i="75" s="1"/>
  <c r="L73" i="75"/>
  <c r="AR73" i="75" s="1"/>
  <c r="F74" i="5" s="1"/>
  <c r="AC68" i="75"/>
  <c r="AE68" i="75" s="1"/>
  <c r="AR68" i="75" s="1"/>
  <c r="F69" i="5" s="1"/>
  <c r="AJ68" i="75"/>
  <c r="AL68" i="75" s="1"/>
  <c r="AC65" i="75"/>
  <c r="AE65" i="75" s="1"/>
  <c r="AR65" i="75" s="1"/>
  <c r="F66" i="5" s="1"/>
  <c r="AJ65" i="75"/>
  <c r="AL65" i="75" s="1"/>
  <c r="AC64" i="75"/>
  <c r="AE64" i="75" s="1"/>
  <c r="AJ64" i="75"/>
  <c r="AL64" i="75" s="1"/>
  <c r="L64" i="75"/>
  <c r="BC87" i="75"/>
  <c r="K88" i="5" s="1"/>
  <c r="AN83" i="75"/>
  <c r="AS83" i="75" s="1"/>
  <c r="AU83" i="75" s="1"/>
  <c r="G84" i="5" s="1"/>
  <c r="E83" i="75"/>
  <c r="AO83" i="75" s="1"/>
  <c r="C84" i="5" s="1"/>
  <c r="AN82" i="75"/>
  <c r="AS82" i="75" s="1"/>
  <c r="AU82" i="75" s="1"/>
  <c r="G83" i="5" s="1"/>
  <c r="E82" i="75"/>
  <c r="AO82" i="75" s="1"/>
  <c r="C83" i="5" s="1"/>
  <c r="X80" i="75"/>
  <c r="AO80" i="75" s="1"/>
  <c r="AS76" i="75"/>
  <c r="AU76" i="75" s="1"/>
  <c r="G77" i="5" s="1"/>
  <c r="AQ75" i="75"/>
  <c r="AO71" i="75"/>
  <c r="C72" i="5" s="1"/>
  <c r="AM57" i="75"/>
  <c r="L57" i="75"/>
  <c r="AR83" i="75"/>
  <c r="F84" i="5" s="1"/>
  <c r="AR82" i="75"/>
  <c r="F83" i="5" s="1"/>
  <c r="AL80" i="75"/>
  <c r="X66" i="75"/>
  <c r="AO66" i="75" s="1"/>
  <c r="AC54" i="75"/>
  <c r="AE54" i="75" s="1"/>
  <c r="AR54" i="75" s="1"/>
  <c r="F55" i="5" s="1"/>
  <c r="AK54" i="75"/>
  <c r="AL54" i="75" s="1"/>
  <c r="AJ49" i="75"/>
  <c r="AC49" i="75"/>
  <c r="AE49" i="75" s="1"/>
  <c r="AR49" i="75" s="1"/>
  <c r="F50" i="5" s="1"/>
  <c r="AM135" i="75"/>
  <c r="AN130" i="75"/>
  <c r="AS130" i="75" s="1"/>
  <c r="AU130" i="75" s="1"/>
  <c r="G131" i="5" s="1"/>
  <c r="AQ123" i="75"/>
  <c r="E124" i="5" s="1"/>
  <c r="BB107" i="75"/>
  <c r="AI107" i="75"/>
  <c r="J106" i="75"/>
  <c r="L106" i="75" s="1"/>
  <c r="AR106" i="75" s="1"/>
  <c r="AK106" i="75"/>
  <c r="AL106" i="75" s="1"/>
  <c r="AS105" i="75"/>
  <c r="AU105" i="75" s="1"/>
  <c r="G106" i="5" s="1"/>
  <c r="AC104" i="75"/>
  <c r="AE104" i="75" s="1"/>
  <c r="AR104" i="75" s="1"/>
  <c r="AM104" i="75"/>
  <c r="AH104" i="75"/>
  <c r="AH102" i="75"/>
  <c r="E89" i="75"/>
  <c r="AO89" i="75" s="1"/>
  <c r="AH89" i="75"/>
  <c r="AH87" i="75"/>
  <c r="AH84" i="75"/>
  <c r="E84" i="75"/>
  <c r="AO84" i="75" s="1"/>
  <c r="AJ79" i="75"/>
  <c r="AL79" i="75" s="1"/>
  <c r="AC79" i="75"/>
  <c r="AE79" i="75" s="1"/>
  <c r="AR79" i="75" s="1"/>
  <c r="F80" i="5" s="1"/>
  <c r="J78" i="75"/>
  <c r="L78" i="75" s="1"/>
  <c r="AR78" i="75" s="1"/>
  <c r="F79" i="5" s="1"/>
  <c r="J74" i="75"/>
  <c r="L74" i="75" s="1"/>
  <c r="AR74" i="75" s="1"/>
  <c r="F75" i="5" s="1"/>
  <c r="AK74" i="75"/>
  <c r="X68" i="75"/>
  <c r="AJ57" i="75"/>
  <c r="AL57" i="75" s="1"/>
  <c r="AC57" i="75"/>
  <c r="AE57" i="75" s="1"/>
  <c r="AE55" i="75"/>
  <c r="AC51" i="75"/>
  <c r="AE51" i="75" s="1"/>
  <c r="AR51" i="75" s="1"/>
  <c r="F52" i="5" s="1"/>
  <c r="AJ51" i="75"/>
  <c r="E48" i="75"/>
  <c r="AO48" i="75" s="1"/>
  <c r="C49" i="5" s="1"/>
  <c r="AH48" i="75"/>
  <c r="AS113" i="75"/>
  <c r="AU113" i="75" s="1"/>
  <c r="G114" i="5" s="1"/>
  <c r="AQ108" i="75"/>
  <c r="E109" i="5" s="1"/>
  <c r="AO93" i="75"/>
  <c r="C94" i="5" s="1"/>
  <c r="AN91" i="75"/>
  <c r="AS91" i="75" s="1"/>
  <c r="AU91" i="75" s="1"/>
  <c r="G92" i="5" s="1"/>
  <c r="AO91" i="75"/>
  <c r="BC86" i="75"/>
  <c r="K87" i="5" s="1"/>
  <c r="AH85" i="75"/>
  <c r="AL77" i="75"/>
  <c r="BC75" i="75"/>
  <c r="K76" i="5" s="1"/>
  <c r="AH136" i="75"/>
  <c r="BB132" i="75"/>
  <c r="AN122" i="75"/>
  <c r="AS122" i="75" s="1"/>
  <c r="AU122" i="75" s="1"/>
  <c r="AQ115" i="75"/>
  <c r="AI113" i="75"/>
  <c r="AH112" i="75"/>
  <c r="BB108" i="75"/>
  <c r="AY107" i="75"/>
  <c r="I108" i="5" s="1"/>
  <c r="E101" i="75"/>
  <c r="AO101" i="75" s="1"/>
  <c r="AC100" i="75"/>
  <c r="AE100" i="75" s="1"/>
  <c r="AR100" i="75" s="1"/>
  <c r="F101" i="5" s="1"/>
  <c r="AC99" i="75"/>
  <c r="AE99" i="75" s="1"/>
  <c r="AR99" i="75" s="1"/>
  <c r="F100" i="5" s="1"/>
  <c r="E97" i="75"/>
  <c r="AO97" i="75" s="1"/>
  <c r="AS94" i="75"/>
  <c r="AU94" i="75" s="1"/>
  <c r="G95" i="5" s="1"/>
  <c r="AS88" i="75"/>
  <c r="AU88" i="75" s="1"/>
  <c r="G89" i="5" s="1"/>
  <c r="BC81" i="75"/>
  <c r="K82" i="5" s="1"/>
  <c r="AI81" i="75"/>
  <c r="X79" i="75"/>
  <c r="AO79" i="75" s="1"/>
  <c r="C80" i="5" s="1"/>
  <c r="AH77" i="75"/>
  <c r="E77" i="75"/>
  <c r="AO77" i="75" s="1"/>
  <c r="J76" i="75"/>
  <c r="L76" i="75" s="1"/>
  <c r="AR76" i="75" s="1"/>
  <c r="AJ76" i="75"/>
  <c r="AL76" i="75" s="1"/>
  <c r="AS75" i="75"/>
  <c r="AU75" i="75" s="1"/>
  <c r="G76" i="5" s="1"/>
  <c r="AN69" i="75"/>
  <c r="AS69" i="75" s="1"/>
  <c r="AU69" i="75" s="1"/>
  <c r="G70" i="5" s="1"/>
  <c r="E69" i="75"/>
  <c r="AO69" i="75" s="1"/>
  <c r="C70" i="5" s="1"/>
  <c r="AH69" i="75"/>
  <c r="AL61" i="75"/>
  <c r="X61" i="75"/>
  <c r="AO61" i="75" s="1"/>
  <c r="C62" i="5" s="1"/>
  <c r="X55" i="75"/>
  <c r="AO55" i="75" s="1"/>
  <c r="C56" i="5" s="1"/>
  <c r="AO54" i="75"/>
  <c r="AC48" i="75"/>
  <c r="AE48" i="75" s="1"/>
  <c r="AR48" i="75" s="1"/>
  <c r="F49" i="5" s="1"/>
  <c r="AJ48" i="75"/>
  <c r="AL48" i="75" s="1"/>
  <c r="AY83" i="75"/>
  <c r="AS81" i="75"/>
  <c r="AU81" i="75" s="1"/>
  <c r="G82" i="5" s="1"/>
  <c r="J80" i="75"/>
  <c r="L80" i="75" s="1"/>
  <c r="AR80" i="75" s="1"/>
  <c r="F81" i="5" s="1"/>
  <c r="AC69" i="75"/>
  <c r="AE69" i="75" s="1"/>
  <c r="AR69" i="75" s="1"/>
  <c r="F70" i="5" s="1"/>
  <c r="AC61" i="75"/>
  <c r="AE61" i="75" s="1"/>
  <c r="AI58" i="75"/>
  <c r="E58" i="75"/>
  <c r="AO58" i="75" s="1"/>
  <c r="C59" i="5" s="1"/>
  <c r="AK51" i="75"/>
  <c r="AL50" i="75"/>
  <c r="AY46" i="75"/>
  <c r="I47" i="5" s="1"/>
  <c r="AO41" i="75"/>
  <c r="E36" i="75"/>
  <c r="AO36" i="75" s="1"/>
  <c r="C37" i="5" s="1"/>
  <c r="AH36" i="75"/>
  <c r="AO34" i="75"/>
  <c r="X32" i="75"/>
  <c r="AH32" i="75"/>
  <c r="AY27" i="75"/>
  <c r="I28" i="5" s="1"/>
  <c r="AH25" i="75"/>
  <c r="E25" i="75"/>
  <c r="AO25" i="75" s="1"/>
  <c r="C26" i="5" s="1"/>
  <c r="AJ16" i="75"/>
  <c r="AL16" i="75" s="1"/>
  <c r="AC16" i="75"/>
  <c r="AE16" i="75" s="1"/>
  <c r="J16" i="75"/>
  <c r="L16" i="75" s="1"/>
  <c r="AH12" i="75"/>
  <c r="X12" i="75"/>
  <c r="AO12" i="75" s="1"/>
  <c r="C13" i="5" s="1"/>
  <c r="AN63" i="75"/>
  <c r="AS63" i="75" s="1"/>
  <c r="AU63" i="75" s="1"/>
  <c r="G64" i="5" s="1"/>
  <c r="AH63" i="75"/>
  <c r="E63" i="75"/>
  <c r="AO63" i="75" s="1"/>
  <c r="AC56" i="75"/>
  <c r="AE56" i="75" s="1"/>
  <c r="AR56" i="75" s="1"/>
  <c r="F57" i="5" s="1"/>
  <c r="AY45" i="75"/>
  <c r="AU42" i="75"/>
  <c r="G43" i="5" s="1"/>
  <c r="AI31" i="75"/>
  <c r="E31" i="75"/>
  <c r="AO31" i="75" s="1"/>
  <c r="AS73" i="75"/>
  <c r="AU73" i="75" s="1"/>
  <c r="J72" i="75"/>
  <c r="L72" i="75" s="1"/>
  <c r="AR72" i="75" s="1"/>
  <c r="BC70" i="75"/>
  <c r="K71" i="5" s="1"/>
  <c r="AE63" i="75"/>
  <c r="L59" i="75"/>
  <c r="AR59" i="75" s="1"/>
  <c r="F60" i="5" s="1"/>
  <c r="AR53" i="75"/>
  <c r="F54" i="5" s="1"/>
  <c r="AC52" i="75"/>
  <c r="AE52" i="75" s="1"/>
  <c r="AR52" i="75" s="1"/>
  <c r="F53" i="5" s="1"/>
  <c r="BB51" i="75"/>
  <c r="AK49" i="75"/>
  <c r="AC47" i="75"/>
  <c r="AE47" i="75" s="1"/>
  <c r="AR47" i="75" s="1"/>
  <c r="F48" i="5" s="1"/>
  <c r="AR43" i="75"/>
  <c r="F44" i="5" s="1"/>
  <c r="AH42" i="75"/>
  <c r="L36" i="75"/>
  <c r="AL35" i="75"/>
  <c r="AE25" i="75"/>
  <c r="AH21" i="75"/>
  <c r="E21" i="75"/>
  <c r="AO21" i="75" s="1"/>
  <c r="AK9" i="75"/>
  <c r="AL9" i="75" s="1"/>
  <c r="AC9" i="75"/>
  <c r="AE9" i="75" s="1"/>
  <c r="AR8" i="75"/>
  <c r="F9" i="5" s="1"/>
  <c r="AO68" i="75"/>
  <c r="J67" i="75"/>
  <c r="L67" i="75" s="1"/>
  <c r="AR67" i="75" s="1"/>
  <c r="F68" i="5" s="1"/>
  <c r="AJ67" i="75"/>
  <c r="AL67" i="75" s="1"/>
  <c r="AU65" i="75"/>
  <c r="G66" i="5" s="1"/>
  <c r="AH65" i="75"/>
  <c r="AN62" i="75"/>
  <c r="AS62" i="75" s="1"/>
  <c r="AU62" i="75" s="1"/>
  <c r="AY61" i="75"/>
  <c r="AJ56" i="75"/>
  <c r="AL56" i="75" s="1"/>
  <c r="AY54" i="75"/>
  <c r="AJ52" i="75"/>
  <c r="AL52" i="75" s="1"/>
  <c r="AQ51" i="75"/>
  <c r="E52" i="5" s="1"/>
  <c r="AI50" i="75"/>
  <c r="E50" i="75"/>
  <c r="AO50" i="75" s="1"/>
  <c r="X47" i="75"/>
  <c r="AO47" i="75" s="1"/>
  <c r="AE46" i="75"/>
  <c r="AR46" i="75" s="1"/>
  <c r="AH46" i="75"/>
  <c r="AC43" i="75"/>
  <c r="AE43" i="75" s="1"/>
  <c r="AJ43" i="75"/>
  <c r="AL43" i="75" s="1"/>
  <c r="AN38" i="75"/>
  <c r="AS38" i="75" s="1"/>
  <c r="AU38" i="75" s="1"/>
  <c r="G39" i="5" s="1"/>
  <c r="AC36" i="75"/>
  <c r="AE36" i="75" s="1"/>
  <c r="X33" i="75"/>
  <c r="AO33" i="75" s="1"/>
  <c r="AH33" i="75"/>
  <c r="AN31" i="75"/>
  <c r="AS31" i="75" s="1"/>
  <c r="AU31" i="75" s="1"/>
  <c r="G32" i="5" s="1"/>
  <c r="AK30" i="75"/>
  <c r="L21" i="75"/>
  <c r="AR21" i="75" s="1"/>
  <c r="F22" i="5" s="1"/>
  <c r="AM21" i="75"/>
  <c r="AV14" i="75"/>
  <c r="H15" i="5" s="1"/>
  <c r="L15" i="5" s="1"/>
  <c r="AK81" i="75"/>
  <c r="E81" i="75"/>
  <c r="AO81" i="75" s="1"/>
  <c r="C82" i="5" s="1"/>
  <c r="AI75" i="75"/>
  <c r="AC71" i="75"/>
  <c r="AE71" i="75" s="1"/>
  <c r="J71" i="75"/>
  <c r="L71" i="75" s="1"/>
  <c r="BB59" i="75"/>
  <c r="X57" i="75"/>
  <c r="E49" i="75"/>
  <c r="AH49" i="75"/>
  <c r="AJ47" i="75"/>
  <c r="AL47" i="75" s="1"/>
  <c r="AE45" i="75"/>
  <c r="AN27" i="75"/>
  <c r="AS27" i="75" s="1"/>
  <c r="AU27" i="75" s="1"/>
  <c r="G28" i="5" s="1"/>
  <c r="AJ21" i="75"/>
  <c r="AL21" i="75" s="1"/>
  <c r="AC21" i="75"/>
  <c r="AE21" i="75" s="1"/>
  <c r="AQ91" i="75"/>
  <c r="E92" i="5" s="1"/>
  <c r="AH83" i="75"/>
  <c r="AJ81" i="75"/>
  <c r="AC81" i="75"/>
  <c r="AE81" i="75" s="1"/>
  <c r="AR81" i="75" s="1"/>
  <c r="F82" i="5" s="1"/>
  <c r="AH80" i="75"/>
  <c r="BB76" i="75"/>
  <c r="AJ71" i="75"/>
  <c r="AL71" i="75" s="1"/>
  <c r="AE70" i="75"/>
  <c r="AH68" i="75"/>
  <c r="AY66" i="75"/>
  <c r="AJ66" i="75"/>
  <c r="AL66" i="75" s="1"/>
  <c r="J63" i="75"/>
  <c r="L63" i="75" s="1"/>
  <c r="AR63" i="75" s="1"/>
  <c r="F64" i="5" s="1"/>
  <c r="AH61" i="75"/>
  <c r="J60" i="75"/>
  <c r="L60" i="75" s="1"/>
  <c r="AR60" i="75" s="1"/>
  <c r="F61" i="5" s="1"/>
  <c r="AJ60" i="75"/>
  <c r="AL60" i="75" s="1"/>
  <c r="AJ59" i="75"/>
  <c r="AL59" i="75" s="1"/>
  <c r="AI57" i="75"/>
  <c r="E56" i="75"/>
  <c r="AO56" i="75" s="1"/>
  <c r="AH56" i="75"/>
  <c r="AI55" i="75"/>
  <c r="AH54" i="75"/>
  <c r="AS53" i="75"/>
  <c r="AU53" i="75" s="1"/>
  <c r="G54" i="5" s="1"/>
  <c r="AO51" i="75"/>
  <c r="C52" i="5" s="1"/>
  <c r="L45" i="75"/>
  <c r="AL42" i="75"/>
  <c r="AL41" i="75"/>
  <c r="AC30" i="75"/>
  <c r="AE30" i="75" s="1"/>
  <c r="AR30" i="75" s="1"/>
  <c r="AC26" i="75"/>
  <c r="AE26" i="75" s="1"/>
  <c r="AR26" i="75" s="1"/>
  <c r="F27" i="5" s="1"/>
  <c r="AJ26" i="75"/>
  <c r="AL26" i="75" s="1"/>
  <c r="E105" i="75"/>
  <c r="AO105" i="75" s="1"/>
  <c r="C106" i="5" s="1"/>
  <c r="AI99" i="75"/>
  <c r="AY91" i="75"/>
  <c r="AS89" i="75"/>
  <c r="AU89" i="75" s="1"/>
  <c r="G90" i="5" s="1"/>
  <c r="J88" i="75"/>
  <c r="L88" i="75" s="1"/>
  <c r="AR88" i="75" s="1"/>
  <c r="AJ75" i="75"/>
  <c r="AL75" i="75" s="1"/>
  <c r="E73" i="75"/>
  <c r="AO73" i="75" s="1"/>
  <c r="C74" i="5" s="1"/>
  <c r="AS67" i="75"/>
  <c r="AU67" i="75" s="1"/>
  <c r="AH66" i="75"/>
  <c r="AQ66" i="75"/>
  <c r="E67" i="5" s="1"/>
  <c r="AM64" i="75"/>
  <c r="AO64" i="75"/>
  <c r="C65" i="5" s="1"/>
  <c r="L61" i="75"/>
  <c r="E57" i="75"/>
  <c r="AH57" i="75"/>
  <c r="AH55" i="75"/>
  <c r="BC49" i="75"/>
  <c r="K50" i="5" s="1"/>
  <c r="BC46" i="75"/>
  <c r="K47" i="5" s="1"/>
  <c r="AQ45" i="75"/>
  <c r="X44" i="75"/>
  <c r="E44" i="75"/>
  <c r="AH44" i="75"/>
  <c r="AC41" i="75"/>
  <c r="AE41" i="75" s="1"/>
  <c r="AR41" i="75" s="1"/>
  <c r="F42" i="5" s="1"/>
  <c r="AY33" i="75"/>
  <c r="I34" i="5" s="1"/>
  <c r="AL30" i="75"/>
  <c r="X20" i="75"/>
  <c r="AO20" i="75" s="1"/>
  <c r="AH20" i="75"/>
  <c r="BB44" i="75"/>
  <c r="E42" i="75"/>
  <c r="AO42" i="75" s="1"/>
  <c r="C43" i="5" s="1"/>
  <c r="E40" i="75"/>
  <c r="AO40" i="75" s="1"/>
  <c r="C41" i="5" s="1"/>
  <c r="AH40" i="75"/>
  <c r="AC38" i="75"/>
  <c r="AE38" i="75" s="1"/>
  <c r="E35" i="75"/>
  <c r="AO35" i="75" s="1"/>
  <c r="C36" i="5" s="1"/>
  <c r="AS34" i="75"/>
  <c r="AU34" i="75" s="1"/>
  <c r="G35" i="5" s="1"/>
  <c r="AY26" i="75"/>
  <c r="AN24" i="75"/>
  <c r="AS24" i="75" s="1"/>
  <c r="AU24" i="75" s="1"/>
  <c r="G25" i="5" s="1"/>
  <c r="X23" i="75"/>
  <c r="AO23" i="75" s="1"/>
  <c r="BB16" i="75"/>
  <c r="X11" i="75"/>
  <c r="AO11" i="75" s="1"/>
  <c r="AR40" i="75"/>
  <c r="J39" i="75"/>
  <c r="L39" i="75" s="1"/>
  <c r="AR39" i="75" s="1"/>
  <c r="AJ39" i="75"/>
  <c r="AL39" i="75" s="1"/>
  <c r="AR35" i="75"/>
  <c r="F36" i="5" s="1"/>
  <c r="AO28" i="75"/>
  <c r="AH24" i="75"/>
  <c r="AC17" i="75"/>
  <c r="AE17" i="75" s="1"/>
  <c r="AR17" i="75" s="1"/>
  <c r="AJ17" i="75"/>
  <c r="AL17" i="75" s="1"/>
  <c r="J13" i="75"/>
  <c r="L13" i="75" s="1"/>
  <c r="AR13" i="75" s="1"/>
  <c r="F14" i="5" s="1"/>
  <c r="AJ13" i="75"/>
  <c r="AL13" i="75" s="1"/>
  <c r="AC10" i="75"/>
  <c r="AE10" i="75" s="1"/>
  <c r="AR10" i="75" s="1"/>
  <c r="F11" i="5" s="1"/>
  <c r="AJ10" i="75"/>
  <c r="AL10" i="75" s="1"/>
  <c r="AS39" i="75"/>
  <c r="AU39" i="75" s="1"/>
  <c r="G40" i="5" s="1"/>
  <c r="J38" i="75"/>
  <c r="L38" i="75" s="1"/>
  <c r="AR38" i="75" s="1"/>
  <c r="AJ38" i="75"/>
  <c r="AL38" i="75" s="1"/>
  <c r="AJ37" i="75"/>
  <c r="AL37" i="75" s="1"/>
  <c r="AC37" i="75"/>
  <c r="AE37" i="75" s="1"/>
  <c r="AR37" i="75"/>
  <c r="F38" i="5" s="1"/>
  <c r="AI34" i="75"/>
  <c r="AR27" i="75"/>
  <c r="AU22" i="75"/>
  <c r="G23" i="5" s="1"/>
  <c r="BB21" i="75"/>
  <c r="X19" i="75"/>
  <c r="BB17" i="75"/>
  <c r="AY12" i="75"/>
  <c r="I13" i="5" s="1"/>
  <c r="E8" i="75"/>
  <c r="AO8" i="75" s="1"/>
  <c r="C9" i="5" s="1"/>
  <c r="AH8" i="75"/>
  <c r="E5" i="75"/>
  <c r="AO5" i="75" s="1"/>
  <c r="C6" i="5" s="1"/>
  <c r="AH5" i="75"/>
  <c r="AO60" i="75"/>
  <c r="L44" i="75"/>
  <c r="AC40" i="75"/>
  <c r="AE40" i="75" s="1"/>
  <c r="AC32" i="75"/>
  <c r="AE32" i="75" s="1"/>
  <c r="AR32" i="75" s="1"/>
  <c r="F33" i="5" s="1"/>
  <c r="AJ32" i="75"/>
  <c r="AL27" i="75"/>
  <c r="AE24" i="75"/>
  <c r="E19" i="75"/>
  <c r="AH19" i="75"/>
  <c r="J11" i="75"/>
  <c r="L11" i="75" s="1"/>
  <c r="AR11" i="75" s="1"/>
  <c r="F12" i="5" s="1"/>
  <c r="AK11" i="75"/>
  <c r="AL11" i="75" s="1"/>
  <c r="AQ58" i="75"/>
  <c r="AY50" i="75"/>
  <c r="I51" i="5" s="1"/>
  <c r="AH47" i="75"/>
  <c r="AS45" i="75"/>
  <c r="AU45" i="75" s="1"/>
  <c r="G46" i="5" s="1"/>
  <c r="AL44" i="75"/>
  <c r="AC44" i="75"/>
  <c r="AE44" i="75" s="1"/>
  <c r="BB43" i="75"/>
  <c r="AN43" i="75"/>
  <c r="AS43" i="75" s="1"/>
  <c r="AU43" i="75" s="1"/>
  <c r="G44" i="5" s="1"/>
  <c r="AO43" i="75"/>
  <c r="AI41" i="75"/>
  <c r="E30" i="75"/>
  <c r="AO30" i="75" s="1"/>
  <c r="C31" i="5" s="1"/>
  <c r="AH30" i="75"/>
  <c r="BB28" i="75"/>
  <c r="X26" i="75"/>
  <c r="AY20" i="75"/>
  <c r="AR19" i="75"/>
  <c r="F20" i="5" s="1"/>
  <c r="J18" i="75"/>
  <c r="L18" i="75" s="1"/>
  <c r="AJ18" i="75"/>
  <c r="AO15" i="75"/>
  <c r="C16" i="5" s="1"/>
  <c r="AS13" i="75"/>
  <c r="AU13" i="75" s="1"/>
  <c r="G14" i="5" s="1"/>
  <c r="AO13" i="75"/>
  <c r="C14" i="5" s="1"/>
  <c r="AH11" i="75"/>
  <c r="AC5" i="75"/>
  <c r="AE5" i="75" s="1"/>
  <c r="AR5" i="75" s="1"/>
  <c r="F6" i="5" s="1"/>
  <c r="AJ5" i="75"/>
  <c r="AL5" i="75" s="1"/>
  <c r="AI66" i="75"/>
  <c r="AY58" i="75"/>
  <c r="AS56" i="75"/>
  <c r="AU56" i="75" s="1"/>
  <c r="G57" i="5" s="1"/>
  <c r="J55" i="75"/>
  <c r="L55" i="75" s="1"/>
  <c r="AR55" i="75" s="1"/>
  <c r="AJ53" i="75"/>
  <c r="AL53" i="75" s="1"/>
  <c r="X49" i="75"/>
  <c r="AH41" i="75"/>
  <c r="AJ40" i="75"/>
  <c r="AL40" i="75" s="1"/>
  <c r="AM36" i="75"/>
  <c r="AN36" i="75"/>
  <c r="AS36" i="75" s="1"/>
  <c r="AU36" i="75" s="1"/>
  <c r="G37" i="5" s="1"/>
  <c r="BB33" i="75"/>
  <c r="AJ22" i="75"/>
  <c r="AL22" i="75" s="1"/>
  <c r="AV22" i="75"/>
  <c r="H23" i="5" s="1"/>
  <c r="L23" i="5" s="1"/>
  <c r="AE20" i="75"/>
  <c r="AH9" i="75"/>
  <c r="E9" i="75"/>
  <c r="AO9" i="75" s="1"/>
  <c r="C10" i="5" s="1"/>
  <c r="AH71" i="75"/>
  <c r="BB67" i="75"/>
  <c r="AN57" i="75"/>
  <c r="AS57" i="75" s="1"/>
  <c r="AU57" i="75" s="1"/>
  <c r="G58" i="5" s="1"/>
  <c r="AS40" i="75"/>
  <c r="AU40" i="75" s="1"/>
  <c r="G41" i="5" s="1"/>
  <c r="AH39" i="75"/>
  <c r="AY34" i="75"/>
  <c r="I35" i="5" s="1"/>
  <c r="J34" i="75"/>
  <c r="L34" i="75" s="1"/>
  <c r="AR34" i="75" s="1"/>
  <c r="F35" i="5" s="1"/>
  <c r="AJ34" i="75"/>
  <c r="AL34" i="75" s="1"/>
  <c r="AS32" i="75"/>
  <c r="AU32" i="75" s="1"/>
  <c r="G33" i="5" s="1"/>
  <c r="AM30" i="75"/>
  <c r="AJ29" i="75"/>
  <c r="AC29" i="75"/>
  <c r="AE29" i="75" s="1"/>
  <c r="J29" i="75"/>
  <c r="L29" i="75" s="1"/>
  <c r="J28" i="75"/>
  <c r="L28" i="75" s="1"/>
  <c r="AR28" i="75" s="1"/>
  <c r="F29" i="5" s="1"/>
  <c r="AJ28" i="75"/>
  <c r="AL28" i="75" s="1"/>
  <c r="AY13" i="75"/>
  <c r="I14" i="5" s="1"/>
  <c r="AM9" i="75"/>
  <c r="AU8" i="75"/>
  <c r="G9" i="5" s="1"/>
  <c r="E7" i="75"/>
  <c r="AO7" i="75" s="1"/>
  <c r="AJ4" i="75"/>
  <c r="AL4" i="75" s="1"/>
  <c r="AC4" i="75"/>
  <c r="AE4" i="75" s="1"/>
  <c r="AR4" i="75" s="1"/>
  <c r="AO6" i="75"/>
  <c r="C7" i="5" s="1"/>
  <c r="AC8" i="75"/>
  <c r="AE8" i="75" s="1"/>
  <c r="AI6" i="75"/>
  <c r="BC23" i="75"/>
  <c r="K24" i="5" s="1"/>
  <c r="BC22" i="75"/>
  <c r="K23" i="5" s="1"/>
  <c r="AR20" i="75"/>
  <c r="F21" i="5" s="1"/>
  <c r="AI20" i="75"/>
  <c r="AO14" i="75"/>
  <c r="C15" i="5" s="1"/>
  <c r="AI13" i="75"/>
  <c r="AR6" i="75"/>
  <c r="BB35" i="75"/>
  <c r="BC30" i="75"/>
  <c r="K31" i="5" s="1"/>
  <c r="AH28" i="75"/>
  <c r="E26" i="75"/>
  <c r="AH26" i="75"/>
  <c r="L15" i="75"/>
  <c r="AR15" i="75" s="1"/>
  <c r="F16" i="5" s="1"/>
  <c r="AR14" i="75"/>
  <c r="F15" i="5" s="1"/>
  <c r="J9" i="75"/>
  <c r="L9" i="75" s="1"/>
  <c r="AR9" i="75" s="1"/>
  <c r="AJ8" i="75"/>
  <c r="AL8" i="75" s="1"/>
  <c r="AJ45" i="75"/>
  <c r="AL45" i="75" s="1"/>
  <c r="AK32" i="75"/>
  <c r="E32" i="75"/>
  <c r="J24" i="75"/>
  <c r="L24" i="75" s="1"/>
  <c r="AJ24" i="75"/>
  <c r="AL24" i="75" s="1"/>
  <c r="AJ23" i="75"/>
  <c r="AL23" i="75" s="1"/>
  <c r="AC23" i="75"/>
  <c r="AE23" i="75" s="1"/>
  <c r="J23" i="75"/>
  <c r="L23" i="75" s="1"/>
  <c r="E22" i="75"/>
  <c r="AO22" i="75" s="1"/>
  <c r="C23" i="5" s="1"/>
  <c r="AS18" i="75"/>
  <c r="AU18" i="75" s="1"/>
  <c r="G19" i="5" s="1"/>
  <c r="AI18" i="75"/>
  <c r="AS16" i="75"/>
  <c r="AU16" i="75" s="1"/>
  <c r="G17" i="5" s="1"/>
  <c r="AH14" i="75"/>
  <c r="J12" i="75"/>
  <c r="L12" i="75" s="1"/>
  <c r="AR12" i="75" s="1"/>
  <c r="F13" i="5" s="1"/>
  <c r="AJ12" i="75"/>
  <c r="AL12" i="75" s="1"/>
  <c r="AN49" i="75"/>
  <c r="AS49" i="75" s="1"/>
  <c r="AU49" i="75" s="1"/>
  <c r="G50" i="5" s="1"/>
  <c r="AQ42" i="75"/>
  <c r="J31" i="75"/>
  <c r="L31" i="75" s="1"/>
  <c r="AR31" i="75" s="1"/>
  <c r="F32" i="5" s="1"/>
  <c r="AK29" i="75"/>
  <c r="BB27" i="75"/>
  <c r="AS25" i="75"/>
  <c r="AU25" i="75" s="1"/>
  <c r="G26" i="5" s="1"/>
  <c r="BC19" i="75"/>
  <c r="K20" i="5" s="1"/>
  <c r="AI19" i="75"/>
  <c r="BB12" i="75"/>
  <c r="AQ12" i="75"/>
  <c r="E13" i="5" s="1"/>
  <c r="AS10" i="75"/>
  <c r="AU10" i="75" s="1"/>
  <c r="G11" i="5" s="1"/>
  <c r="L7" i="75"/>
  <c r="AR7" i="75" s="1"/>
  <c r="F8" i="5" s="1"/>
  <c r="AH6" i="75"/>
  <c r="AQ4" i="75"/>
  <c r="E5" i="5" s="1"/>
  <c r="BC24" i="75"/>
  <c r="K25" i="5" s="1"/>
  <c r="AK18" i="75"/>
  <c r="E18" i="75"/>
  <c r="AO18" i="75" s="1"/>
  <c r="C19" i="5" s="1"/>
  <c r="AI12" i="75"/>
  <c r="BB5" i="75"/>
  <c r="AC18" i="75"/>
  <c r="AE18" i="75" s="1"/>
  <c r="AH17" i="75"/>
  <c r="BB13" i="75"/>
  <c r="AI4" i="75"/>
  <c r="AS26" i="75"/>
  <c r="AU26" i="75" s="1"/>
  <c r="G27" i="5" s="1"/>
  <c r="J25" i="75"/>
  <c r="L25" i="75" s="1"/>
  <c r="E10" i="75"/>
  <c r="AO10" i="75" s="1"/>
  <c r="AY4" i="75"/>
  <c r="N191" i="3"/>
  <c r="P192" i="5" s="1"/>
  <c r="AJ174" i="3"/>
  <c r="V175" i="5" s="1"/>
  <c r="AI192" i="3"/>
  <c r="U193" i="5" s="1"/>
  <c r="AJ191" i="3"/>
  <c r="AJ186" i="3"/>
  <c r="S184" i="3"/>
  <c r="AJ188" i="3"/>
  <c r="V189" i="5" s="1"/>
  <c r="N179" i="3"/>
  <c r="P180" i="5" s="1"/>
  <c r="AK181" i="3"/>
  <c r="W182" i="5" s="1"/>
  <c r="N138" i="3"/>
  <c r="P139" i="5" s="1"/>
  <c r="S187" i="3"/>
  <c r="Q188" i="5" s="1"/>
  <c r="AJ184" i="3"/>
  <c r="V185" i="5" s="1"/>
  <c r="AI182" i="3"/>
  <c r="U183" i="5" s="1"/>
  <c r="AI179" i="3"/>
  <c r="U180" i="5" s="1"/>
  <c r="P174" i="3"/>
  <c r="Q174" i="3"/>
  <c r="R174" i="3" s="1"/>
  <c r="Q173" i="3"/>
  <c r="R173" i="3" s="1"/>
  <c r="S173" i="3" s="1"/>
  <c r="Q174" i="5" s="1"/>
  <c r="N173" i="3"/>
  <c r="P174" i="5" s="1"/>
  <c r="M171" i="3"/>
  <c r="N170" i="3"/>
  <c r="P171" i="5" s="1"/>
  <c r="N169" i="3"/>
  <c r="P170" i="5" s="1"/>
  <c r="Z167" i="3"/>
  <c r="S168" i="5" s="1"/>
  <c r="AJ162" i="3"/>
  <c r="N155" i="3"/>
  <c r="P156" i="5" s="1"/>
  <c r="N154" i="3"/>
  <c r="P155" i="5" s="1"/>
  <c r="S150" i="3"/>
  <c r="Q151" i="5" s="1"/>
  <c r="S149" i="3"/>
  <c r="Q150" i="5" s="1"/>
  <c r="N149" i="3"/>
  <c r="P150" i="5" s="1"/>
  <c r="P142" i="3"/>
  <c r="S142" i="3" s="1"/>
  <c r="Q143" i="5" s="1"/>
  <c r="Q142" i="3"/>
  <c r="R142" i="3" s="1"/>
  <c r="N142" i="3"/>
  <c r="P143" i="5" s="1"/>
  <c r="N184" i="3"/>
  <c r="P185" i="5" s="1"/>
  <c r="N174" i="3"/>
  <c r="P175" i="5" s="1"/>
  <c r="AK151" i="3"/>
  <c r="W152" i="5" s="1"/>
  <c r="AI146" i="3"/>
  <c r="U147" i="5" s="1"/>
  <c r="AI127" i="3"/>
  <c r="U128" i="5" s="1"/>
  <c r="AI193" i="3"/>
  <c r="Q188" i="3"/>
  <c r="R188" i="3" s="1"/>
  <c r="S188" i="3" s="1"/>
  <c r="Q189" i="5" s="1"/>
  <c r="H188" i="3"/>
  <c r="AI187" i="3"/>
  <c r="Q182" i="3"/>
  <c r="R182" i="3" s="1"/>
  <c r="S182" i="3" s="1"/>
  <c r="Q183" i="5" s="1"/>
  <c r="P180" i="3"/>
  <c r="S180" i="3" s="1"/>
  <c r="Q180" i="3"/>
  <c r="R180" i="3" s="1"/>
  <c r="Q176" i="3"/>
  <c r="R176" i="3" s="1"/>
  <c r="S176" i="3" s="1"/>
  <c r="Q177" i="5" s="1"/>
  <c r="N176" i="3"/>
  <c r="P177" i="5" s="1"/>
  <c r="P170" i="3"/>
  <c r="Q170" i="3"/>
  <c r="R170" i="3" s="1"/>
  <c r="AI166" i="3"/>
  <c r="N166" i="3"/>
  <c r="P167" i="5" s="1"/>
  <c r="S165" i="3"/>
  <c r="Q166" i="5" s="1"/>
  <c r="N165" i="3"/>
  <c r="P166" i="5" s="1"/>
  <c r="P159" i="3"/>
  <c r="Q159" i="3"/>
  <c r="R159" i="3" s="1"/>
  <c r="P157" i="3"/>
  <c r="Q157" i="3"/>
  <c r="R157" i="3" s="1"/>
  <c r="AJ155" i="3"/>
  <c r="AI147" i="3"/>
  <c r="Q146" i="3"/>
  <c r="R146" i="3" s="1"/>
  <c r="S146" i="3" s="1"/>
  <c r="Q147" i="5" s="1"/>
  <c r="S144" i="3"/>
  <c r="Q145" i="5" s="1"/>
  <c r="Z141" i="3"/>
  <c r="S142" i="5" s="1"/>
  <c r="AJ139" i="3"/>
  <c r="V140" i="5" s="1"/>
  <c r="M137" i="3"/>
  <c r="N136" i="3"/>
  <c r="P137" i="5" s="1"/>
  <c r="AI134" i="3"/>
  <c r="U135" i="5" s="1"/>
  <c r="S193" i="3"/>
  <c r="Q194" i="5" s="1"/>
  <c r="N178" i="3"/>
  <c r="P179" i="5" s="1"/>
  <c r="N182" i="3"/>
  <c r="P183" i="5" s="1"/>
  <c r="N162" i="3"/>
  <c r="P163" i="5" s="1"/>
  <c r="AI150" i="3"/>
  <c r="S147" i="3"/>
  <c r="Q148" i="5" s="1"/>
  <c r="AJ142" i="3"/>
  <c r="V143" i="5" s="1"/>
  <c r="AI138" i="3"/>
  <c r="W137" i="3"/>
  <c r="P133" i="3"/>
  <c r="Q133" i="3"/>
  <c r="R133" i="3" s="1"/>
  <c r="Q100" i="3"/>
  <c r="R100" i="3" s="1"/>
  <c r="P100" i="3"/>
  <c r="AJ82" i="3"/>
  <c r="V83" i="5" s="1"/>
  <c r="P78" i="3"/>
  <c r="S78" i="3" s="1"/>
  <c r="Q79" i="5" s="1"/>
  <c r="Q78" i="3"/>
  <c r="R78" i="3" s="1"/>
  <c r="P148" i="3"/>
  <c r="Q148" i="3"/>
  <c r="R148" i="3" s="1"/>
  <c r="W179" i="3"/>
  <c r="W157" i="3"/>
  <c r="R158" i="5" s="1"/>
  <c r="S179" i="3"/>
  <c r="Q180" i="5" s="1"/>
  <c r="AJ176" i="3"/>
  <c r="V177" i="5" s="1"/>
  <c r="AI167" i="3"/>
  <c r="U168" i="5" s="1"/>
  <c r="AJ164" i="3"/>
  <c r="N163" i="3"/>
  <c r="P164" i="5" s="1"/>
  <c r="N145" i="3"/>
  <c r="P146" i="5" s="1"/>
  <c r="N186" i="3"/>
  <c r="P187" i="5" s="1"/>
  <c r="P158" i="3"/>
  <c r="Q158" i="3"/>
  <c r="R158" i="3" s="1"/>
  <c r="N150" i="3"/>
  <c r="P151" i="5" s="1"/>
  <c r="N181" i="3"/>
  <c r="P182" i="5" s="1"/>
  <c r="AJ163" i="3"/>
  <c r="N152" i="3"/>
  <c r="P153" i="5" s="1"/>
  <c r="Q190" i="3"/>
  <c r="R190" i="3" s="1"/>
  <c r="S190" i="3" s="1"/>
  <c r="Z182" i="3"/>
  <c r="W178" i="3"/>
  <c r="AI177" i="3"/>
  <c r="P166" i="3"/>
  <c r="Q166" i="3"/>
  <c r="R166" i="3" s="1"/>
  <c r="W160" i="3"/>
  <c r="N160" i="3"/>
  <c r="P161" i="5" s="1"/>
  <c r="N158" i="3"/>
  <c r="P159" i="5" s="1"/>
  <c r="AI156" i="3"/>
  <c r="AI148" i="3"/>
  <c r="Z146" i="3"/>
  <c r="H141" i="3"/>
  <c r="H139" i="3"/>
  <c r="N140" i="5" s="1"/>
  <c r="S136" i="3"/>
  <c r="Q137" i="5" s="1"/>
  <c r="S135" i="3"/>
  <c r="Q136" i="5" s="1"/>
  <c r="N128" i="3"/>
  <c r="P129" i="5" s="1"/>
  <c r="N192" i="3"/>
  <c r="P193" i="5" s="1"/>
  <c r="W189" i="3"/>
  <c r="AI185" i="3"/>
  <c r="Q184" i="3"/>
  <c r="R184" i="3" s="1"/>
  <c r="W172" i="3"/>
  <c r="Q168" i="3"/>
  <c r="R168" i="3" s="1"/>
  <c r="S168" i="3" s="1"/>
  <c r="S167" i="3"/>
  <c r="Q168" i="5" s="1"/>
  <c r="P160" i="3"/>
  <c r="S160" i="3" s="1"/>
  <c r="Q161" i="5" s="1"/>
  <c r="Q160" i="3"/>
  <c r="R160" i="3" s="1"/>
  <c r="AJ159" i="3"/>
  <c r="V160" i="5" s="1"/>
  <c r="W158" i="3"/>
  <c r="Q156" i="3"/>
  <c r="R156" i="3" s="1"/>
  <c r="S156" i="3" s="1"/>
  <c r="Q157" i="5" s="1"/>
  <c r="N156" i="3"/>
  <c r="P157" i="5" s="1"/>
  <c r="W149" i="3"/>
  <c r="R150" i="5" s="1"/>
  <c r="N148" i="3"/>
  <c r="P149" i="5" s="1"/>
  <c r="Q139" i="3"/>
  <c r="R139" i="3" s="1"/>
  <c r="P139" i="3"/>
  <c r="N139" i="3"/>
  <c r="P140" i="5" s="1"/>
  <c r="AJ132" i="3"/>
  <c r="AJ125" i="3"/>
  <c r="V126" i="5" s="1"/>
  <c r="N124" i="3"/>
  <c r="P125" i="5" s="1"/>
  <c r="P113" i="3"/>
  <c r="Q113" i="3"/>
  <c r="R113" i="3" s="1"/>
  <c r="E159" i="3"/>
  <c r="AI157" i="3"/>
  <c r="U158" i="5" s="1"/>
  <c r="W153" i="3"/>
  <c r="P134" i="3"/>
  <c r="Q134" i="3"/>
  <c r="R134" i="3" s="1"/>
  <c r="H134" i="3"/>
  <c r="AI133" i="3"/>
  <c r="AI131" i="3"/>
  <c r="U132" i="5" s="1"/>
  <c r="S130" i="3"/>
  <c r="Q131" i="5" s="1"/>
  <c r="AH129" i="3"/>
  <c r="AI129" i="3" s="1"/>
  <c r="U130" i="5" s="1"/>
  <c r="S126" i="3"/>
  <c r="Q127" i="5" s="1"/>
  <c r="E122" i="3"/>
  <c r="N121" i="3"/>
  <c r="P122" i="5" s="1"/>
  <c r="AH115" i="3"/>
  <c r="AI115" i="3" s="1"/>
  <c r="U116" i="5" s="1"/>
  <c r="E167" i="3"/>
  <c r="AI165" i="3"/>
  <c r="W161" i="3"/>
  <c r="E135" i="3"/>
  <c r="AI126" i="3"/>
  <c r="W124" i="3"/>
  <c r="H116" i="3"/>
  <c r="AJ113" i="3"/>
  <c r="V114" i="5" s="1"/>
  <c r="N110" i="3"/>
  <c r="P111" i="5" s="1"/>
  <c r="N108" i="3"/>
  <c r="P109" i="5" s="1"/>
  <c r="N95" i="3"/>
  <c r="P96" i="5" s="1"/>
  <c r="AJ154" i="3"/>
  <c r="V155" i="5" s="1"/>
  <c r="N143" i="3"/>
  <c r="P144" i="5" s="1"/>
  <c r="X144" i="5" s="1"/>
  <c r="AJ128" i="3"/>
  <c r="V129" i="5" s="1"/>
  <c r="N125" i="3"/>
  <c r="P126" i="5" s="1"/>
  <c r="N123" i="3"/>
  <c r="P124" i="5" s="1"/>
  <c r="W122" i="3"/>
  <c r="AJ117" i="3"/>
  <c r="AJ114" i="3"/>
  <c r="N113" i="3"/>
  <c r="P114" i="5" s="1"/>
  <c r="AI111" i="3"/>
  <c r="U112" i="5" s="1"/>
  <c r="AJ104" i="3"/>
  <c r="V105" i="5" s="1"/>
  <c r="E175" i="3"/>
  <c r="AI173" i="3"/>
  <c r="U174" i="5" s="1"/>
  <c r="W169" i="3"/>
  <c r="Q150" i="3"/>
  <c r="R150" i="3" s="1"/>
  <c r="AH144" i="3"/>
  <c r="AI144" i="3" s="1"/>
  <c r="W140" i="3"/>
  <c r="Z136" i="3"/>
  <c r="S137" i="5" s="1"/>
  <c r="AI121" i="3"/>
  <c r="E119" i="3"/>
  <c r="M120" i="5" s="1"/>
  <c r="P116" i="3"/>
  <c r="S116" i="3" s="1"/>
  <c r="Q117" i="5" s="1"/>
  <c r="W111" i="3"/>
  <c r="N102" i="3"/>
  <c r="P103" i="5" s="1"/>
  <c r="S97" i="3"/>
  <c r="Q98" i="5" s="1"/>
  <c r="AK96" i="3"/>
  <c r="W97" i="5" s="1"/>
  <c r="X97" i="5" s="1"/>
  <c r="AJ123" i="3"/>
  <c r="N117" i="3"/>
  <c r="P118" i="5" s="1"/>
  <c r="AH152" i="3"/>
  <c r="AI152" i="3" s="1"/>
  <c r="E151" i="3"/>
  <c r="AI149" i="3"/>
  <c r="U150" i="5" s="1"/>
  <c r="W145" i="3"/>
  <c r="AI136" i="3"/>
  <c r="U137" i="5" s="1"/>
  <c r="Z129" i="3"/>
  <c r="S130" i="5" s="1"/>
  <c r="AJ120" i="3"/>
  <c r="AJ109" i="3"/>
  <c r="V110" i="5" s="1"/>
  <c r="AI107" i="3"/>
  <c r="U108" i="5" s="1"/>
  <c r="AH94" i="3"/>
  <c r="AI94" i="3" s="1"/>
  <c r="H119" i="3"/>
  <c r="N120" i="5" s="1"/>
  <c r="AI118" i="3"/>
  <c r="N104" i="3"/>
  <c r="P105" i="5" s="1"/>
  <c r="H103" i="3"/>
  <c r="AJ102" i="3"/>
  <c r="V103" i="5" s="1"/>
  <c r="AH88" i="3"/>
  <c r="AI88" i="3" s="1"/>
  <c r="S83" i="3"/>
  <c r="Q84" i="5" s="1"/>
  <c r="N75" i="3"/>
  <c r="P76" i="5" s="1"/>
  <c r="P70" i="3"/>
  <c r="S70" i="3" s="1"/>
  <c r="Q71" i="5" s="1"/>
  <c r="Q70" i="3"/>
  <c r="R70" i="3" s="1"/>
  <c r="AJ68" i="3"/>
  <c r="Q109" i="3"/>
  <c r="R109" i="3" s="1"/>
  <c r="S109" i="3" s="1"/>
  <c r="Q110" i="5" s="1"/>
  <c r="P103" i="3"/>
  <c r="Q103" i="3"/>
  <c r="R103" i="3" s="1"/>
  <c r="Q99" i="3"/>
  <c r="R99" i="3" s="1"/>
  <c r="S99" i="3" s="1"/>
  <c r="Q100" i="5" s="1"/>
  <c r="Z97" i="3"/>
  <c r="S98" i="5" s="1"/>
  <c r="AI84" i="3"/>
  <c r="U85" i="5" s="1"/>
  <c r="S81" i="3"/>
  <c r="Q82" i="5" s="1"/>
  <c r="W76" i="3"/>
  <c r="R77" i="5" s="1"/>
  <c r="Q75" i="3"/>
  <c r="R75" i="3" s="1"/>
  <c r="P75" i="3"/>
  <c r="N74" i="3"/>
  <c r="P75" i="5" s="1"/>
  <c r="S110" i="3"/>
  <c r="Q111" i="5" s="1"/>
  <c r="N109" i="3"/>
  <c r="P110" i="5" s="1"/>
  <c r="AI108" i="3"/>
  <c r="S105" i="3"/>
  <c r="Q106" i="5" s="1"/>
  <c r="N105" i="3"/>
  <c r="P106" i="5" s="1"/>
  <c r="N99" i="3"/>
  <c r="P100" i="5" s="1"/>
  <c r="N82" i="3"/>
  <c r="P83" i="5" s="1"/>
  <c r="X83" i="5" s="1"/>
  <c r="N51" i="3"/>
  <c r="P52" i="5" s="1"/>
  <c r="S102" i="3"/>
  <c r="Q103" i="5" s="1"/>
  <c r="AJ99" i="3"/>
  <c r="V100" i="5" s="1"/>
  <c r="AH97" i="3"/>
  <c r="AI97" i="3" s="1"/>
  <c r="U98" i="5" s="1"/>
  <c r="N91" i="3"/>
  <c r="P92" i="5" s="1"/>
  <c r="W90" i="3"/>
  <c r="R91" i="5" s="1"/>
  <c r="AI89" i="3"/>
  <c r="U90" i="5" s="1"/>
  <c r="H89" i="3"/>
  <c r="N90" i="5" s="1"/>
  <c r="AK82" i="3"/>
  <c r="W83" i="5" s="1"/>
  <c r="N115" i="3"/>
  <c r="P116" i="5" s="1"/>
  <c r="W112" i="3"/>
  <c r="M112" i="3"/>
  <c r="W106" i="3"/>
  <c r="Z105" i="3"/>
  <c r="S106" i="5" s="1"/>
  <c r="W101" i="3"/>
  <c r="AI100" i="3"/>
  <c r="P95" i="3"/>
  <c r="Q95" i="3"/>
  <c r="R95" i="3" s="1"/>
  <c r="AJ91" i="3"/>
  <c r="V92" i="5" s="1"/>
  <c r="Q89" i="3"/>
  <c r="R89" i="3" s="1"/>
  <c r="P89" i="3"/>
  <c r="N89" i="3"/>
  <c r="P90" i="5" s="1"/>
  <c r="S87" i="3"/>
  <c r="Q88" i="5" s="1"/>
  <c r="N87" i="3"/>
  <c r="P88" i="5" s="1"/>
  <c r="AH80" i="3"/>
  <c r="AI80" i="3" s="1"/>
  <c r="AJ78" i="3"/>
  <c r="V79" i="5" s="1"/>
  <c r="AI74" i="3"/>
  <c r="U75" i="5" s="1"/>
  <c r="N53" i="3"/>
  <c r="P54" i="5" s="1"/>
  <c r="W130" i="3"/>
  <c r="Z121" i="3"/>
  <c r="S122" i="5" s="1"/>
  <c r="S118" i="3"/>
  <c r="Q119" i="5" s="1"/>
  <c r="AI116" i="3"/>
  <c r="H111" i="3"/>
  <c r="AI110" i="3"/>
  <c r="AI98" i="3"/>
  <c r="S98" i="3"/>
  <c r="Q99" i="5" s="1"/>
  <c r="N96" i="3"/>
  <c r="P97" i="5" s="1"/>
  <c r="S94" i="3"/>
  <c r="Q95" i="5" s="1"/>
  <c r="N94" i="3"/>
  <c r="P95" i="5" s="1"/>
  <c r="AI92" i="3"/>
  <c r="U93" i="5" s="1"/>
  <c r="S85" i="3"/>
  <c r="M84" i="3"/>
  <c r="O85" i="5" s="1"/>
  <c r="N83" i="3"/>
  <c r="P84" i="5" s="1"/>
  <c r="S73" i="3"/>
  <c r="Q74" i="5" s="1"/>
  <c r="AJ71" i="3"/>
  <c r="V72" i="5" s="1"/>
  <c r="AJ66" i="3"/>
  <c r="V67" i="5" s="1"/>
  <c r="AI62" i="3"/>
  <c r="P48" i="3"/>
  <c r="S48" i="3" s="1"/>
  <c r="Q49" i="5" s="1"/>
  <c r="Q48" i="3"/>
  <c r="R48" i="3" s="1"/>
  <c r="AH105" i="3"/>
  <c r="AI105" i="3" s="1"/>
  <c r="W93" i="3"/>
  <c r="AI90" i="3"/>
  <c r="U91" i="5" s="1"/>
  <c r="N70" i="3"/>
  <c r="P71" i="5" s="1"/>
  <c r="AJ67" i="3"/>
  <c r="N72" i="3"/>
  <c r="P73" i="5" s="1"/>
  <c r="H66" i="3"/>
  <c r="AI63" i="3"/>
  <c r="U64" i="5" s="1"/>
  <c r="H62" i="3"/>
  <c r="N63" i="5" s="1"/>
  <c r="M41" i="3"/>
  <c r="O42" i="5" s="1"/>
  <c r="S39" i="3"/>
  <c r="Q40" i="5" s="1"/>
  <c r="N80" i="3"/>
  <c r="P81" i="5" s="1"/>
  <c r="W77" i="3"/>
  <c r="N69" i="3"/>
  <c r="P70" i="5" s="1"/>
  <c r="P66" i="3"/>
  <c r="Q66" i="3"/>
  <c r="R66" i="3" s="1"/>
  <c r="P54" i="3"/>
  <c r="Q54" i="3"/>
  <c r="R54" i="3" s="1"/>
  <c r="N19" i="3"/>
  <c r="P20" i="5" s="1"/>
  <c r="Z86" i="3"/>
  <c r="E85" i="3"/>
  <c r="AI81" i="3"/>
  <c r="U82" i="5" s="1"/>
  <c r="Q76" i="3"/>
  <c r="R76" i="3" s="1"/>
  <c r="S76" i="3" s="1"/>
  <c r="Q77" i="5" s="1"/>
  <c r="S69" i="3"/>
  <c r="Q70" i="5" s="1"/>
  <c r="S65" i="3"/>
  <c r="Q66" i="5" s="1"/>
  <c r="N65" i="3"/>
  <c r="P66" i="5" s="1"/>
  <c r="Q62" i="3"/>
  <c r="R62" i="3" s="1"/>
  <c r="S62" i="3" s="1"/>
  <c r="Q63" i="5" s="1"/>
  <c r="N61" i="3"/>
  <c r="P62" i="5" s="1"/>
  <c r="E59" i="3"/>
  <c r="N55" i="3"/>
  <c r="P56" i="5" s="1"/>
  <c r="AJ50" i="3"/>
  <c r="V51" i="5" s="1"/>
  <c r="AJ47" i="3"/>
  <c r="V48" i="5" s="1"/>
  <c r="AI42" i="3"/>
  <c r="U43" i="5" s="1"/>
  <c r="AJ41" i="3"/>
  <c r="V42" i="5" s="1"/>
  <c r="S40" i="3"/>
  <c r="Q41" i="5" s="1"/>
  <c r="N73" i="3"/>
  <c r="P74" i="5" s="1"/>
  <c r="N64" i="3"/>
  <c r="P65" i="5" s="1"/>
  <c r="AI55" i="3"/>
  <c r="U56" i="5" s="1"/>
  <c r="AJ44" i="3"/>
  <c r="W85" i="3"/>
  <c r="W79" i="3"/>
  <c r="W72" i="3"/>
  <c r="W70" i="3"/>
  <c r="E68" i="3"/>
  <c r="Z63" i="3"/>
  <c r="Q60" i="3"/>
  <c r="R60" i="3" s="1"/>
  <c r="S60" i="3" s="1"/>
  <c r="Q61" i="5" s="1"/>
  <c r="N60" i="3"/>
  <c r="P61" i="5" s="1"/>
  <c r="N58" i="3"/>
  <c r="P59" i="5" s="1"/>
  <c r="W57" i="3"/>
  <c r="Q55" i="3"/>
  <c r="R55" i="3" s="1"/>
  <c r="S55" i="3" s="1"/>
  <c r="Q56" i="5" s="1"/>
  <c r="AI51" i="3"/>
  <c r="N50" i="3"/>
  <c r="P51" i="5" s="1"/>
  <c r="H48" i="3"/>
  <c r="N49" i="5" s="1"/>
  <c r="N47" i="3"/>
  <c r="P48" i="5" s="1"/>
  <c r="S42" i="3"/>
  <c r="Q43" i="5" s="1"/>
  <c r="W87" i="3"/>
  <c r="AI83" i="3"/>
  <c r="AI58" i="3"/>
  <c r="AJ56" i="3"/>
  <c r="AJ54" i="3"/>
  <c r="V55" i="5" s="1"/>
  <c r="AI53" i="3"/>
  <c r="U54" i="5" s="1"/>
  <c r="AJ49" i="3"/>
  <c r="N48" i="3"/>
  <c r="P49" i="5" s="1"/>
  <c r="N41" i="3"/>
  <c r="P42" i="5" s="1"/>
  <c r="AJ35" i="3"/>
  <c r="V36" i="5" s="1"/>
  <c r="P27" i="3"/>
  <c r="Q27" i="3"/>
  <c r="R27" i="3" s="1"/>
  <c r="AJ60" i="3"/>
  <c r="V61" i="5" s="1"/>
  <c r="W59" i="3"/>
  <c r="N56" i="3"/>
  <c r="P57" i="5" s="1"/>
  <c r="S45" i="3"/>
  <c r="Q46" i="5" s="1"/>
  <c r="AJ29" i="3"/>
  <c r="V30" i="5" s="1"/>
  <c r="AI38" i="3"/>
  <c r="U39" i="5" s="1"/>
  <c r="S37" i="3"/>
  <c r="Q38" i="5" s="1"/>
  <c r="AI30" i="3"/>
  <c r="P28" i="3"/>
  <c r="Q28" i="3"/>
  <c r="R28" i="3" s="1"/>
  <c r="AH22" i="3"/>
  <c r="AI22" i="3" s="1"/>
  <c r="U23" i="5" s="1"/>
  <c r="W15" i="3"/>
  <c r="R16" i="5" s="1"/>
  <c r="AJ21" i="3"/>
  <c r="V22" i="5" s="1"/>
  <c r="E63" i="3"/>
  <c r="AI61" i="3"/>
  <c r="U62" i="5" s="1"/>
  <c r="W52" i="3"/>
  <c r="Z48" i="3"/>
  <c r="S49" i="5" s="1"/>
  <c r="AI43" i="3"/>
  <c r="AH40" i="3"/>
  <c r="AI40" i="3" s="1"/>
  <c r="Z39" i="3"/>
  <c r="AI37" i="3"/>
  <c r="U38" i="5" s="1"/>
  <c r="N33" i="3"/>
  <c r="P34" i="5" s="1"/>
  <c r="AH31" i="3"/>
  <c r="AI31" i="3" s="1"/>
  <c r="P29" i="3"/>
  <c r="Q29" i="3"/>
  <c r="R29" i="3" s="1"/>
  <c r="N29" i="3"/>
  <c r="P30" i="5" s="1"/>
  <c r="AH27" i="3"/>
  <c r="AI27" i="3" s="1"/>
  <c r="N25" i="3"/>
  <c r="P26" i="5" s="1"/>
  <c r="AJ5" i="3"/>
  <c r="V6" i="5" s="1"/>
  <c r="AI45" i="3"/>
  <c r="U46" i="5" s="1"/>
  <c r="AJ45" i="3"/>
  <c r="V46" i="5" s="1"/>
  <c r="N44" i="3"/>
  <c r="P45" i="5" s="1"/>
  <c r="P30" i="3"/>
  <c r="Q30" i="3"/>
  <c r="R30" i="3" s="1"/>
  <c r="E71" i="3"/>
  <c r="AI69" i="3"/>
  <c r="W65" i="3"/>
  <c r="R66" i="5" s="1"/>
  <c r="P51" i="3"/>
  <c r="S51" i="3" s="1"/>
  <c r="Q52" i="5" s="1"/>
  <c r="AI48" i="3"/>
  <c r="U49" i="5" s="1"/>
  <c r="P46" i="3"/>
  <c r="Q46" i="3"/>
  <c r="R46" i="3" s="1"/>
  <c r="H46" i="3"/>
  <c r="N31" i="3"/>
  <c r="P32" i="5" s="1"/>
  <c r="N23" i="3"/>
  <c r="P24" i="5" s="1"/>
  <c r="W18" i="3"/>
  <c r="R19" i="5" s="1"/>
  <c r="S53" i="3"/>
  <c r="Q54" i="5" s="1"/>
  <c r="AJ42" i="3"/>
  <c r="V43" i="5" s="1"/>
  <c r="N34" i="3"/>
  <c r="P35" i="5" s="1"/>
  <c r="P31" i="3"/>
  <c r="Q31" i="3"/>
  <c r="R31" i="3" s="1"/>
  <c r="AJ26" i="3"/>
  <c r="V27" i="5" s="1"/>
  <c r="AJ24" i="3"/>
  <c r="N20" i="3"/>
  <c r="P21" i="5" s="1"/>
  <c r="W73" i="3"/>
  <c r="N42" i="3"/>
  <c r="P43" i="5" s="1"/>
  <c r="AI32" i="3"/>
  <c r="U33" i="5" s="1"/>
  <c r="S23" i="3"/>
  <c r="Q24" i="5" s="1"/>
  <c r="E30" i="3"/>
  <c r="AI28" i="3"/>
  <c r="E22" i="3"/>
  <c r="AI12" i="3"/>
  <c r="U13" i="5" s="1"/>
  <c r="N11" i="3"/>
  <c r="P12" i="5" s="1"/>
  <c r="Q7" i="3"/>
  <c r="R7" i="3" s="1"/>
  <c r="AI4" i="3"/>
  <c r="U5" i="5" s="1"/>
  <c r="AJ17" i="3"/>
  <c r="S7" i="3"/>
  <c r="Q8" i="5" s="1"/>
  <c r="S6" i="3"/>
  <c r="N4" i="3"/>
  <c r="P5" i="5" s="1"/>
  <c r="AI36" i="3"/>
  <c r="U37" i="5" s="1"/>
  <c r="W32" i="3"/>
  <c r="M30" i="3"/>
  <c r="O31" i="5" s="1"/>
  <c r="N27" i="3"/>
  <c r="P28" i="5" s="1"/>
  <c r="Z23" i="3"/>
  <c r="S24" i="5" s="1"/>
  <c r="M22" i="3"/>
  <c r="O23" i="5" s="1"/>
  <c r="N17" i="3"/>
  <c r="P18" i="5" s="1"/>
  <c r="M14" i="3"/>
  <c r="O15" i="5" s="1"/>
  <c r="P13" i="3"/>
  <c r="Q13" i="3"/>
  <c r="R13" i="3" s="1"/>
  <c r="N13" i="3"/>
  <c r="P14" i="5" s="1"/>
  <c r="Z9" i="3"/>
  <c r="S10" i="5" s="1"/>
  <c r="P5" i="3"/>
  <c r="S5" i="3" s="1"/>
  <c r="Q5" i="3"/>
  <c r="R5" i="3" s="1"/>
  <c r="N5" i="3"/>
  <c r="P6" i="5" s="1"/>
  <c r="AJ25" i="3"/>
  <c r="AH23" i="3"/>
  <c r="AI23" i="3" s="1"/>
  <c r="U24" i="5" s="1"/>
  <c r="W16" i="3"/>
  <c r="R17" i="5" s="1"/>
  <c r="S15" i="3"/>
  <c r="Q16" i="5" s="1"/>
  <c r="M38" i="3"/>
  <c r="N35" i="3"/>
  <c r="P36" i="5" s="1"/>
  <c r="S20" i="3"/>
  <c r="Q21" i="5" s="1"/>
  <c r="S12" i="3"/>
  <c r="Q13" i="5" s="1"/>
  <c r="W11" i="3"/>
  <c r="AH7" i="3"/>
  <c r="AI7" i="3" s="1"/>
  <c r="M6" i="3"/>
  <c r="O7" i="5" s="1"/>
  <c r="S4" i="3"/>
  <c r="Q5" i="5" s="1"/>
  <c r="Z15" i="3"/>
  <c r="S16" i="5" s="1"/>
  <c r="AH9" i="3"/>
  <c r="AI9" i="3" s="1"/>
  <c r="U10" i="5" s="1"/>
  <c r="M8" i="3"/>
  <c r="H7" i="3"/>
  <c r="N8" i="5" s="1"/>
  <c r="P21" i="3"/>
  <c r="Q21" i="3"/>
  <c r="R21" i="3" s="1"/>
  <c r="H21" i="3"/>
  <c r="AI20" i="3"/>
  <c r="AI18" i="3"/>
  <c r="U19" i="5" s="1"/>
  <c r="AH15" i="3"/>
  <c r="AI15" i="3" s="1"/>
  <c r="U16" i="5" s="1"/>
  <c r="AI10" i="3"/>
  <c r="U11" i="5" s="1"/>
  <c r="W10" i="3"/>
  <c r="W8" i="3"/>
  <c r="N7" i="3"/>
  <c r="P8" i="5" s="1"/>
  <c r="W174" i="4"/>
  <c r="AE175" i="5" s="1"/>
  <c r="AF175" i="5" s="1"/>
  <c r="W155" i="4"/>
  <c r="AE156" i="5" s="1"/>
  <c r="W132" i="4"/>
  <c r="AE133" i="5" s="1"/>
  <c r="W167" i="4"/>
  <c r="AE168" i="5" s="1"/>
  <c r="AF168" i="5" s="1"/>
  <c r="W151" i="4"/>
  <c r="AE152" i="5" s="1"/>
  <c r="AF152" i="5" s="1"/>
  <c r="H146" i="4"/>
  <c r="AA147" i="5" s="1"/>
  <c r="H191" i="4"/>
  <c r="AA192" i="5" s="1"/>
  <c r="AF192" i="5" s="1"/>
  <c r="W175" i="4"/>
  <c r="AE176" i="5" s="1"/>
  <c r="W183" i="4"/>
  <c r="AE184" i="5" s="1"/>
  <c r="H183" i="4"/>
  <c r="AA184" i="5" s="1"/>
  <c r="AF184" i="5" s="1"/>
  <c r="W191" i="4"/>
  <c r="AE192" i="5" s="1"/>
  <c r="W141" i="4"/>
  <c r="AE142" i="5" s="1"/>
  <c r="AF142" i="5" s="1"/>
  <c r="W7" i="4"/>
  <c r="AE8" i="5" s="1"/>
  <c r="AF8" i="5" s="1"/>
  <c r="G193" i="4"/>
  <c r="Z194" i="5" s="1"/>
  <c r="W166" i="4"/>
  <c r="AE167" i="5" s="1"/>
  <c r="AF167" i="5" s="1"/>
  <c r="W145" i="4"/>
  <c r="AE146" i="5" s="1"/>
  <c r="AF146" i="5" s="1"/>
  <c r="R143" i="4"/>
  <c r="G143" i="4"/>
  <c r="V140" i="4"/>
  <c r="M137" i="4"/>
  <c r="V112" i="4"/>
  <c r="H109" i="4"/>
  <c r="AA110" i="5" s="1"/>
  <c r="V96" i="4"/>
  <c r="R65" i="4"/>
  <c r="W152" i="4"/>
  <c r="AE153" i="5" s="1"/>
  <c r="AF153" i="5" s="1"/>
  <c r="R154" i="4"/>
  <c r="M136" i="4"/>
  <c r="V134" i="4"/>
  <c r="AD135" i="5" s="1"/>
  <c r="H131" i="4"/>
  <c r="AA132" i="5" s="1"/>
  <c r="AF132" i="5" s="1"/>
  <c r="W126" i="4"/>
  <c r="AE127" i="5" s="1"/>
  <c r="AF127" i="5" s="1"/>
  <c r="M93" i="4"/>
  <c r="H193" i="4"/>
  <c r="AA194" i="5" s="1"/>
  <c r="M160" i="4"/>
  <c r="H156" i="4"/>
  <c r="AA157" i="5" s="1"/>
  <c r="AF157" i="5" s="1"/>
  <c r="G185" i="4"/>
  <c r="Z186" i="5" s="1"/>
  <c r="W177" i="4"/>
  <c r="AE178" i="5" s="1"/>
  <c r="W169" i="4"/>
  <c r="AE170" i="5" s="1"/>
  <c r="W153" i="4"/>
  <c r="AE154" i="5" s="1"/>
  <c r="AF154" i="5" s="1"/>
  <c r="H142" i="4"/>
  <c r="AA143" i="5" s="1"/>
  <c r="V139" i="4"/>
  <c r="AD140" i="5" s="1"/>
  <c r="M139" i="4"/>
  <c r="H132" i="4"/>
  <c r="AA133" i="5" s="1"/>
  <c r="AF133" i="5" s="1"/>
  <c r="R130" i="4"/>
  <c r="R128" i="4"/>
  <c r="H127" i="4"/>
  <c r="AA128" i="5" s="1"/>
  <c r="AF128" i="5" s="1"/>
  <c r="R118" i="4"/>
  <c r="W110" i="4"/>
  <c r="AE111" i="5" s="1"/>
  <c r="AF111" i="5" s="1"/>
  <c r="H107" i="4"/>
  <c r="AA108" i="5" s="1"/>
  <c r="R106" i="4"/>
  <c r="M84" i="4"/>
  <c r="H73" i="4"/>
  <c r="AA74" i="5" s="1"/>
  <c r="H188" i="4"/>
  <c r="AA189" i="5" s="1"/>
  <c r="AF189" i="5" s="1"/>
  <c r="M184" i="4"/>
  <c r="AB185" i="5" s="1"/>
  <c r="R162" i="4"/>
  <c r="V150" i="4"/>
  <c r="AD151" i="5" s="1"/>
  <c r="W133" i="4"/>
  <c r="AE134" i="5" s="1"/>
  <c r="AF134" i="5" s="1"/>
  <c r="W78" i="4"/>
  <c r="AE79" i="5" s="1"/>
  <c r="H148" i="4"/>
  <c r="AA149" i="5" s="1"/>
  <c r="AF149" i="5" s="1"/>
  <c r="V190" i="4"/>
  <c r="AD191" i="5" s="1"/>
  <c r="M187" i="4"/>
  <c r="AB188" i="5" s="1"/>
  <c r="M176" i="4"/>
  <c r="H172" i="4"/>
  <c r="AA173" i="5" s="1"/>
  <c r="AF173" i="5" s="1"/>
  <c r="R170" i="4"/>
  <c r="M168" i="4"/>
  <c r="H164" i="4"/>
  <c r="AA165" i="5" s="1"/>
  <c r="AF165" i="5" s="1"/>
  <c r="G177" i="4"/>
  <c r="Z178" i="5" s="1"/>
  <c r="G169" i="4"/>
  <c r="Z170" i="5" s="1"/>
  <c r="W161" i="4"/>
  <c r="AE162" i="5" s="1"/>
  <c r="AF162" i="5" s="1"/>
  <c r="W150" i="4"/>
  <c r="AE151" i="5" s="1"/>
  <c r="AF151" i="5" s="1"/>
  <c r="M144" i="4"/>
  <c r="AB145" i="5" s="1"/>
  <c r="G137" i="4"/>
  <c r="R135" i="4"/>
  <c r="G135" i="4"/>
  <c r="V132" i="4"/>
  <c r="AD133" i="5" s="1"/>
  <c r="R124" i="4"/>
  <c r="H123" i="4"/>
  <c r="AA124" i="5" s="1"/>
  <c r="AF124" i="5" s="1"/>
  <c r="R120" i="4"/>
  <c r="W119" i="4"/>
  <c r="AE120" i="5" s="1"/>
  <c r="AF120" i="5" s="1"/>
  <c r="R116" i="4"/>
  <c r="V104" i="4"/>
  <c r="H101" i="4"/>
  <c r="AA102" i="5" s="1"/>
  <c r="H94" i="4"/>
  <c r="AA95" i="5" s="1"/>
  <c r="AF95" i="5" s="1"/>
  <c r="H75" i="4"/>
  <c r="AA76" i="5" s="1"/>
  <c r="W131" i="4"/>
  <c r="AE132" i="5" s="1"/>
  <c r="H169" i="4"/>
  <c r="AA170" i="5" s="1"/>
  <c r="AF170" i="5" s="1"/>
  <c r="V142" i="4"/>
  <c r="W123" i="4"/>
  <c r="AE124" i="5" s="1"/>
  <c r="H85" i="4"/>
  <c r="AA86" i="5" s="1"/>
  <c r="H180" i="4"/>
  <c r="AA181" i="5" s="1"/>
  <c r="V182" i="4"/>
  <c r="M179" i="4"/>
  <c r="V158" i="4"/>
  <c r="M155" i="4"/>
  <c r="AB156" i="5" s="1"/>
  <c r="H139" i="4"/>
  <c r="AA140" i="5" s="1"/>
  <c r="R144" i="4"/>
  <c r="AC145" i="5" s="1"/>
  <c r="H140" i="4"/>
  <c r="AA141" i="5" s="1"/>
  <c r="R138" i="4"/>
  <c r="H134" i="4"/>
  <c r="AA135" i="5" s="1"/>
  <c r="V131" i="4"/>
  <c r="AD132" i="5" s="1"/>
  <c r="M131" i="4"/>
  <c r="AB132" i="5" s="1"/>
  <c r="H115" i="4"/>
  <c r="AA116" i="5" s="1"/>
  <c r="R114" i="4"/>
  <c r="W102" i="4"/>
  <c r="AE103" i="5" s="1"/>
  <c r="AF103" i="5" s="1"/>
  <c r="H99" i="4"/>
  <c r="AA100" i="5" s="1"/>
  <c r="R98" i="4"/>
  <c r="AC99" i="5" s="1"/>
  <c r="W87" i="4"/>
  <c r="AE88" i="5" s="1"/>
  <c r="AF88" i="5" s="1"/>
  <c r="H81" i="4"/>
  <c r="AA82" i="5" s="1"/>
  <c r="V125" i="4"/>
  <c r="AD126" i="5" s="1"/>
  <c r="V117" i="4"/>
  <c r="R77" i="4"/>
  <c r="AC78" i="5" s="1"/>
  <c r="R69" i="4"/>
  <c r="AC70" i="5" s="1"/>
  <c r="W64" i="4"/>
  <c r="AE65" i="5" s="1"/>
  <c r="R55" i="4"/>
  <c r="AC56" i="5" s="1"/>
  <c r="W50" i="4"/>
  <c r="AE51" i="5" s="1"/>
  <c r="AF51" i="5" s="1"/>
  <c r="W48" i="4"/>
  <c r="AE49" i="5" s="1"/>
  <c r="H48" i="4"/>
  <c r="AA49" i="5" s="1"/>
  <c r="AF49" i="5" s="1"/>
  <c r="R113" i="4"/>
  <c r="R105" i="4"/>
  <c r="R97" i="4"/>
  <c r="V88" i="4"/>
  <c r="M88" i="4"/>
  <c r="AB89" i="5" s="1"/>
  <c r="M61" i="4"/>
  <c r="R44" i="4"/>
  <c r="AC45" i="5" s="1"/>
  <c r="V111" i="4"/>
  <c r="V109" i="4"/>
  <c r="V103" i="4"/>
  <c r="V101" i="4"/>
  <c r="M95" i="4"/>
  <c r="AB96" i="5" s="1"/>
  <c r="M92" i="4"/>
  <c r="H91" i="4"/>
  <c r="AA92" i="5" s="1"/>
  <c r="M86" i="4"/>
  <c r="M83" i="4"/>
  <c r="M82" i="4"/>
  <c r="AB83" i="5" s="1"/>
  <c r="V66" i="4"/>
  <c r="AD67" i="5" s="1"/>
  <c r="R52" i="4"/>
  <c r="H51" i="4"/>
  <c r="AA52" i="5" s="1"/>
  <c r="AF52" i="5" s="1"/>
  <c r="G19" i="4"/>
  <c r="G96" i="4"/>
  <c r="H93" i="4"/>
  <c r="AA94" i="5" s="1"/>
  <c r="R89" i="4"/>
  <c r="V86" i="4"/>
  <c r="AD87" i="5" s="1"/>
  <c r="H84" i="4"/>
  <c r="AA85" i="5" s="1"/>
  <c r="M75" i="4"/>
  <c r="M66" i="4"/>
  <c r="M59" i="4"/>
  <c r="W51" i="4"/>
  <c r="AE52" i="5" s="1"/>
  <c r="M43" i="4"/>
  <c r="AB44" i="5" s="1"/>
  <c r="M114" i="4"/>
  <c r="AB115" i="5" s="1"/>
  <c r="G112" i="4"/>
  <c r="M106" i="4"/>
  <c r="AB107" i="5" s="1"/>
  <c r="G104" i="4"/>
  <c r="M98" i="4"/>
  <c r="AB99" i="5" s="1"/>
  <c r="V80" i="4"/>
  <c r="AD81" i="5" s="1"/>
  <c r="M80" i="4"/>
  <c r="M78" i="4"/>
  <c r="AB79" i="5" s="1"/>
  <c r="H76" i="4"/>
  <c r="AA77" i="5" s="1"/>
  <c r="V72" i="4"/>
  <c r="AD73" i="5" s="1"/>
  <c r="M72" i="4"/>
  <c r="M70" i="4"/>
  <c r="V59" i="4"/>
  <c r="AD60" i="5" s="1"/>
  <c r="V53" i="4"/>
  <c r="AD54" i="5" s="1"/>
  <c r="M40" i="4"/>
  <c r="AB41" i="5" s="1"/>
  <c r="V24" i="4"/>
  <c r="AD25" i="5" s="1"/>
  <c r="R129" i="4"/>
  <c r="R121" i="4"/>
  <c r="R115" i="4"/>
  <c r="R107" i="4"/>
  <c r="R99" i="4"/>
  <c r="V40" i="4"/>
  <c r="AD41" i="5" s="1"/>
  <c r="V93" i="4"/>
  <c r="AD94" i="5" s="1"/>
  <c r="V90" i="4"/>
  <c r="AD91" i="5" s="1"/>
  <c r="M90" i="4"/>
  <c r="H83" i="4"/>
  <c r="AA84" i="5" s="1"/>
  <c r="V76" i="4"/>
  <c r="V68" i="4"/>
  <c r="R47" i="4"/>
  <c r="V43" i="4"/>
  <c r="AD44" i="5" s="1"/>
  <c r="M37" i="4"/>
  <c r="W34" i="4"/>
  <c r="AE35" i="5" s="1"/>
  <c r="AF35" i="5" s="1"/>
  <c r="H24" i="4"/>
  <c r="AA25" i="5" s="1"/>
  <c r="AF25" i="5" s="1"/>
  <c r="M34" i="4"/>
  <c r="AB35" i="5" s="1"/>
  <c r="M31" i="4"/>
  <c r="AB32" i="5" s="1"/>
  <c r="M28" i="4"/>
  <c r="H27" i="4"/>
  <c r="AA28" i="5" s="1"/>
  <c r="AF28" i="5" s="1"/>
  <c r="M12" i="4"/>
  <c r="H11" i="4"/>
  <c r="AA12" i="5" s="1"/>
  <c r="AF12" i="5" s="1"/>
  <c r="W4" i="4"/>
  <c r="AE5" i="5" s="1"/>
  <c r="AF5" i="5" s="1"/>
  <c r="M4" i="4"/>
  <c r="AB5" i="5" s="1"/>
  <c r="R41" i="4"/>
  <c r="M23" i="4"/>
  <c r="G8" i="4"/>
  <c r="R6" i="4"/>
  <c r="R57" i="4"/>
  <c r="R54" i="4"/>
  <c r="W53" i="4"/>
  <c r="AE54" i="5" s="1"/>
  <c r="V45" i="4"/>
  <c r="AD46" i="5" s="1"/>
  <c r="V42" i="4"/>
  <c r="AD43" i="5" s="1"/>
  <c r="W40" i="4"/>
  <c r="AE41" i="5" s="1"/>
  <c r="H32" i="4"/>
  <c r="AA33" i="5" s="1"/>
  <c r="AF33" i="5" s="1"/>
  <c r="R25" i="4"/>
  <c r="H21" i="4"/>
  <c r="AA22" i="5" s="1"/>
  <c r="M15" i="4"/>
  <c r="H13" i="4"/>
  <c r="AA14" i="5" s="1"/>
  <c r="R9" i="4"/>
  <c r="M74" i="4"/>
  <c r="G64" i="4"/>
  <c r="M63" i="4"/>
  <c r="V58" i="4"/>
  <c r="AD59" i="5" s="1"/>
  <c r="W56" i="4"/>
  <c r="AE57" i="5" s="1"/>
  <c r="AF57" i="5" s="1"/>
  <c r="R46" i="4"/>
  <c r="W45" i="4"/>
  <c r="AE46" i="5" s="1"/>
  <c r="AF46" i="5" s="1"/>
  <c r="M42" i="4"/>
  <c r="M39" i="4"/>
  <c r="M36" i="4"/>
  <c r="H35" i="4"/>
  <c r="AA36" i="5" s="1"/>
  <c r="G24" i="4"/>
  <c r="Z25" i="5" s="1"/>
  <c r="R17" i="4"/>
  <c r="W8" i="4"/>
  <c r="AE9" i="5" s="1"/>
  <c r="H5" i="4"/>
  <c r="AA6" i="5" s="1"/>
  <c r="V85" i="4"/>
  <c r="V77" i="4"/>
  <c r="AD78" i="5" s="1"/>
  <c r="V69" i="4"/>
  <c r="AD70" i="5" s="1"/>
  <c r="M58" i="4"/>
  <c r="AB59" i="5" s="1"/>
  <c r="G40" i="4"/>
  <c r="V29" i="4"/>
  <c r="V26" i="4"/>
  <c r="AD27" i="5" s="1"/>
  <c r="W24" i="4"/>
  <c r="AE25" i="5" s="1"/>
  <c r="G16" i="4"/>
  <c r="Z17" i="5" s="1"/>
  <c r="V10" i="4"/>
  <c r="AD11" i="5" s="1"/>
  <c r="M55" i="4"/>
  <c r="AB56" i="5" s="1"/>
  <c r="M26" i="4"/>
  <c r="V21" i="4"/>
  <c r="AD22" i="5" s="1"/>
  <c r="W16" i="4"/>
  <c r="AE17" i="5" s="1"/>
  <c r="V13" i="4"/>
  <c r="M10" i="4"/>
  <c r="M50" i="4"/>
  <c r="AB51" i="5" s="1"/>
  <c r="M47" i="4"/>
  <c r="AB48" i="5" s="1"/>
  <c r="M44" i="4"/>
  <c r="AB45" i="5" s="1"/>
  <c r="M18" i="4"/>
  <c r="M7" i="4"/>
  <c r="AB8" i="5" s="1"/>
  <c r="V5" i="4"/>
  <c r="AD6" i="5" s="1"/>
  <c r="G3" i="75"/>
  <c r="C184" i="5" l="1"/>
  <c r="C189" i="5"/>
  <c r="AV188" i="75"/>
  <c r="H189" i="5" s="1"/>
  <c r="L189" i="5" s="1"/>
  <c r="Q15" i="5"/>
  <c r="AK14" i="3"/>
  <c r="W15" i="5" s="1"/>
  <c r="Q120" i="5"/>
  <c r="AK119" i="3"/>
  <c r="W120" i="5" s="1"/>
  <c r="AV163" i="75"/>
  <c r="H164" i="5" s="1"/>
  <c r="L164" i="5" s="1"/>
  <c r="F164" i="5"/>
  <c r="F18" i="5"/>
  <c r="AV17" i="75"/>
  <c r="H18" i="5" s="1"/>
  <c r="G133" i="5"/>
  <c r="AV132" i="75"/>
  <c r="H133" i="5" s="1"/>
  <c r="C81" i="5"/>
  <c r="AV80" i="75"/>
  <c r="H81" i="5" s="1"/>
  <c r="L81" i="5" s="1"/>
  <c r="W70" i="4"/>
  <c r="AE71" i="5" s="1"/>
  <c r="AF71" i="5" s="1"/>
  <c r="AB71" i="5"/>
  <c r="W96" i="4"/>
  <c r="AE97" i="5" s="1"/>
  <c r="AD97" i="5"/>
  <c r="W90" i="4"/>
  <c r="AE91" i="5" s="1"/>
  <c r="AF91" i="5" s="1"/>
  <c r="AB91" i="5"/>
  <c r="W109" i="4"/>
  <c r="AE110" i="5" s="1"/>
  <c r="AF110" i="5" s="1"/>
  <c r="AD110" i="5"/>
  <c r="W84" i="4"/>
  <c r="AE85" i="5" s="1"/>
  <c r="AF85" i="5" s="1"/>
  <c r="AB85" i="5"/>
  <c r="N112" i="3"/>
  <c r="P113" i="5" s="1"/>
  <c r="O113" i="5"/>
  <c r="AJ140" i="3"/>
  <c r="R141" i="5"/>
  <c r="AJ124" i="3"/>
  <c r="R125" i="5"/>
  <c r="N122" i="3"/>
  <c r="P123" i="5" s="1"/>
  <c r="M123" i="5"/>
  <c r="AJ158" i="3"/>
  <c r="V159" i="5" s="1"/>
  <c r="R159" i="5"/>
  <c r="N141" i="3"/>
  <c r="P142" i="5" s="1"/>
  <c r="N142" i="5"/>
  <c r="AJ141" i="3"/>
  <c r="BC35" i="75"/>
  <c r="K36" i="5" s="1"/>
  <c r="J36" i="5"/>
  <c r="BC58" i="75"/>
  <c r="K59" i="5" s="1"/>
  <c r="I59" i="5"/>
  <c r="AV28" i="75"/>
  <c r="H29" i="5" s="1"/>
  <c r="C29" i="5"/>
  <c r="C24" i="5"/>
  <c r="AO57" i="75"/>
  <c r="C58" i="5" s="1"/>
  <c r="AV30" i="75"/>
  <c r="H31" i="5" s="1"/>
  <c r="L31" i="5" s="1"/>
  <c r="F31" i="5"/>
  <c r="AV52" i="75"/>
  <c r="H53" i="5" s="1"/>
  <c r="L53" i="5" s="1"/>
  <c r="AV76" i="75"/>
  <c r="H77" i="5" s="1"/>
  <c r="F77" i="5"/>
  <c r="AV97" i="75"/>
  <c r="H98" i="5" s="1"/>
  <c r="L98" i="5" s="1"/>
  <c r="C98" i="5"/>
  <c r="E116" i="5"/>
  <c r="AV89" i="75"/>
  <c r="H90" i="5" s="1"/>
  <c r="C90" i="5"/>
  <c r="AV65" i="75"/>
  <c r="H66" i="5" s="1"/>
  <c r="BC82" i="75"/>
  <c r="K83" i="5" s="1"/>
  <c r="I83" i="5"/>
  <c r="AV128" i="75"/>
  <c r="H129" i="5" s="1"/>
  <c r="L129" i="5" s="1"/>
  <c r="C129" i="5"/>
  <c r="AV99" i="75"/>
  <c r="H100" i="5" s="1"/>
  <c r="L100" i="5" s="1"/>
  <c r="C100" i="5"/>
  <c r="AV124" i="75"/>
  <c r="H125" i="5" s="1"/>
  <c r="C125" i="5"/>
  <c r="AV141" i="75"/>
  <c r="H142" i="5" s="1"/>
  <c r="L142" i="5" s="1"/>
  <c r="F142" i="5"/>
  <c r="BC105" i="75"/>
  <c r="K106" i="5" s="1"/>
  <c r="BC141" i="75"/>
  <c r="K142" i="5" s="1"/>
  <c r="J142" i="5"/>
  <c r="AV157" i="75"/>
  <c r="H158" i="5" s="1"/>
  <c r="C158" i="5"/>
  <c r="AV186" i="75"/>
  <c r="H187" i="5" s="1"/>
  <c r="C187" i="5"/>
  <c r="AV161" i="75"/>
  <c r="H162" i="5" s="1"/>
  <c r="C162" i="5"/>
  <c r="AV152" i="75"/>
  <c r="H153" i="5" s="1"/>
  <c r="F153" i="5"/>
  <c r="BC90" i="75"/>
  <c r="K91" i="5" s="1"/>
  <c r="J91" i="5"/>
  <c r="BC98" i="75"/>
  <c r="K99" i="5" s="1"/>
  <c r="J99" i="5"/>
  <c r="BC113" i="75"/>
  <c r="K114" i="5" s="1"/>
  <c r="I114" i="5"/>
  <c r="BC129" i="75"/>
  <c r="K130" i="5" s="1"/>
  <c r="J130" i="5"/>
  <c r="N52" i="3"/>
  <c r="P53" i="5" s="1"/>
  <c r="M53" i="5"/>
  <c r="N81" i="3"/>
  <c r="P82" i="5" s="1"/>
  <c r="N82" i="5"/>
  <c r="S61" i="3"/>
  <c r="Q62" i="5" s="1"/>
  <c r="S59" i="3"/>
  <c r="Q60" i="5" s="1"/>
  <c r="W49" i="4"/>
  <c r="AE50" i="5" s="1"/>
  <c r="AC50" i="5"/>
  <c r="W38" i="4"/>
  <c r="AE39" i="5" s="1"/>
  <c r="AF39" i="5" s="1"/>
  <c r="AC39" i="5"/>
  <c r="N120" i="3"/>
  <c r="P121" i="5" s="1"/>
  <c r="W73" i="4"/>
  <c r="AE74" i="5" s="1"/>
  <c r="AF74" i="5" s="1"/>
  <c r="W22" i="4"/>
  <c r="AE23" i="5" s="1"/>
  <c r="H118" i="4"/>
  <c r="AA119" i="5" s="1"/>
  <c r="Z119" i="5"/>
  <c r="N161" i="3"/>
  <c r="P162" i="5" s="1"/>
  <c r="M162" i="5"/>
  <c r="W171" i="4"/>
  <c r="AE172" i="5" s="1"/>
  <c r="AF172" i="5" s="1"/>
  <c r="AC172" i="5"/>
  <c r="W23" i="4"/>
  <c r="AE24" i="5" s="1"/>
  <c r="AF24" i="5" s="1"/>
  <c r="AB24" i="5"/>
  <c r="W75" i="4"/>
  <c r="AE76" i="5" s="1"/>
  <c r="AF76" i="5" s="1"/>
  <c r="AB76" i="5"/>
  <c r="N30" i="3"/>
  <c r="P31" i="5" s="1"/>
  <c r="M31" i="5"/>
  <c r="AJ32" i="3"/>
  <c r="R33" i="5"/>
  <c r="W46" i="4"/>
  <c r="AE47" i="5" s="1"/>
  <c r="AF47" i="5" s="1"/>
  <c r="AC47" i="5"/>
  <c r="W37" i="4"/>
  <c r="AE38" i="5" s="1"/>
  <c r="AF38" i="5" s="1"/>
  <c r="AB38" i="5"/>
  <c r="W83" i="4"/>
  <c r="AE84" i="5" s="1"/>
  <c r="AF84" i="5" s="1"/>
  <c r="AB84" i="5"/>
  <c r="W113" i="4"/>
  <c r="AE114" i="5" s="1"/>
  <c r="AF114" i="5" s="1"/>
  <c r="AC114" i="5"/>
  <c r="W114" i="4"/>
  <c r="AE115" i="5" s="1"/>
  <c r="AF115" i="5" s="1"/>
  <c r="AC115" i="5"/>
  <c r="W168" i="4"/>
  <c r="AE169" i="5" s="1"/>
  <c r="AF169" i="5" s="1"/>
  <c r="AB169" i="5"/>
  <c r="W106" i="4"/>
  <c r="AE107" i="5" s="1"/>
  <c r="AF107" i="5" s="1"/>
  <c r="AC107" i="5"/>
  <c r="W140" i="4"/>
  <c r="AE141" i="5" s="1"/>
  <c r="AF141" i="5" s="1"/>
  <c r="AG141" i="5" s="1"/>
  <c r="AD141" i="5"/>
  <c r="AJ8" i="3"/>
  <c r="R9" i="5"/>
  <c r="AJ11" i="3"/>
  <c r="R12" i="5"/>
  <c r="AJ73" i="3"/>
  <c r="V74" i="5" s="1"/>
  <c r="R74" i="5"/>
  <c r="AJ59" i="3"/>
  <c r="R60" i="5"/>
  <c r="AK47" i="3"/>
  <c r="W48" i="5" s="1"/>
  <c r="X48" i="5" s="1"/>
  <c r="AJ112" i="3"/>
  <c r="R113" i="5"/>
  <c r="AJ145" i="3"/>
  <c r="R146" i="5"/>
  <c r="AJ153" i="3"/>
  <c r="R154" i="5"/>
  <c r="AJ189" i="3"/>
  <c r="V190" i="5" s="1"/>
  <c r="R190" i="5"/>
  <c r="AJ146" i="3"/>
  <c r="V147" i="5" s="1"/>
  <c r="S147" i="5"/>
  <c r="AV9" i="75"/>
  <c r="H10" i="5" s="1"/>
  <c r="L10" i="5" s="1"/>
  <c r="F10" i="5"/>
  <c r="AV6" i="75"/>
  <c r="H7" i="5" s="1"/>
  <c r="L7" i="5" s="1"/>
  <c r="F7" i="5"/>
  <c r="AV43" i="75"/>
  <c r="H44" i="5" s="1"/>
  <c r="C44" i="5"/>
  <c r="AV58" i="75"/>
  <c r="H59" i="5" s="1"/>
  <c r="L59" i="5" s="1"/>
  <c r="E59" i="5"/>
  <c r="AR61" i="75"/>
  <c r="AV88" i="75"/>
  <c r="H89" i="5" s="1"/>
  <c r="L89" i="5" s="1"/>
  <c r="F89" i="5"/>
  <c r="AV56" i="75"/>
  <c r="H57" i="5" s="1"/>
  <c r="C57" i="5"/>
  <c r="AV46" i="75"/>
  <c r="H47" i="5" s="1"/>
  <c r="L47" i="5" s="1"/>
  <c r="F47" i="5"/>
  <c r="BC61" i="75"/>
  <c r="K62" i="5" s="1"/>
  <c r="I62" i="5"/>
  <c r="AV77" i="75"/>
  <c r="H78" i="5" s="1"/>
  <c r="C78" i="5"/>
  <c r="AV122" i="75"/>
  <c r="H123" i="5" s="1"/>
  <c r="L123" i="5" s="1"/>
  <c r="G123" i="5"/>
  <c r="AV91" i="75"/>
  <c r="H92" i="5" s="1"/>
  <c r="C92" i="5"/>
  <c r="AL51" i="75"/>
  <c r="BC107" i="75"/>
  <c r="K108" i="5" s="1"/>
  <c r="J108" i="5"/>
  <c r="AV66" i="75"/>
  <c r="H67" i="5" s="1"/>
  <c r="C67" i="5"/>
  <c r="AV93" i="75"/>
  <c r="H94" i="5" s="1"/>
  <c r="F94" i="5"/>
  <c r="AV107" i="75"/>
  <c r="H108" i="5" s="1"/>
  <c r="C108" i="5"/>
  <c r="AV130" i="75"/>
  <c r="H131" i="5" s="1"/>
  <c r="L131" i="5" s="1"/>
  <c r="C131" i="5"/>
  <c r="BC116" i="75"/>
  <c r="K117" i="5" s="1"/>
  <c r="J117" i="5"/>
  <c r="AV129" i="75"/>
  <c r="H130" i="5" s="1"/>
  <c r="L130" i="5" s="1"/>
  <c r="C130" i="5"/>
  <c r="AV87" i="75"/>
  <c r="H88" i="5" s="1"/>
  <c r="L88" i="5" s="1"/>
  <c r="C88" i="5"/>
  <c r="C87" i="5"/>
  <c r="BC160" i="75"/>
  <c r="K161" i="5" s="1"/>
  <c r="J161" i="5"/>
  <c r="AV156" i="75"/>
  <c r="H157" i="5" s="1"/>
  <c r="L157" i="5" s="1"/>
  <c r="F157" i="5"/>
  <c r="C127" i="5"/>
  <c r="AV147" i="75"/>
  <c r="H148" i="5" s="1"/>
  <c r="G148" i="5"/>
  <c r="BC173" i="75"/>
  <c r="K174" i="5" s="1"/>
  <c r="I174" i="5"/>
  <c r="AV166" i="75"/>
  <c r="H167" i="5" s="1"/>
  <c r="C167" i="5"/>
  <c r="AV182" i="75"/>
  <c r="H183" i="5" s="1"/>
  <c r="L183" i="5" s="1"/>
  <c r="F183" i="5"/>
  <c r="BC8" i="75"/>
  <c r="K9" i="5" s="1"/>
  <c r="J9" i="5"/>
  <c r="J43" i="5"/>
  <c r="BC42" i="75"/>
  <c r="K43" i="5" s="1"/>
  <c r="BC77" i="75"/>
  <c r="K78" i="5" s="1"/>
  <c r="J78" i="5"/>
  <c r="AO24" i="75"/>
  <c r="C25" i="5" s="1"/>
  <c r="J118" i="5"/>
  <c r="BC117" i="75"/>
  <c r="K118" i="5" s="1"/>
  <c r="BC143" i="75"/>
  <c r="K144" i="5" s="1"/>
  <c r="J144" i="5"/>
  <c r="BC64" i="75"/>
  <c r="K65" i="5" s="1"/>
  <c r="J65" i="5"/>
  <c r="N32" i="3"/>
  <c r="P33" i="5" s="1"/>
  <c r="N33" i="5"/>
  <c r="AL191" i="75"/>
  <c r="N157" i="3"/>
  <c r="P158" i="5" s="1"/>
  <c r="M158" i="5"/>
  <c r="N180" i="3"/>
  <c r="P181" i="5" s="1"/>
  <c r="M181" i="5"/>
  <c r="N107" i="3"/>
  <c r="P108" i="5" s="1"/>
  <c r="M108" i="5"/>
  <c r="W147" i="4"/>
  <c r="AE148" i="5" s="1"/>
  <c r="AF148" i="5" s="1"/>
  <c r="AC148" i="5"/>
  <c r="H29" i="4"/>
  <c r="AA30" i="5" s="1"/>
  <c r="Z18" i="5"/>
  <c r="H17" i="4"/>
  <c r="AA18" i="5" s="1"/>
  <c r="W35" i="4"/>
  <c r="AE36" i="5" s="1"/>
  <c r="AF36" i="5" s="1"/>
  <c r="AC36" i="5"/>
  <c r="W79" i="4"/>
  <c r="AE80" i="5" s="1"/>
  <c r="AF80" i="5" s="1"/>
  <c r="AC80" i="5"/>
  <c r="W173" i="4"/>
  <c r="AE174" i="5" s="1"/>
  <c r="AF174" i="5" s="1"/>
  <c r="AC174" i="5"/>
  <c r="AJ72" i="3"/>
  <c r="R73" i="5"/>
  <c r="W13" i="4"/>
  <c r="AE14" i="5" s="1"/>
  <c r="AF14" i="5" s="1"/>
  <c r="AD14" i="5"/>
  <c r="W129" i="4"/>
  <c r="AE130" i="5" s="1"/>
  <c r="AF130" i="5" s="1"/>
  <c r="AC130" i="5"/>
  <c r="N46" i="3"/>
  <c r="P47" i="5" s="1"/>
  <c r="N47" i="5"/>
  <c r="W89" i="4"/>
  <c r="AE90" i="5" s="1"/>
  <c r="AF90" i="5" s="1"/>
  <c r="AC90" i="5"/>
  <c r="W111" i="4"/>
  <c r="AE112" i="5" s="1"/>
  <c r="AF112" i="5" s="1"/>
  <c r="AD112" i="5"/>
  <c r="W104" i="4"/>
  <c r="AE105" i="5" s="1"/>
  <c r="AD105" i="5"/>
  <c r="W135" i="4"/>
  <c r="AE136" i="5" s="1"/>
  <c r="AC136" i="5"/>
  <c r="W134" i="4"/>
  <c r="AE135" i="5" s="1"/>
  <c r="AF135" i="5" s="1"/>
  <c r="W136" i="4"/>
  <c r="AE137" i="5" s="1"/>
  <c r="AF137" i="5" s="1"/>
  <c r="AB137" i="5"/>
  <c r="W18" i="4"/>
  <c r="AE19" i="5" s="1"/>
  <c r="AF19" i="5" s="1"/>
  <c r="AB19" i="5"/>
  <c r="W29" i="4"/>
  <c r="AE30" i="5" s="1"/>
  <c r="AD30" i="5"/>
  <c r="W17" i="4"/>
  <c r="AE18" i="5" s="1"/>
  <c r="AC18" i="5"/>
  <c r="W57" i="4"/>
  <c r="AE58" i="5" s="1"/>
  <c r="AF58" i="5" s="1"/>
  <c r="AC58" i="5"/>
  <c r="W12" i="4"/>
  <c r="AE13" i="5" s="1"/>
  <c r="AF13" i="5" s="1"/>
  <c r="AB13" i="5"/>
  <c r="W80" i="4"/>
  <c r="AE81" i="5" s="1"/>
  <c r="AB81" i="5"/>
  <c r="W86" i="4"/>
  <c r="AE87" i="5" s="1"/>
  <c r="AF87" i="5" s="1"/>
  <c r="AB87" i="5"/>
  <c r="W43" i="4"/>
  <c r="AE44" i="5" s="1"/>
  <c r="AF44" i="5" s="1"/>
  <c r="W31" i="4"/>
  <c r="AE32" i="5" s="1"/>
  <c r="AF32" i="5" s="1"/>
  <c r="W117" i="4"/>
  <c r="AE118" i="5" s="1"/>
  <c r="AF118" i="5" s="1"/>
  <c r="AD118" i="5"/>
  <c r="W142" i="4"/>
  <c r="AE143" i="5" s="1"/>
  <c r="AD143" i="5"/>
  <c r="W116" i="4"/>
  <c r="AE117" i="5" s="1"/>
  <c r="AF117" i="5" s="1"/>
  <c r="AC117" i="5"/>
  <c r="H137" i="4"/>
  <c r="AA138" i="5" s="1"/>
  <c r="Z138" i="5"/>
  <c r="W170" i="4"/>
  <c r="AE171" i="5" s="1"/>
  <c r="AF171" i="5" s="1"/>
  <c r="AC171" i="5"/>
  <c r="W139" i="4"/>
  <c r="AE140" i="5" s="1"/>
  <c r="AF140" i="5" s="1"/>
  <c r="AB140" i="5"/>
  <c r="W160" i="4"/>
  <c r="AE161" i="5" s="1"/>
  <c r="AF161" i="5" s="1"/>
  <c r="AB161" i="5"/>
  <c r="W154" i="4"/>
  <c r="AE155" i="5" s="1"/>
  <c r="AF155" i="5" s="1"/>
  <c r="AC155" i="5"/>
  <c r="H143" i="4"/>
  <c r="AA144" i="5" s="1"/>
  <c r="Z144" i="5"/>
  <c r="W190" i="4"/>
  <c r="AE191" i="5" s="1"/>
  <c r="AF191" i="5" s="1"/>
  <c r="AJ10" i="3"/>
  <c r="R11" i="5"/>
  <c r="N14" i="3"/>
  <c r="P15" i="5" s="1"/>
  <c r="AJ52" i="3"/>
  <c r="R53" i="5"/>
  <c r="AJ63" i="3"/>
  <c r="S64" i="5"/>
  <c r="S66" i="3"/>
  <c r="Q67" i="5" s="1"/>
  <c r="N66" i="3"/>
  <c r="P67" i="5" s="1"/>
  <c r="N67" i="5"/>
  <c r="Q86" i="5"/>
  <c r="N111" i="3"/>
  <c r="P112" i="5" s="1"/>
  <c r="N112" i="5"/>
  <c r="AJ81" i="3"/>
  <c r="V82" i="5" s="1"/>
  <c r="N135" i="3"/>
  <c r="P136" i="5" s="1"/>
  <c r="M136" i="5"/>
  <c r="S139" i="3"/>
  <c r="Q140" i="5" s="1"/>
  <c r="AJ178" i="3"/>
  <c r="V179" i="5" s="1"/>
  <c r="R179" i="5"/>
  <c r="S158" i="3"/>
  <c r="Q159" i="5" s="1"/>
  <c r="S100" i="3"/>
  <c r="Q101" i="5" s="1"/>
  <c r="N188" i="3"/>
  <c r="P189" i="5" s="1"/>
  <c r="N189" i="5"/>
  <c r="X182" i="5"/>
  <c r="AK154" i="3"/>
  <c r="W155" i="5" s="1"/>
  <c r="X155" i="5" s="1"/>
  <c r="BC13" i="75"/>
  <c r="K14" i="5" s="1"/>
  <c r="J14" i="5"/>
  <c r="AV37" i="75"/>
  <c r="H38" i="5" s="1"/>
  <c r="BC26" i="75"/>
  <c r="K27" i="5" s="1"/>
  <c r="I27" i="5"/>
  <c r="BC44" i="75"/>
  <c r="K45" i="5" s="1"/>
  <c r="J45" i="5"/>
  <c r="BC66" i="75"/>
  <c r="K67" i="5" s="1"/>
  <c r="I67" i="5"/>
  <c r="AV47" i="75"/>
  <c r="H48" i="5" s="1"/>
  <c r="C48" i="5"/>
  <c r="AV62" i="75"/>
  <c r="H63" i="5" s="1"/>
  <c r="L63" i="5" s="1"/>
  <c r="G63" i="5"/>
  <c r="AV72" i="75"/>
  <c r="H73" i="5" s="1"/>
  <c r="L73" i="5" s="1"/>
  <c r="F73" i="5"/>
  <c r="AV63" i="75"/>
  <c r="H64" i="5" s="1"/>
  <c r="L64" i="5" s="1"/>
  <c r="C64" i="5"/>
  <c r="AV41" i="75"/>
  <c r="H42" i="5" s="1"/>
  <c r="L42" i="5" s="1"/>
  <c r="C42" i="5"/>
  <c r="BC132" i="75"/>
  <c r="K133" i="5" s="1"/>
  <c r="J133" i="5"/>
  <c r="AV75" i="75"/>
  <c r="H76" i="5" s="1"/>
  <c r="L76" i="5" s="1"/>
  <c r="E76" i="5"/>
  <c r="AV96" i="75"/>
  <c r="H97" i="5" s="1"/>
  <c r="L97" i="5" s="1"/>
  <c r="C97" i="5"/>
  <c r="AV103" i="75"/>
  <c r="H104" i="5" s="1"/>
  <c r="L104" i="5" s="1"/>
  <c r="C104" i="5"/>
  <c r="BC106" i="75"/>
  <c r="K107" i="5" s="1"/>
  <c r="J107" i="5"/>
  <c r="AV113" i="75"/>
  <c r="H114" i="5" s="1"/>
  <c r="L114" i="5" s="1"/>
  <c r="C114" i="5"/>
  <c r="AV133" i="75"/>
  <c r="H134" i="5" s="1"/>
  <c r="L134" i="5" s="1"/>
  <c r="C134" i="5"/>
  <c r="AV134" i="75"/>
  <c r="H135" i="5" s="1"/>
  <c r="L135" i="5" s="1"/>
  <c r="C135" i="5"/>
  <c r="AV145" i="75"/>
  <c r="H146" i="5" s="1"/>
  <c r="L146" i="5" s="1"/>
  <c r="F146" i="5"/>
  <c r="AV155" i="75"/>
  <c r="H156" i="5" s="1"/>
  <c r="L156" i="5" s="1"/>
  <c r="G156" i="5"/>
  <c r="BC154" i="75"/>
  <c r="K155" i="5" s="1"/>
  <c r="I155" i="5"/>
  <c r="AV172" i="75"/>
  <c r="H173" i="5" s="1"/>
  <c r="L173" i="5" s="1"/>
  <c r="F173" i="5"/>
  <c r="AV174" i="75"/>
  <c r="H175" i="5" s="1"/>
  <c r="L175" i="5" s="1"/>
  <c r="AV158" i="75"/>
  <c r="H159" i="5" s="1"/>
  <c r="L159" i="5" s="1"/>
  <c r="C159" i="5"/>
  <c r="AV191" i="75"/>
  <c r="H192" i="5" s="1"/>
  <c r="L192" i="5" s="1"/>
  <c r="C192" i="5"/>
  <c r="AJ33" i="3"/>
  <c r="BC136" i="75"/>
  <c r="K137" i="5" s="1"/>
  <c r="J137" i="5"/>
  <c r="BC65" i="75"/>
  <c r="K66" i="5" s="1"/>
  <c r="I66" i="5"/>
  <c r="BC150" i="75"/>
  <c r="K151" i="5" s="1"/>
  <c r="BC120" i="75"/>
  <c r="K121" i="5" s="1"/>
  <c r="BC185" i="75"/>
  <c r="K186" i="5" s="1"/>
  <c r="J186" i="5"/>
  <c r="BC165" i="75"/>
  <c r="K166" i="5" s="1"/>
  <c r="J166" i="5"/>
  <c r="S52" i="3"/>
  <c r="Q53" i="5" s="1"/>
  <c r="N177" i="3"/>
  <c r="P178" i="5" s="1"/>
  <c r="N178" i="5"/>
  <c r="H22" i="4"/>
  <c r="AA23" i="5" s="1"/>
  <c r="AF23" i="5" s="1"/>
  <c r="Z23" i="5"/>
  <c r="N146" i="3"/>
  <c r="P147" i="5" s="1"/>
  <c r="N37" i="3"/>
  <c r="P38" i="5" s="1"/>
  <c r="W68" i="4"/>
  <c r="AE69" i="5" s="1"/>
  <c r="AD69" i="5"/>
  <c r="H135" i="4"/>
  <c r="AA136" i="5" s="1"/>
  <c r="AF136" i="5" s="1"/>
  <c r="Z136" i="5"/>
  <c r="AJ93" i="3"/>
  <c r="V94" i="5" s="1"/>
  <c r="R94" i="5"/>
  <c r="H16" i="4"/>
  <c r="AA17" i="5" s="1"/>
  <c r="AF17" i="5" s="1"/>
  <c r="W15" i="4"/>
  <c r="AE16" i="5" s="1"/>
  <c r="AF16" i="5" s="1"/>
  <c r="AB16" i="5"/>
  <c r="W54" i="4"/>
  <c r="AE55" i="5" s="1"/>
  <c r="AF55" i="5" s="1"/>
  <c r="AC55" i="5"/>
  <c r="W59" i="4"/>
  <c r="AE60" i="5" s="1"/>
  <c r="AF60" i="5" s="1"/>
  <c r="AB60" i="5"/>
  <c r="W158" i="4"/>
  <c r="AE159" i="5" s="1"/>
  <c r="AF159" i="5" s="1"/>
  <c r="AD159" i="5"/>
  <c r="W162" i="4"/>
  <c r="AE163" i="5" s="1"/>
  <c r="AC163" i="5"/>
  <c r="W143" i="4"/>
  <c r="AE144" i="5" s="1"/>
  <c r="AF144" i="5" s="1"/>
  <c r="AC144" i="5"/>
  <c r="W184" i="4"/>
  <c r="AE185" i="5" s="1"/>
  <c r="AF185" i="5" s="1"/>
  <c r="N8" i="3"/>
  <c r="P9" i="5" s="1"/>
  <c r="O9" i="5"/>
  <c r="N6" i="3"/>
  <c r="P7" i="5" s="1"/>
  <c r="N22" i="3"/>
  <c r="P23" i="5" s="1"/>
  <c r="M23" i="5"/>
  <c r="N68" i="3"/>
  <c r="P69" i="5" s="1"/>
  <c r="M69" i="5"/>
  <c r="N59" i="3"/>
  <c r="P60" i="5" s="1"/>
  <c r="M60" i="5"/>
  <c r="N85" i="3"/>
  <c r="P86" i="5" s="1"/>
  <c r="M86" i="5"/>
  <c r="AK104" i="3"/>
  <c r="W105" i="5" s="1"/>
  <c r="X105" i="5" s="1"/>
  <c r="N151" i="3"/>
  <c r="P152" i="5" s="1"/>
  <c r="M152" i="5"/>
  <c r="AJ111" i="3"/>
  <c r="R112" i="5"/>
  <c r="AJ169" i="3"/>
  <c r="R170" i="5"/>
  <c r="AJ161" i="3"/>
  <c r="R162" i="5"/>
  <c r="N159" i="3"/>
  <c r="P160" i="5" s="1"/>
  <c r="M160" i="5"/>
  <c r="AJ182" i="3"/>
  <c r="V183" i="5" s="1"/>
  <c r="S183" i="5"/>
  <c r="N137" i="3"/>
  <c r="P138" i="5" s="1"/>
  <c r="O138" i="5"/>
  <c r="AJ173" i="3"/>
  <c r="V174" i="5" s="1"/>
  <c r="BC27" i="75"/>
  <c r="K28" i="5" s="1"/>
  <c r="J28" i="5"/>
  <c r="AV12" i="75"/>
  <c r="H13" i="5" s="1"/>
  <c r="BC20" i="75"/>
  <c r="K21" i="5" s="1"/>
  <c r="I21" i="5"/>
  <c r="BC43" i="75"/>
  <c r="K44" i="5" s="1"/>
  <c r="J44" i="5"/>
  <c r="BC17" i="75"/>
  <c r="K18" i="5" s="1"/>
  <c r="J18" i="5"/>
  <c r="AV15" i="75"/>
  <c r="H16" i="5" s="1"/>
  <c r="L16" i="5" s="1"/>
  <c r="AV45" i="75"/>
  <c r="H46" i="5" s="1"/>
  <c r="E46" i="5"/>
  <c r="BC91" i="75"/>
  <c r="K92" i="5" s="1"/>
  <c r="I92" i="5"/>
  <c r="AR45" i="75"/>
  <c r="F46" i="5" s="1"/>
  <c r="AO49" i="75"/>
  <c r="C50" i="5" s="1"/>
  <c r="AV33" i="75"/>
  <c r="H34" i="5" s="1"/>
  <c r="C34" i="5"/>
  <c r="AV50" i="75"/>
  <c r="H51" i="5" s="1"/>
  <c r="C51" i="5"/>
  <c r="AV21" i="75"/>
  <c r="H22" i="5" s="1"/>
  <c r="C22" i="5"/>
  <c r="AV73" i="75"/>
  <c r="H74" i="5" s="1"/>
  <c r="L74" i="5" s="1"/>
  <c r="G74" i="5"/>
  <c r="AV101" i="75"/>
  <c r="H102" i="5" s="1"/>
  <c r="L102" i="5" s="1"/>
  <c r="C102" i="5"/>
  <c r="AV53" i="75"/>
  <c r="H54" i="5" s="1"/>
  <c r="L54" i="5" s="1"/>
  <c r="AV85" i="75"/>
  <c r="H86" i="5" s="1"/>
  <c r="L86" i="5" s="1"/>
  <c r="AV48" i="75"/>
  <c r="H49" i="5" s="1"/>
  <c r="L49" i="5" s="1"/>
  <c r="BC151" i="75"/>
  <c r="K152" i="5" s="1"/>
  <c r="I152" i="5"/>
  <c r="AV117" i="75"/>
  <c r="H118" i="5" s="1"/>
  <c r="L118" i="5" s="1"/>
  <c r="C118" i="5"/>
  <c r="AV164" i="75"/>
  <c r="H165" i="5" s="1"/>
  <c r="L165" i="5" s="1"/>
  <c r="F165" i="5"/>
  <c r="AV177" i="75"/>
  <c r="H178" i="5" s="1"/>
  <c r="L178" i="5" s="1"/>
  <c r="F178" i="5"/>
  <c r="AV159" i="75"/>
  <c r="H160" i="5" s="1"/>
  <c r="C160" i="5"/>
  <c r="AV173" i="75"/>
  <c r="H174" i="5" s="1"/>
  <c r="L174" i="5" s="1"/>
  <c r="C174" i="5"/>
  <c r="BC186" i="75"/>
  <c r="K187" i="5" s="1"/>
  <c r="BC55" i="75"/>
  <c r="K56" i="5" s="1"/>
  <c r="I56" i="5"/>
  <c r="BC133" i="75"/>
  <c r="K134" i="5" s="1"/>
  <c r="J134" i="5"/>
  <c r="BC131" i="75"/>
  <c r="K132" i="5" s="1"/>
  <c r="BC79" i="75"/>
  <c r="K80" i="5" s="1"/>
  <c r="BC192" i="75"/>
  <c r="K193" i="5" s="1"/>
  <c r="J193" i="5"/>
  <c r="N49" i="3"/>
  <c r="P50" i="5" s="1"/>
  <c r="M50" i="5"/>
  <c r="BC95" i="75"/>
  <c r="K96" i="5" s="1"/>
  <c r="BC184" i="75"/>
  <c r="K185" i="5" s="1"/>
  <c r="J185" i="5"/>
  <c r="N164" i="3"/>
  <c r="P165" i="5" s="1"/>
  <c r="M165" i="5"/>
  <c r="N131" i="3"/>
  <c r="P132" i="5" s="1"/>
  <c r="AJ170" i="3"/>
  <c r="V171" i="5" s="1"/>
  <c r="R171" i="5"/>
  <c r="H60" i="4"/>
  <c r="AA61" i="5" s="1"/>
  <c r="Z61" i="5"/>
  <c r="H68" i="4"/>
  <c r="AA69" i="5" s="1"/>
  <c r="Z69" i="5"/>
  <c r="W14" i="4"/>
  <c r="AE15" i="5" s="1"/>
  <c r="AC15" i="5"/>
  <c r="AJ75" i="3"/>
  <c r="V76" i="5" s="1"/>
  <c r="R76" i="5"/>
  <c r="R169" i="5"/>
  <c r="AJ168" i="3"/>
  <c r="V169" i="5" s="1"/>
  <c r="W185" i="4"/>
  <c r="AE186" i="5" s="1"/>
  <c r="AC186" i="5"/>
  <c r="W91" i="4"/>
  <c r="AE92" i="5" s="1"/>
  <c r="AF92" i="5" s="1"/>
  <c r="AC92" i="5"/>
  <c r="H98" i="4"/>
  <c r="AA99" i="5" s="1"/>
  <c r="W180" i="4"/>
  <c r="AE181" i="5" s="1"/>
  <c r="AF181" i="5" s="1"/>
  <c r="AG181" i="5" s="1"/>
  <c r="AC181" i="5"/>
  <c r="S186" i="3"/>
  <c r="Q187" i="5" s="1"/>
  <c r="H175" i="4"/>
  <c r="AA176" i="5" s="1"/>
  <c r="AF176" i="5" s="1"/>
  <c r="Z176" i="5"/>
  <c r="W108" i="4"/>
  <c r="AE109" i="5" s="1"/>
  <c r="AF109" i="5" s="1"/>
  <c r="N189" i="3"/>
  <c r="P190" i="5" s="1"/>
  <c r="W149" i="4"/>
  <c r="AE150" i="5" s="1"/>
  <c r="AF150" i="5" s="1"/>
  <c r="H104" i="4"/>
  <c r="AA105" i="5" s="1"/>
  <c r="AF105" i="5" s="1"/>
  <c r="Z105" i="5"/>
  <c r="W93" i="4"/>
  <c r="AE94" i="5" s="1"/>
  <c r="AF94" i="5" s="1"/>
  <c r="AB94" i="5"/>
  <c r="W105" i="4"/>
  <c r="AE106" i="5" s="1"/>
  <c r="AF106" i="5" s="1"/>
  <c r="AC106" i="5"/>
  <c r="W137" i="4"/>
  <c r="AE138" i="5" s="1"/>
  <c r="AB138" i="5"/>
  <c r="N62" i="3"/>
  <c r="P63" i="5" s="1"/>
  <c r="W21" i="4"/>
  <c r="AE22" i="5" s="1"/>
  <c r="AF22" i="5" s="1"/>
  <c r="H40" i="4"/>
  <c r="AA41" i="5" s="1"/>
  <c r="AF41" i="5" s="1"/>
  <c r="Z41" i="5"/>
  <c r="W25" i="4"/>
  <c r="AE26" i="5" s="1"/>
  <c r="AF26" i="5" s="1"/>
  <c r="AC26" i="5"/>
  <c r="W6" i="4"/>
  <c r="AE7" i="5" s="1"/>
  <c r="AF7" i="5" s="1"/>
  <c r="AC7" i="5"/>
  <c r="W47" i="4"/>
  <c r="AE48" i="5" s="1"/>
  <c r="AF48" i="5" s="1"/>
  <c r="AC48" i="5"/>
  <c r="H96" i="4"/>
  <c r="AA97" i="5" s="1"/>
  <c r="AF97" i="5" s="1"/>
  <c r="Z97" i="5"/>
  <c r="W26" i="4"/>
  <c r="AE27" i="5" s="1"/>
  <c r="AF27" i="5" s="1"/>
  <c r="AB27" i="5"/>
  <c r="W63" i="4"/>
  <c r="AE64" i="5" s="1"/>
  <c r="AF64" i="5" s="1"/>
  <c r="AB64" i="5"/>
  <c r="H8" i="4"/>
  <c r="AA9" i="5" s="1"/>
  <c r="AF9" i="5" s="1"/>
  <c r="Z9" i="5"/>
  <c r="W28" i="4"/>
  <c r="AE29" i="5" s="1"/>
  <c r="AF29" i="5" s="1"/>
  <c r="AB29" i="5"/>
  <c r="W58" i="4"/>
  <c r="AE59" i="5" s="1"/>
  <c r="AF59" i="5" s="1"/>
  <c r="W99" i="4"/>
  <c r="AE100" i="5" s="1"/>
  <c r="AF100" i="5" s="1"/>
  <c r="AC100" i="5"/>
  <c r="W66" i="4"/>
  <c r="AE67" i="5" s="1"/>
  <c r="AF67" i="5" s="1"/>
  <c r="AB67" i="5"/>
  <c r="H19" i="4"/>
  <c r="AA20" i="5" s="1"/>
  <c r="AF20" i="5" s="1"/>
  <c r="Z20" i="5"/>
  <c r="W92" i="4"/>
  <c r="AE93" i="5" s="1"/>
  <c r="AB93" i="5"/>
  <c r="W61" i="4"/>
  <c r="AE62" i="5" s="1"/>
  <c r="AB62" i="5"/>
  <c r="H177" i="4"/>
  <c r="AA178" i="5" s="1"/>
  <c r="AF178" i="5" s="1"/>
  <c r="W95" i="4"/>
  <c r="AE96" i="5" s="1"/>
  <c r="AF96" i="5" s="1"/>
  <c r="W120" i="4"/>
  <c r="AE121" i="5" s="1"/>
  <c r="AF121" i="5" s="1"/>
  <c r="AC121" i="5"/>
  <c r="W176" i="4"/>
  <c r="AE177" i="5" s="1"/>
  <c r="AF177" i="5" s="1"/>
  <c r="AB177" i="5"/>
  <c r="H185" i="4"/>
  <c r="AA186" i="5" s="1"/>
  <c r="AF186" i="5" s="1"/>
  <c r="W118" i="4"/>
  <c r="AE119" i="5" s="1"/>
  <c r="AC119" i="5"/>
  <c r="AF143" i="5"/>
  <c r="W125" i="4"/>
  <c r="AE126" i="5" s="1"/>
  <c r="AF126" i="5" s="1"/>
  <c r="W65" i="4"/>
  <c r="AE66" i="5" s="1"/>
  <c r="AF66" i="5" s="1"/>
  <c r="AC66" i="5"/>
  <c r="W187" i="4"/>
  <c r="AE188" i="5" s="1"/>
  <c r="AF188" i="5" s="1"/>
  <c r="AK6" i="3"/>
  <c r="W7" i="5" s="1"/>
  <c r="Q7" i="5"/>
  <c r="N63" i="3"/>
  <c r="P64" i="5" s="1"/>
  <c r="M64" i="5"/>
  <c r="AJ70" i="3"/>
  <c r="V71" i="5" s="1"/>
  <c r="R71" i="5"/>
  <c r="AJ86" i="3"/>
  <c r="S87" i="5"/>
  <c r="AJ77" i="3"/>
  <c r="R78" i="5"/>
  <c r="S103" i="3"/>
  <c r="Q104" i="5" s="1"/>
  <c r="AK190" i="3"/>
  <c r="W191" i="5" s="1"/>
  <c r="Q191" i="5"/>
  <c r="AJ131" i="3"/>
  <c r="AJ179" i="3"/>
  <c r="V180" i="5" s="1"/>
  <c r="R180" i="5"/>
  <c r="AV4" i="75"/>
  <c r="H5" i="5" s="1"/>
  <c r="F5" i="5"/>
  <c r="AR29" i="75"/>
  <c r="AV60" i="75"/>
  <c r="H61" i="5" s="1"/>
  <c r="L61" i="5" s="1"/>
  <c r="C61" i="5"/>
  <c r="AV39" i="75"/>
  <c r="H40" i="5" s="1"/>
  <c r="L40" i="5" s="1"/>
  <c r="F40" i="5"/>
  <c r="AV20" i="75"/>
  <c r="H21" i="5" s="1"/>
  <c r="L21" i="5" s="1"/>
  <c r="C21" i="5"/>
  <c r="BC51" i="75"/>
  <c r="K52" i="5" s="1"/>
  <c r="J52" i="5"/>
  <c r="AV31" i="75"/>
  <c r="H32" i="5" s="1"/>
  <c r="L32" i="5" s="1"/>
  <c r="C32" i="5"/>
  <c r="BC83" i="75"/>
  <c r="K84" i="5" s="1"/>
  <c r="I84" i="5"/>
  <c r="AV84" i="75"/>
  <c r="H85" i="5" s="1"/>
  <c r="L85" i="5" s="1"/>
  <c r="AG85" i="5" s="1"/>
  <c r="C85" i="5"/>
  <c r="AV104" i="75"/>
  <c r="H105" i="5" s="1"/>
  <c r="L105" i="5" s="1"/>
  <c r="F105" i="5"/>
  <c r="AV74" i="75"/>
  <c r="H75" i="5" s="1"/>
  <c r="L75" i="5" s="1"/>
  <c r="C75" i="5"/>
  <c r="AR86" i="75"/>
  <c r="F87" i="5" s="1"/>
  <c r="BC96" i="75"/>
  <c r="K97" i="5" s="1"/>
  <c r="J97" i="5"/>
  <c r="BC85" i="75"/>
  <c r="K86" i="5" s="1"/>
  <c r="J86" i="5"/>
  <c r="BC111" i="75"/>
  <c r="K112" i="5" s="1"/>
  <c r="J112" i="5"/>
  <c r="AO120" i="75"/>
  <c r="C121" i="5" s="1"/>
  <c r="AL129" i="75"/>
  <c r="AV138" i="75"/>
  <c r="H139" i="5" s="1"/>
  <c r="L139" i="5" s="1"/>
  <c r="C139" i="5"/>
  <c r="AV167" i="75"/>
  <c r="H168" i="5" s="1"/>
  <c r="C168" i="5"/>
  <c r="AV187" i="75"/>
  <c r="H188" i="5" s="1"/>
  <c r="L188" i="5" s="1"/>
  <c r="C188" i="5"/>
  <c r="AJ64" i="3"/>
  <c r="V65" i="5" s="1"/>
  <c r="BC57" i="75"/>
  <c r="K58" i="5" s="1"/>
  <c r="I58" i="5"/>
  <c r="BC125" i="75"/>
  <c r="K126" i="5" s="1"/>
  <c r="J126" i="5"/>
  <c r="BC47" i="75"/>
  <c r="K48" i="5" s="1"/>
  <c r="BC127" i="75"/>
  <c r="K128" i="5" s="1"/>
  <c r="J128" i="5"/>
  <c r="N92" i="3"/>
  <c r="P93" i="5" s="1"/>
  <c r="M93" i="5"/>
  <c r="N28" i="3"/>
  <c r="P29" i="5" s="1"/>
  <c r="M44" i="5"/>
  <c r="N43" i="3"/>
  <c r="P44" i="5" s="1"/>
  <c r="N86" i="3"/>
  <c r="P87" i="5" s="1"/>
  <c r="N87" i="5"/>
  <c r="M119" i="5"/>
  <c r="N118" i="3"/>
  <c r="P119" i="5" s="1"/>
  <c r="N133" i="3"/>
  <c r="P134" i="5" s="1"/>
  <c r="N134" i="5"/>
  <c r="Z62" i="5"/>
  <c r="H61" i="4"/>
  <c r="AA62" i="5" s="1"/>
  <c r="AF62" i="5" s="1"/>
  <c r="N114" i="3"/>
  <c r="P115" i="5" s="1"/>
  <c r="BC171" i="75"/>
  <c r="K172" i="5" s="1"/>
  <c r="H49" i="4"/>
  <c r="AA50" i="5" s="1"/>
  <c r="AF50" i="5" s="1"/>
  <c r="Z50" i="5"/>
  <c r="W20" i="4"/>
  <c r="AE21" i="5" s="1"/>
  <c r="AF21" i="5" s="1"/>
  <c r="H78" i="4"/>
  <c r="AA79" i="5" s="1"/>
  <c r="AF79" i="5" s="1"/>
  <c r="W159" i="4"/>
  <c r="AE160" i="5" s="1"/>
  <c r="AC160" i="5"/>
  <c r="H186" i="4"/>
  <c r="AA187" i="5" s="1"/>
  <c r="Z187" i="5"/>
  <c r="H159" i="4"/>
  <c r="AA160" i="5" s="1"/>
  <c r="Z160" i="5"/>
  <c r="N193" i="3"/>
  <c r="P194" i="5" s="1"/>
  <c r="H162" i="4"/>
  <c r="AA163" i="5" s="1"/>
  <c r="AF163" i="5" s="1"/>
  <c r="Z163" i="5"/>
  <c r="H64" i="4"/>
  <c r="AA65" i="5" s="1"/>
  <c r="AF65" i="5" s="1"/>
  <c r="Z65" i="5"/>
  <c r="W179" i="4"/>
  <c r="AE180" i="5" s="1"/>
  <c r="AB180" i="5"/>
  <c r="Q169" i="5"/>
  <c r="AK184" i="3"/>
  <c r="W185" i="5" s="1"/>
  <c r="X185" i="5" s="1"/>
  <c r="Q185" i="5"/>
  <c r="BC4" i="75"/>
  <c r="K5" i="5" s="1"/>
  <c r="I5" i="5"/>
  <c r="BC5" i="75"/>
  <c r="K6" i="5" s="1"/>
  <c r="J6" i="5"/>
  <c r="BC28" i="75"/>
  <c r="K29" i="5" s="1"/>
  <c r="J29" i="5"/>
  <c r="BC21" i="75"/>
  <c r="K22" i="5" s="1"/>
  <c r="J22" i="5"/>
  <c r="AV38" i="75"/>
  <c r="H39" i="5" s="1"/>
  <c r="L39" i="5" s="1"/>
  <c r="F39" i="5"/>
  <c r="AV40" i="75"/>
  <c r="H41" i="5" s="1"/>
  <c r="L41" i="5" s="1"/>
  <c r="F41" i="5"/>
  <c r="BC108" i="75"/>
  <c r="K109" i="5" s="1"/>
  <c r="J109" i="5"/>
  <c r="BC50" i="75"/>
  <c r="K51" i="5" s="1"/>
  <c r="AV90" i="75"/>
  <c r="H91" i="5" s="1"/>
  <c r="L91" i="5" s="1"/>
  <c r="F91" i="5"/>
  <c r="AV111" i="75"/>
  <c r="H112" i="5" s="1"/>
  <c r="L112" i="5" s="1"/>
  <c r="G112" i="5"/>
  <c r="AV114" i="75"/>
  <c r="H115" i="5" s="1"/>
  <c r="F115" i="5"/>
  <c r="AV127" i="75"/>
  <c r="H128" i="5" s="1"/>
  <c r="L128" i="5" s="1"/>
  <c r="G128" i="5"/>
  <c r="BC139" i="75"/>
  <c r="K140" i="5" s="1"/>
  <c r="L140" i="5" s="1"/>
  <c r="I140" i="5"/>
  <c r="AV92" i="75"/>
  <c r="H93" i="5" s="1"/>
  <c r="L93" i="5" s="1"/>
  <c r="C93" i="5"/>
  <c r="AV144" i="75"/>
  <c r="H145" i="5" s="1"/>
  <c r="G145" i="5"/>
  <c r="BC157" i="75"/>
  <c r="K158" i="5" s="1"/>
  <c r="I158" i="5"/>
  <c r="AV175" i="75"/>
  <c r="H176" i="5" s="1"/>
  <c r="C176" i="5"/>
  <c r="AV179" i="75"/>
  <c r="H180" i="5" s="1"/>
  <c r="L180" i="5" s="1"/>
  <c r="C180" i="5"/>
  <c r="BC152" i="75"/>
  <c r="K153" i="5" s="1"/>
  <c r="J153" i="5"/>
  <c r="AV162" i="75"/>
  <c r="H163" i="5" s="1"/>
  <c r="L163" i="5" s="1"/>
  <c r="F163" i="5"/>
  <c r="AV180" i="75"/>
  <c r="H181" i="5" s="1"/>
  <c r="L181" i="5" s="1"/>
  <c r="F181" i="5"/>
  <c r="J40" i="5"/>
  <c r="BC39" i="75"/>
  <c r="K40" i="5" s="1"/>
  <c r="BC109" i="75"/>
  <c r="K110" i="5" s="1"/>
  <c r="J110" i="5"/>
  <c r="J94" i="5"/>
  <c r="BC93" i="75"/>
  <c r="K94" i="5" s="1"/>
  <c r="N57" i="3"/>
  <c r="P58" i="5" s="1"/>
  <c r="M58" i="5"/>
  <c r="N54" i="3"/>
  <c r="P55" i="5" s="1"/>
  <c r="M55" i="5"/>
  <c r="AL134" i="75"/>
  <c r="BC176" i="75"/>
  <c r="K177" i="5" s="1"/>
  <c r="J177" i="5"/>
  <c r="N183" i="3"/>
  <c r="P184" i="5" s="1"/>
  <c r="M184" i="5"/>
  <c r="AC61" i="5"/>
  <c r="W60" i="4"/>
  <c r="AE61" i="5" s="1"/>
  <c r="H30" i="4"/>
  <c r="AA31" i="5" s="1"/>
  <c r="Z31" i="5"/>
  <c r="W33" i="4"/>
  <c r="AE34" i="5" s="1"/>
  <c r="AF34" i="5" s="1"/>
  <c r="AC34" i="5"/>
  <c r="N101" i="3"/>
  <c r="P102" i="5" s="1"/>
  <c r="M102" i="5"/>
  <c r="H14" i="4"/>
  <c r="AA15" i="5" s="1"/>
  <c r="AF15" i="5" s="1"/>
  <c r="Z15" i="5"/>
  <c r="H53" i="4"/>
  <c r="AA54" i="5" s="1"/>
  <c r="AF54" i="5" s="1"/>
  <c r="Z89" i="5"/>
  <c r="H88" i="4"/>
  <c r="AA89" i="5" s="1"/>
  <c r="W122" i="4"/>
  <c r="AE123" i="5" s="1"/>
  <c r="AF123" i="5" s="1"/>
  <c r="W100" i="4"/>
  <c r="AE101" i="5" s="1"/>
  <c r="AF101" i="5" s="1"/>
  <c r="H179" i="4"/>
  <c r="AA180" i="5" s="1"/>
  <c r="AF180" i="5" s="1"/>
  <c r="W165" i="4"/>
  <c r="AE166" i="5" s="1"/>
  <c r="AF166" i="5" s="1"/>
  <c r="W36" i="4"/>
  <c r="AE37" i="5" s="1"/>
  <c r="AF37" i="5" s="1"/>
  <c r="AB37" i="5"/>
  <c r="N175" i="3"/>
  <c r="P176" i="5" s="1"/>
  <c r="X176" i="5" s="1"/>
  <c r="M176" i="5"/>
  <c r="N167" i="3"/>
  <c r="P168" i="5" s="1"/>
  <c r="M168" i="5"/>
  <c r="W39" i="4"/>
  <c r="AE40" i="5" s="1"/>
  <c r="AF40" i="5" s="1"/>
  <c r="AB40" i="5"/>
  <c r="W74" i="4"/>
  <c r="AE75" i="5" s="1"/>
  <c r="AF75" i="5" s="1"/>
  <c r="AB75" i="5"/>
  <c r="W41" i="4"/>
  <c r="AE42" i="5" s="1"/>
  <c r="AF42" i="5" s="1"/>
  <c r="AC42" i="5"/>
  <c r="W76" i="4"/>
  <c r="AE77" i="5" s="1"/>
  <c r="AF77" i="5" s="1"/>
  <c r="AD77" i="5"/>
  <c r="W115" i="4"/>
  <c r="AE116" i="5" s="1"/>
  <c r="AF116" i="5" s="1"/>
  <c r="AC116" i="5"/>
  <c r="W72" i="4"/>
  <c r="AE73" i="5" s="1"/>
  <c r="AF73" i="5" s="1"/>
  <c r="AB73" i="5"/>
  <c r="W82" i="4"/>
  <c r="AE83" i="5" s="1"/>
  <c r="AF83" i="5" s="1"/>
  <c r="W52" i="4"/>
  <c r="AE53" i="5" s="1"/>
  <c r="AF53" i="5" s="1"/>
  <c r="AC53" i="5"/>
  <c r="W101" i="4"/>
  <c r="AE102" i="5" s="1"/>
  <c r="AF102" i="5" s="1"/>
  <c r="AD102" i="5"/>
  <c r="W88" i="4"/>
  <c r="AE89" i="5" s="1"/>
  <c r="AD89" i="5"/>
  <c r="W138" i="4"/>
  <c r="AE139" i="5" s="1"/>
  <c r="AF139" i="5" s="1"/>
  <c r="AC139" i="5"/>
  <c r="W182" i="4"/>
  <c r="AE183" i="5" s="1"/>
  <c r="AF183" i="5" s="1"/>
  <c r="AD183" i="5"/>
  <c r="W124" i="4"/>
  <c r="AE125" i="5" s="1"/>
  <c r="AF125" i="5" s="1"/>
  <c r="AC125" i="5"/>
  <c r="W128" i="4"/>
  <c r="AE129" i="5" s="1"/>
  <c r="AF129" i="5" s="1"/>
  <c r="AC129" i="5"/>
  <c r="N38" i="3"/>
  <c r="P39" i="5" s="1"/>
  <c r="O39" i="5"/>
  <c r="S31" i="3"/>
  <c r="Q32" i="5" s="1"/>
  <c r="AJ39" i="3"/>
  <c r="V40" i="5" s="1"/>
  <c r="S40" i="5"/>
  <c r="AJ57" i="3"/>
  <c r="R58" i="5"/>
  <c r="AJ79" i="3"/>
  <c r="V80" i="5" s="1"/>
  <c r="R80" i="5"/>
  <c r="AJ84" i="3"/>
  <c r="AK84" i="3" s="1"/>
  <c r="W85" i="5" s="1"/>
  <c r="X85" i="5" s="1"/>
  <c r="AJ130" i="3"/>
  <c r="V131" i="5" s="1"/>
  <c r="R131" i="5"/>
  <c r="S89" i="3"/>
  <c r="Q90" i="5" s="1"/>
  <c r="N103" i="3"/>
  <c r="P104" i="5" s="1"/>
  <c r="N104" i="5"/>
  <c r="N84" i="3"/>
  <c r="P85" i="5" s="1"/>
  <c r="N134" i="3"/>
  <c r="P135" i="5" s="1"/>
  <c r="N135" i="5"/>
  <c r="AJ172" i="3"/>
  <c r="V173" i="5" s="1"/>
  <c r="R173" i="5"/>
  <c r="AJ160" i="3"/>
  <c r="V161" i="5" s="1"/>
  <c r="R161" i="5"/>
  <c r="S148" i="3"/>
  <c r="Q149" i="5" s="1"/>
  <c r="AJ137" i="3"/>
  <c r="R138" i="5"/>
  <c r="AV10" i="75"/>
  <c r="H11" i="5" s="1"/>
  <c r="L11" i="5" s="1"/>
  <c r="C11" i="5"/>
  <c r="AV42" i="75"/>
  <c r="H43" i="5" s="1"/>
  <c r="L43" i="5" s="1"/>
  <c r="E43" i="5"/>
  <c r="AV7" i="75"/>
  <c r="H8" i="5" s="1"/>
  <c r="L8" i="5" s="1"/>
  <c r="C8" i="5"/>
  <c r="AL29" i="75"/>
  <c r="AV55" i="75"/>
  <c r="H56" i="5" s="1"/>
  <c r="L56" i="5" s="1"/>
  <c r="F56" i="5"/>
  <c r="AV11" i="75"/>
  <c r="H12" i="5" s="1"/>
  <c r="L12" i="5" s="1"/>
  <c r="C12" i="5"/>
  <c r="AV67" i="75"/>
  <c r="H68" i="5" s="1"/>
  <c r="G68" i="5"/>
  <c r="BC76" i="75"/>
  <c r="K77" i="5" s="1"/>
  <c r="J77" i="5"/>
  <c r="AV59" i="75"/>
  <c r="H60" i="5" s="1"/>
  <c r="AV78" i="75"/>
  <c r="H79" i="5" s="1"/>
  <c r="L79" i="5" s="1"/>
  <c r="BC124" i="75"/>
  <c r="K125" i="5" s="1"/>
  <c r="J125" i="5"/>
  <c r="AV112" i="75"/>
  <c r="H113" i="5" s="1"/>
  <c r="F113" i="5"/>
  <c r="AV109" i="75"/>
  <c r="H110" i="5" s="1"/>
  <c r="F110" i="5"/>
  <c r="AV95" i="75"/>
  <c r="H96" i="5" s="1"/>
  <c r="L96" i="5" s="1"/>
  <c r="F96" i="5"/>
  <c r="AO115" i="75"/>
  <c r="C116" i="5" s="1"/>
  <c r="AV94" i="75"/>
  <c r="H95" i="5" s="1"/>
  <c r="L95" i="5" s="1"/>
  <c r="C95" i="5"/>
  <c r="BC144" i="75"/>
  <c r="K145" i="5" s="1"/>
  <c r="J145" i="5"/>
  <c r="BC167" i="75"/>
  <c r="K168" i="5" s="1"/>
  <c r="I168" i="5"/>
  <c r="AV185" i="75"/>
  <c r="H186" i="5" s="1"/>
  <c r="L186" i="5" s="1"/>
  <c r="C186" i="5"/>
  <c r="AR183" i="75"/>
  <c r="F184" i="5" s="1"/>
  <c r="BC180" i="75"/>
  <c r="K181" i="5" s="1"/>
  <c r="BC147" i="75"/>
  <c r="K148" i="5" s="1"/>
  <c r="J148" i="5"/>
  <c r="AO98" i="75"/>
  <c r="BC137" i="75"/>
  <c r="K138" i="5" s="1"/>
  <c r="J138" i="5"/>
  <c r="BC166" i="75"/>
  <c r="K167" i="5" s="1"/>
  <c r="I167" i="5"/>
  <c r="N24" i="3"/>
  <c r="P25" i="5" s="1"/>
  <c r="M25" i="5"/>
  <c r="N40" i="3"/>
  <c r="P41" i="5" s="1"/>
  <c r="N41" i="5"/>
  <c r="BC161" i="75"/>
  <c r="K162" i="5" s="1"/>
  <c r="BC189" i="75"/>
  <c r="K190" i="5" s="1"/>
  <c r="S64" i="3"/>
  <c r="Q65" i="5" s="1"/>
  <c r="BC175" i="75"/>
  <c r="K176" i="5" s="1"/>
  <c r="W71" i="4"/>
  <c r="AE72" i="5" s="1"/>
  <c r="AF72" i="5" s="1"/>
  <c r="AC72" i="5"/>
  <c r="S80" i="3"/>
  <c r="Q81" i="5" s="1"/>
  <c r="W30" i="4"/>
  <c r="AE31" i="5" s="1"/>
  <c r="AC31" i="5"/>
  <c r="N190" i="3"/>
  <c r="P191" i="5" s="1"/>
  <c r="N191" i="5"/>
  <c r="W193" i="4"/>
  <c r="AE194" i="5" s="1"/>
  <c r="AF194" i="5" s="1"/>
  <c r="AC194" i="5"/>
  <c r="W81" i="4"/>
  <c r="AE82" i="5" s="1"/>
  <c r="AF82" i="5" s="1"/>
  <c r="AC82" i="5"/>
  <c r="S137" i="3"/>
  <c r="Q138" i="5" s="1"/>
  <c r="W189" i="4"/>
  <c r="AE190" i="5" s="1"/>
  <c r="AF190" i="5" s="1"/>
  <c r="AC190" i="5"/>
  <c r="H155" i="4"/>
  <c r="AA156" i="5" s="1"/>
  <c r="AF156" i="5" s="1"/>
  <c r="W107" i="4"/>
  <c r="AE108" i="5" s="1"/>
  <c r="AF108" i="5" s="1"/>
  <c r="AC108" i="5"/>
  <c r="AK5" i="3"/>
  <c r="W6" i="5" s="1"/>
  <c r="X6" i="5" s="1"/>
  <c r="Q6" i="5"/>
  <c r="AJ101" i="3"/>
  <c r="R102" i="5"/>
  <c r="AJ122" i="3"/>
  <c r="V123" i="5" s="1"/>
  <c r="R123" i="5"/>
  <c r="W10" i="4"/>
  <c r="AE11" i="5" s="1"/>
  <c r="AF11" i="5" s="1"/>
  <c r="AB11" i="5"/>
  <c r="W85" i="4"/>
  <c r="AE86" i="5" s="1"/>
  <c r="AF86" i="5" s="1"/>
  <c r="AD86" i="5"/>
  <c r="W42" i="4"/>
  <c r="AE43" i="5" s="1"/>
  <c r="AF43" i="5" s="1"/>
  <c r="AB43" i="5"/>
  <c r="W9" i="4"/>
  <c r="AE10" i="5" s="1"/>
  <c r="AF10" i="5" s="1"/>
  <c r="AC10" i="5"/>
  <c r="W121" i="4"/>
  <c r="AE122" i="5" s="1"/>
  <c r="AF122" i="5" s="1"/>
  <c r="AC122" i="5"/>
  <c r="H112" i="4"/>
  <c r="AA113" i="5" s="1"/>
  <c r="Z113" i="5"/>
  <c r="W103" i="4"/>
  <c r="AE104" i="5" s="1"/>
  <c r="AF104" i="5" s="1"/>
  <c r="AD104" i="5"/>
  <c r="W97" i="4"/>
  <c r="AE98" i="5" s="1"/>
  <c r="AF98" i="5" s="1"/>
  <c r="AC98" i="5"/>
  <c r="W130" i="4"/>
  <c r="AE131" i="5" s="1"/>
  <c r="AF131" i="5" s="1"/>
  <c r="AC131" i="5"/>
  <c r="W112" i="4"/>
  <c r="AE113" i="5" s="1"/>
  <c r="AD113" i="5"/>
  <c r="W5" i="4"/>
  <c r="AE6" i="5" s="1"/>
  <c r="AF6" i="5" s="1"/>
  <c r="N21" i="3"/>
  <c r="P22" i="5" s="1"/>
  <c r="N22" i="5"/>
  <c r="AJ36" i="3"/>
  <c r="AK36" i="3" s="1"/>
  <c r="W37" i="5" s="1"/>
  <c r="X37" i="5" s="1"/>
  <c r="N71" i="3"/>
  <c r="P72" i="5" s="1"/>
  <c r="M72" i="5"/>
  <c r="AJ87" i="3"/>
  <c r="V88" i="5" s="1"/>
  <c r="R88" i="5"/>
  <c r="AJ85" i="3"/>
  <c r="V86" i="5" s="1"/>
  <c r="R86" i="5"/>
  <c r="AJ106" i="3"/>
  <c r="R107" i="5"/>
  <c r="AJ127" i="3"/>
  <c r="N116" i="3"/>
  <c r="P117" i="5" s="1"/>
  <c r="N117" i="5"/>
  <c r="AK180" i="3"/>
  <c r="W181" i="5" s="1"/>
  <c r="X181" i="5" s="1"/>
  <c r="Q181" i="5"/>
  <c r="X152" i="5"/>
  <c r="N171" i="3"/>
  <c r="P172" i="5" s="1"/>
  <c r="O172" i="5"/>
  <c r="AJ192" i="3"/>
  <c r="AR25" i="75"/>
  <c r="F26" i="5" s="1"/>
  <c r="BC12" i="75"/>
  <c r="K13" i="5" s="1"/>
  <c r="J13" i="5"/>
  <c r="AR23" i="75"/>
  <c r="F24" i="5" s="1"/>
  <c r="AV8" i="75"/>
  <c r="H9" i="5" s="1"/>
  <c r="L9" i="5" s="1"/>
  <c r="AG9" i="5" s="1"/>
  <c r="BC67" i="75"/>
  <c r="K68" i="5" s="1"/>
  <c r="J68" i="5"/>
  <c r="BC33" i="75"/>
  <c r="K34" i="5" s="1"/>
  <c r="J34" i="5"/>
  <c r="AV27" i="75"/>
  <c r="H28" i="5" s="1"/>
  <c r="L28" i="5" s="1"/>
  <c r="F28" i="5"/>
  <c r="BC16" i="75"/>
  <c r="K17" i="5" s="1"/>
  <c r="J17" i="5"/>
  <c r="BC59" i="75"/>
  <c r="K60" i="5" s="1"/>
  <c r="J60" i="5"/>
  <c r="BC54" i="75"/>
  <c r="K55" i="5" s="1"/>
  <c r="I55" i="5"/>
  <c r="AV68" i="75"/>
  <c r="H69" i="5" s="1"/>
  <c r="L69" i="5" s="1"/>
  <c r="C69" i="5"/>
  <c r="BC45" i="75"/>
  <c r="K46" i="5" s="1"/>
  <c r="I46" i="5"/>
  <c r="AV34" i="75"/>
  <c r="H35" i="5" s="1"/>
  <c r="L35" i="5" s="1"/>
  <c r="C35" i="5"/>
  <c r="AV54" i="75"/>
  <c r="H55" i="5" s="1"/>
  <c r="L55" i="5" s="1"/>
  <c r="C55" i="5"/>
  <c r="AV106" i="75"/>
  <c r="H107" i="5" s="1"/>
  <c r="L107" i="5" s="1"/>
  <c r="F107" i="5"/>
  <c r="BC89" i="75"/>
  <c r="K90" i="5" s="1"/>
  <c r="I90" i="5"/>
  <c r="BC112" i="75"/>
  <c r="K113" i="5" s="1"/>
  <c r="J113" i="5"/>
  <c r="AV102" i="75"/>
  <c r="H103" i="5" s="1"/>
  <c r="L103" i="5" s="1"/>
  <c r="F103" i="5"/>
  <c r="AR126" i="75"/>
  <c r="F127" i="5" s="1"/>
  <c r="AV135" i="75"/>
  <c r="H136" i="5" s="1"/>
  <c r="L136" i="5" s="1"/>
  <c r="G136" i="5"/>
  <c r="AV123" i="75"/>
  <c r="H124" i="5" s="1"/>
  <c r="C124" i="5"/>
  <c r="AV153" i="75"/>
  <c r="H154" i="5" s="1"/>
  <c r="L154" i="5" s="1"/>
  <c r="C154" i="5"/>
  <c r="AV140" i="75"/>
  <c r="H141" i="5" s="1"/>
  <c r="L141" i="5" s="1"/>
  <c r="C141" i="5"/>
  <c r="AV184" i="75"/>
  <c r="H185" i="5" s="1"/>
  <c r="L185" i="5" s="1"/>
  <c r="C185" i="5"/>
  <c r="AV170" i="75"/>
  <c r="H171" i="5" s="1"/>
  <c r="F171" i="5"/>
  <c r="L171" i="5"/>
  <c r="AV160" i="75"/>
  <c r="H161" i="5" s="1"/>
  <c r="L161" i="5" s="1"/>
  <c r="F161" i="5"/>
  <c r="AV189" i="75"/>
  <c r="H190" i="5" s="1"/>
  <c r="C190" i="5"/>
  <c r="AV143" i="75"/>
  <c r="H144" i="5" s="1"/>
  <c r="L144" i="5" s="1"/>
  <c r="C144" i="5"/>
  <c r="BC37" i="75"/>
  <c r="K38" i="5" s="1"/>
  <c r="J38" i="5"/>
  <c r="J115" i="5"/>
  <c r="BC114" i="75"/>
  <c r="K115" i="5" s="1"/>
  <c r="J124" i="5"/>
  <c r="BC123" i="75"/>
  <c r="K124" i="5" s="1"/>
  <c r="BC162" i="75"/>
  <c r="K163" i="5" s="1"/>
  <c r="J163" i="5"/>
  <c r="BC190" i="75"/>
  <c r="K191" i="5" s="1"/>
  <c r="I191" i="5"/>
  <c r="BC56" i="75"/>
  <c r="K57" i="5" s="1"/>
  <c r="N93" i="3"/>
  <c r="P94" i="5" s="1"/>
  <c r="M94" i="5"/>
  <c r="N147" i="3"/>
  <c r="P148" i="5" s="1"/>
  <c r="M148" i="5"/>
  <c r="BC159" i="75"/>
  <c r="K160" i="5" s="1"/>
  <c r="N67" i="3"/>
  <c r="P68" i="5" s="1"/>
  <c r="M68" i="5"/>
  <c r="N126" i="3"/>
  <c r="P127" i="5" s="1"/>
  <c r="H92" i="4"/>
  <c r="AA93" i="5" s="1"/>
  <c r="AF93" i="5" s="1"/>
  <c r="Z93" i="5"/>
  <c r="H80" i="4"/>
  <c r="AA81" i="5" s="1"/>
  <c r="AF81" i="5" s="1"/>
  <c r="W181" i="4"/>
  <c r="AE182" i="5" s="1"/>
  <c r="AF182" i="5" s="1"/>
  <c r="AC182" i="5"/>
  <c r="W186" i="4"/>
  <c r="AE187" i="5" s="1"/>
  <c r="AC187" i="5"/>
  <c r="W146" i="4"/>
  <c r="AE147" i="5" s="1"/>
  <c r="AF147" i="5" s="1"/>
  <c r="W192" i="4"/>
  <c r="AE193" i="5" s="1"/>
  <c r="AF193" i="5" s="1"/>
  <c r="U96" i="5"/>
  <c r="AJ95" i="3"/>
  <c r="V96" i="5" s="1"/>
  <c r="U28" i="5"/>
  <c r="AJ27" i="3"/>
  <c r="V28" i="5" s="1"/>
  <c r="AJ105" i="3"/>
  <c r="V106" i="5" s="1"/>
  <c r="U106" i="5"/>
  <c r="AJ80" i="3"/>
  <c r="U81" i="5"/>
  <c r="U95" i="5"/>
  <c r="AJ94" i="3"/>
  <c r="V95" i="5" s="1"/>
  <c r="V85" i="5"/>
  <c r="AK140" i="3"/>
  <c r="W141" i="5" s="1"/>
  <c r="X141" i="5" s="1"/>
  <c r="V141" i="5"/>
  <c r="AK10" i="3"/>
  <c r="W11" i="5" s="1"/>
  <c r="X11" i="5" s="1"/>
  <c r="V11" i="5"/>
  <c r="AK25" i="3"/>
  <c r="W26" i="5" s="1"/>
  <c r="X26" i="5" s="1"/>
  <c r="V26" i="5"/>
  <c r="V37" i="5"/>
  <c r="AJ38" i="3"/>
  <c r="AK35" i="3"/>
  <c r="W36" i="5" s="1"/>
  <c r="X36" i="5" s="1"/>
  <c r="AK77" i="3"/>
  <c r="W78" i="5" s="1"/>
  <c r="X78" i="5" s="1"/>
  <c r="V78" i="5"/>
  <c r="AJ110" i="3"/>
  <c r="V111" i="5" s="1"/>
  <c r="U111" i="5"/>
  <c r="AK106" i="3"/>
  <c r="W107" i="5" s="1"/>
  <c r="X107" i="5" s="1"/>
  <c r="V107" i="5"/>
  <c r="AK70" i="3"/>
  <c r="W71" i="5" s="1"/>
  <c r="X71" i="5" s="1"/>
  <c r="AJ118" i="3"/>
  <c r="V119" i="5" s="1"/>
  <c r="U119" i="5"/>
  <c r="AK122" i="3"/>
  <c r="W123" i="5" s="1"/>
  <c r="X123" i="5" s="1"/>
  <c r="AK93" i="3"/>
  <c r="W94" i="5" s="1"/>
  <c r="X94" i="5" s="1"/>
  <c r="AJ156" i="3"/>
  <c r="V157" i="5" s="1"/>
  <c r="U157" i="5"/>
  <c r="AK179" i="3"/>
  <c r="W180" i="5" s="1"/>
  <c r="X180" i="5" s="1"/>
  <c r="AK141" i="3"/>
  <c r="W142" i="5" s="1"/>
  <c r="X142" i="5" s="1"/>
  <c r="AG142" i="5" s="1"/>
  <c r="V142" i="5"/>
  <c r="AJ147" i="3"/>
  <c r="V148" i="5" s="1"/>
  <c r="U148" i="5"/>
  <c r="AK142" i="3"/>
  <c r="W143" i="5" s="1"/>
  <c r="X143" i="5" s="1"/>
  <c r="AG11" i="5"/>
  <c r="AG105" i="5"/>
  <c r="AK34" i="3"/>
  <c r="W35" i="5" s="1"/>
  <c r="X35" i="5" s="1"/>
  <c r="AG35" i="5" s="1"/>
  <c r="V35" i="5"/>
  <c r="AJ135" i="3"/>
  <c r="V136" i="5" s="1"/>
  <c r="AK183" i="3"/>
  <c r="W184" i="5" s="1"/>
  <c r="X184" i="5" s="1"/>
  <c r="V184" i="5"/>
  <c r="AJ12" i="3"/>
  <c r="V13" i="5" s="1"/>
  <c r="AJ37" i="3"/>
  <c r="V38" i="5" s="1"/>
  <c r="AJ30" i="3"/>
  <c r="V31" i="5" s="1"/>
  <c r="U31" i="5"/>
  <c r="AK60" i="3"/>
  <c r="W61" i="5" s="1"/>
  <c r="X61" i="5" s="1"/>
  <c r="AK44" i="3"/>
  <c r="W45" i="5" s="1"/>
  <c r="X45" i="5" s="1"/>
  <c r="V45" i="5"/>
  <c r="AJ46" i="3"/>
  <c r="V47" i="5" s="1"/>
  <c r="AK67" i="3"/>
  <c r="W68" i="5" s="1"/>
  <c r="X68" i="5" s="1"/>
  <c r="V68" i="5"/>
  <c r="AJ62" i="3"/>
  <c r="V63" i="5" s="1"/>
  <c r="U63" i="5"/>
  <c r="AJ92" i="3"/>
  <c r="AJ74" i="3"/>
  <c r="AJ97" i="3"/>
  <c r="V98" i="5" s="1"/>
  <c r="AK123" i="3"/>
  <c r="W124" i="5" s="1"/>
  <c r="X124" i="5" s="1"/>
  <c r="V124" i="5"/>
  <c r="AJ121" i="3"/>
  <c r="U122" i="5"/>
  <c r="AK91" i="3"/>
  <c r="W92" i="5" s="1"/>
  <c r="X92" i="5" s="1"/>
  <c r="AJ133" i="3"/>
  <c r="V134" i="5" s="1"/>
  <c r="U134" i="5"/>
  <c r="AJ149" i="3"/>
  <c r="V150" i="5" s="1"/>
  <c r="AK155" i="3"/>
  <c r="W156" i="5" s="1"/>
  <c r="X156" i="5" s="1"/>
  <c r="AG156" i="5" s="1"/>
  <c r="V156" i="5"/>
  <c r="AJ166" i="3"/>
  <c r="V167" i="5" s="1"/>
  <c r="U167" i="5"/>
  <c r="AJ187" i="3"/>
  <c r="V188" i="5" s="1"/>
  <c r="U188" i="5"/>
  <c r="AK178" i="3"/>
  <c r="W179" i="5" s="1"/>
  <c r="X179" i="5" s="1"/>
  <c r="AK189" i="3"/>
  <c r="W190" i="5" s="1"/>
  <c r="X190" i="5" s="1"/>
  <c r="V34" i="5"/>
  <c r="AK33" i="3"/>
  <c r="W34" i="5" s="1"/>
  <c r="X34" i="5" s="1"/>
  <c r="AK63" i="3"/>
  <c r="W64" i="5" s="1"/>
  <c r="X64" i="5" s="1"/>
  <c r="AG64" i="5" s="1"/>
  <c r="V64" i="5"/>
  <c r="AK64" i="3"/>
  <c r="W65" i="5" s="1"/>
  <c r="X65" i="5" s="1"/>
  <c r="AJ116" i="3"/>
  <c r="V117" i="5" s="1"/>
  <c r="U117" i="5"/>
  <c r="AK112" i="3"/>
  <c r="W113" i="5" s="1"/>
  <c r="X113" i="5" s="1"/>
  <c r="V113" i="5"/>
  <c r="AK99" i="3"/>
  <c r="W100" i="5" s="1"/>
  <c r="X100" i="5" s="1"/>
  <c r="AK145" i="3"/>
  <c r="W146" i="5" s="1"/>
  <c r="X146" i="5" s="1"/>
  <c r="AG146" i="5" s="1"/>
  <c r="V146" i="5"/>
  <c r="AK127" i="3"/>
  <c r="W128" i="5" s="1"/>
  <c r="X128" i="5" s="1"/>
  <c r="V128" i="5"/>
  <c r="AK131" i="3"/>
  <c r="W132" i="5" s="1"/>
  <c r="X132" i="5" s="1"/>
  <c r="V132" i="5"/>
  <c r="AK192" i="3"/>
  <c r="W193" i="5" s="1"/>
  <c r="X193" i="5" s="1"/>
  <c r="V193" i="5"/>
  <c r="AK56" i="3"/>
  <c r="W57" i="5" s="1"/>
  <c r="X57" i="5" s="1"/>
  <c r="V57" i="5"/>
  <c r="AK163" i="3"/>
  <c r="W164" i="5" s="1"/>
  <c r="X164" i="5" s="1"/>
  <c r="AG164" i="5" s="1"/>
  <c r="V164" i="5"/>
  <c r="AK128" i="3"/>
  <c r="W129" i="5" s="1"/>
  <c r="X129" i="5" s="1"/>
  <c r="AG129" i="5" s="1"/>
  <c r="AJ20" i="3"/>
  <c r="V21" i="5" s="1"/>
  <c r="U21" i="5"/>
  <c r="AJ9" i="3"/>
  <c r="AK17" i="3"/>
  <c r="W18" i="5" s="1"/>
  <c r="X18" i="5" s="1"/>
  <c r="V18" i="5"/>
  <c r="AJ28" i="3"/>
  <c r="V29" i="5" s="1"/>
  <c r="U29" i="5"/>
  <c r="AK24" i="3"/>
  <c r="W25" i="5" s="1"/>
  <c r="X25" i="5" s="1"/>
  <c r="V25" i="5"/>
  <c r="AJ40" i="3"/>
  <c r="V41" i="5" s="1"/>
  <c r="U41" i="5"/>
  <c r="AK26" i="3"/>
  <c r="W27" i="5" s="1"/>
  <c r="X27" i="5" s="1"/>
  <c r="AJ58" i="3"/>
  <c r="U59" i="5"/>
  <c r="AJ53" i="3"/>
  <c r="V54" i="5" s="1"/>
  <c r="AJ55" i="3"/>
  <c r="V56" i="5" s="1"/>
  <c r="AJ100" i="3"/>
  <c r="V101" i="5" s="1"/>
  <c r="U101" i="5"/>
  <c r="AK102" i="3"/>
  <c r="W103" i="5" s="1"/>
  <c r="X103" i="5" s="1"/>
  <c r="AG103" i="5" s="1"/>
  <c r="AJ76" i="3"/>
  <c r="V77" i="5" s="1"/>
  <c r="AJ88" i="3"/>
  <c r="U89" i="5"/>
  <c r="AJ144" i="3"/>
  <c r="V145" i="5" s="1"/>
  <c r="U145" i="5"/>
  <c r="AJ126" i="3"/>
  <c r="V127" i="5" s="1"/>
  <c r="U127" i="5"/>
  <c r="AK132" i="3"/>
  <c r="W133" i="5" s="1"/>
  <c r="X133" i="5" s="1"/>
  <c r="V133" i="5"/>
  <c r="AJ185" i="3"/>
  <c r="U186" i="5"/>
  <c r="AJ150" i="3"/>
  <c r="V151" i="5" s="1"/>
  <c r="U151" i="5"/>
  <c r="AJ193" i="3"/>
  <c r="V194" i="5" s="1"/>
  <c r="U194" i="5"/>
  <c r="AK173" i="3"/>
  <c r="W174" i="5" s="1"/>
  <c r="X174" i="5" s="1"/>
  <c r="AG174" i="5" s="1"/>
  <c r="AK191" i="3"/>
  <c r="W192" i="5" s="1"/>
  <c r="X192" i="5" s="1"/>
  <c r="V192" i="5"/>
  <c r="AG180" i="5"/>
  <c r="AK124" i="3"/>
  <c r="W125" i="5" s="1"/>
  <c r="X125" i="5" s="1"/>
  <c r="V125" i="5"/>
  <c r="AK186" i="3"/>
  <c r="W187" i="5" s="1"/>
  <c r="X187" i="5" s="1"/>
  <c r="V187" i="5"/>
  <c r="AJ4" i="3"/>
  <c r="V5" i="5" s="1"/>
  <c r="AJ18" i="3"/>
  <c r="AJ43" i="3"/>
  <c r="U44" i="5"/>
  <c r="AK45" i="3"/>
  <c r="W46" i="5" s="1"/>
  <c r="X46" i="5" s="1"/>
  <c r="AJ83" i="3"/>
  <c r="V84" i="5" s="1"/>
  <c r="U84" i="5"/>
  <c r="AK72" i="3"/>
  <c r="W73" i="5" s="1"/>
  <c r="X73" i="5" s="1"/>
  <c r="V73" i="5"/>
  <c r="AJ108" i="3"/>
  <c r="U109" i="5"/>
  <c r="AK81" i="3"/>
  <c r="W82" i="5" s="1"/>
  <c r="X82" i="5" s="1"/>
  <c r="AJ152" i="3"/>
  <c r="U153" i="5"/>
  <c r="AK153" i="3"/>
  <c r="W154" i="5" s="1"/>
  <c r="X154" i="5" s="1"/>
  <c r="AG154" i="5" s="1"/>
  <c r="V154" i="5"/>
  <c r="AK164" i="3"/>
  <c r="W165" i="5" s="1"/>
  <c r="X165" i="5" s="1"/>
  <c r="AG165" i="5" s="1"/>
  <c r="V165" i="5"/>
  <c r="AJ136" i="3"/>
  <c r="V137" i="5" s="1"/>
  <c r="AK176" i="3"/>
  <c r="W177" i="5" s="1"/>
  <c r="X177" i="5" s="1"/>
  <c r="AJ167" i="3"/>
  <c r="V168" i="5" s="1"/>
  <c r="AJ129" i="3"/>
  <c r="AG88" i="5"/>
  <c r="AJ51" i="3"/>
  <c r="V52" i="5" s="1"/>
  <c r="U52" i="5"/>
  <c r="AJ16" i="3"/>
  <c r="AK57" i="3"/>
  <c r="W58" i="5" s="1"/>
  <c r="X58" i="5" s="1"/>
  <c r="V58" i="5"/>
  <c r="AJ22" i="3"/>
  <c r="AK86" i="3"/>
  <c r="W87" i="5" s="1"/>
  <c r="X87" i="5" s="1"/>
  <c r="V87" i="5"/>
  <c r="AK66" i="3"/>
  <c r="W67" i="5" s="1"/>
  <c r="X67" i="5" s="1"/>
  <c r="AK41" i="3"/>
  <c r="W42" i="5" s="1"/>
  <c r="X42" i="5" s="1"/>
  <c r="AJ103" i="3"/>
  <c r="V104" i="5" s="1"/>
  <c r="AJ61" i="3"/>
  <c r="AK68" i="3"/>
  <c r="W69" i="5" s="1"/>
  <c r="X69" i="5" s="1"/>
  <c r="V69" i="5"/>
  <c r="AJ115" i="3"/>
  <c r="AK111" i="3"/>
  <c r="W112" i="5" s="1"/>
  <c r="X112" i="5" s="1"/>
  <c r="V112" i="5"/>
  <c r="AK169" i="3"/>
  <c r="W170" i="5" s="1"/>
  <c r="X170" i="5" s="1"/>
  <c r="V170" i="5"/>
  <c r="AK114" i="3"/>
  <c r="W115" i="5" s="1"/>
  <c r="X115" i="5" s="1"/>
  <c r="V115" i="5"/>
  <c r="AK161" i="3"/>
  <c r="W162" i="5" s="1"/>
  <c r="X162" i="5" s="1"/>
  <c r="V162" i="5"/>
  <c r="AJ177" i="3"/>
  <c r="U178" i="5"/>
  <c r="AK137" i="3"/>
  <c r="W138" i="5" s="1"/>
  <c r="X138" i="5" s="1"/>
  <c r="V138" i="5"/>
  <c r="AK162" i="3"/>
  <c r="W163" i="5" s="1"/>
  <c r="X163" i="5" s="1"/>
  <c r="V163" i="5"/>
  <c r="AK172" i="3"/>
  <c r="W173" i="5" s="1"/>
  <c r="X173" i="5" s="1"/>
  <c r="AJ7" i="3"/>
  <c r="V8" i="5" s="1"/>
  <c r="U8" i="5"/>
  <c r="AK32" i="3"/>
  <c r="W33" i="5" s="1"/>
  <c r="X33" i="5" s="1"/>
  <c r="V33" i="5"/>
  <c r="AJ65" i="3"/>
  <c r="V66" i="5" s="1"/>
  <c r="AK49" i="3"/>
  <c r="W50" i="5" s="1"/>
  <c r="X50" i="5" s="1"/>
  <c r="V50" i="5"/>
  <c r="AK8" i="3"/>
  <c r="W9" i="5" s="1"/>
  <c r="X9" i="5" s="1"/>
  <c r="V9" i="5"/>
  <c r="AK11" i="3"/>
  <c r="W12" i="5" s="1"/>
  <c r="X12" i="5" s="1"/>
  <c r="AG12" i="5" s="1"/>
  <c r="V12" i="5"/>
  <c r="AJ69" i="3"/>
  <c r="V70" i="5" s="1"/>
  <c r="U70" i="5"/>
  <c r="AJ31" i="3"/>
  <c r="V32" i="5" s="1"/>
  <c r="U32" i="5"/>
  <c r="AK52" i="3"/>
  <c r="W53" i="5" s="1"/>
  <c r="X53" i="5" s="1"/>
  <c r="V53" i="5"/>
  <c r="AK59" i="3"/>
  <c r="W60" i="5" s="1"/>
  <c r="X60" i="5" s="1"/>
  <c r="V60" i="5"/>
  <c r="AK50" i="3"/>
  <c r="W51" i="5" s="1"/>
  <c r="X51" i="5" s="1"/>
  <c r="AK62" i="3"/>
  <c r="W63" i="5" s="1"/>
  <c r="X63" i="5" s="1"/>
  <c r="AG63" i="5" s="1"/>
  <c r="AJ98" i="3"/>
  <c r="V99" i="5" s="1"/>
  <c r="U99" i="5"/>
  <c r="AJ90" i="3"/>
  <c r="AK71" i="3"/>
  <c r="W72" i="5" s="1"/>
  <c r="X72" i="5" s="1"/>
  <c r="AJ89" i="3"/>
  <c r="V90" i="5" s="1"/>
  <c r="AK120" i="3"/>
  <c r="W121" i="5" s="1"/>
  <c r="X121" i="5" s="1"/>
  <c r="V121" i="5"/>
  <c r="AJ107" i="3"/>
  <c r="AK117" i="3"/>
  <c r="W118" i="5" s="1"/>
  <c r="X118" i="5" s="1"/>
  <c r="V118" i="5"/>
  <c r="AJ165" i="3"/>
  <c r="V166" i="5" s="1"/>
  <c r="U166" i="5"/>
  <c r="AK160" i="3"/>
  <c r="W161" i="5" s="1"/>
  <c r="X161" i="5" s="1"/>
  <c r="AJ148" i="3"/>
  <c r="V149" i="5" s="1"/>
  <c r="U149" i="5"/>
  <c r="AK158" i="3"/>
  <c r="W159" i="5" s="1"/>
  <c r="X159" i="5" s="1"/>
  <c r="AG159" i="5" s="1"/>
  <c r="AK79" i="3"/>
  <c r="W80" i="5" s="1"/>
  <c r="X80" i="5" s="1"/>
  <c r="AJ138" i="3"/>
  <c r="U139" i="5"/>
  <c r="AJ134" i="3"/>
  <c r="V135" i="5" s="1"/>
  <c r="AK125" i="3"/>
  <c r="W126" i="5" s="1"/>
  <c r="X126" i="5" s="1"/>
  <c r="AG97" i="5"/>
  <c r="AK19" i="3"/>
  <c r="W20" i="5" s="1"/>
  <c r="X20" i="5" s="1"/>
  <c r="V20" i="5"/>
  <c r="AJ171" i="3"/>
  <c r="AG80" i="5"/>
  <c r="AG179" i="5"/>
  <c r="AG73" i="5"/>
  <c r="AG42" i="5"/>
  <c r="AG123" i="5"/>
  <c r="AG182" i="5"/>
  <c r="AG128" i="5"/>
  <c r="AG118" i="5"/>
  <c r="AG163" i="5"/>
  <c r="AG107" i="5"/>
  <c r="AG112" i="5"/>
  <c r="AG152" i="5"/>
  <c r="AG26" i="5"/>
  <c r="AG170" i="5"/>
  <c r="AG161" i="5"/>
  <c r="AG173" i="5"/>
  <c r="AG95" i="5"/>
  <c r="AG144" i="5"/>
  <c r="AG192" i="5"/>
  <c r="AG53" i="5"/>
  <c r="AG185" i="5"/>
  <c r="AV116" i="75"/>
  <c r="H117" i="5" s="1"/>
  <c r="L117" i="5" s="1"/>
  <c r="AV51" i="75"/>
  <c r="H52" i="5" s="1"/>
  <c r="L52" i="5" s="1"/>
  <c r="AG52" i="5" s="1"/>
  <c r="AV69" i="75"/>
  <c r="H70" i="5" s="1"/>
  <c r="L70" i="5" s="1"/>
  <c r="AV131" i="75"/>
  <c r="H132" i="5" s="1"/>
  <c r="L132" i="5" s="1"/>
  <c r="AV151" i="75"/>
  <c r="H152" i="5" s="1"/>
  <c r="L152" i="5" s="1"/>
  <c r="AV100" i="75"/>
  <c r="H101" i="5" s="1"/>
  <c r="L101" i="5" s="1"/>
  <c r="AV49" i="75"/>
  <c r="H50" i="5" s="1"/>
  <c r="L50" i="5" s="1"/>
  <c r="AG50" i="5" s="1"/>
  <c r="AV81" i="75"/>
  <c r="H82" i="5" s="1"/>
  <c r="L82" i="5" s="1"/>
  <c r="AG82" i="5" s="1"/>
  <c r="AV82" i="75"/>
  <c r="H83" i="5" s="1"/>
  <c r="L83" i="5" s="1"/>
  <c r="AG83" i="5" s="1"/>
  <c r="AV192" i="75"/>
  <c r="H193" i="5" s="1"/>
  <c r="L193" i="5" s="1"/>
  <c r="AG193" i="5" s="1"/>
  <c r="AV178" i="75"/>
  <c r="H179" i="5" s="1"/>
  <c r="L179" i="5" s="1"/>
  <c r="AV79" i="75"/>
  <c r="H80" i="5" s="1"/>
  <c r="L80" i="5" s="1"/>
  <c r="AV193" i="75"/>
  <c r="H194" i="5" s="1"/>
  <c r="L194" i="5" s="1"/>
  <c r="AV105" i="75"/>
  <c r="H106" i="5" s="1"/>
  <c r="L106" i="5" s="1"/>
  <c r="AV181" i="75"/>
  <c r="H182" i="5" s="1"/>
  <c r="L182" i="5" s="1"/>
  <c r="AV108" i="75"/>
  <c r="H109" i="5" s="1"/>
  <c r="L109" i="5" s="1"/>
  <c r="AO26" i="75"/>
  <c r="AO44" i="75"/>
  <c r="C45" i="5" s="1"/>
  <c r="AR36" i="75"/>
  <c r="AR16" i="75"/>
  <c r="AR64" i="75"/>
  <c r="AR176" i="75"/>
  <c r="AR190" i="75"/>
  <c r="AL157" i="75"/>
  <c r="AV5" i="75"/>
  <c r="H6" i="5" s="1"/>
  <c r="L6" i="5" s="1"/>
  <c r="AV83" i="75"/>
  <c r="H84" i="5" s="1"/>
  <c r="L84" i="5" s="1"/>
  <c r="AR125" i="75"/>
  <c r="AL74" i="75"/>
  <c r="AO119" i="75"/>
  <c r="AO148" i="75"/>
  <c r="AV149" i="75"/>
  <c r="H150" i="5" s="1"/>
  <c r="L150" i="5" s="1"/>
  <c r="AL49" i="75"/>
  <c r="AR70" i="75"/>
  <c r="AL135" i="75"/>
  <c r="AL32" i="75"/>
  <c r="AL81" i="75"/>
  <c r="AV25" i="75"/>
  <c r="H26" i="5" s="1"/>
  <c r="L26" i="5" s="1"/>
  <c r="AV120" i="75"/>
  <c r="H121" i="5" s="1"/>
  <c r="L121" i="5" s="1"/>
  <c r="AV118" i="75"/>
  <c r="H119" i="5" s="1"/>
  <c r="L119" i="5" s="1"/>
  <c r="AV136" i="75"/>
  <c r="H137" i="5" s="1"/>
  <c r="L137" i="5" s="1"/>
  <c r="AO150" i="75"/>
  <c r="AV35" i="75"/>
  <c r="H36" i="5" s="1"/>
  <c r="L36" i="5" s="1"/>
  <c r="AO19" i="75"/>
  <c r="AR57" i="75"/>
  <c r="AL107" i="75"/>
  <c r="AR137" i="75"/>
  <c r="AR121" i="75"/>
  <c r="AL130" i="75"/>
  <c r="AR171" i="75"/>
  <c r="AV13" i="75"/>
  <c r="H14" i="5" s="1"/>
  <c r="L14" i="5" s="1"/>
  <c r="AR24" i="75"/>
  <c r="AL18" i="75"/>
  <c r="AR44" i="75"/>
  <c r="F45" i="5" s="1"/>
  <c r="AO32" i="75"/>
  <c r="AR18" i="75"/>
  <c r="AR71" i="75"/>
  <c r="AL137" i="75"/>
  <c r="AR136" i="75"/>
  <c r="F137" i="5" s="1"/>
  <c r="AR142" i="75"/>
  <c r="AO165" i="75"/>
  <c r="AR154" i="75"/>
  <c r="AK182" i="3"/>
  <c r="W183" i="5" s="1"/>
  <c r="X183" i="5" s="1"/>
  <c r="AG183" i="5" s="1"/>
  <c r="AK39" i="3"/>
  <c r="W40" i="5" s="1"/>
  <c r="X40" i="5" s="1"/>
  <c r="AG40" i="5" s="1"/>
  <c r="AK78" i="3"/>
  <c r="W79" i="5" s="1"/>
  <c r="X79" i="5" s="1"/>
  <c r="AG79" i="5" s="1"/>
  <c r="AK147" i="3"/>
  <c r="W148" i="5" s="1"/>
  <c r="X148" i="5" s="1"/>
  <c r="AK165" i="3"/>
  <c r="W166" i="5" s="1"/>
  <c r="X166" i="5" s="1"/>
  <c r="AK187" i="3"/>
  <c r="W188" i="5" s="1"/>
  <c r="X188" i="5" s="1"/>
  <c r="AG188" i="5" s="1"/>
  <c r="S28" i="3"/>
  <c r="AK40" i="3"/>
  <c r="W41" i="5" s="1"/>
  <c r="X41" i="5" s="1"/>
  <c r="AG41" i="5" s="1"/>
  <c r="S95" i="3"/>
  <c r="S75" i="3"/>
  <c r="S113" i="3"/>
  <c r="AK167" i="3"/>
  <c r="W168" i="5" s="1"/>
  <c r="X168" i="5" s="1"/>
  <c r="AK156" i="3"/>
  <c r="W157" i="5" s="1"/>
  <c r="X157" i="5" s="1"/>
  <c r="AG157" i="5" s="1"/>
  <c r="AJ157" i="3"/>
  <c r="V158" i="5" s="1"/>
  <c r="S133" i="3"/>
  <c r="AK31" i="3"/>
  <c r="W32" i="5" s="1"/>
  <c r="X32" i="5" s="1"/>
  <c r="AG32" i="5" s="1"/>
  <c r="AK98" i="3"/>
  <c r="W99" i="5" s="1"/>
  <c r="X99" i="5" s="1"/>
  <c r="AK7" i="3"/>
  <c r="W8" i="5" s="1"/>
  <c r="X8" i="5" s="1"/>
  <c r="AG8" i="5" s="1"/>
  <c r="S21" i="3"/>
  <c r="AK37" i="3"/>
  <c r="W38" i="5" s="1"/>
  <c r="X38" i="5" s="1"/>
  <c r="AK87" i="3"/>
  <c r="W88" i="5" s="1"/>
  <c r="X88" i="5" s="1"/>
  <c r="S134" i="3"/>
  <c r="AK97" i="3"/>
  <c r="W98" i="5" s="1"/>
  <c r="X98" i="5" s="1"/>
  <c r="AG98" i="5" s="1"/>
  <c r="S29" i="3"/>
  <c r="AK110" i="3"/>
  <c r="W111" i="5" s="1"/>
  <c r="X111" i="5" s="1"/>
  <c r="AG111" i="5" s="1"/>
  <c r="S157" i="3"/>
  <c r="Q158" i="5" s="1"/>
  <c r="S170" i="3"/>
  <c r="AK188" i="3"/>
  <c r="W189" i="5" s="1"/>
  <c r="X189" i="5" s="1"/>
  <c r="AG189" i="5" s="1"/>
  <c r="S174" i="3"/>
  <c r="AJ48" i="3"/>
  <c r="AK89" i="3"/>
  <c r="W90" i="5" s="1"/>
  <c r="X90" i="5" s="1"/>
  <c r="AK103" i="3"/>
  <c r="W104" i="5" s="1"/>
  <c r="X104" i="5" s="1"/>
  <c r="AG104" i="5" s="1"/>
  <c r="AK83" i="3"/>
  <c r="W84" i="5" s="1"/>
  <c r="X84" i="5" s="1"/>
  <c r="AK136" i="3"/>
  <c r="W137" i="5" s="1"/>
  <c r="X137" i="5" s="1"/>
  <c r="AG137" i="5" s="1"/>
  <c r="AJ23" i="3"/>
  <c r="V24" i="5" s="1"/>
  <c r="S46" i="3"/>
  <c r="S27" i="3"/>
  <c r="AK69" i="3"/>
  <c r="W70" i="5" s="1"/>
  <c r="X70" i="5" s="1"/>
  <c r="AK12" i="3"/>
  <c r="W13" i="5" s="1"/>
  <c r="X13" i="5" s="1"/>
  <c r="S13" i="3"/>
  <c r="AK51" i="3"/>
  <c r="W52" i="5" s="1"/>
  <c r="X52" i="5" s="1"/>
  <c r="S30" i="3"/>
  <c r="AK42" i="3"/>
  <c r="W43" i="5" s="1"/>
  <c r="X43" i="5" s="1"/>
  <c r="AG43" i="5" s="1"/>
  <c r="AK76" i="3"/>
  <c r="W77" i="5" s="1"/>
  <c r="X77" i="5" s="1"/>
  <c r="S54" i="3"/>
  <c r="AK94" i="3"/>
  <c r="W95" i="5" s="1"/>
  <c r="X95" i="5" s="1"/>
  <c r="AK109" i="3"/>
  <c r="W110" i="5" s="1"/>
  <c r="X110" i="5" s="1"/>
  <c r="AK116" i="3"/>
  <c r="W117" i="5" s="1"/>
  <c r="X117" i="5" s="1"/>
  <c r="AG117" i="5" s="1"/>
  <c r="AK130" i="3"/>
  <c r="W131" i="5" s="1"/>
  <c r="X131" i="5" s="1"/>
  <c r="AG131" i="5" s="1"/>
  <c r="AK139" i="3"/>
  <c r="W140" i="5" s="1"/>
  <c r="X140" i="5" s="1"/>
  <c r="S159" i="3"/>
  <c r="AJ15" i="3"/>
  <c r="AK73" i="3"/>
  <c r="W74" i="5" s="1"/>
  <c r="X74" i="5" s="1"/>
  <c r="AG74" i="5" s="1"/>
  <c r="AK20" i="3"/>
  <c r="W21" i="5" s="1"/>
  <c r="X21" i="5" s="1"/>
  <c r="AG21" i="5" s="1"/>
  <c r="N119" i="3"/>
  <c r="P120" i="5" s="1"/>
  <c r="S166" i="3"/>
  <c r="AK146" i="3"/>
  <c r="W147" i="5" s="1"/>
  <c r="X147" i="5" s="1"/>
  <c r="AG147" i="5" s="1"/>
  <c r="AK149" i="3"/>
  <c r="W150" i="5" s="1"/>
  <c r="X150" i="5" s="1"/>
  <c r="W144" i="4"/>
  <c r="AE145" i="5" s="1"/>
  <c r="AF145" i="5" s="1"/>
  <c r="W69" i="4"/>
  <c r="AE70" i="5" s="1"/>
  <c r="AF70" i="5" s="1"/>
  <c r="W77" i="4"/>
  <c r="AE78" i="5" s="1"/>
  <c r="AF78" i="5" s="1"/>
  <c r="W44" i="4"/>
  <c r="AE45" i="5" s="1"/>
  <c r="AF45" i="5" s="1"/>
  <c r="W55" i="4"/>
  <c r="AE56" i="5" s="1"/>
  <c r="AF56" i="5" s="1"/>
  <c r="W98" i="4"/>
  <c r="AE99" i="5" s="1"/>
  <c r="K3" i="75"/>
  <c r="I3" i="75"/>
  <c r="AK75" i="3" l="1"/>
  <c r="W76" i="5" s="1"/>
  <c r="X76" i="5" s="1"/>
  <c r="AG76" i="5" s="1"/>
  <c r="Q76" i="5"/>
  <c r="AK27" i="3"/>
  <c r="W28" i="5" s="1"/>
  <c r="X28" i="5" s="1"/>
  <c r="AG28" i="5" s="1"/>
  <c r="Q28" i="5"/>
  <c r="AG87" i="5"/>
  <c r="L124" i="5"/>
  <c r="AG124" i="5" s="1"/>
  <c r="L145" i="5"/>
  <c r="L115" i="5"/>
  <c r="AF160" i="5"/>
  <c r="X191" i="5"/>
  <c r="L148" i="5"/>
  <c r="AV86" i="75"/>
  <c r="H87" i="5" s="1"/>
  <c r="L87" i="5" s="1"/>
  <c r="AV61" i="75"/>
  <c r="H62" i="5" s="1"/>
  <c r="L62" i="5" s="1"/>
  <c r="F62" i="5"/>
  <c r="L153" i="5"/>
  <c r="AV115" i="75"/>
  <c r="H116" i="5" s="1"/>
  <c r="L116" i="5" s="1"/>
  <c r="AK29" i="3"/>
  <c r="W30" i="5" s="1"/>
  <c r="X30" i="5" s="1"/>
  <c r="Q30" i="5"/>
  <c r="AK54" i="3"/>
  <c r="W55" i="5" s="1"/>
  <c r="X55" i="5" s="1"/>
  <c r="AG55" i="5" s="1"/>
  <c r="Q55" i="5"/>
  <c r="AK134" i="3"/>
  <c r="W135" i="5" s="1"/>
  <c r="X135" i="5" s="1"/>
  <c r="AG135" i="5" s="1"/>
  <c r="Q135" i="5"/>
  <c r="AV165" i="75"/>
  <c r="H166" i="5" s="1"/>
  <c r="L166" i="5" s="1"/>
  <c r="AG166" i="5" s="1"/>
  <c r="C166" i="5"/>
  <c r="AV57" i="75"/>
  <c r="H58" i="5" s="1"/>
  <c r="L58" i="5" s="1"/>
  <c r="AG58" i="5" s="1"/>
  <c r="F58" i="5"/>
  <c r="AV16" i="75"/>
  <c r="H17" i="5" s="1"/>
  <c r="L17" i="5" s="1"/>
  <c r="F17" i="5"/>
  <c r="AK46" i="3"/>
  <c r="W47" i="5" s="1"/>
  <c r="X47" i="5" s="1"/>
  <c r="AG47" i="5" s="1"/>
  <c r="Q47" i="5"/>
  <c r="AK174" i="3"/>
  <c r="W175" i="5" s="1"/>
  <c r="X175" i="5" s="1"/>
  <c r="AG175" i="5" s="1"/>
  <c r="Q175" i="5"/>
  <c r="AK150" i="3"/>
  <c r="W151" i="5" s="1"/>
  <c r="X151" i="5" s="1"/>
  <c r="AV142" i="75"/>
  <c r="H143" i="5" s="1"/>
  <c r="L143" i="5" s="1"/>
  <c r="AG143" i="5" s="1"/>
  <c r="F143" i="5"/>
  <c r="AV24" i="75"/>
  <c r="H25" i="5" s="1"/>
  <c r="L25" i="5" s="1"/>
  <c r="AG25" i="5" s="1"/>
  <c r="F25" i="5"/>
  <c r="AV19" i="75"/>
  <c r="H20" i="5" s="1"/>
  <c r="L20" i="5" s="1"/>
  <c r="AG20" i="5" s="1"/>
  <c r="C20" i="5"/>
  <c r="AV125" i="75"/>
  <c r="H126" i="5" s="1"/>
  <c r="L126" i="5" s="1"/>
  <c r="F126" i="5"/>
  <c r="AV36" i="75"/>
  <c r="H37" i="5" s="1"/>
  <c r="L37" i="5" s="1"/>
  <c r="AG37" i="5" s="1"/>
  <c r="F37" i="5"/>
  <c r="L60" i="5"/>
  <c r="AF31" i="5"/>
  <c r="AV29" i="75"/>
  <c r="H30" i="5" s="1"/>
  <c r="L30" i="5" s="1"/>
  <c r="F30" i="5"/>
  <c r="AF99" i="5"/>
  <c r="AG99" i="5" s="1"/>
  <c r="L51" i="5"/>
  <c r="L46" i="5"/>
  <c r="AG46" i="5" s="1"/>
  <c r="L13" i="5"/>
  <c r="AG13" i="5" s="1"/>
  <c r="AF119" i="5"/>
  <c r="L18" i="5"/>
  <c r="AG18" i="5" s="1"/>
  <c r="X120" i="5"/>
  <c r="V102" i="5"/>
  <c r="AK101" i="3"/>
  <c r="W102" i="5" s="1"/>
  <c r="X102" i="5" s="1"/>
  <c r="AG102" i="5" s="1"/>
  <c r="C99" i="5"/>
  <c r="AV98" i="75"/>
  <c r="H99" i="5" s="1"/>
  <c r="L99" i="5" s="1"/>
  <c r="AF187" i="5"/>
  <c r="AV126" i="75"/>
  <c r="H127" i="5" s="1"/>
  <c r="L127" i="5" s="1"/>
  <c r="L108" i="5"/>
  <c r="L162" i="5"/>
  <c r="AG162" i="5" s="1"/>
  <c r="AV23" i="75"/>
  <c r="H24" i="5" s="1"/>
  <c r="L24" i="5" s="1"/>
  <c r="AG69" i="5"/>
  <c r="AG150" i="5"/>
  <c r="AG140" i="5"/>
  <c r="AK30" i="3"/>
  <c r="W31" i="5" s="1"/>
  <c r="X31" i="5" s="1"/>
  <c r="AG31" i="5" s="1"/>
  <c r="Q31" i="5"/>
  <c r="AK148" i="3"/>
  <c r="W149" i="5" s="1"/>
  <c r="X149" i="5" s="1"/>
  <c r="AK170" i="3"/>
  <c r="W171" i="5" s="1"/>
  <c r="X171" i="5" s="1"/>
  <c r="AG171" i="5" s="1"/>
  <c r="Q171" i="5"/>
  <c r="AK21" i="3"/>
  <c r="W22" i="5" s="1"/>
  <c r="X22" i="5" s="1"/>
  <c r="Q22" i="5"/>
  <c r="AK113" i="3"/>
  <c r="W114" i="5" s="1"/>
  <c r="X114" i="5" s="1"/>
  <c r="AG114" i="5" s="1"/>
  <c r="Q114" i="5"/>
  <c r="AG148" i="5"/>
  <c r="AV171" i="75"/>
  <c r="H172" i="5" s="1"/>
  <c r="L172" i="5" s="1"/>
  <c r="F172" i="5"/>
  <c r="AV150" i="75"/>
  <c r="H151" i="5" s="1"/>
  <c r="L151" i="5" s="1"/>
  <c r="C151" i="5"/>
  <c r="AV70" i="75"/>
  <c r="H71" i="5" s="1"/>
  <c r="L71" i="5" s="1"/>
  <c r="AG71" i="5" s="1"/>
  <c r="F71" i="5"/>
  <c r="AV26" i="75"/>
  <c r="H27" i="5" s="1"/>
  <c r="L27" i="5" s="1"/>
  <c r="AG27" i="5" s="1"/>
  <c r="C27" i="5"/>
  <c r="AG51" i="5"/>
  <c r="AG115" i="5"/>
  <c r="L190" i="5"/>
  <c r="AG190" i="5" s="1"/>
  <c r="L110" i="5"/>
  <c r="AG110" i="5" s="1"/>
  <c r="L168" i="5"/>
  <c r="AG168" i="5" s="1"/>
  <c r="L5" i="5"/>
  <c r="X7" i="5"/>
  <c r="AG7" i="5" s="1"/>
  <c r="L34" i="5"/>
  <c r="AG34" i="5" s="1"/>
  <c r="L38" i="5"/>
  <c r="AG38" i="5" s="1"/>
  <c r="L92" i="5"/>
  <c r="AG92" i="5" s="1"/>
  <c r="X15" i="5"/>
  <c r="AG15" i="5" s="1"/>
  <c r="AG121" i="5"/>
  <c r="AG100" i="5"/>
  <c r="AF113" i="5"/>
  <c r="AG6" i="5"/>
  <c r="L176" i="5"/>
  <c r="AG176" i="5" s="1"/>
  <c r="L48" i="5"/>
  <c r="AG48" i="5" s="1"/>
  <c r="AF138" i="5"/>
  <c r="L167" i="5"/>
  <c r="L94" i="5"/>
  <c r="AG94" i="5" s="1"/>
  <c r="L44" i="5"/>
  <c r="L187" i="5"/>
  <c r="AG187" i="5" s="1"/>
  <c r="L66" i="5"/>
  <c r="L77" i="5"/>
  <c r="AG77" i="5" s="1"/>
  <c r="L29" i="5"/>
  <c r="AV71" i="75"/>
  <c r="H72" i="5" s="1"/>
  <c r="L72" i="5" s="1"/>
  <c r="AG72" i="5" s="1"/>
  <c r="F72" i="5"/>
  <c r="AK166" i="3"/>
  <c r="W167" i="5" s="1"/>
  <c r="X167" i="5" s="1"/>
  <c r="AG167" i="5" s="1"/>
  <c r="Q167" i="5"/>
  <c r="AK13" i="3"/>
  <c r="W14" i="5" s="1"/>
  <c r="X14" i="5" s="1"/>
  <c r="AG14" i="5" s="1"/>
  <c r="Q14" i="5"/>
  <c r="AG84" i="5"/>
  <c r="AK95" i="3"/>
  <c r="W96" i="5" s="1"/>
  <c r="X96" i="5" s="1"/>
  <c r="AG96" i="5" s="1"/>
  <c r="Q96" i="5"/>
  <c r="AV18" i="75"/>
  <c r="H19" i="5" s="1"/>
  <c r="L19" i="5" s="1"/>
  <c r="F19" i="5"/>
  <c r="AV121" i="75"/>
  <c r="H122" i="5" s="1"/>
  <c r="L122" i="5" s="1"/>
  <c r="F122" i="5"/>
  <c r="AV190" i="75"/>
  <c r="H191" i="5" s="1"/>
  <c r="L191" i="5" s="1"/>
  <c r="AG191" i="5" s="1"/>
  <c r="F191" i="5"/>
  <c r="AG126" i="5"/>
  <c r="AG60" i="5"/>
  <c r="L113" i="5"/>
  <c r="AG113" i="5" s="1"/>
  <c r="L68" i="5"/>
  <c r="AG68" i="5" s="1"/>
  <c r="AF69" i="5"/>
  <c r="AK85" i="3"/>
  <c r="W86" i="5" s="1"/>
  <c r="X86" i="5" s="1"/>
  <c r="AG86" i="5" s="1"/>
  <c r="AF18" i="5"/>
  <c r="L57" i="5"/>
  <c r="AG57" i="5" s="1"/>
  <c r="L125" i="5"/>
  <c r="AG125" i="5" s="1"/>
  <c r="AK159" i="3"/>
  <c r="W160" i="5" s="1"/>
  <c r="X160" i="5" s="1"/>
  <c r="AG160" i="5" s="1"/>
  <c r="Q160" i="5"/>
  <c r="AV176" i="75"/>
  <c r="H177" i="5" s="1"/>
  <c r="L177" i="5" s="1"/>
  <c r="AG177" i="5" s="1"/>
  <c r="F177" i="5"/>
  <c r="AG132" i="5"/>
  <c r="AG36" i="5"/>
  <c r="L160" i="5"/>
  <c r="L67" i="5"/>
  <c r="AG67" i="5" s="1"/>
  <c r="L158" i="5"/>
  <c r="L90" i="5"/>
  <c r="AG90" i="5" s="1"/>
  <c r="AV32" i="75"/>
  <c r="H33" i="5" s="1"/>
  <c r="L33" i="5" s="1"/>
  <c r="AG33" i="5" s="1"/>
  <c r="C33" i="5"/>
  <c r="AV137" i="75"/>
  <c r="H138" i="5" s="1"/>
  <c r="L138" i="5" s="1"/>
  <c r="AG138" i="5" s="1"/>
  <c r="F138" i="5"/>
  <c r="AV148" i="75"/>
  <c r="H149" i="5" s="1"/>
  <c r="L149" i="5" s="1"/>
  <c r="C149" i="5"/>
  <c r="AG70" i="5"/>
  <c r="AK133" i="3"/>
  <c r="W134" i="5" s="1"/>
  <c r="X134" i="5" s="1"/>
  <c r="AG134" i="5" s="1"/>
  <c r="Q134" i="5"/>
  <c r="AK28" i="3"/>
  <c r="W29" i="5" s="1"/>
  <c r="X29" i="5" s="1"/>
  <c r="AG29" i="5" s="1"/>
  <c r="Q29" i="5"/>
  <c r="AV154" i="75"/>
  <c r="H155" i="5" s="1"/>
  <c r="L155" i="5" s="1"/>
  <c r="AG155" i="5" s="1"/>
  <c r="F155" i="5"/>
  <c r="AV119" i="75"/>
  <c r="H120" i="5" s="1"/>
  <c r="L120" i="5" s="1"/>
  <c r="C120" i="5"/>
  <c r="AV64" i="75"/>
  <c r="H65" i="5" s="1"/>
  <c r="L65" i="5" s="1"/>
  <c r="AG65" i="5" s="1"/>
  <c r="F65" i="5"/>
  <c r="AK135" i="3"/>
  <c r="W136" i="5" s="1"/>
  <c r="X136" i="5" s="1"/>
  <c r="AG136" i="5" s="1"/>
  <c r="AF89" i="5"/>
  <c r="AK168" i="3"/>
  <c r="W169" i="5" s="1"/>
  <c r="X169" i="5" s="1"/>
  <c r="AG169" i="5" s="1"/>
  <c r="AF61" i="5"/>
  <c r="AG61" i="5" s="1"/>
  <c r="L22" i="5"/>
  <c r="AF30" i="5"/>
  <c r="L78" i="5"/>
  <c r="AG78" i="5" s="1"/>
  <c r="L133" i="5"/>
  <c r="AG133" i="5" s="1"/>
  <c r="AV183" i="75"/>
  <c r="H184" i="5" s="1"/>
  <c r="L184" i="5" s="1"/>
  <c r="AG184" i="5" s="1"/>
  <c r="AK144" i="3"/>
  <c r="W145" i="5" s="1"/>
  <c r="X145" i="5" s="1"/>
  <c r="AG145" i="5" s="1"/>
  <c r="AK48" i="3"/>
  <c r="W49" i="5" s="1"/>
  <c r="X49" i="5" s="1"/>
  <c r="AG49" i="5" s="1"/>
  <c r="V49" i="5"/>
  <c r="AK177" i="3"/>
  <c r="W178" i="5" s="1"/>
  <c r="X178" i="5" s="1"/>
  <c r="AG178" i="5" s="1"/>
  <c r="V178" i="5"/>
  <c r="AK108" i="3"/>
  <c r="W109" i="5" s="1"/>
  <c r="X109" i="5" s="1"/>
  <c r="AG109" i="5" s="1"/>
  <c r="V109" i="5"/>
  <c r="V19" i="5"/>
  <c r="AK18" i="3"/>
  <c r="W19" i="5" s="1"/>
  <c r="X19" i="5" s="1"/>
  <c r="AK80" i="3"/>
  <c r="W81" i="5" s="1"/>
  <c r="X81" i="5" s="1"/>
  <c r="AG81" i="5" s="1"/>
  <c r="V81" i="5"/>
  <c r="AK107" i="3"/>
  <c r="W108" i="5" s="1"/>
  <c r="X108" i="5" s="1"/>
  <c r="AG108" i="5" s="1"/>
  <c r="V108" i="5"/>
  <c r="AK115" i="3"/>
  <c r="W116" i="5" s="1"/>
  <c r="X116" i="5" s="1"/>
  <c r="AG116" i="5" s="1"/>
  <c r="V116" i="5"/>
  <c r="AK100" i="3"/>
  <c r="W101" i="5" s="1"/>
  <c r="X101" i="5" s="1"/>
  <c r="AG101" i="5" s="1"/>
  <c r="AK22" i="3"/>
  <c r="W23" i="5" s="1"/>
  <c r="X23" i="5" s="1"/>
  <c r="AG23" i="5" s="1"/>
  <c r="V23" i="5"/>
  <c r="AK4" i="3"/>
  <c r="W5" i="5" s="1"/>
  <c r="X5" i="5" s="1"/>
  <c r="AG5" i="5" s="1"/>
  <c r="AK55" i="3"/>
  <c r="W56" i="5" s="1"/>
  <c r="X56" i="5" s="1"/>
  <c r="AG56" i="5" s="1"/>
  <c r="AK121" i="3"/>
  <c r="W122" i="5" s="1"/>
  <c r="X122" i="5" s="1"/>
  <c r="AG122" i="5" s="1"/>
  <c r="V122" i="5"/>
  <c r="V39" i="5"/>
  <c r="AK38" i="3"/>
  <c r="W39" i="5" s="1"/>
  <c r="X39" i="5" s="1"/>
  <c r="AG39" i="5" s="1"/>
  <c r="AK53" i="3"/>
  <c r="W54" i="5" s="1"/>
  <c r="X54" i="5" s="1"/>
  <c r="AG54" i="5" s="1"/>
  <c r="AK157" i="3"/>
  <c r="W158" i="5" s="1"/>
  <c r="X158" i="5" s="1"/>
  <c r="AK61" i="3"/>
  <c r="W62" i="5" s="1"/>
  <c r="X62" i="5" s="1"/>
  <c r="V62" i="5"/>
  <c r="V130" i="5"/>
  <c r="AK129" i="3"/>
  <c r="W130" i="5" s="1"/>
  <c r="X130" i="5" s="1"/>
  <c r="AG130" i="5" s="1"/>
  <c r="AK171" i="3"/>
  <c r="W172" i="5" s="1"/>
  <c r="X172" i="5" s="1"/>
  <c r="AG172" i="5" s="1"/>
  <c r="V172" i="5"/>
  <c r="AK23" i="3"/>
  <c r="W24" i="5" s="1"/>
  <c r="X24" i="5" s="1"/>
  <c r="AG24" i="5" s="1"/>
  <c r="AK118" i="3"/>
  <c r="W119" i="5" s="1"/>
  <c r="X119" i="5" s="1"/>
  <c r="AG119" i="5" s="1"/>
  <c r="AK126" i="3"/>
  <c r="W127" i="5" s="1"/>
  <c r="X127" i="5" s="1"/>
  <c r="AG127" i="5" s="1"/>
  <c r="AK193" i="3"/>
  <c r="W194" i="5" s="1"/>
  <c r="X194" i="5" s="1"/>
  <c r="AG194" i="5" s="1"/>
  <c r="AK16" i="3"/>
  <c r="W17" i="5" s="1"/>
  <c r="X17" i="5" s="1"/>
  <c r="AG17" i="5" s="1"/>
  <c r="V17" i="5"/>
  <c r="AK152" i="3"/>
  <c r="W153" i="5" s="1"/>
  <c r="X153" i="5" s="1"/>
  <c r="AG153" i="5" s="1"/>
  <c r="V153" i="5"/>
  <c r="AK185" i="3"/>
  <c r="W186" i="5" s="1"/>
  <c r="X186" i="5" s="1"/>
  <c r="AG186" i="5" s="1"/>
  <c r="V186" i="5"/>
  <c r="AK88" i="3"/>
  <c r="W89" i="5" s="1"/>
  <c r="X89" i="5" s="1"/>
  <c r="AG89" i="5" s="1"/>
  <c r="V89" i="5"/>
  <c r="AK58" i="3"/>
  <c r="W59" i="5" s="1"/>
  <c r="X59" i="5" s="1"/>
  <c r="AG59" i="5" s="1"/>
  <c r="V59" i="5"/>
  <c r="AK65" i="3"/>
  <c r="W66" i="5" s="1"/>
  <c r="X66" i="5" s="1"/>
  <c r="AG66" i="5" s="1"/>
  <c r="AK15" i="3"/>
  <c r="W16" i="5" s="1"/>
  <c r="X16" i="5" s="1"/>
  <c r="AG16" i="5" s="1"/>
  <c r="V16" i="5"/>
  <c r="AK105" i="3"/>
  <c r="W106" i="5" s="1"/>
  <c r="X106" i="5" s="1"/>
  <c r="AG106" i="5" s="1"/>
  <c r="AK90" i="3"/>
  <c r="W91" i="5" s="1"/>
  <c r="X91" i="5" s="1"/>
  <c r="AG91" i="5" s="1"/>
  <c r="V91" i="5"/>
  <c r="AK74" i="3"/>
  <c r="W75" i="5" s="1"/>
  <c r="X75" i="5" s="1"/>
  <c r="AG75" i="5" s="1"/>
  <c r="V75" i="5"/>
  <c r="AK138" i="3"/>
  <c r="W139" i="5" s="1"/>
  <c r="X139" i="5" s="1"/>
  <c r="AG139" i="5" s="1"/>
  <c r="V139" i="5"/>
  <c r="AK43" i="3"/>
  <c r="W44" i="5" s="1"/>
  <c r="X44" i="5" s="1"/>
  <c r="V44" i="5"/>
  <c r="AK9" i="3"/>
  <c r="W10" i="5" s="1"/>
  <c r="X10" i="5" s="1"/>
  <c r="AG10" i="5" s="1"/>
  <c r="V10" i="5"/>
  <c r="AK92" i="3"/>
  <c r="W93" i="5" s="1"/>
  <c r="X93" i="5" s="1"/>
  <c r="AG93" i="5" s="1"/>
  <c r="V93" i="5"/>
  <c r="AV44" i="75"/>
  <c r="H45" i="5" s="1"/>
  <c r="L45" i="5" s="1"/>
  <c r="AG45" i="5" s="1"/>
  <c r="H3" i="75"/>
  <c r="AG158" i="5" l="1"/>
  <c r="AG151" i="5"/>
  <c r="AG44" i="5"/>
  <c r="AG19" i="5"/>
  <c r="AG22" i="5"/>
  <c r="AG149" i="5"/>
  <c r="AG120" i="5"/>
  <c r="AG30" i="5"/>
  <c r="AG62" i="5"/>
  <c r="F3" i="75"/>
  <c r="C3" i="75"/>
  <c r="D3" i="75"/>
  <c r="U3" i="4" l="1"/>
  <c r="T3" i="4"/>
  <c r="S3" i="4"/>
  <c r="Q3" i="4"/>
  <c r="P3" i="4"/>
  <c r="L3" i="4"/>
  <c r="K3" i="4"/>
  <c r="J3" i="4"/>
  <c r="I3" i="4"/>
  <c r="F3" i="4"/>
  <c r="E3" i="4"/>
  <c r="C3" i="4"/>
  <c r="AG3" i="3"/>
  <c r="AF3" i="3"/>
  <c r="AH3" i="3" s="1"/>
  <c r="AE3" i="3"/>
  <c r="AD3" i="3"/>
  <c r="Y3" i="3"/>
  <c r="X3" i="3"/>
  <c r="V3" i="3"/>
  <c r="U3" i="3"/>
  <c r="T3" i="3"/>
  <c r="L3" i="3"/>
  <c r="G3" i="3"/>
  <c r="F3" i="3"/>
  <c r="E3" i="3"/>
  <c r="D3" i="3"/>
  <c r="C3" i="3"/>
  <c r="E3" i="75"/>
  <c r="AX3" i="75"/>
  <c r="AW3" i="75"/>
  <c r="AY3" i="75" s="1"/>
  <c r="AG3" i="75"/>
  <c r="M3" i="75"/>
  <c r="AI3" i="3" l="1"/>
  <c r="Z3" i="3"/>
  <c r="V3" i="4"/>
  <c r="H3" i="3"/>
  <c r="W3" i="3"/>
  <c r="G3" i="4"/>
  <c r="M3" i="4"/>
  <c r="J3" i="75"/>
  <c r="L3" i="75" s="1"/>
  <c r="AT3" i="75"/>
  <c r="U3" i="75"/>
  <c r="AF3" i="75" s="1"/>
  <c r="AN3" i="75" s="1"/>
  <c r="AS3" i="75" s="1"/>
  <c r="T3" i="75"/>
  <c r="AD3" i="75" s="1"/>
  <c r="AM3" i="75" s="1"/>
  <c r="S3" i="75"/>
  <c r="AB3" i="75" s="1"/>
  <c r="AK3" i="75" s="1"/>
  <c r="R3" i="75"/>
  <c r="AA3" i="75" s="1"/>
  <c r="Q3" i="75"/>
  <c r="Z3" i="75" s="1"/>
  <c r="AQ3" i="75" s="1"/>
  <c r="P3" i="75"/>
  <c r="Y3" i="75" s="1"/>
  <c r="AP3" i="75" s="1"/>
  <c r="O3" i="75"/>
  <c r="W3" i="75" s="1"/>
  <c r="AI3" i="75" s="1"/>
  <c r="N3" i="75"/>
  <c r="V3" i="75" s="1"/>
  <c r="AU3" i="75" l="1"/>
  <c r="X3" i="75"/>
  <c r="AO3" i="75" s="1"/>
  <c r="AH3" i="75"/>
  <c r="AJ3" i="75"/>
  <c r="AL3" i="75" s="1"/>
  <c r="AC3" i="75"/>
  <c r="AE3" i="75" s="1"/>
  <c r="AR3" i="75" s="1"/>
  <c r="AV3" i="75" s="1"/>
  <c r="AI4" i="5"/>
  <c r="AJ20" i="5" l="1"/>
  <c r="AJ37" i="5"/>
  <c r="AJ4" i="5"/>
  <c r="AA3" i="3" l="1"/>
  <c r="I3" i="3" l="1"/>
  <c r="N3" i="4" l="1"/>
  <c r="O3" i="4" s="1"/>
  <c r="R3" i="4" s="1"/>
  <c r="W3" i="4" s="1"/>
  <c r="BA3" i="75" l="1"/>
  <c r="AZ3" i="75" l="1"/>
  <c r="BB3" i="75" s="1"/>
  <c r="BC3" i="75" s="1"/>
  <c r="J4" i="5" l="1"/>
  <c r="AB3" i="3" l="1"/>
  <c r="AC3" i="3" s="1"/>
  <c r="AJ3" i="3" s="1"/>
  <c r="O3" i="3"/>
  <c r="J3" i="3"/>
  <c r="K3" i="3" s="1"/>
  <c r="M3" i="3" s="1"/>
  <c r="N3" i="3" s="1"/>
  <c r="Q3" i="3" l="1"/>
  <c r="R3" i="3" s="1"/>
  <c r="P3" i="3"/>
  <c r="AD4" i="5"/>
  <c r="AC4" i="5"/>
  <c r="AB4" i="5"/>
  <c r="S4" i="5"/>
  <c r="R4" i="5"/>
  <c r="S3" i="3" l="1"/>
  <c r="AK3" i="3" s="1"/>
  <c r="Z4" i="5"/>
  <c r="AE4" i="5"/>
  <c r="U4" i="5" l="1"/>
  <c r="N4" i="5" l="1"/>
  <c r="O4" i="5" l="1"/>
  <c r="Q4" i="5" l="1"/>
  <c r="T4" i="5" l="1"/>
  <c r="W4" i="5" l="1"/>
  <c r="V4" i="5"/>
  <c r="D3" i="4"/>
  <c r="Y4" i="5" l="1"/>
  <c r="H3" i="4"/>
  <c r="AA4" i="5" s="1"/>
  <c r="AF4" i="5" s="1"/>
  <c r="G4" i="5" l="1"/>
  <c r="E4" i="5"/>
  <c r="D4" i="5" l="1"/>
  <c r="F4" i="5"/>
  <c r="H4" i="5" l="1"/>
  <c r="C4" i="5"/>
  <c r="K4" i="5" l="1"/>
  <c r="L4" i="5" s="1"/>
  <c r="I4" i="5"/>
  <c r="P4" i="5" l="1"/>
  <c r="X4" i="5" s="1"/>
  <c r="M4" i="5"/>
  <c r="AG4" i="5" l="1"/>
  <c r="AH125" i="5" l="1"/>
  <c r="AH96" i="5"/>
  <c r="AH156" i="5"/>
  <c r="AH82" i="5"/>
  <c r="AH33" i="5"/>
  <c r="AH88" i="5"/>
  <c r="AH155" i="5"/>
  <c r="AH112" i="5"/>
  <c r="AH191" i="5"/>
  <c r="AH91" i="5"/>
  <c r="AH58" i="5"/>
  <c r="AH180" i="5"/>
  <c r="AH70" i="5"/>
  <c r="AH52" i="5"/>
  <c r="AH178" i="5"/>
  <c r="AH5" i="5"/>
  <c r="AH40" i="5"/>
  <c r="AH10" i="5"/>
  <c r="AH150" i="5"/>
  <c r="AH95" i="5"/>
  <c r="AH30" i="5"/>
  <c r="AH94" i="5"/>
  <c r="AH68" i="5"/>
  <c r="AH13" i="5"/>
  <c r="AH99" i="5"/>
  <c r="AH29" i="5"/>
  <c r="AH65" i="5"/>
  <c r="AH192" i="5"/>
  <c r="AH41" i="5"/>
  <c r="AH73" i="5"/>
  <c r="AH116" i="5"/>
  <c r="AH132" i="5"/>
  <c r="AH45" i="5"/>
  <c r="AH149" i="5"/>
  <c r="AH7" i="5"/>
  <c r="AH98" i="5"/>
  <c r="AH81" i="5"/>
  <c r="AH127" i="5"/>
  <c r="AH158" i="5"/>
  <c r="AH124" i="5"/>
  <c r="AH75" i="5"/>
  <c r="AH90" i="5"/>
  <c r="AH12" i="5"/>
  <c r="AH31" i="5"/>
  <c r="AH22" i="5"/>
  <c r="AH171" i="5"/>
  <c r="AH101" i="5"/>
  <c r="AH17" i="5"/>
  <c r="AH130" i="5"/>
  <c r="AH23" i="5"/>
  <c r="AH170" i="5"/>
  <c r="AH46" i="5"/>
  <c r="AH157" i="5"/>
  <c r="AH153" i="5"/>
  <c r="AH104" i="5"/>
  <c r="AH145" i="5"/>
  <c r="AH39" i="5"/>
  <c r="AH175" i="5"/>
  <c r="AH190" i="5"/>
  <c r="AH102" i="5"/>
  <c r="AH154" i="5"/>
  <c r="AH36" i="5"/>
  <c r="AH161" i="5"/>
  <c r="AH131" i="5"/>
  <c r="AH76" i="5"/>
  <c r="AH110" i="5"/>
  <c r="AH78" i="5"/>
  <c r="AH89" i="5"/>
  <c r="AH123" i="5"/>
  <c r="AH103" i="5"/>
  <c r="AH172" i="5"/>
  <c r="AH27" i="5"/>
  <c r="AH163" i="5"/>
  <c r="AH56" i="5"/>
  <c r="AH167" i="5"/>
  <c r="AH114" i="5"/>
  <c r="AH188" i="5"/>
  <c r="AH38" i="5"/>
  <c r="AH177" i="5"/>
  <c r="AH111" i="5"/>
  <c r="AH54" i="5"/>
  <c r="AH69" i="5"/>
  <c r="AH146" i="5"/>
  <c r="AH62" i="5"/>
  <c r="AH122" i="5"/>
  <c r="AH174" i="5"/>
  <c r="AH63" i="5"/>
  <c r="AH121" i="5"/>
  <c r="AH173" i="5"/>
  <c r="AH186" i="5"/>
  <c r="AH129" i="5"/>
  <c r="AH113" i="5"/>
  <c r="AH47" i="5"/>
  <c r="AH26" i="5"/>
  <c r="AH42" i="5"/>
  <c r="AH147" i="5"/>
  <c r="AH6" i="5"/>
  <c r="AH108" i="5"/>
  <c r="AH126" i="5"/>
  <c r="AH137" i="5"/>
  <c r="AH86" i="5"/>
  <c r="AH182" i="5"/>
  <c r="AH35" i="5"/>
  <c r="AH48" i="5"/>
  <c r="AH169" i="5"/>
  <c r="AH32" i="5"/>
  <c r="AH166" i="5"/>
  <c r="AH87" i="5"/>
  <c r="AH67" i="5"/>
  <c r="AH20" i="5"/>
  <c r="AH19" i="5"/>
  <c r="AH51" i="5"/>
  <c r="AH34" i="5"/>
  <c r="AH64" i="5"/>
  <c r="AH21" i="5"/>
  <c r="AH117" i="5"/>
  <c r="AH50" i="5"/>
  <c r="AH181" i="5"/>
  <c r="AH59" i="5"/>
  <c r="AH151" i="5"/>
  <c r="AH106" i="5"/>
  <c r="AH119" i="5"/>
  <c r="AH193" i="5"/>
  <c r="AH85" i="5"/>
  <c r="AH168" i="5"/>
  <c r="AH118" i="5"/>
  <c r="AH187" i="5"/>
  <c r="AH183" i="5"/>
  <c r="AH160" i="5"/>
  <c r="AH53" i="5"/>
  <c r="AH92" i="5"/>
  <c r="AH164" i="5"/>
  <c r="AH79" i="5"/>
  <c r="AH83" i="5"/>
  <c r="AH44" i="5"/>
  <c r="AH66" i="5"/>
  <c r="AH120" i="5"/>
  <c r="AH74" i="5"/>
  <c r="AH189" i="5"/>
  <c r="AH72" i="5"/>
  <c r="AH105" i="5"/>
  <c r="AH165" i="5"/>
  <c r="AH139" i="5"/>
  <c r="AH24" i="5"/>
  <c r="AH60" i="5"/>
  <c r="AH16" i="5"/>
  <c r="AH109" i="5"/>
  <c r="AH176" i="5"/>
  <c r="AH28" i="5"/>
  <c r="AH185" i="5"/>
  <c r="AH49" i="5"/>
  <c r="AH37" i="5"/>
  <c r="AH179" i="5"/>
  <c r="AH107" i="5"/>
  <c r="AH11" i="5"/>
  <c r="AH43" i="5"/>
  <c r="AH8" i="5"/>
  <c r="AH55" i="5"/>
  <c r="AH142" i="5"/>
  <c r="AH25" i="5"/>
  <c r="AH71" i="5"/>
  <c r="AH100" i="5"/>
  <c r="AH134" i="5"/>
  <c r="AH77" i="5"/>
  <c r="AH143" i="5"/>
  <c r="AH152" i="5"/>
  <c r="AH84" i="5"/>
  <c r="AH148" i="5"/>
  <c r="AH97" i="5"/>
  <c r="AH138" i="5"/>
  <c r="AH159" i="5"/>
  <c r="AH140" i="5"/>
  <c r="AH128" i="5"/>
  <c r="AH135" i="5"/>
  <c r="AH18" i="5"/>
  <c r="AH184" i="5"/>
  <c r="AH57" i="5"/>
  <c r="AH80" i="5"/>
  <c r="AH133" i="5"/>
  <c r="AH162" i="5"/>
  <c r="AH9" i="5"/>
  <c r="AH141" i="5"/>
  <c r="AH61" i="5"/>
  <c r="AH194" i="5"/>
  <c r="AH15" i="5"/>
  <c r="AH14" i="5"/>
  <c r="AH93" i="5"/>
  <c r="AH136" i="5"/>
  <c r="AH115" i="5"/>
  <c r="AH144" i="5"/>
  <c r="AH4" i="5"/>
</calcChain>
</file>

<file path=xl/comments1.xml><?xml version="1.0" encoding="utf-8"?>
<comments xmlns="http://schemas.openxmlformats.org/spreadsheetml/2006/main">
  <authors>
    <author>Luca Vernaccini</author>
  </authors>
  <commentList>
    <comment ref="AI3" authorId="0" shapeId="0">
      <text>
        <r>
          <rPr>
            <b/>
            <sz val="9"/>
            <color indexed="81"/>
            <rFont val="Tahoma"/>
            <family val="2"/>
          </rPr>
          <t>Luca Vernaccini:</t>
        </r>
        <r>
          <rPr>
            <sz val="9"/>
            <color indexed="81"/>
            <rFont val="Tahoma"/>
            <family val="2"/>
          </rPr>
          <t xml:space="preserve">
At 1/9/2015</t>
        </r>
      </text>
    </comment>
    <comment ref="AD7" authorId="0" shapeId="0">
      <text>
        <r>
          <rPr>
            <b/>
            <sz val="9"/>
            <color indexed="81"/>
            <rFont val="Tahoma"/>
            <family val="2"/>
          </rPr>
          <t>Luca Vernaccini:</t>
        </r>
        <r>
          <rPr>
            <sz val="9"/>
            <color indexed="81"/>
            <rFont val="Tahoma"/>
            <family val="2"/>
          </rPr>
          <t xml:space="preserve">
AHO, WHO (2010)</t>
        </r>
      </text>
    </comment>
    <comment ref="AK7" authorId="0" shapeId="0">
      <text>
        <r>
          <rPr>
            <b/>
            <sz val="9"/>
            <color indexed="81"/>
            <rFont val="Tahoma"/>
            <family val="2"/>
          </rPr>
          <t>Luca Vernaccini:</t>
        </r>
        <r>
          <rPr>
            <sz val="9"/>
            <color indexed="81"/>
            <rFont val="Tahoma"/>
            <family val="2"/>
          </rPr>
          <t xml:space="preserve">
4 Sep 2015</t>
        </r>
      </text>
    </comment>
    <comment ref="AO8" authorId="0" shapeId="0">
      <text>
        <r>
          <rPr>
            <b/>
            <sz val="9"/>
            <color indexed="81"/>
            <rFont val="Tahoma"/>
            <family val="2"/>
          </rPr>
          <t>Luca Vernaccini:</t>
        </r>
        <r>
          <rPr>
            <sz val="9"/>
            <color indexed="81"/>
            <rFont val="Tahoma"/>
            <family val="2"/>
          </rPr>
          <t xml:space="preserve">
2013</t>
        </r>
      </text>
    </comment>
    <comment ref="AP8" authorId="0" shapeId="0">
      <text>
        <r>
          <rPr>
            <b/>
            <sz val="9"/>
            <color indexed="81"/>
            <rFont val="Tahoma"/>
            <family val="2"/>
          </rPr>
          <t>Luca Vernaccini:</t>
        </r>
        <r>
          <rPr>
            <sz val="9"/>
            <color indexed="81"/>
            <rFont val="Tahoma"/>
            <family val="2"/>
          </rPr>
          <t xml:space="preserve">
2013</t>
        </r>
      </text>
    </comment>
    <comment ref="AY9" authorId="0" shapeId="0">
      <text>
        <r>
          <rPr>
            <b/>
            <sz val="9"/>
            <color indexed="81"/>
            <rFont val="Tahoma"/>
            <family val="2"/>
          </rPr>
          <t>Luca Vernaccini:</t>
        </r>
        <r>
          <rPr>
            <sz val="9"/>
            <color indexed="81"/>
            <rFont val="Tahoma"/>
            <family val="2"/>
          </rPr>
          <t xml:space="preserve">
2012</t>
        </r>
      </text>
    </comment>
    <comment ref="AB10" authorId="0" shapeId="0">
      <text>
        <r>
          <rPr>
            <b/>
            <sz val="9"/>
            <color indexed="81"/>
            <rFont val="Tahoma"/>
            <family val="2"/>
          </rPr>
          <t>Luca Vernaccini:</t>
        </r>
        <r>
          <rPr>
            <sz val="9"/>
            <color indexed="81"/>
            <rFont val="Tahoma"/>
            <family val="2"/>
          </rPr>
          <t xml:space="preserve">
Value from previous years</t>
        </r>
      </text>
    </comment>
    <comment ref="AB13" authorId="0" shapeId="0">
      <text>
        <r>
          <rPr>
            <b/>
            <sz val="9"/>
            <color indexed="81"/>
            <rFont val="Tahoma"/>
            <family val="2"/>
          </rPr>
          <t>Luca Vernaccini:</t>
        </r>
        <r>
          <rPr>
            <sz val="9"/>
            <color indexed="81"/>
            <rFont val="Tahoma"/>
            <family val="2"/>
          </rPr>
          <t xml:space="preserve">
Value from previous years</t>
        </r>
      </text>
    </comment>
    <comment ref="AO19" authorId="0" shapeId="0">
      <text>
        <r>
          <rPr>
            <b/>
            <sz val="9"/>
            <color indexed="81"/>
            <rFont val="Tahoma"/>
            <family val="2"/>
          </rPr>
          <t>Luca Vernaccini:</t>
        </r>
        <r>
          <rPr>
            <sz val="9"/>
            <color indexed="81"/>
            <rFont val="Tahoma"/>
            <family val="2"/>
          </rPr>
          <t xml:space="preserve">
2011</t>
        </r>
      </text>
    </comment>
    <comment ref="AB20" authorId="0" shapeId="0">
      <text>
        <r>
          <rPr>
            <b/>
            <sz val="9"/>
            <color indexed="81"/>
            <rFont val="Tahoma"/>
            <family val="2"/>
          </rPr>
          <t>Luca Vernaccini:</t>
        </r>
        <r>
          <rPr>
            <sz val="9"/>
            <color indexed="81"/>
            <rFont val="Tahoma"/>
            <family val="2"/>
          </rPr>
          <t xml:space="preserve">
Value from previous years</t>
        </r>
      </text>
    </comment>
    <comment ref="AO21" authorId="0" shapeId="0">
      <text>
        <r>
          <rPr>
            <b/>
            <sz val="9"/>
            <color indexed="81"/>
            <rFont val="Tahoma"/>
            <family val="2"/>
          </rPr>
          <t>Luca Vernaccini:</t>
        </r>
        <r>
          <rPr>
            <sz val="9"/>
            <color indexed="81"/>
            <rFont val="Tahoma"/>
            <family val="2"/>
          </rPr>
          <t xml:space="preserve">
2011</t>
        </r>
      </text>
    </comment>
    <comment ref="AP21" authorId="0" shapeId="0">
      <text>
        <r>
          <rPr>
            <b/>
            <sz val="9"/>
            <color indexed="81"/>
            <rFont val="Tahoma"/>
            <family val="2"/>
          </rPr>
          <t>Luca Vernaccini:</t>
        </r>
        <r>
          <rPr>
            <sz val="9"/>
            <color indexed="81"/>
            <rFont val="Tahoma"/>
            <family val="2"/>
          </rPr>
          <t xml:space="preserve">
2012</t>
        </r>
      </text>
    </comment>
    <comment ref="AO25" authorId="0" shapeId="0">
      <text>
        <r>
          <rPr>
            <b/>
            <sz val="9"/>
            <color indexed="81"/>
            <rFont val="Tahoma"/>
            <family val="2"/>
          </rPr>
          <t>Luca Vernaccini:</t>
        </r>
        <r>
          <rPr>
            <sz val="9"/>
            <color indexed="81"/>
            <rFont val="Tahoma"/>
            <family val="2"/>
          </rPr>
          <t xml:space="preserve">
2011</t>
        </r>
      </text>
    </comment>
    <comment ref="AP25" authorId="0" shapeId="0">
      <text>
        <r>
          <rPr>
            <b/>
            <sz val="9"/>
            <color indexed="81"/>
            <rFont val="Tahoma"/>
            <family val="2"/>
          </rPr>
          <t>Luca Vernaccini:</t>
        </r>
        <r>
          <rPr>
            <sz val="9"/>
            <color indexed="81"/>
            <rFont val="Tahoma"/>
            <family val="2"/>
          </rPr>
          <t xml:space="preserve">
2012</t>
        </r>
      </text>
    </comment>
    <comment ref="AS28" authorId="0" shapeId="0">
      <text>
        <r>
          <rPr>
            <b/>
            <sz val="9"/>
            <color indexed="81"/>
            <rFont val="Tahoma"/>
            <family val="2"/>
          </rPr>
          <t>Luca Vernaccini:</t>
        </r>
        <r>
          <rPr>
            <sz val="9"/>
            <color indexed="81"/>
            <rFont val="Tahoma"/>
            <family val="2"/>
          </rPr>
          <t xml:space="preserve">
2013</t>
        </r>
      </text>
    </comment>
    <comment ref="AB29" authorId="0" shapeId="0">
      <text>
        <r>
          <rPr>
            <b/>
            <sz val="9"/>
            <color indexed="81"/>
            <rFont val="Tahoma"/>
            <family val="2"/>
          </rPr>
          <t>Luca Vernaccini:</t>
        </r>
        <r>
          <rPr>
            <sz val="9"/>
            <color indexed="81"/>
            <rFont val="Tahoma"/>
            <family val="2"/>
          </rPr>
          <t xml:space="preserve">
Value from previous years</t>
        </r>
      </text>
    </comment>
    <comment ref="AK30" authorId="0" shapeId="0">
      <text>
        <r>
          <rPr>
            <b/>
            <sz val="9"/>
            <color indexed="81"/>
            <rFont val="Tahoma"/>
            <family val="2"/>
          </rPr>
          <t>Luca Vernaccini:</t>
        </r>
        <r>
          <rPr>
            <sz val="9"/>
            <color indexed="81"/>
            <rFont val="Tahoma"/>
            <family val="2"/>
          </rPr>
          <t xml:space="preserve">
4 Sep 2015</t>
        </r>
      </text>
    </comment>
    <comment ref="AK34" authorId="0" shapeId="0">
      <text>
        <r>
          <rPr>
            <b/>
            <sz val="9"/>
            <color indexed="81"/>
            <rFont val="Tahoma"/>
            <family val="2"/>
          </rPr>
          <t>Luca Vernaccini:</t>
        </r>
        <r>
          <rPr>
            <sz val="9"/>
            <color indexed="81"/>
            <rFont val="Tahoma"/>
            <family val="2"/>
          </rPr>
          <t xml:space="preserve">
4 Sep 2015</t>
        </r>
      </text>
    </comment>
    <comment ref="AB35" authorId="0" shapeId="0">
      <text>
        <r>
          <rPr>
            <b/>
            <sz val="9"/>
            <color indexed="81"/>
            <rFont val="Tahoma"/>
            <family val="2"/>
          </rPr>
          <t>Luca Vernaccini:</t>
        </r>
        <r>
          <rPr>
            <sz val="9"/>
            <color indexed="81"/>
            <rFont val="Tahoma"/>
            <family val="2"/>
          </rPr>
          <t xml:space="preserve">
Value from previous years</t>
        </r>
      </text>
    </comment>
    <comment ref="AK37" authorId="0" shapeId="0">
      <text>
        <r>
          <rPr>
            <b/>
            <sz val="9"/>
            <color indexed="81"/>
            <rFont val="Tahoma"/>
            <family val="2"/>
          </rPr>
          <t>Luca Vernaccini:</t>
        </r>
        <r>
          <rPr>
            <sz val="9"/>
            <color indexed="81"/>
            <rFont val="Tahoma"/>
            <family val="2"/>
          </rPr>
          <t xml:space="preserve">
4 Sep 2015</t>
        </r>
      </text>
    </comment>
    <comment ref="AO37" authorId="0" shapeId="0">
      <text>
        <r>
          <rPr>
            <b/>
            <sz val="9"/>
            <color indexed="81"/>
            <rFont val="Tahoma"/>
            <family val="2"/>
          </rPr>
          <t>Luca Vernaccini:</t>
        </r>
        <r>
          <rPr>
            <sz val="9"/>
            <color indexed="81"/>
            <rFont val="Tahoma"/>
            <family val="2"/>
          </rPr>
          <t xml:space="preserve">
2011</t>
        </r>
      </text>
    </comment>
    <comment ref="AB39" authorId="0" shapeId="0">
      <text>
        <r>
          <rPr>
            <b/>
            <sz val="9"/>
            <color indexed="81"/>
            <rFont val="Tahoma"/>
            <family val="2"/>
          </rPr>
          <t>Luca Vernaccini:</t>
        </r>
        <r>
          <rPr>
            <sz val="9"/>
            <color indexed="81"/>
            <rFont val="Tahoma"/>
            <family val="2"/>
          </rPr>
          <t xml:space="preserve">
Value from previous years</t>
        </r>
      </text>
    </comment>
    <comment ref="AB41" authorId="0" shapeId="0">
      <text>
        <r>
          <rPr>
            <b/>
            <sz val="9"/>
            <color indexed="81"/>
            <rFont val="Tahoma"/>
            <family val="2"/>
          </rPr>
          <t>Luca Vernaccini:</t>
        </r>
        <r>
          <rPr>
            <sz val="9"/>
            <color indexed="81"/>
            <rFont val="Tahoma"/>
            <family val="2"/>
          </rPr>
          <t xml:space="preserve">
Value from previous years</t>
        </r>
      </text>
    </comment>
    <comment ref="R45" authorId="0" shapeId="0">
      <text>
        <r>
          <rPr>
            <b/>
            <sz val="9"/>
            <color indexed="81"/>
            <rFont val="Tahoma"/>
            <family val="2"/>
          </rPr>
          <t>Luca Vernaccini:</t>
        </r>
        <r>
          <rPr>
            <sz val="9"/>
            <color indexed="81"/>
            <rFont val="Tahoma"/>
            <family val="2"/>
          </rPr>
          <t xml:space="preserve">
Data missed in the November 2014 release</t>
        </r>
      </text>
    </comment>
    <comment ref="AB46" authorId="0" shapeId="0">
      <text>
        <r>
          <rPr>
            <b/>
            <sz val="9"/>
            <color indexed="81"/>
            <rFont val="Tahoma"/>
            <family val="2"/>
          </rPr>
          <t>Luca Vernaccini:</t>
        </r>
        <r>
          <rPr>
            <sz val="9"/>
            <color indexed="81"/>
            <rFont val="Tahoma"/>
            <family val="2"/>
          </rPr>
          <t xml:space="preserve">
Value from previous years</t>
        </r>
      </text>
    </comment>
    <comment ref="BA47" authorId="0" shapeId="0">
      <text>
        <r>
          <rPr>
            <b/>
            <sz val="9"/>
            <color indexed="81"/>
            <rFont val="Tahoma"/>
            <family val="2"/>
          </rPr>
          <t>Luca Vernaccini:</t>
        </r>
        <r>
          <rPr>
            <sz val="9"/>
            <color indexed="81"/>
            <rFont val="Tahoma"/>
            <family val="2"/>
          </rPr>
          <t xml:space="preserve">
CIA Factbook</t>
        </r>
      </text>
    </comment>
    <comment ref="AK51" authorId="0" shapeId="0">
      <text>
        <r>
          <rPr>
            <b/>
            <sz val="9"/>
            <color indexed="81"/>
            <rFont val="Tahoma"/>
            <family val="2"/>
          </rPr>
          <t>Luca Vernaccini:</t>
        </r>
        <r>
          <rPr>
            <sz val="9"/>
            <color indexed="81"/>
            <rFont val="Tahoma"/>
            <family val="2"/>
          </rPr>
          <t xml:space="preserve">
4 Sep 2015</t>
        </r>
      </text>
    </comment>
    <comment ref="Y52" authorId="0" shapeId="0">
      <text>
        <r>
          <rPr>
            <b/>
            <sz val="9"/>
            <color indexed="81"/>
            <rFont val="Tahoma"/>
            <family val="2"/>
          </rPr>
          <t>Luca Vernaccini:</t>
        </r>
        <r>
          <rPr>
            <sz val="9"/>
            <color indexed="81"/>
            <rFont val="Tahoma"/>
            <family val="2"/>
          </rPr>
          <t xml:space="preserve">
PAHO, WHO (2011)</t>
        </r>
      </text>
    </comment>
    <comment ref="AY52" authorId="0" shapeId="0">
      <text>
        <r>
          <rPr>
            <b/>
            <sz val="9"/>
            <color indexed="81"/>
            <rFont val="Tahoma"/>
            <family val="2"/>
          </rPr>
          <t>Luca Vernaccini:</t>
        </r>
        <r>
          <rPr>
            <sz val="9"/>
            <color indexed="81"/>
            <rFont val="Tahoma"/>
            <family val="2"/>
          </rPr>
          <t xml:space="preserve">
2012</t>
        </r>
      </text>
    </comment>
    <comment ref="AZ52" authorId="0" shapeId="0">
      <text>
        <r>
          <rPr>
            <b/>
            <sz val="9"/>
            <color indexed="81"/>
            <rFont val="Tahoma"/>
            <family val="2"/>
          </rPr>
          <t>Luca Vernaccini:</t>
        </r>
        <r>
          <rPr>
            <sz val="9"/>
            <color indexed="81"/>
            <rFont val="Tahoma"/>
            <family val="2"/>
          </rPr>
          <t xml:space="preserve">
2012</t>
        </r>
      </text>
    </comment>
    <comment ref="AK55" authorId="0" shapeId="0">
      <text>
        <r>
          <rPr>
            <b/>
            <sz val="9"/>
            <color indexed="81"/>
            <rFont val="Tahoma"/>
            <family val="2"/>
          </rPr>
          <t>Luca Vernaccini:</t>
        </r>
        <r>
          <rPr>
            <sz val="9"/>
            <color indexed="81"/>
            <rFont val="Tahoma"/>
            <family val="2"/>
          </rPr>
          <t xml:space="preserve">
4 Sep 2015</t>
        </r>
      </text>
    </comment>
    <comment ref="AB57" authorId="0" shapeId="0">
      <text>
        <r>
          <rPr>
            <b/>
            <sz val="9"/>
            <color indexed="81"/>
            <rFont val="Tahoma"/>
            <family val="2"/>
          </rPr>
          <t>Luca Vernaccini:</t>
        </r>
        <r>
          <rPr>
            <sz val="9"/>
            <color indexed="81"/>
            <rFont val="Tahoma"/>
            <family val="2"/>
          </rPr>
          <t xml:space="preserve">
Value from previous years</t>
        </r>
      </text>
    </comment>
    <comment ref="AS57" authorId="0" shapeId="0">
      <text>
        <r>
          <rPr>
            <b/>
            <sz val="9"/>
            <color indexed="81"/>
            <rFont val="Tahoma"/>
            <family val="2"/>
          </rPr>
          <t>Luca Vernaccini:</t>
        </r>
        <r>
          <rPr>
            <sz val="9"/>
            <color indexed="81"/>
            <rFont val="Tahoma"/>
            <family val="2"/>
          </rPr>
          <t xml:space="preserve">
2013</t>
        </r>
      </text>
    </comment>
    <comment ref="AN58" authorId="0" shapeId="0">
      <text>
        <r>
          <rPr>
            <b/>
            <sz val="9"/>
            <color indexed="81"/>
            <rFont val="Tahoma"/>
            <family val="2"/>
          </rPr>
          <t>Luca Vernaccini:</t>
        </r>
        <r>
          <rPr>
            <sz val="9"/>
            <color indexed="81"/>
            <rFont val="Tahoma"/>
            <family val="2"/>
          </rPr>
          <t xml:space="preserve">
World Bank, 2012</t>
        </r>
      </text>
    </comment>
    <comment ref="AB62" authorId="0" shapeId="0">
      <text>
        <r>
          <rPr>
            <b/>
            <sz val="9"/>
            <color indexed="81"/>
            <rFont val="Tahoma"/>
            <family val="2"/>
          </rPr>
          <t>Luca Vernaccini:</t>
        </r>
        <r>
          <rPr>
            <sz val="9"/>
            <color indexed="81"/>
            <rFont val="Tahoma"/>
            <family val="2"/>
          </rPr>
          <t xml:space="preserve">
Value from previous years</t>
        </r>
      </text>
    </comment>
    <comment ref="AB63" authorId="0" shapeId="0">
      <text>
        <r>
          <rPr>
            <b/>
            <sz val="9"/>
            <color indexed="81"/>
            <rFont val="Tahoma"/>
            <family val="2"/>
          </rPr>
          <t>Luca Vernaccini:</t>
        </r>
        <r>
          <rPr>
            <sz val="9"/>
            <color indexed="81"/>
            <rFont val="Tahoma"/>
            <family val="2"/>
          </rPr>
          <t xml:space="preserve">
Value from previous years</t>
        </r>
      </text>
    </comment>
    <comment ref="AB67" authorId="0" shapeId="0">
      <text>
        <r>
          <rPr>
            <b/>
            <sz val="9"/>
            <color indexed="81"/>
            <rFont val="Tahoma"/>
            <family val="2"/>
          </rPr>
          <t>Luca Vernaccini:</t>
        </r>
        <r>
          <rPr>
            <sz val="9"/>
            <color indexed="81"/>
            <rFont val="Tahoma"/>
            <family val="2"/>
          </rPr>
          <t xml:space="preserve">
Value from previous years</t>
        </r>
      </text>
    </comment>
    <comment ref="AB69" authorId="0" shapeId="0">
      <text>
        <r>
          <rPr>
            <b/>
            <sz val="9"/>
            <color indexed="81"/>
            <rFont val="Tahoma"/>
            <family val="2"/>
          </rPr>
          <t>Luca Vernaccini:</t>
        </r>
        <r>
          <rPr>
            <sz val="9"/>
            <color indexed="81"/>
            <rFont val="Tahoma"/>
            <family val="2"/>
          </rPr>
          <t xml:space="preserve">
Value from previous years</t>
        </r>
      </text>
    </comment>
    <comment ref="AP72" authorId="0" shapeId="0">
      <text>
        <r>
          <rPr>
            <b/>
            <sz val="9"/>
            <color indexed="81"/>
            <rFont val="Tahoma"/>
            <family val="2"/>
          </rPr>
          <t>Luca Vernaccini:</t>
        </r>
        <r>
          <rPr>
            <sz val="9"/>
            <color indexed="81"/>
            <rFont val="Tahoma"/>
            <family val="2"/>
          </rPr>
          <t xml:space="preserve">
2013</t>
        </r>
      </text>
    </comment>
    <comment ref="Y75" authorId="0" shapeId="0">
      <text>
        <r>
          <rPr>
            <b/>
            <sz val="9"/>
            <color indexed="81"/>
            <rFont val="Tahoma"/>
            <family val="2"/>
          </rPr>
          <t>Luca Vernaccini:</t>
        </r>
        <r>
          <rPr>
            <sz val="9"/>
            <color indexed="81"/>
            <rFont val="Tahoma"/>
            <family val="2"/>
          </rPr>
          <t xml:space="preserve">
PAHO, WHO (2014)</t>
        </r>
      </text>
    </comment>
    <comment ref="AJ75" authorId="0" shapeId="0">
      <text>
        <r>
          <rPr>
            <b/>
            <sz val="9"/>
            <color indexed="81"/>
            <rFont val="Tahoma"/>
            <family val="2"/>
          </rPr>
          <t>Luca Vernaccini:</t>
        </r>
        <r>
          <rPr>
            <sz val="9"/>
            <color indexed="81"/>
            <rFont val="Tahoma"/>
            <family val="2"/>
          </rPr>
          <t xml:space="preserve">
IOM Jun 2015</t>
        </r>
      </text>
    </comment>
    <comment ref="AB77" authorId="0" shapeId="0">
      <text>
        <r>
          <rPr>
            <b/>
            <sz val="9"/>
            <color indexed="81"/>
            <rFont val="Tahoma"/>
            <family val="2"/>
          </rPr>
          <t>Luca Vernaccini:</t>
        </r>
        <r>
          <rPr>
            <sz val="9"/>
            <color indexed="81"/>
            <rFont val="Tahoma"/>
            <family val="2"/>
          </rPr>
          <t xml:space="preserve">
Value from previous years</t>
        </r>
      </text>
    </comment>
    <comment ref="AB78" authorId="0" shapeId="0">
      <text>
        <r>
          <rPr>
            <b/>
            <sz val="9"/>
            <color indexed="81"/>
            <rFont val="Tahoma"/>
            <family val="2"/>
          </rPr>
          <t>Luca Vernaccini:</t>
        </r>
        <r>
          <rPr>
            <sz val="9"/>
            <color indexed="81"/>
            <rFont val="Tahoma"/>
            <family val="2"/>
          </rPr>
          <t xml:space="preserve">
Value from previous years</t>
        </r>
      </text>
    </comment>
    <comment ref="AK82" authorId="0" shapeId="0">
      <text>
        <r>
          <rPr>
            <b/>
            <sz val="9"/>
            <color indexed="81"/>
            <rFont val="Tahoma"/>
            <family val="2"/>
          </rPr>
          <t>Luca Vernaccini:</t>
        </r>
        <r>
          <rPr>
            <sz val="9"/>
            <color indexed="81"/>
            <rFont val="Tahoma"/>
            <family val="2"/>
          </rPr>
          <t xml:space="preserve">
4 Sep 2015</t>
        </r>
      </text>
    </comment>
    <comment ref="AB83" authorId="0" shapeId="0">
      <text>
        <r>
          <rPr>
            <b/>
            <sz val="9"/>
            <color indexed="81"/>
            <rFont val="Tahoma"/>
            <family val="2"/>
          </rPr>
          <t>Luca Vernaccini:</t>
        </r>
        <r>
          <rPr>
            <sz val="9"/>
            <color indexed="81"/>
            <rFont val="Tahoma"/>
            <family val="2"/>
          </rPr>
          <t xml:space="preserve">
Value from previous years</t>
        </r>
      </text>
    </comment>
    <comment ref="AB84" authorId="0" shapeId="0">
      <text>
        <r>
          <rPr>
            <b/>
            <sz val="9"/>
            <color indexed="81"/>
            <rFont val="Tahoma"/>
            <family val="2"/>
          </rPr>
          <t>Luca Vernaccini:</t>
        </r>
        <r>
          <rPr>
            <sz val="9"/>
            <color indexed="81"/>
            <rFont val="Tahoma"/>
            <family val="2"/>
          </rPr>
          <t xml:space="preserve">
Value from previous years</t>
        </r>
      </text>
    </comment>
    <comment ref="AB87" authorId="0" shapeId="0">
      <text>
        <r>
          <rPr>
            <b/>
            <sz val="9"/>
            <color indexed="81"/>
            <rFont val="Tahoma"/>
            <family val="2"/>
          </rPr>
          <t>Luca Vernaccini:</t>
        </r>
        <r>
          <rPr>
            <sz val="9"/>
            <color indexed="81"/>
            <rFont val="Tahoma"/>
            <family val="2"/>
          </rPr>
          <t xml:space="preserve">
Value from previous years</t>
        </r>
      </text>
    </comment>
    <comment ref="AK88" authorId="0" shapeId="0">
      <text>
        <r>
          <rPr>
            <b/>
            <sz val="9"/>
            <color indexed="81"/>
            <rFont val="Tahoma"/>
            <family val="2"/>
          </rPr>
          <t>Luca Vernaccini:</t>
        </r>
        <r>
          <rPr>
            <sz val="9"/>
            <color indexed="81"/>
            <rFont val="Tahoma"/>
            <family val="2"/>
          </rPr>
          <t xml:space="preserve">
4 Sep 2015</t>
        </r>
      </text>
    </comment>
    <comment ref="AB89" authorId="0" shapeId="0">
      <text>
        <r>
          <rPr>
            <b/>
            <sz val="9"/>
            <color indexed="81"/>
            <rFont val="Tahoma"/>
            <family val="2"/>
          </rPr>
          <t>Luca Vernaccini:</t>
        </r>
        <r>
          <rPr>
            <sz val="9"/>
            <color indexed="81"/>
            <rFont val="Tahoma"/>
            <family val="2"/>
          </rPr>
          <t xml:space="preserve">
Value from previous years</t>
        </r>
      </text>
    </comment>
    <comment ref="AK90" authorId="0" shapeId="0">
      <text>
        <r>
          <rPr>
            <b/>
            <sz val="9"/>
            <color indexed="81"/>
            <rFont val="Tahoma"/>
            <family val="2"/>
          </rPr>
          <t>Luca Vernaccini:</t>
        </r>
        <r>
          <rPr>
            <sz val="9"/>
            <color indexed="81"/>
            <rFont val="Tahoma"/>
            <family val="2"/>
          </rPr>
          <t xml:space="preserve">
4 Sep 2015</t>
        </r>
      </text>
    </comment>
    <comment ref="AO90" authorId="0" shapeId="0">
      <text>
        <r>
          <rPr>
            <b/>
            <sz val="9"/>
            <color indexed="81"/>
            <rFont val="Tahoma"/>
            <family val="2"/>
          </rPr>
          <t>Luca Vernaccini:</t>
        </r>
        <r>
          <rPr>
            <sz val="9"/>
            <color indexed="81"/>
            <rFont val="Tahoma"/>
            <family val="2"/>
          </rPr>
          <t xml:space="preserve">
2013</t>
        </r>
      </text>
    </comment>
    <comment ref="Y92" authorId="0" shapeId="0">
      <text>
        <r>
          <rPr>
            <b/>
            <sz val="9"/>
            <color indexed="81"/>
            <rFont val="Tahoma"/>
            <family val="2"/>
          </rPr>
          <t>Luca Vernaccini:</t>
        </r>
        <r>
          <rPr>
            <sz val="9"/>
            <color indexed="81"/>
            <rFont val="Tahoma"/>
            <family val="2"/>
          </rPr>
          <t xml:space="preserve">
Doctors per 10,000 population. WHO (2007). http://www.dprk.searo.who.int/LinkFiles/Home_DPRK_fs.pdf</t>
        </r>
      </text>
    </comment>
    <comment ref="AB92" authorId="0" shapeId="0">
      <text>
        <r>
          <rPr>
            <b/>
            <sz val="9"/>
            <color indexed="81"/>
            <rFont val="Tahoma"/>
            <family val="2"/>
          </rPr>
          <t>Luca Vernaccini:</t>
        </r>
        <r>
          <rPr>
            <sz val="9"/>
            <color indexed="81"/>
            <rFont val="Tahoma"/>
            <family val="2"/>
          </rPr>
          <t xml:space="preserve">
WHO (2010). http://www.dprk.searo.who.int/LinkFiles/Home_DPRK_fs.pdf</t>
        </r>
      </text>
    </comment>
    <comment ref="BA92" authorId="0" shapeId="0">
      <text>
        <r>
          <rPr>
            <b/>
            <sz val="9"/>
            <color indexed="81"/>
            <rFont val="Tahoma"/>
            <family val="2"/>
          </rPr>
          <t>Luca Vernaccini:</t>
        </r>
        <r>
          <rPr>
            <sz val="9"/>
            <color indexed="81"/>
            <rFont val="Tahoma"/>
            <family val="2"/>
          </rPr>
          <t xml:space="preserve">
CIA Factbook</t>
        </r>
      </text>
    </comment>
    <comment ref="AB93" authorId="0" shapeId="0">
      <text>
        <r>
          <rPr>
            <b/>
            <sz val="9"/>
            <color indexed="81"/>
            <rFont val="Tahoma"/>
            <family val="2"/>
          </rPr>
          <t>Luca Vernaccini:</t>
        </r>
        <r>
          <rPr>
            <sz val="9"/>
            <color indexed="81"/>
            <rFont val="Tahoma"/>
            <family val="2"/>
          </rPr>
          <t xml:space="preserve">
Value from previous years</t>
        </r>
      </text>
    </comment>
    <comment ref="AZ93" authorId="0" shapeId="0">
      <text>
        <r>
          <rPr>
            <b/>
            <sz val="9"/>
            <color indexed="81"/>
            <rFont val="Tahoma"/>
            <family val="2"/>
          </rPr>
          <t>Luca Vernaccini:</t>
        </r>
        <r>
          <rPr>
            <sz val="9"/>
            <color indexed="81"/>
            <rFont val="Tahoma"/>
            <family val="2"/>
          </rPr>
          <t xml:space="preserve">
2012</t>
        </r>
      </text>
    </comment>
    <comment ref="AO96" authorId="0" shapeId="0">
      <text>
        <r>
          <rPr>
            <b/>
            <sz val="9"/>
            <color indexed="81"/>
            <rFont val="Tahoma"/>
            <family val="2"/>
          </rPr>
          <t>Luca Vernaccini:</t>
        </r>
        <r>
          <rPr>
            <sz val="9"/>
            <color indexed="81"/>
            <rFont val="Tahoma"/>
            <family val="2"/>
          </rPr>
          <t xml:space="preserve">
2012</t>
        </r>
      </text>
    </comment>
    <comment ref="AP96" authorId="0" shapeId="0">
      <text>
        <r>
          <rPr>
            <b/>
            <sz val="9"/>
            <color indexed="81"/>
            <rFont val="Tahoma"/>
            <family val="2"/>
          </rPr>
          <t>Luca Vernaccini:</t>
        </r>
        <r>
          <rPr>
            <sz val="9"/>
            <color indexed="81"/>
            <rFont val="Tahoma"/>
            <family val="2"/>
          </rPr>
          <t xml:space="preserve">
2013</t>
        </r>
      </text>
    </comment>
    <comment ref="AB97" authorId="0" shapeId="0">
      <text>
        <r>
          <rPr>
            <b/>
            <sz val="9"/>
            <color indexed="81"/>
            <rFont val="Tahoma"/>
            <family val="2"/>
          </rPr>
          <t>Luca Vernaccini:</t>
        </r>
        <r>
          <rPr>
            <sz val="9"/>
            <color indexed="81"/>
            <rFont val="Tahoma"/>
            <family val="2"/>
          </rPr>
          <t xml:space="preserve">
Value from previous years</t>
        </r>
      </text>
    </comment>
    <comment ref="AB98" authorId="0" shapeId="0">
      <text>
        <r>
          <rPr>
            <b/>
            <sz val="9"/>
            <color indexed="81"/>
            <rFont val="Tahoma"/>
            <family val="2"/>
          </rPr>
          <t>Luca Vernaccini:</t>
        </r>
        <r>
          <rPr>
            <sz val="9"/>
            <color indexed="81"/>
            <rFont val="Tahoma"/>
            <family val="2"/>
          </rPr>
          <t xml:space="preserve">
Value from previous years</t>
        </r>
      </text>
    </comment>
    <comment ref="AK98" authorId="0" shapeId="0">
      <text>
        <r>
          <rPr>
            <b/>
            <sz val="9"/>
            <color indexed="81"/>
            <rFont val="Tahoma"/>
            <family val="2"/>
          </rPr>
          <t>Luca Vernaccini:</t>
        </r>
        <r>
          <rPr>
            <sz val="9"/>
            <color indexed="81"/>
            <rFont val="Tahoma"/>
            <family val="2"/>
          </rPr>
          <t xml:space="preserve">
4 Sep 2015</t>
        </r>
      </text>
    </comment>
    <comment ref="AK100" authorId="0" shapeId="0">
      <text>
        <r>
          <rPr>
            <b/>
            <sz val="9"/>
            <color indexed="81"/>
            <rFont val="Tahoma"/>
            <family val="2"/>
          </rPr>
          <t>Luca Vernaccini:</t>
        </r>
        <r>
          <rPr>
            <sz val="9"/>
            <color indexed="81"/>
            <rFont val="Tahoma"/>
            <family val="2"/>
          </rPr>
          <t xml:space="preserve">
4 Sep 2015</t>
        </r>
      </text>
    </comment>
    <comment ref="AZ101" authorId="0" shapeId="0">
      <text>
        <r>
          <rPr>
            <b/>
            <sz val="9"/>
            <color indexed="81"/>
            <rFont val="Tahoma"/>
            <family val="2"/>
          </rPr>
          <t>Luca Vernaccini:</t>
        </r>
        <r>
          <rPr>
            <sz val="9"/>
            <color indexed="81"/>
            <rFont val="Tahoma"/>
            <family val="2"/>
          </rPr>
          <t xml:space="preserve">
2012</t>
        </r>
      </text>
    </comment>
    <comment ref="BA102" authorId="0" shapeId="0">
      <text>
        <r>
          <rPr>
            <b/>
            <sz val="9"/>
            <color indexed="81"/>
            <rFont val="Tahoma"/>
            <family val="2"/>
          </rPr>
          <t>Luca Vernaccini:</t>
        </r>
        <r>
          <rPr>
            <sz val="9"/>
            <color indexed="81"/>
            <rFont val="Tahoma"/>
            <family val="2"/>
          </rPr>
          <t xml:space="preserve">
CIA Factbook</t>
        </r>
      </text>
    </comment>
    <comment ref="AB103" authorId="0" shapeId="0">
      <text>
        <r>
          <rPr>
            <b/>
            <sz val="9"/>
            <color indexed="81"/>
            <rFont val="Tahoma"/>
            <family val="2"/>
          </rPr>
          <t>Luca Vernaccini:</t>
        </r>
        <r>
          <rPr>
            <sz val="9"/>
            <color indexed="81"/>
            <rFont val="Tahoma"/>
            <family val="2"/>
          </rPr>
          <t xml:space="preserve">
Value from previous years</t>
        </r>
      </text>
    </comment>
    <comment ref="AB104" authorId="0" shapeId="0">
      <text>
        <r>
          <rPr>
            <b/>
            <sz val="9"/>
            <color indexed="81"/>
            <rFont val="Tahoma"/>
            <family val="2"/>
          </rPr>
          <t>Luca Vernaccini:</t>
        </r>
        <r>
          <rPr>
            <sz val="9"/>
            <color indexed="81"/>
            <rFont val="Tahoma"/>
            <family val="2"/>
          </rPr>
          <t xml:space="preserve">
Value from previous years</t>
        </r>
      </text>
    </comment>
    <comment ref="AO106" authorId="0" shapeId="0">
      <text>
        <r>
          <rPr>
            <b/>
            <sz val="9"/>
            <color indexed="81"/>
            <rFont val="Tahoma"/>
            <family val="2"/>
          </rPr>
          <t>Luca Vernaccini:</t>
        </r>
        <r>
          <rPr>
            <sz val="9"/>
            <color indexed="81"/>
            <rFont val="Tahoma"/>
            <family val="2"/>
          </rPr>
          <t xml:space="preserve">
2013</t>
        </r>
      </text>
    </comment>
    <comment ref="AP106" authorId="0" shapeId="0">
      <text>
        <r>
          <rPr>
            <b/>
            <sz val="9"/>
            <color indexed="81"/>
            <rFont val="Tahoma"/>
            <family val="2"/>
          </rPr>
          <t>Luca Vernaccini:</t>
        </r>
        <r>
          <rPr>
            <sz val="9"/>
            <color indexed="81"/>
            <rFont val="Tahoma"/>
            <family val="2"/>
          </rPr>
          <t xml:space="preserve">
2013</t>
        </r>
      </text>
    </comment>
    <comment ref="AO108" authorId="0" shapeId="0">
      <text>
        <r>
          <rPr>
            <b/>
            <sz val="9"/>
            <color indexed="81"/>
            <rFont val="Tahoma"/>
            <family val="2"/>
          </rPr>
          <t>Luca Vernaccini:</t>
        </r>
        <r>
          <rPr>
            <sz val="9"/>
            <color indexed="81"/>
            <rFont val="Tahoma"/>
            <family val="2"/>
          </rPr>
          <t xml:space="preserve">
2013</t>
        </r>
      </text>
    </comment>
    <comment ref="AP108" authorId="0" shapeId="0">
      <text>
        <r>
          <rPr>
            <b/>
            <sz val="9"/>
            <color indexed="81"/>
            <rFont val="Tahoma"/>
            <family val="2"/>
          </rPr>
          <t>Luca Vernaccini:</t>
        </r>
        <r>
          <rPr>
            <sz val="9"/>
            <color indexed="81"/>
            <rFont val="Tahoma"/>
            <family val="2"/>
          </rPr>
          <t xml:space="preserve">
2013</t>
        </r>
      </text>
    </comment>
    <comment ref="AB110" authorId="0" shapeId="0">
      <text>
        <r>
          <rPr>
            <b/>
            <sz val="9"/>
            <color indexed="81"/>
            <rFont val="Tahoma"/>
            <family val="2"/>
          </rPr>
          <t>Luca Vernaccini:</t>
        </r>
        <r>
          <rPr>
            <sz val="9"/>
            <color indexed="81"/>
            <rFont val="Tahoma"/>
            <family val="2"/>
          </rPr>
          <t xml:space="preserve">
Value from previous years</t>
        </r>
      </text>
    </comment>
    <comment ref="AB112" authorId="0" shapeId="0">
      <text>
        <r>
          <rPr>
            <b/>
            <sz val="9"/>
            <color indexed="81"/>
            <rFont val="Tahoma"/>
            <family val="2"/>
          </rPr>
          <t>Luca Vernaccini:</t>
        </r>
        <r>
          <rPr>
            <sz val="9"/>
            <color indexed="81"/>
            <rFont val="Tahoma"/>
            <family val="2"/>
          </rPr>
          <t xml:space="preserve">
Value from previous years</t>
        </r>
      </text>
    </comment>
    <comment ref="AK112" authorId="0" shapeId="0">
      <text>
        <r>
          <rPr>
            <b/>
            <sz val="9"/>
            <color indexed="81"/>
            <rFont val="Tahoma"/>
            <family val="2"/>
          </rPr>
          <t>Luca Vernaccini:</t>
        </r>
        <r>
          <rPr>
            <sz val="9"/>
            <color indexed="81"/>
            <rFont val="Tahoma"/>
            <family val="2"/>
          </rPr>
          <t xml:space="preserve">
4 Sep 2015</t>
        </r>
      </text>
    </comment>
    <comment ref="AO116" authorId="0" shapeId="0">
      <text>
        <r>
          <rPr>
            <b/>
            <sz val="9"/>
            <color indexed="81"/>
            <rFont val="Tahoma"/>
            <family val="2"/>
          </rPr>
          <t>Luca Vernaccini:</t>
        </r>
        <r>
          <rPr>
            <sz val="9"/>
            <color indexed="81"/>
            <rFont val="Tahoma"/>
            <family val="2"/>
          </rPr>
          <t xml:space="preserve">
2013</t>
        </r>
      </text>
    </comment>
    <comment ref="AP116" authorId="0" shapeId="0">
      <text>
        <r>
          <rPr>
            <b/>
            <sz val="9"/>
            <color indexed="81"/>
            <rFont val="Tahoma"/>
            <family val="2"/>
          </rPr>
          <t>Luca Vernaccini:</t>
        </r>
        <r>
          <rPr>
            <sz val="9"/>
            <color indexed="81"/>
            <rFont val="Tahoma"/>
            <family val="2"/>
          </rPr>
          <t xml:space="preserve">
2013</t>
        </r>
      </text>
    </comment>
    <comment ref="AO117" authorId="0" shapeId="0">
      <text>
        <r>
          <rPr>
            <b/>
            <sz val="9"/>
            <color indexed="81"/>
            <rFont val="Tahoma"/>
            <family val="2"/>
          </rPr>
          <t>Luca Vernaccini:</t>
        </r>
        <r>
          <rPr>
            <sz val="9"/>
            <color indexed="81"/>
            <rFont val="Tahoma"/>
            <family val="2"/>
          </rPr>
          <t xml:space="preserve">
2011</t>
        </r>
      </text>
    </comment>
    <comment ref="AP117" authorId="0" shapeId="0">
      <text>
        <r>
          <rPr>
            <b/>
            <sz val="9"/>
            <color indexed="81"/>
            <rFont val="Tahoma"/>
            <family val="2"/>
          </rPr>
          <t>Luca Vernaccini:</t>
        </r>
        <r>
          <rPr>
            <sz val="9"/>
            <color indexed="81"/>
            <rFont val="Tahoma"/>
            <family val="2"/>
          </rPr>
          <t xml:space="preserve">
2012</t>
        </r>
      </text>
    </comment>
    <comment ref="AO118" authorId="0" shapeId="0">
      <text>
        <r>
          <rPr>
            <b/>
            <sz val="9"/>
            <color indexed="81"/>
            <rFont val="Tahoma"/>
            <family val="2"/>
          </rPr>
          <t>Luca Vernaccini:</t>
        </r>
        <r>
          <rPr>
            <sz val="9"/>
            <color indexed="81"/>
            <rFont val="Tahoma"/>
            <family val="2"/>
          </rPr>
          <t xml:space="preserve">
2011</t>
        </r>
      </text>
    </comment>
    <comment ref="AO120" authorId="0" shapeId="0">
      <text>
        <r>
          <rPr>
            <b/>
            <sz val="9"/>
            <color indexed="81"/>
            <rFont val="Tahoma"/>
            <family val="2"/>
          </rPr>
          <t>Luca Vernaccini:</t>
        </r>
        <r>
          <rPr>
            <sz val="9"/>
            <color indexed="81"/>
            <rFont val="Tahoma"/>
            <family val="2"/>
          </rPr>
          <t xml:space="preserve">
2012</t>
        </r>
      </text>
    </comment>
    <comment ref="AP120" authorId="0" shapeId="0">
      <text>
        <r>
          <rPr>
            <b/>
            <sz val="9"/>
            <color indexed="81"/>
            <rFont val="Tahoma"/>
            <family val="2"/>
          </rPr>
          <t>Luca Vernaccini:</t>
        </r>
        <r>
          <rPr>
            <sz val="9"/>
            <color indexed="81"/>
            <rFont val="Tahoma"/>
            <family val="2"/>
          </rPr>
          <t xml:space="preserve">
2012</t>
        </r>
      </text>
    </comment>
    <comment ref="AO121" authorId="0" shapeId="0">
      <text>
        <r>
          <rPr>
            <b/>
            <sz val="9"/>
            <color indexed="81"/>
            <rFont val="Tahoma"/>
            <family val="2"/>
          </rPr>
          <t>Luca Vernaccini:</t>
        </r>
        <r>
          <rPr>
            <sz val="9"/>
            <color indexed="81"/>
            <rFont val="Tahoma"/>
            <family val="2"/>
          </rPr>
          <t xml:space="preserve">
2013</t>
        </r>
      </text>
    </comment>
    <comment ref="AP121" authorId="0" shapeId="0">
      <text>
        <r>
          <rPr>
            <b/>
            <sz val="9"/>
            <color indexed="81"/>
            <rFont val="Tahoma"/>
            <family val="2"/>
          </rPr>
          <t>Luca Vernaccini:</t>
        </r>
        <r>
          <rPr>
            <sz val="9"/>
            <color indexed="81"/>
            <rFont val="Tahoma"/>
            <family val="2"/>
          </rPr>
          <t xml:space="preserve">
2013</t>
        </r>
      </text>
    </comment>
    <comment ref="AO122" authorId="0" shapeId="0">
      <text>
        <r>
          <rPr>
            <b/>
            <sz val="9"/>
            <color indexed="81"/>
            <rFont val="Tahoma"/>
            <family val="2"/>
          </rPr>
          <t>Luca Vernaccini:</t>
        </r>
        <r>
          <rPr>
            <sz val="9"/>
            <color indexed="81"/>
            <rFont val="Tahoma"/>
            <family val="2"/>
          </rPr>
          <t xml:space="preserve">
2013</t>
        </r>
      </text>
    </comment>
    <comment ref="AP122" authorId="0" shapeId="0">
      <text>
        <r>
          <rPr>
            <b/>
            <sz val="9"/>
            <color indexed="81"/>
            <rFont val="Tahoma"/>
            <family val="2"/>
          </rPr>
          <t>Luca Vernaccini:</t>
        </r>
        <r>
          <rPr>
            <sz val="9"/>
            <color indexed="81"/>
            <rFont val="Tahoma"/>
            <family val="2"/>
          </rPr>
          <t xml:space="preserve">
2013</t>
        </r>
      </text>
    </comment>
    <comment ref="Y123" authorId="0" shapeId="0">
      <text>
        <r>
          <rPr>
            <b/>
            <sz val="9"/>
            <color indexed="81"/>
            <rFont val="Tahoma"/>
            <family val="2"/>
          </rPr>
          <t>Luca Vernaccini:</t>
        </r>
        <r>
          <rPr>
            <sz val="9"/>
            <color indexed="81"/>
            <rFont val="Tahoma"/>
            <family val="2"/>
          </rPr>
          <t xml:space="preserve">
WHO, 2011</t>
        </r>
      </text>
    </comment>
    <comment ref="AW123" authorId="0" shapeId="0">
      <text>
        <r>
          <rPr>
            <b/>
            <sz val="9"/>
            <color indexed="81"/>
            <rFont val="Tahoma"/>
            <family val="2"/>
          </rPr>
          <t>Luca Vernaccini:</t>
        </r>
        <r>
          <rPr>
            <sz val="9"/>
            <color indexed="81"/>
            <rFont val="Tahoma"/>
            <family val="2"/>
          </rPr>
          <t xml:space="preserve">
WPC, WHO (2011)</t>
        </r>
      </text>
    </comment>
    <comment ref="BA123" authorId="0" shapeId="0">
      <text>
        <r>
          <rPr>
            <b/>
            <sz val="9"/>
            <color indexed="81"/>
            <rFont val="Tahoma"/>
            <family val="2"/>
          </rPr>
          <t>Luca Vernaccini:</t>
        </r>
        <r>
          <rPr>
            <sz val="9"/>
            <color indexed="81"/>
            <rFont val="Tahoma"/>
            <family val="2"/>
          </rPr>
          <t xml:space="preserve">
CIA Factbook</t>
        </r>
      </text>
    </comment>
    <comment ref="AB125" authorId="0" shapeId="0">
      <text>
        <r>
          <rPr>
            <b/>
            <sz val="9"/>
            <color indexed="81"/>
            <rFont val="Tahoma"/>
            <family val="2"/>
          </rPr>
          <t>Luca Vernaccini:</t>
        </r>
        <r>
          <rPr>
            <sz val="9"/>
            <color indexed="81"/>
            <rFont val="Tahoma"/>
            <family val="2"/>
          </rPr>
          <t xml:space="preserve">
Value from previous years</t>
        </r>
      </text>
    </comment>
    <comment ref="AB126" authorId="0" shapeId="0">
      <text>
        <r>
          <rPr>
            <b/>
            <sz val="9"/>
            <color indexed="81"/>
            <rFont val="Tahoma"/>
            <family val="2"/>
          </rPr>
          <t>Luca Vernaccini:</t>
        </r>
        <r>
          <rPr>
            <sz val="9"/>
            <color indexed="81"/>
            <rFont val="Tahoma"/>
            <family val="2"/>
          </rPr>
          <t xml:space="preserve">
Value from previous years</t>
        </r>
      </text>
    </comment>
    <comment ref="AO126" authorId="0" shapeId="0">
      <text>
        <r>
          <rPr>
            <b/>
            <sz val="9"/>
            <color indexed="81"/>
            <rFont val="Tahoma"/>
            <family val="2"/>
          </rPr>
          <t>Luca Vernaccini:</t>
        </r>
        <r>
          <rPr>
            <sz val="9"/>
            <color indexed="81"/>
            <rFont val="Tahoma"/>
            <family val="2"/>
          </rPr>
          <t xml:space="preserve">
2012</t>
        </r>
      </text>
    </comment>
    <comment ref="AK128" authorId="0" shapeId="0">
      <text>
        <r>
          <rPr>
            <b/>
            <sz val="9"/>
            <color indexed="81"/>
            <rFont val="Tahoma"/>
            <family val="2"/>
          </rPr>
          <t>Luca Vernaccini:</t>
        </r>
        <r>
          <rPr>
            <sz val="9"/>
            <color indexed="81"/>
            <rFont val="Tahoma"/>
            <family val="2"/>
          </rPr>
          <t xml:space="preserve">
4 Sep 2015</t>
        </r>
      </text>
    </comment>
    <comment ref="AO129" authorId="0" shapeId="0">
      <text>
        <r>
          <rPr>
            <b/>
            <sz val="9"/>
            <color indexed="81"/>
            <rFont val="Tahoma"/>
            <family val="2"/>
          </rPr>
          <t>Luca Vernaccini:</t>
        </r>
        <r>
          <rPr>
            <sz val="9"/>
            <color indexed="81"/>
            <rFont val="Tahoma"/>
            <family val="2"/>
          </rPr>
          <t xml:space="preserve">
2013</t>
        </r>
      </text>
    </comment>
    <comment ref="AP129" authorId="0" shapeId="0">
      <text>
        <r>
          <rPr>
            <b/>
            <sz val="9"/>
            <color indexed="81"/>
            <rFont val="Tahoma"/>
            <family val="2"/>
          </rPr>
          <t>Luca Vernaccini:</t>
        </r>
        <r>
          <rPr>
            <sz val="9"/>
            <color indexed="81"/>
            <rFont val="Tahoma"/>
            <family val="2"/>
          </rPr>
          <t xml:space="preserve">
2013</t>
        </r>
      </text>
    </comment>
    <comment ref="AB130" authorId="0" shapeId="0">
      <text>
        <r>
          <rPr>
            <b/>
            <sz val="9"/>
            <color indexed="81"/>
            <rFont val="Tahoma"/>
            <family val="2"/>
          </rPr>
          <t>Luca Vernaccini:</t>
        </r>
        <r>
          <rPr>
            <sz val="9"/>
            <color indexed="81"/>
            <rFont val="Tahoma"/>
            <family val="2"/>
          </rPr>
          <t xml:space="preserve">
Value from previous years</t>
        </r>
      </text>
    </comment>
    <comment ref="X133" authorId="0" shapeId="0">
      <text>
        <r>
          <rPr>
            <b/>
            <sz val="9"/>
            <color indexed="81"/>
            <rFont val="Tahoma"/>
            <family val="2"/>
          </rPr>
          <t>Luca Vernaccini:</t>
        </r>
        <r>
          <rPr>
            <sz val="9"/>
            <color indexed="81"/>
            <rFont val="Tahoma"/>
            <family val="2"/>
          </rPr>
          <t xml:space="preserve">
WPR, WHO (2010)</t>
        </r>
      </text>
    </comment>
    <comment ref="AZ133" authorId="0" shapeId="0">
      <text>
        <r>
          <rPr>
            <b/>
            <sz val="9"/>
            <color indexed="81"/>
            <rFont val="Tahoma"/>
            <family val="2"/>
          </rPr>
          <t>Luca Vernaccini:</t>
        </r>
        <r>
          <rPr>
            <sz val="9"/>
            <color indexed="81"/>
            <rFont val="Tahoma"/>
            <family val="2"/>
          </rPr>
          <t xml:space="preserve">
2012</t>
        </r>
      </text>
    </comment>
    <comment ref="R134" authorId="0" shapeId="0">
      <text>
        <r>
          <rPr>
            <b/>
            <sz val="9"/>
            <color indexed="81"/>
            <rFont val="Tahoma"/>
            <family val="2"/>
          </rPr>
          <t>Luca Vernaccini:</t>
        </r>
        <r>
          <rPr>
            <sz val="9"/>
            <color indexed="81"/>
            <rFont val="Tahoma"/>
            <family val="2"/>
          </rPr>
          <t xml:space="preserve">
Data missed in the November 2014 release</t>
        </r>
      </text>
    </comment>
    <comment ref="X134" authorId="0" shapeId="0">
      <text>
        <r>
          <rPr>
            <b/>
            <sz val="9"/>
            <color indexed="81"/>
            <rFont val="Tahoma"/>
            <family val="2"/>
          </rPr>
          <t>Luca Vernaccini:</t>
        </r>
        <r>
          <rPr>
            <sz val="9"/>
            <color indexed="81"/>
            <rFont val="Tahoma"/>
            <family val="2"/>
          </rPr>
          <t xml:space="preserve">
EMRO, WHO (2012)</t>
        </r>
      </text>
    </comment>
    <comment ref="Y134" authorId="0" shapeId="0">
      <text>
        <r>
          <rPr>
            <b/>
            <sz val="9"/>
            <color indexed="81"/>
            <rFont val="Tahoma"/>
            <family val="2"/>
          </rPr>
          <t>Luca Vernaccini:</t>
        </r>
        <r>
          <rPr>
            <sz val="9"/>
            <color indexed="81"/>
            <rFont val="Tahoma"/>
            <family val="2"/>
          </rPr>
          <t xml:space="preserve">
EMRO, WHO (2012)</t>
        </r>
      </text>
    </comment>
    <comment ref="Z134" authorId="0" shapeId="0">
      <text>
        <r>
          <rPr>
            <b/>
            <sz val="9"/>
            <color indexed="81"/>
            <rFont val="Tahoma"/>
            <family val="2"/>
          </rPr>
          <t>Luca Vernaccini:</t>
        </r>
        <r>
          <rPr>
            <sz val="9"/>
            <color indexed="81"/>
            <rFont val="Tahoma"/>
            <family val="2"/>
          </rPr>
          <t xml:space="preserve">
EMRO, WHO (2012)</t>
        </r>
      </text>
    </comment>
    <comment ref="BA134" authorId="0" shapeId="0">
      <text>
        <r>
          <rPr>
            <b/>
            <sz val="9"/>
            <color indexed="81"/>
            <rFont val="Tahoma"/>
            <family val="2"/>
          </rPr>
          <t>Luca Vernaccini:</t>
        </r>
        <r>
          <rPr>
            <sz val="9"/>
            <color indexed="81"/>
            <rFont val="Tahoma"/>
            <family val="2"/>
          </rPr>
          <t xml:space="preserve">
CIA Factbook</t>
        </r>
      </text>
    </comment>
    <comment ref="AO137" authorId="0" shapeId="0">
      <text>
        <r>
          <rPr>
            <b/>
            <sz val="9"/>
            <color indexed="81"/>
            <rFont val="Tahoma"/>
            <family val="2"/>
          </rPr>
          <t>Luca Vernaccini:</t>
        </r>
        <r>
          <rPr>
            <sz val="9"/>
            <color indexed="81"/>
            <rFont val="Tahoma"/>
            <family val="2"/>
          </rPr>
          <t xml:space="preserve">
2013</t>
        </r>
      </text>
    </comment>
    <comment ref="AP137" authorId="0" shapeId="0">
      <text>
        <r>
          <rPr>
            <b/>
            <sz val="9"/>
            <color indexed="81"/>
            <rFont val="Tahoma"/>
            <family val="2"/>
          </rPr>
          <t>Luca Vernaccini:</t>
        </r>
        <r>
          <rPr>
            <sz val="9"/>
            <color indexed="81"/>
            <rFont val="Tahoma"/>
            <family val="2"/>
          </rPr>
          <t xml:space="preserve">
2013</t>
        </r>
      </text>
    </comment>
    <comment ref="AB139" authorId="0" shapeId="0">
      <text>
        <r>
          <rPr>
            <b/>
            <sz val="9"/>
            <color indexed="81"/>
            <rFont val="Tahoma"/>
            <family val="2"/>
          </rPr>
          <t>Luca Vernaccini:</t>
        </r>
        <r>
          <rPr>
            <sz val="9"/>
            <color indexed="81"/>
            <rFont val="Tahoma"/>
            <family val="2"/>
          </rPr>
          <t xml:space="preserve">
Value from previous years</t>
        </r>
      </text>
    </comment>
    <comment ref="AB140" authorId="0" shapeId="0">
      <text>
        <r>
          <rPr>
            <b/>
            <sz val="9"/>
            <color indexed="81"/>
            <rFont val="Tahoma"/>
            <family val="2"/>
          </rPr>
          <t>Luca Vernaccini:</t>
        </r>
        <r>
          <rPr>
            <sz val="9"/>
            <color indexed="81"/>
            <rFont val="Tahoma"/>
            <family val="2"/>
          </rPr>
          <t xml:space="preserve">
Value from previous years</t>
        </r>
      </text>
    </comment>
    <comment ref="AB141" authorId="0" shapeId="0">
      <text>
        <r>
          <rPr>
            <b/>
            <sz val="9"/>
            <color indexed="81"/>
            <rFont val="Tahoma"/>
            <family val="2"/>
          </rPr>
          <t>Luca Vernaccini:</t>
        </r>
        <r>
          <rPr>
            <sz val="9"/>
            <color indexed="81"/>
            <rFont val="Tahoma"/>
            <family val="2"/>
          </rPr>
          <t xml:space="preserve">
Value from previous years</t>
        </r>
      </text>
    </comment>
    <comment ref="AB144" authorId="0" shapeId="0">
      <text>
        <r>
          <rPr>
            <b/>
            <sz val="9"/>
            <color indexed="81"/>
            <rFont val="Tahoma"/>
            <family val="2"/>
          </rPr>
          <t>Luca Vernaccini:</t>
        </r>
        <r>
          <rPr>
            <sz val="9"/>
            <color indexed="81"/>
            <rFont val="Tahoma"/>
            <family val="2"/>
          </rPr>
          <t xml:space="preserve">
Value from previous years</t>
        </r>
      </text>
    </comment>
    <comment ref="AO145" authorId="0" shapeId="0">
      <text>
        <r>
          <rPr>
            <b/>
            <sz val="9"/>
            <color indexed="81"/>
            <rFont val="Tahoma"/>
            <family val="2"/>
          </rPr>
          <t>Luca Vernaccini:</t>
        </r>
        <r>
          <rPr>
            <sz val="9"/>
            <color indexed="81"/>
            <rFont val="Tahoma"/>
            <family val="2"/>
          </rPr>
          <t xml:space="preserve">
2013</t>
        </r>
      </text>
    </comment>
    <comment ref="AP145" authorId="0" shapeId="0">
      <text>
        <r>
          <rPr>
            <b/>
            <sz val="9"/>
            <color indexed="81"/>
            <rFont val="Tahoma"/>
            <family val="2"/>
          </rPr>
          <t>Luca Vernaccini:</t>
        </r>
        <r>
          <rPr>
            <sz val="9"/>
            <color indexed="81"/>
            <rFont val="Tahoma"/>
            <family val="2"/>
          </rPr>
          <t xml:space="preserve">
2013</t>
        </r>
      </text>
    </comment>
    <comment ref="AY146" authorId="0" shapeId="0">
      <text>
        <r>
          <rPr>
            <b/>
            <sz val="9"/>
            <color indexed="81"/>
            <rFont val="Tahoma"/>
            <family val="2"/>
          </rPr>
          <t>Luca Vernaccini:</t>
        </r>
        <r>
          <rPr>
            <sz val="9"/>
            <color indexed="81"/>
            <rFont val="Tahoma"/>
            <family val="2"/>
          </rPr>
          <t xml:space="preserve">
2012</t>
        </r>
      </text>
    </comment>
    <comment ref="AS147" authorId="0" shapeId="0">
      <text>
        <r>
          <rPr>
            <b/>
            <sz val="9"/>
            <color indexed="81"/>
            <rFont val="Tahoma"/>
            <family val="2"/>
          </rPr>
          <t>Luca Vernaccini:</t>
        </r>
        <r>
          <rPr>
            <sz val="9"/>
            <color indexed="81"/>
            <rFont val="Tahoma"/>
            <family val="2"/>
          </rPr>
          <t xml:space="preserve">
2013</t>
        </r>
      </text>
    </comment>
    <comment ref="Y148" authorId="0" shapeId="0">
      <text>
        <r>
          <rPr>
            <b/>
            <sz val="9"/>
            <color indexed="81"/>
            <rFont val="Tahoma"/>
            <family val="2"/>
          </rPr>
          <t>Luca Vernaccini:</t>
        </r>
        <r>
          <rPr>
            <sz val="9"/>
            <color indexed="81"/>
            <rFont val="Tahoma"/>
            <family val="2"/>
          </rPr>
          <t xml:space="preserve">
PAHO, WHO (2012)</t>
        </r>
      </text>
    </comment>
    <comment ref="AY148" authorId="0" shapeId="0">
      <text>
        <r>
          <rPr>
            <b/>
            <sz val="9"/>
            <color indexed="81"/>
            <rFont val="Tahoma"/>
            <family val="2"/>
          </rPr>
          <t>Luca Vernaccini:</t>
        </r>
        <r>
          <rPr>
            <sz val="9"/>
            <color indexed="81"/>
            <rFont val="Tahoma"/>
            <family val="2"/>
          </rPr>
          <t xml:space="preserve">
2012</t>
        </r>
      </text>
    </comment>
    <comment ref="AO150" authorId="0" shapeId="0">
      <text>
        <r>
          <rPr>
            <b/>
            <sz val="9"/>
            <color indexed="81"/>
            <rFont val="Tahoma"/>
            <family val="2"/>
          </rPr>
          <t>Luca Vernaccini:</t>
        </r>
        <r>
          <rPr>
            <sz val="9"/>
            <color indexed="81"/>
            <rFont val="Tahoma"/>
            <family val="2"/>
          </rPr>
          <t xml:space="preserve">
2011</t>
        </r>
      </text>
    </comment>
    <comment ref="AO151" authorId="0" shapeId="0">
      <text>
        <r>
          <rPr>
            <b/>
            <sz val="9"/>
            <color indexed="81"/>
            <rFont val="Tahoma"/>
            <family val="2"/>
          </rPr>
          <t>Luca Vernaccini:</t>
        </r>
        <r>
          <rPr>
            <sz val="9"/>
            <color indexed="81"/>
            <rFont val="Tahoma"/>
            <family val="2"/>
          </rPr>
          <t xml:space="preserve">
2013</t>
        </r>
      </text>
    </comment>
    <comment ref="AO153" authorId="0" shapeId="0">
      <text>
        <r>
          <rPr>
            <b/>
            <sz val="9"/>
            <color indexed="81"/>
            <rFont val="Tahoma"/>
            <family val="2"/>
          </rPr>
          <t>Luca Vernaccini:</t>
        </r>
        <r>
          <rPr>
            <sz val="9"/>
            <color indexed="81"/>
            <rFont val="Tahoma"/>
            <family val="2"/>
          </rPr>
          <t xml:space="preserve">
2011</t>
        </r>
      </text>
    </comment>
    <comment ref="AP153" authorId="0" shapeId="0">
      <text>
        <r>
          <rPr>
            <b/>
            <sz val="9"/>
            <color indexed="81"/>
            <rFont val="Tahoma"/>
            <family val="2"/>
          </rPr>
          <t>Luca Vernaccini:</t>
        </r>
        <r>
          <rPr>
            <sz val="9"/>
            <color indexed="81"/>
            <rFont val="Tahoma"/>
            <family val="2"/>
          </rPr>
          <t xml:space="preserve">
2012</t>
        </r>
      </text>
    </comment>
    <comment ref="AO154" authorId="0" shapeId="0">
      <text>
        <r>
          <rPr>
            <b/>
            <sz val="9"/>
            <color indexed="81"/>
            <rFont val="Tahoma"/>
            <family val="2"/>
          </rPr>
          <t>Luca Vernaccini:</t>
        </r>
        <r>
          <rPr>
            <sz val="9"/>
            <color indexed="81"/>
            <rFont val="Tahoma"/>
            <family val="2"/>
          </rPr>
          <t xml:space="preserve">
2013</t>
        </r>
      </text>
    </comment>
    <comment ref="AP154" authorId="0" shapeId="0">
      <text>
        <r>
          <rPr>
            <b/>
            <sz val="9"/>
            <color indexed="81"/>
            <rFont val="Tahoma"/>
            <family val="2"/>
          </rPr>
          <t>Luca Vernaccini:</t>
        </r>
        <r>
          <rPr>
            <sz val="9"/>
            <color indexed="81"/>
            <rFont val="Tahoma"/>
            <family val="2"/>
          </rPr>
          <t xml:space="preserve">
2013</t>
        </r>
      </text>
    </comment>
    <comment ref="AB156" authorId="0" shapeId="0">
      <text>
        <r>
          <rPr>
            <b/>
            <sz val="9"/>
            <color indexed="81"/>
            <rFont val="Tahoma"/>
            <family val="2"/>
          </rPr>
          <t>Luca Vernaccini:</t>
        </r>
        <r>
          <rPr>
            <sz val="9"/>
            <color indexed="81"/>
            <rFont val="Tahoma"/>
            <family val="2"/>
          </rPr>
          <t xml:space="preserve">
Value from previous years</t>
        </r>
      </text>
    </comment>
    <comment ref="AB157" authorId="0" shapeId="0">
      <text>
        <r>
          <rPr>
            <b/>
            <sz val="9"/>
            <color indexed="81"/>
            <rFont val="Tahoma"/>
            <family val="2"/>
          </rPr>
          <t>Luca Vernaccini:</t>
        </r>
        <r>
          <rPr>
            <sz val="9"/>
            <color indexed="81"/>
            <rFont val="Tahoma"/>
            <family val="2"/>
          </rPr>
          <t xml:space="preserve">
Value from previous years</t>
        </r>
      </text>
    </comment>
    <comment ref="AB158" authorId="0" shapeId="0">
      <text>
        <r>
          <rPr>
            <b/>
            <sz val="9"/>
            <color indexed="81"/>
            <rFont val="Tahoma"/>
            <family val="2"/>
          </rPr>
          <t>Luca Vernaccini:</t>
        </r>
        <r>
          <rPr>
            <sz val="9"/>
            <color indexed="81"/>
            <rFont val="Tahoma"/>
            <family val="2"/>
          </rPr>
          <t xml:space="preserve">
Value from previous years</t>
        </r>
      </text>
    </comment>
    <comment ref="AY160" authorId="0" shapeId="0">
      <text>
        <r>
          <rPr>
            <b/>
            <sz val="9"/>
            <color indexed="81"/>
            <rFont val="Tahoma"/>
            <family val="2"/>
          </rPr>
          <t>Luca Vernaccini:</t>
        </r>
        <r>
          <rPr>
            <sz val="9"/>
            <color indexed="81"/>
            <rFont val="Tahoma"/>
            <family val="2"/>
          </rPr>
          <t xml:space="preserve">
2012</t>
        </r>
      </text>
    </comment>
    <comment ref="AZ160" authorId="0" shapeId="0">
      <text>
        <r>
          <rPr>
            <b/>
            <sz val="9"/>
            <color indexed="81"/>
            <rFont val="Tahoma"/>
            <family val="2"/>
          </rPr>
          <t>Luca Vernaccini:</t>
        </r>
        <r>
          <rPr>
            <sz val="9"/>
            <color indexed="81"/>
            <rFont val="Tahoma"/>
            <family val="2"/>
          </rPr>
          <t xml:space="preserve">
2012</t>
        </r>
      </text>
    </comment>
    <comment ref="BA160" authorId="0" shapeId="0">
      <text>
        <r>
          <rPr>
            <b/>
            <sz val="9"/>
            <color indexed="81"/>
            <rFont val="Tahoma"/>
            <family val="2"/>
          </rPr>
          <t>Luca Vernaccini:</t>
        </r>
        <r>
          <rPr>
            <sz val="9"/>
            <color indexed="81"/>
            <rFont val="Tahoma"/>
            <family val="2"/>
          </rPr>
          <t xml:space="preserve">
CIA Factbook</t>
        </r>
      </text>
    </comment>
    <comment ref="T162" authorId="0" shapeId="0">
      <text>
        <r>
          <rPr>
            <b/>
            <sz val="9"/>
            <color indexed="81"/>
            <rFont val="Tahoma"/>
            <family val="2"/>
          </rPr>
          <t>Luca Vernaccini:</t>
        </r>
        <r>
          <rPr>
            <sz val="9"/>
            <color indexed="81"/>
            <rFont val="Tahoma"/>
            <family val="2"/>
          </rPr>
          <t xml:space="preserve">
Value missed in the November 2014 release</t>
        </r>
      </text>
    </comment>
    <comment ref="X162" authorId="0" shapeId="0">
      <text>
        <r>
          <rPr>
            <b/>
            <sz val="9"/>
            <color indexed="81"/>
            <rFont val="Tahoma"/>
            <family val="2"/>
          </rPr>
          <t>Luca Vernaccini:</t>
        </r>
        <r>
          <rPr>
            <sz val="9"/>
            <color indexed="81"/>
            <rFont val="Tahoma"/>
            <family val="2"/>
          </rPr>
          <t xml:space="preserve">
EMRO, WHO (2012)</t>
        </r>
      </text>
    </comment>
    <comment ref="AK165" authorId="0" shapeId="0">
      <text>
        <r>
          <rPr>
            <b/>
            <sz val="9"/>
            <color indexed="81"/>
            <rFont val="Tahoma"/>
            <family val="2"/>
          </rPr>
          <t>Luca Vernaccini:</t>
        </r>
        <r>
          <rPr>
            <sz val="9"/>
            <color indexed="81"/>
            <rFont val="Tahoma"/>
            <family val="2"/>
          </rPr>
          <t xml:space="preserve">
4 Sep 2015</t>
        </r>
      </text>
    </comment>
    <comment ref="AY165" authorId="0" shapeId="0">
      <text>
        <r>
          <rPr>
            <b/>
            <sz val="9"/>
            <color indexed="81"/>
            <rFont val="Tahoma"/>
            <family val="2"/>
          </rPr>
          <t>Luca Vernaccini:</t>
        </r>
        <r>
          <rPr>
            <sz val="9"/>
            <color indexed="81"/>
            <rFont val="Tahoma"/>
            <family val="2"/>
          </rPr>
          <t xml:space="preserve">
2012</t>
        </r>
      </text>
    </comment>
    <comment ref="AZ165" authorId="0" shapeId="0">
      <text>
        <r>
          <rPr>
            <b/>
            <sz val="9"/>
            <color indexed="81"/>
            <rFont val="Tahoma"/>
            <family val="2"/>
          </rPr>
          <t>Luca Vernaccini:</t>
        </r>
        <r>
          <rPr>
            <sz val="9"/>
            <color indexed="81"/>
            <rFont val="Tahoma"/>
            <family val="2"/>
          </rPr>
          <t xml:space="preserve">
2012</t>
        </r>
      </text>
    </comment>
    <comment ref="Y166" authorId="0" shapeId="0">
      <text>
        <r>
          <rPr>
            <b/>
            <sz val="9"/>
            <color indexed="81"/>
            <rFont val="Tahoma"/>
            <family val="2"/>
          </rPr>
          <t>Luca Vernaccini:</t>
        </r>
        <r>
          <rPr>
            <sz val="9"/>
            <color indexed="81"/>
            <rFont val="Tahoma"/>
            <family val="2"/>
          </rPr>
          <t xml:space="preserve">
PAHO, WHO (2012)</t>
        </r>
      </text>
    </comment>
    <comment ref="AO166" authorId="0" shapeId="0">
      <text>
        <r>
          <rPr>
            <b/>
            <sz val="9"/>
            <color indexed="81"/>
            <rFont val="Tahoma"/>
            <family val="2"/>
          </rPr>
          <t>Luca Vernaccini:</t>
        </r>
        <r>
          <rPr>
            <sz val="9"/>
            <color indexed="81"/>
            <rFont val="Tahoma"/>
            <family val="2"/>
          </rPr>
          <t xml:space="preserve">
2013</t>
        </r>
      </text>
    </comment>
    <comment ref="AP166" authorId="0" shapeId="0">
      <text>
        <r>
          <rPr>
            <b/>
            <sz val="9"/>
            <color indexed="81"/>
            <rFont val="Tahoma"/>
            <family val="2"/>
          </rPr>
          <t>Luca Vernaccini:</t>
        </r>
        <r>
          <rPr>
            <sz val="9"/>
            <color indexed="81"/>
            <rFont val="Tahoma"/>
            <family val="2"/>
          </rPr>
          <t xml:space="preserve">
2013</t>
        </r>
      </text>
    </comment>
    <comment ref="AB168" authorId="0" shapeId="0">
      <text>
        <r>
          <rPr>
            <b/>
            <sz val="9"/>
            <color indexed="81"/>
            <rFont val="Tahoma"/>
            <family val="2"/>
          </rPr>
          <t>Luca Vernaccini:</t>
        </r>
        <r>
          <rPr>
            <sz val="9"/>
            <color indexed="81"/>
            <rFont val="Tahoma"/>
            <family val="2"/>
          </rPr>
          <t xml:space="preserve">
Value from previous years</t>
        </r>
      </text>
    </comment>
    <comment ref="AN170" authorId="0" shapeId="0">
      <text>
        <r>
          <rPr>
            <b/>
            <sz val="9"/>
            <color indexed="81"/>
            <rFont val="Tahoma"/>
            <family val="2"/>
          </rPr>
          <t>Luca Vernaccini:</t>
        </r>
        <r>
          <rPr>
            <sz val="9"/>
            <color indexed="81"/>
            <rFont val="Tahoma"/>
            <family val="2"/>
          </rPr>
          <t xml:space="preserve">
World Bank, 2012</t>
        </r>
      </text>
    </comment>
    <comment ref="BA170" authorId="0" shapeId="0">
      <text>
        <r>
          <rPr>
            <b/>
            <sz val="9"/>
            <color indexed="81"/>
            <rFont val="Tahoma"/>
            <family val="2"/>
          </rPr>
          <t>Luca Vernaccini:</t>
        </r>
        <r>
          <rPr>
            <sz val="9"/>
            <color indexed="81"/>
            <rFont val="Tahoma"/>
            <family val="2"/>
          </rPr>
          <t xml:space="preserve">
CIA Factbook</t>
        </r>
      </text>
    </comment>
    <comment ref="AO172" authorId="0" shapeId="0">
      <text>
        <r>
          <rPr>
            <b/>
            <sz val="9"/>
            <color indexed="81"/>
            <rFont val="Tahoma"/>
            <family val="2"/>
          </rPr>
          <t>Luca Vernaccini:</t>
        </r>
        <r>
          <rPr>
            <sz val="9"/>
            <color indexed="81"/>
            <rFont val="Tahoma"/>
            <family val="2"/>
          </rPr>
          <t xml:space="preserve">
2013</t>
        </r>
      </text>
    </comment>
    <comment ref="AO174" authorId="0" shapeId="0">
      <text>
        <r>
          <rPr>
            <b/>
            <sz val="9"/>
            <color indexed="81"/>
            <rFont val="Tahoma"/>
            <family val="2"/>
          </rPr>
          <t>Luca Vernaccini:</t>
        </r>
        <r>
          <rPr>
            <sz val="9"/>
            <color indexed="81"/>
            <rFont val="Tahoma"/>
            <family val="2"/>
          </rPr>
          <t xml:space="preserve">
2013</t>
        </r>
      </text>
    </comment>
    <comment ref="AP174" authorId="0" shapeId="0">
      <text>
        <r>
          <rPr>
            <b/>
            <sz val="9"/>
            <color indexed="81"/>
            <rFont val="Tahoma"/>
            <family val="2"/>
          </rPr>
          <t>Luca Vernaccini:</t>
        </r>
        <r>
          <rPr>
            <sz val="9"/>
            <color indexed="81"/>
            <rFont val="Tahoma"/>
            <family val="2"/>
          </rPr>
          <t xml:space="preserve">
2013</t>
        </r>
      </text>
    </comment>
    <comment ref="AO178" authorId="0" shapeId="0">
      <text>
        <r>
          <rPr>
            <b/>
            <sz val="9"/>
            <color indexed="81"/>
            <rFont val="Tahoma"/>
            <family val="2"/>
          </rPr>
          <t>Luca Vernaccini:</t>
        </r>
        <r>
          <rPr>
            <sz val="9"/>
            <color indexed="81"/>
            <rFont val="Tahoma"/>
            <family val="2"/>
          </rPr>
          <t xml:space="preserve">
2013</t>
        </r>
      </text>
    </comment>
    <comment ref="AP178" authorId="0" shapeId="0">
      <text>
        <r>
          <rPr>
            <b/>
            <sz val="9"/>
            <color indexed="81"/>
            <rFont val="Tahoma"/>
            <family val="2"/>
          </rPr>
          <t>Luca Vernaccini:</t>
        </r>
        <r>
          <rPr>
            <sz val="9"/>
            <color indexed="81"/>
            <rFont val="Tahoma"/>
            <family val="2"/>
          </rPr>
          <t xml:space="preserve">
2013</t>
        </r>
      </text>
    </comment>
    <comment ref="AB180" authorId="0" shapeId="0">
      <text>
        <r>
          <rPr>
            <b/>
            <sz val="9"/>
            <color indexed="81"/>
            <rFont val="Tahoma"/>
            <family val="2"/>
          </rPr>
          <t>Luca Vernaccini:</t>
        </r>
        <r>
          <rPr>
            <sz val="9"/>
            <color indexed="81"/>
            <rFont val="Tahoma"/>
            <family val="2"/>
          </rPr>
          <t xml:space="preserve">
Value from previous years</t>
        </r>
      </text>
    </comment>
    <comment ref="AK180" authorId="0" shapeId="0">
      <text>
        <r>
          <rPr>
            <b/>
            <sz val="9"/>
            <color indexed="81"/>
            <rFont val="Tahoma"/>
            <family val="2"/>
          </rPr>
          <t>Luca Vernaccini:</t>
        </r>
        <r>
          <rPr>
            <sz val="9"/>
            <color indexed="81"/>
            <rFont val="Tahoma"/>
            <family val="2"/>
          </rPr>
          <t xml:space="preserve">
4 Sep 2015</t>
        </r>
      </text>
    </comment>
    <comment ref="AY181" authorId="0" shapeId="0">
      <text>
        <r>
          <rPr>
            <b/>
            <sz val="9"/>
            <color indexed="81"/>
            <rFont val="Tahoma"/>
            <family val="2"/>
          </rPr>
          <t>Luca Vernaccini:</t>
        </r>
        <r>
          <rPr>
            <sz val="9"/>
            <color indexed="81"/>
            <rFont val="Tahoma"/>
            <family val="2"/>
          </rPr>
          <t xml:space="preserve">
2012</t>
        </r>
      </text>
    </comment>
    <comment ref="AZ181" authorId="0" shapeId="0">
      <text>
        <r>
          <rPr>
            <b/>
            <sz val="9"/>
            <color indexed="81"/>
            <rFont val="Tahoma"/>
            <family val="2"/>
          </rPr>
          <t>Luca Vernaccini:</t>
        </r>
        <r>
          <rPr>
            <sz val="9"/>
            <color indexed="81"/>
            <rFont val="Tahoma"/>
            <family val="2"/>
          </rPr>
          <t xml:space="preserve">
2012</t>
        </r>
      </text>
    </comment>
    <comment ref="AY182" authorId="0" shapeId="0">
      <text>
        <r>
          <rPr>
            <b/>
            <sz val="9"/>
            <color indexed="81"/>
            <rFont val="Tahoma"/>
            <family val="2"/>
          </rPr>
          <t>Luca Vernaccini:</t>
        </r>
        <r>
          <rPr>
            <sz val="9"/>
            <color indexed="81"/>
            <rFont val="Tahoma"/>
            <family val="2"/>
          </rPr>
          <t xml:space="preserve">
2012</t>
        </r>
      </text>
    </comment>
    <comment ref="AF183" authorId="0" shapeId="0">
      <text>
        <r>
          <rPr>
            <b/>
            <sz val="9"/>
            <color indexed="81"/>
            <rFont val="Tahoma"/>
            <family val="2"/>
          </rPr>
          <t>Luca Vernaccini:</t>
        </r>
        <r>
          <rPr>
            <sz val="9"/>
            <color indexed="81"/>
            <rFont val="Tahoma"/>
            <family val="2"/>
          </rPr>
          <t xml:space="preserve">
2013</t>
        </r>
      </text>
    </comment>
    <comment ref="AK183" authorId="0" shapeId="0">
      <text>
        <r>
          <rPr>
            <b/>
            <sz val="9"/>
            <color indexed="81"/>
            <rFont val="Tahoma"/>
            <family val="2"/>
          </rPr>
          <t>Luca Vernaccini:</t>
        </r>
        <r>
          <rPr>
            <sz val="9"/>
            <color indexed="81"/>
            <rFont val="Tahoma"/>
            <family val="2"/>
          </rPr>
          <t xml:space="preserve">
4 Sep 2015</t>
        </r>
      </text>
    </comment>
    <comment ref="AO183" authorId="0" shapeId="0">
      <text>
        <r>
          <rPr>
            <b/>
            <sz val="9"/>
            <color indexed="81"/>
            <rFont val="Tahoma"/>
            <family val="2"/>
          </rPr>
          <t>Luca Vernaccini:</t>
        </r>
        <r>
          <rPr>
            <sz val="9"/>
            <color indexed="81"/>
            <rFont val="Tahoma"/>
            <family val="2"/>
          </rPr>
          <t xml:space="preserve">
2013</t>
        </r>
      </text>
    </comment>
    <comment ref="AO184" authorId="0" shapeId="0">
      <text>
        <r>
          <rPr>
            <b/>
            <sz val="9"/>
            <color indexed="81"/>
            <rFont val="Tahoma"/>
            <family val="2"/>
          </rPr>
          <t>Luca Vernaccini:</t>
        </r>
        <r>
          <rPr>
            <sz val="9"/>
            <color indexed="81"/>
            <rFont val="Tahoma"/>
            <family val="2"/>
          </rPr>
          <t xml:space="preserve">
2013</t>
        </r>
      </text>
    </comment>
    <comment ref="AB187" authorId="0" shapeId="0">
      <text>
        <r>
          <rPr>
            <b/>
            <sz val="9"/>
            <color indexed="81"/>
            <rFont val="Tahoma"/>
            <family val="2"/>
          </rPr>
          <t>Luca Vernaccini:</t>
        </r>
        <r>
          <rPr>
            <sz val="9"/>
            <color indexed="81"/>
            <rFont val="Tahoma"/>
            <family val="2"/>
          </rPr>
          <t xml:space="preserve">
Value from previous years</t>
        </r>
      </text>
    </comment>
    <comment ref="AX187" authorId="0" shapeId="0">
      <text>
        <r>
          <rPr>
            <b/>
            <sz val="9"/>
            <color indexed="81"/>
            <rFont val="Tahoma"/>
            <family val="2"/>
          </rPr>
          <t>Luca Vernaccini:</t>
        </r>
        <r>
          <rPr>
            <sz val="9"/>
            <color indexed="81"/>
            <rFont val="Tahoma"/>
            <family val="2"/>
          </rPr>
          <t xml:space="preserve">
CIA Factbook, 2013</t>
        </r>
      </text>
    </comment>
    <comment ref="AZ189" authorId="0" shapeId="0">
      <text>
        <r>
          <rPr>
            <b/>
            <sz val="9"/>
            <color indexed="81"/>
            <rFont val="Tahoma"/>
            <family val="2"/>
          </rPr>
          <t>Luca Vernaccini:</t>
        </r>
        <r>
          <rPr>
            <sz val="9"/>
            <color indexed="81"/>
            <rFont val="Tahoma"/>
            <family val="2"/>
          </rPr>
          <t xml:space="preserve">
2012</t>
        </r>
      </text>
    </comment>
    <comment ref="AK193" authorId="0" shapeId="0">
      <text>
        <r>
          <rPr>
            <b/>
            <sz val="9"/>
            <color indexed="81"/>
            <rFont val="Tahoma"/>
            <family val="2"/>
          </rPr>
          <t>Luca Vernaccini:</t>
        </r>
        <r>
          <rPr>
            <sz val="9"/>
            <color indexed="81"/>
            <rFont val="Tahoma"/>
            <family val="2"/>
          </rPr>
          <t xml:space="preserve">
4 Sep 2015</t>
        </r>
      </text>
    </comment>
    <comment ref="AO193" authorId="0" shapeId="0">
      <text>
        <r>
          <rPr>
            <b/>
            <sz val="9"/>
            <color indexed="81"/>
            <rFont val="Tahoma"/>
            <family val="2"/>
          </rPr>
          <t>Luca Vernaccini:</t>
        </r>
        <r>
          <rPr>
            <sz val="9"/>
            <color indexed="81"/>
            <rFont val="Tahoma"/>
            <family val="2"/>
          </rPr>
          <t xml:space="preserve">
2013</t>
        </r>
      </text>
    </comment>
    <comment ref="AP193" authorId="0" shapeId="0">
      <text>
        <r>
          <rPr>
            <b/>
            <sz val="9"/>
            <color indexed="81"/>
            <rFont val="Tahoma"/>
            <family val="2"/>
          </rPr>
          <t>Luca Vernaccini:</t>
        </r>
        <r>
          <rPr>
            <sz val="9"/>
            <color indexed="81"/>
            <rFont val="Tahoma"/>
            <family val="2"/>
          </rPr>
          <t xml:space="preserve">
2013</t>
        </r>
      </text>
    </comment>
    <comment ref="AY193" authorId="0" shapeId="0">
      <text>
        <r>
          <rPr>
            <b/>
            <sz val="9"/>
            <color indexed="81"/>
            <rFont val="Tahoma"/>
            <family val="2"/>
          </rPr>
          <t>Luca Vernaccini:</t>
        </r>
        <r>
          <rPr>
            <sz val="9"/>
            <color indexed="81"/>
            <rFont val="Tahoma"/>
            <family val="2"/>
          </rPr>
          <t xml:space="preserve">
2012</t>
        </r>
      </text>
    </comment>
    <comment ref="AZ193" authorId="0" shapeId="0">
      <text>
        <r>
          <rPr>
            <b/>
            <sz val="9"/>
            <color indexed="81"/>
            <rFont val="Tahoma"/>
            <family val="2"/>
          </rPr>
          <t>Luca Vernaccini:</t>
        </r>
        <r>
          <rPr>
            <sz val="9"/>
            <color indexed="81"/>
            <rFont val="Tahoma"/>
            <family val="2"/>
          </rPr>
          <t xml:space="preserve">
2012</t>
        </r>
      </text>
    </comment>
    <comment ref="AO194" authorId="0" shapeId="0">
      <text>
        <r>
          <rPr>
            <b/>
            <sz val="9"/>
            <color indexed="81"/>
            <rFont val="Tahoma"/>
            <family val="2"/>
          </rPr>
          <t>Luca Vernaccini:</t>
        </r>
        <r>
          <rPr>
            <sz val="9"/>
            <color indexed="81"/>
            <rFont val="Tahoma"/>
            <family val="2"/>
          </rPr>
          <t xml:space="preserve">
2013</t>
        </r>
      </text>
    </comment>
    <comment ref="AP194" authorId="0" shapeId="0">
      <text>
        <r>
          <rPr>
            <b/>
            <sz val="9"/>
            <color indexed="81"/>
            <rFont val="Tahoma"/>
            <family val="2"/>
          </rPr>
          <t>Luca Vernaccini:</t>
        </r>
        <r>
          <rPr>
            <sz val="9"/>
            <color indexed="81"/>
            <rFont val="Tahoma"/>
            <family val="2"/>
          </rPr>
          <t xml:space="preserve">
2013</t>
        </r>
      </text>
    </comment>
  </commentList>
</comments>
</file>

<file path=xl/connections.xml><?xml version="1.0" encoding="utf-8"?>
<connections xmlns="http://schemas.openxmlformats.org/spreadsheetml/2006/main">
  <connection id="1" name="2012.06.11 - GFM Indicator List1" type="6" refreshedVersion="4" deleted="1" background="1" saveData="1">
    <textPr sourceFile="C:\Users\kevin.wyjad\Dropbox\ODEP - GFM\2012.06.11 - GFM Indicator List.txt" tab="0" comma="1">
      <textFields count="4">
        <textField/>
        <textField/>
        <textField/>
        <textField/>
      </textFields>
    </textPr>
  </connection>
</connections>
</file>

<file path=xl/sharedStrings.xml><?xml version="1.0" encoding="utf-8"?>
<sst xmlns="http://schemas.openxmlformats.org/spreadsheetml/2006/main" count="5089" uniqueCount="1003">
  <si>
    <t>AFG</t>
  </si>
  <si>
    <t>Afghanistan</t>
  </si>
  <si>
    <t>ALB</t>
  </si>
  <si>
    <t>Albania</t>
  </si>
  <si>
    <t>DZA</t>
  </si>
  <si>
    <t>Algeria</t>
  </si>
  <si>
    <t>AGO</t>
  </si>
  <si>
    <t>Angola</t>
  </si>
  <si>
    <t>ATG</t>
  </si>
  <si>
    <t>Antigua and Barbuda</t>
  </si>
  <si>
    <t>ARG</t>
  </si>
  <si>
    <t>Argentina</t>
  </si>
  <si>
    <t>ARM</t>
  </si>
  <si>
    <t>Armenia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</si>
  <si>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</si>
  <si>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</si>
  <si>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</si>
  <si>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</si>
  <si>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</si>
  <si>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</si>
  <si>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</si>
  <si>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</si>
  <si>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</si>
  <si>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</si>
  <si>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</si>
  <si>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</si>
  <si>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</si>
  <si>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</si>
  <si>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</si>
  <si>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</si>
  <si>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</si>
  <si>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</si>
  <si>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</si>
  <si>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</si>
  <si>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</si>
  <si>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</si>
  <si>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BTN</t>
  </si>
  <si>
    <t>Bhutan</t>
  </si>
  <si>
    <t>BOL</t>
  </si>
  <si>
    <t>BIH</t>
  </si>
  <si>
    <t>Bosnia and Herzegovina</t>
  </si>
  <si>
    <t>BWA</t>
  </si>
  <si>
    <t>Botswana</t>
  </si>
  <si>
    <t>BRA</t>
  </si>
  <si>
    <t>Brazil</t>
  </si>
  <si>
    <t>BRN</t>
  </si>
  <si>
    <t>BGR</t>
  </si>
  <si>
    <t>Bulgaria</t>
  </si>
  <si>
    <t>BFA</t>
  </si>
  <si>
    <t>Burkina Faso</t>
  </si>
  <si>
    <t>BDI</t>
  </si>
  <si>
    <t>Burundi</t>
  </si>
  <si>
    <t>KHM</t>
  </si>
  <si>
    <t>Cambodia</t>
  </si>
  <si>
    <t>CMR</t>
  </si>
  <si>
    <t>Cameroon</t>
  </si>
  <si>
    <t>CAN</t>
  </si>
  <si>
    <t>Canada</t>
  </si>
  <si>
    <t>CPV</t>
  </si>
  <si>
    <t>CAF</t>
  </si>
  <si>
    <t>Central African Republic</t>
  </si>
  <si>
    <t>TCD</t>
  </si>
  <si>
    <t>Chad</t>
  </si>
  <si>
    <t>CHL</t>
  </si>
  <si>
    <t>Chile</t>
  </si>
  <si>
    <t>CHN</t>
  </si>
  <si>
    <t>COL</t>
  </si>
  <si>
    <t>Colombia</t>
  </si>
  <si>
    <t>COM</t>
  </si>
  <si>
    <t>Comoros</t>
  </si>
  <si>
    <t>COD</t>
  </si>
  <si>
    <t>COG</t>
  </si>
  <si>
    <t>CRI</t>
  </si>
  <si>
    <t>Costa Rica</t>
  </si>
  <si>
    <t>CIV</t>
  </si>
  <si>
    <t>HRV</t>
  </si>
  <si>
    <t>Croatia</t>
  </si>
  <si>
    <t>CUB</t>
  </si>
  <si>
    <t>Cuba</t>
  </si>
  <si>
    <t>CYP</t>
  </si>
  <si>
    <t>Cyprus</t>
  </si>
  <si>
    <t>CZE</t>
  </si>
  <si>
    <t>Czech Republic</t>
  </si>
  <si>
    <t>DNK</t>
  </si>
  <si>
    <t>Denmark</t>
  </si>
  <si>
    <t>DJI</t>
  </si>
  <si>
    <t>Djibouti</t>
  </si>
  <si>
    <t>DMA</t>
  </si>
  <si>
    <t>Dominica</t>
  </si>
  <si>
    <t>DOM</t>
  </si>
  <si>
    <t>Dominican Republic</t>
  </si>
  <si>
    <t>TLS</t>
  </si>
  <si>
    <t>ECU</t>
  </si>
  <si>
    <t>Ecuador</t>
  </si>
  <si>
    <t>EGY</t>
  </si>
  <si>
    <t>Egypt</t>
  </si>
  <si>
    <t>SLV</t>
  </si>
  <si>
    <t>El Salvador</t>
  </si>
  <si>
    <t>GNQ</t>
  </si>
  <si>
    <t>Equatorial Guinea</t>
  </si>
  <si>
    <t>ERI</t>
  </si>
  <si>
    <t>Eritrea</t>
  </si>
  <si>
    <t>EST</t>
  </si>
  <si>
    <t>Estonia</t>
  </si>
  <si>
    <t>ETH</t>
  </si>
  <si>
    <t>Ethiopia</t>
  </si>
  <si>
    <t>FJI</t>
  </si>
  <si>
    <t>Fiji</t>
  </si>
  <si>
    <t>FIN</t>
  </si>
  <si>
    <t>Finland</t>
  </si>
  <si>
    <t>FRA</t>
  </si>
  <si>
    <t>France</t>
  </si>
  <si>
    <t>GAB</t>
  </si>
  <si>
    <t>Gabon</t>
  </si>
  <si>
    <t>GMB</t>
  </si>
  <si>
    <t>Gambia</t>
  </si>
  <si>
    <t>GEO</t>
  </si>
  <si>
    <t>Georgia</t>
  </si>
  <si>
    <t>DEU</t>
  </si>
  <si>
    <t>Germany</t>
  </si>
  <si>
    <t>GHA</t>
  </si>
  <si>
    <t>Ghana</t>
  </si>
  <si>
    <t>GRC</t>
  </si>
  <si>
    <t>Greece</t>
  </si>
  <si>
    <t>GRD</t>
  </si>
  <si>
    <t>Grenada</t>
  </si>
  <si>
    <t>GTM</t>
  </si>
  <si>
    <t>Guatemala</t>
  </si>
  <si>
    <t>GIN</t>
  </si>
  <si>
    <t>Guinea</t>
  </si>
  <si>
    <t>GNB</t>
  </si>
  <si>
    <t>GUY</t>
  </si>
  <si>
    <t>Guyana</t>
  </si>
  <si>
    <t>HTI</t>
  </si>
  <si>
    <t>Haiti</t>
  </si>
  <si>
    <t>HND</t>
  </si>
  <si>
    <t>Honduras</t>
  </si>
  <si>
    <t>HUN</t>
  </si>
  <si>
    <t>Hungary</t>
  </si>
  <si>
    <t>ISL</t>
  </si>
  <si>
    <t>Iceland</t>
  </si>
  <si>
    <t>IND</t>
  </si>
  <si>
    <t>India</t>
  </si>
  <si>
    <t>IDN</t>
  </si>
  <si>
    <t>Indonesia</t>
  </si>
  <si>
    <t>IRN</t>
  </si>
  <si>
    <t>IRQ</t>
  </si>
  <si>
    <t>Iraq</t>
  </si>
  <si>
    <t>IRL</t>
  </si>
  <si>
    <t>Ireland</t>
  </si>
  <si>
    <t>ISR</t>
  </si>
  <si>
    <t>Israel</t>
  </si>
  <si>
    <t>ITA</t>
  </si>
  <si>
    <t>Italy</t>
  </si>
  <si>
    <t>JAM</t>
  </si>
  <si>
    <t>Jamaica</t>
  </si>
  <si>
    <t>JPN</t>
  </si>
  <si>
    <t>Japan</t>
  </si>
  <si>
    <t>JOR</t>
  </si>
  <si>
    <t>Jordan</t>
  </si>
  <si>
    <t>KAZ</t>
  </si>
  <si>
    <t>Kazakhstan</t>
  </si>
  <si>
    <t>KEN</t>
  </si>
  <si>
    <t>Kenya</t>
  </si>
  <si>
    <t>KIR</t>
  </si>
  <si>
    <t>Kiribati</t>
  </si>
  <si>
    <t>PRK</t>
  </si>
  <si>
    <t>KWT</t>
  </si>
  <si>
    <t>Kuwait</t>
  </si>
  <si>
    <t>KGZ</t>
  </si>
  <si>
    <t>Kyrgyzstan</t>
  </si>
  <si>
    <t>LAO</t>
  </si>
  <si>
    <t>LVA</t>
  </si>
  <si>
    <t>LBN</t>
  </si>
  <si>
    <t>Lebanon</t>
  </si>
  <si>
    <t>LSO</t>
  </si>
  <si>
    <t>Lesotho</t>
  </si>
  <si>
    <t>LBR</t>
  </si>
  <si>
    <t>Liberia</t>
  </si>
  <si>
    <t>LBY</t>
  </si>
  <si>
    <t>Libya</t>
  </si>
  <si>
    <t>LIE</t>
  </si>
  <si>
    <t>Liechtenstein</t>
  </si>
  <si>
    <t>LTU</t>
  </si>
  <si>
    <t>Lithuania</t>
  </si>
  <si>
    <t>LUX</t>
  </si>
  <si>
    <t>Luxembourg</t>
  </si>
  <si>
    <t>MKD</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</si>
  <si>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</si>
  <si>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</si>
  <si>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</si>
  <si>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</si>
  <si>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</si>
  <si>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</si>
  <si>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</si>
  <si>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</si>
  <si>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</si>
  <si>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</si>
  <si>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</si>
  <si>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</si>
  <si>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</si>
  <si>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</si>
  <si>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</si>
  <si>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</si>
  <si>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</si>
  <si>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</si>
  <si>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</si>
  <si>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</si>
  <si>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</si>
  <si>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MDA</t>
  </si>
  <si>
    <t>MNG</t>
  </si>
  <si>
    <t>Mongolia</t>
  </si>
  <si>
    <t>MNE</t>
  </si>
  <si>
    <t>Montenegro</t>
  </si>
  <si>
    <t>MAR</t>
  </si>
  <si>
    <t>Morocco</t>
  </si>
  <si>
    <t>MOZ</t>
  </si>
  <si>
    <t>Mozambique</t>
  </si>
  <si>
    <t>MMR</t>
  </si>
  <si>
    <t>NAM</t>
  </si>
  <si>
    <t>Namibia</t>
  </si>
  <si>
    <t>NRU</t>
  </si>
  <si>
    <t>Nauru</t>
  </si>
  <si>
    <t>NPL</t>
  </si>
  <si>
    <t>Nepal</t>
  </si>
  <si>
    <t>NLD</t>
  </si>
  <si>
    <t>Netherlands</t>
  </si>
  <si>
    <t>NZL</t>
  </si>
  <si>
    <t>New Zealand</t>
  </si>
  <si>
    <t>NIC</t>
  </si>
  <si>
    <t>Nicaragua</t>
  </si>
  <si>
    <t>NER</t>
  </si>
  <si>
    <t>Niger</t>
  </si>
  <si>
    <t>NGA</t>
  </si>
  <si>
    <t>Nigeria</t>
  </si>
  <si>
    <t>NOR</t>
  </si>
  <si>
    <t>Norway</t>
  </si>
  <si>
    <t>PSE</t>
  </si>
  <si>
    <t>OMN</t>
  </si>
  <si>
    <t>Oman</t>
  </si>
  <si>
    <t>PAK</t>
  </si>
  <si>
    <t>Pakistan</t>
  </si>
  <si>
    <t>PLW</t>
  </si>
  <si>
    <t>Palau</t>
  </si>
  <si>
    <t>PAN</t>
  </si>
  <si>
    <t>Panama</t>
  </si>
  <si>
    <t>PNG</t>
  </si>
  <si>
    <t>Papua New Guinea</t>
  </si>
  <si>
    <t>PRY</t>
  </si>
  <si>
    <t>Paraguay</t>
  </si>
  <si>
    <t>PER</t>
  </si>
  <si>
    <t>Peru</t>
  </si>
  <si>
    <t>PHL</t>
  </si>
  <si>
    <t>Philippines</t>
  </si>
  <si>
    <t>POL</t>
  </si>
  <si>
    <t>Poland</t>
  </si>
  <si>
    <t>PRT</t>
  </si>
  <si>
    <t>Portugal</t>
  </si>
  <si>
    <t>QAT</t>
  </si>
  <si>
    <t>Qatar</t>
  </si>
  <si>
    <t>ROU</t>
  </si>
  <si>
    <t>Romania</t>
  </si>
  <si>
    <t>RUS</t>
  </si>
  <si>
    <t>RWA</t>
  </si>
  <si>
    <t>Rwanda</t>
  </si>
  <si>
    <t>KNA</t>
  </si>
  <si>
    <t>Saint Kitts and Nevis</t>
  </si>
  <si>
    <t>LCA</t>
  </si>
  <si>
    <t>Saint Lucia</t>
  </si>
  <si>
    <t>VCT</t>
  </si>
  <si>
    <t>Saint Vincent and the Grenadines</t>
  </si>
  <si>
    <t>WSM</t>
  </si>
  <si>
    <t>Samoa</t>
  </si>
  <si>
    <t>STP</t>
  </si>
  <si>
    <t>Sao Tome and Principe</t>
  </si>
  <si>
    <t>SAU</t>
  </si>
  <si>
    <t>Saudi Arabia</t>
  </si>
  <si>
    <t>SEN</t>
  </si>
  <si>
    <t>Senegal</t>
  </si>
  <si>
    <t>SRB</t>
  </si>
  <si>
    <t>Serbia</t>
  </si>
  <si>
    <t>SYC</t>
  </si>
  <si>
    <t>Seychelles</t>
  </si>
  <si>
    <t>SLE</t>
  </si>
  <si>
    <t>Sierra Leone</t>
  </si>
  <si>
    <t>SGP</t>
  </si>
  <si>
    <t>Singapore</t>
  </si>
  <si>
    <t>SVK</t>
  </si>
  <si>
    <t>Slovakia</t>
  </si>
  <si>
    <t>SVN</t>
  </si>
  <si>
    <t>Slovenia</t>
  </si>
  <si>
    <t>SLB</t>
  </si>
  <si>
    <t>Solomon Islands</t>
  </si>
  <si>
    <t>SOM</t>
  </si>
  <si>
    <t>Somalia</t>
  </si>
  <si>
    <t>ZAF</t>
  </si>
  <si>
    <t>South Africa</t>
  </si>
  <si>
    <t>KOR</t>
  </si>
  <si>
    <t>SSD</t>
  </si>
  <si>
    <t>South Sudan</t>
  </si>
  <si>
    <t>ESP</t>
  </si>
  <si>
    <t>Spain</t>
  </si>
  <si>
    <t>LKA</t>
  </si>
  <si>
    <t>Sri Lanka</t>
  </si>
  <si>
    <t>SDN</t>
  </si>
  <si>
    <t>Sudan</t>
  </si>
  <si>
    <t>SUR</t>
  </si>
  <si>
    <t>Suriname</t>
  </si>
  <si>
    <t>SWZ</t>
  </si>
  <si>
    <t>Swaziland</t>
  </si>
  <si>
    <t>SWE</t>
  </si>
  <si>
    <t>Sweden</t>
  </si>
  <si>
    <t>CHE</t>
  </si>
  <si>
    <t>Switzerland</t>
  </si>
  <si>
    <t>SYR</t>
  </si>
  <si>
    <t>Syrian Arab Republic</t>
  </si>
  <si>
    <t>TJK</t>
  </si>
  <si>
    <t>Tajikistan</t>
  </si>
  <si>
    <t>TZA</t>
  </si>
  <si>
    <t>THA</t>
  </si>
  <si>
    <t>Thailand</t>
  </si>
  <si>
    <t>TGO</t>
  </si>
  <si>
    <t>Togo</t>
  </si>
  <si>
    <t>TON</t>
  </si>
  <si>
    <t>Tonga</t>
  </si>
  <si>
    <t>TTO</t>
  </si>
  <si>
    <t>Trinidad and Tobago</t>
  </si>
  <si>
    <t>TUN</t>
  </si>
  <si>
    <t>Tunisia</t>
  </si>
  <si>
    <t>TUR</t>
  </si>
  <si>
    <t>Turkey</t>
  </si>
  <si>
    <t>TKM</t>
  </si>
  <si>
    <t>Turkmenistan</t>
  </si>
  <si>
    <t>TUV</t>
  </si>
  <si>
    <t>Tuvalu</t>
  </si>
  <si>
    <t>UGA</t>
  </si>
  <si>
    <t>Uganda</t>
  </si>
  <si>
    <t>UKR</t>
  </si>
  <si>
    <t>Ukraine</t>
  </si>
  <si>
    <t>ARE</t>
  </si>
  <si>
    <t>United Arab Emirates</t>
  </si>
  <si>
    <t>GBR</t>
  </si>
  <si>
    <t>USA</t>
  </si>
  <si>
    <t>United States of America</t>
  </si>
  <si>
    <t>URY</t>
  </si>
  <si>
    <t>Uruguay</t>
  </si>
  <si>
    <t>UZB</t>
  </si>
  <si>
    <t>Uzbekistan</t>
  </si>
  <si>
    <t>VUT</t>
  </si>
  <si>
    <t>Vanuatu</t>
  </si>
  <si>
    <t>VEN</t>
  </si>
  <si>
    <t>VNM</t>
  </si>
  <si>
    <t>YEM</t>
  </si>
  <si>
    <t>Yemen</t>
  </si>
  <si>
    <t>ZMB</t>
  </si>
  <si>
    <t>Zambia</t>
  </si>
  <si>
    <t>ZWE</t>
  </si>
  <si>
    <t>Zimbabwe</t>
  </si>
  <si>
    <t>ISO3</t>
  </si>
  <si>
    <t>Child Mortality</t>
  </si>
  <si>
    <t>Government Effectiveness</t>
  </si>
  <si>
    <t>Adult literacy rate</t>
  </si>
  <si>
    <t>Access to electricity</t>
  </si>
  <si>
    <t>Internet users</t>
  </si>
  <si>
    <t>Mobile cellular subscriptions</t>
  </si>
  <si>
    <t>Natural</t>
  </si>
  <si>
    <t>Human</t>
  </si>
  <si>
    <t>Institutional</t>
  </si>
  <si>
    <t>Infrastructure</t>
  </si>
  <si>
    <t>VULNERABILITY</t>
  </si>
  <si>
    <t>Myanmar</t>
  </si>
  <si>
    <t>Côte d'Ivoire</t>
  </si>
  <si>
    <t>Guinea-Bissau</t>
  </si>
  <si>
    <t>Timor-Leste</t>
  </si>
  <si>
    <t>Congo</t>
  </si>
  <si>
    <t>Viet Nam</t>
  </si>
  <si>
    <t>China</t>
  </si>
  <si>
    <t>Russian Federation</t>
  </si>
  <si>
    <t>Latvia</t>
  </si>
  <si>
    <t>Brunei Darussalam</t>
  </si>
  <si>
    <t>COUNTRY</t>
  </si>
  <si>
    <t>Communication</t>
  </si>
  <si>
    <t>Physical Connectivity</t>
  </si>
  <si>
    <t>Vulnerability</t>
  </si>
  <si>
    <t>Total/Pop</t>
  </si>
  <si>
    <t>Gender Inequality Index</t>
  </si>
  <si>
    <t>Human Development Index</t>
  </si>
  <si>
    <t>Multidimensional Poverty Index</t>
  </si>
  <si>
    <t>Improved water source (% of population with access)</t>
  </si>
  <si>
    <t>Improved sanitation facilities (% of population with access)</t>
  </si>
  <si>
    <t>MIN</t>
  </si>
  <si>
    <t>MAX</t>
  </si>
  <si>
    <t>Iso3</t>
  </si>
  <si>
    <t>Palestine</t>
  </si>
  <si>
    <t>U5 Under weight</t>
  </si>
  <si>
    <t>Net ODA received (% of GNI)</t>
  </si>
  <si>
    <t>Aid Dependency Index</t>
  </si>
  <si>
    <t>Returned Refugees</t>
  </si>
  <si>
    <t>Uprooted people</t>
  </si>
  <si>
    <t>Inequality</t>
  </si>
  <si>
    <t>Children Under 5</t>
  </si>
  <si>
    <t>Malnutrition in children under 5</t>
  </si>
  <si>
    <t>Gini Index</t>
  </si>
  <si>
    <t>Access to health care Index</t>
  </si>
  <si>
    <t>per capita public and private expenditure on health care</t>
  </si>
  <si>
    <t>Estimated number of people living with HIV - Adult (&gt;15) rate</t>
  </si>
  <si>
    <t>Tuberculosis prevalence</t>
  </si>
  <si>
    <t>Malaria mortality rate</t>
  </si>
  <si>
    <t>Corruption Perception Index</t>
  </si>
  <si>
    <t>Children U5</t>
  </si>
  <si>
    <t>Recent Shocks</t>
  </si>
  <si>
    <t>Food Security</t>
  </si>
  <si>
    <t>Vulnerable Groups</t>
  </si>
  <si>
    <t>DRR</t>
  </si>
  <si>
    <t>Governance</t>
  </si>
  <si>
    <t>Physical infrastructure</t>
  </si>
  <si>
    <t>Access to health care</t>
  </si>
  <si>
    <t>Average Dietary Energy Supply Adequacy</t>
  </si>
  <si>
    <t>Prevalence of Undernourishment</t>
  </si>
  <si>
    <t>Domestic Food Price Level Index</t>
  </si>
  <si>
    <t>Domestic Food Price Volatility Index</t>
  </si>
  <si>
    <t>Food Acces Score</t>
  </si>
  <si>
    <t>Aid Dependency</t>
  </si>
  <si>
    <t>Other Vulnerable Groups</t>
  </si>
  <si>
    <t>Natural Disasters % of total pop</t>
  </si>
  <si>
    <t>Development &amp; Deprivation</t>
  </si>
  <si>
    <t>Adult liteacy rate</t>
  </si>
  <si>
    <t>People affected by droughts (absolute)</t>
  </si>
  <si>
    <t>People affected by droughts (relative)</t>
  </si>
  <si>
    <t>Road density</t>
  </si>
  <si>
    <t>(table of contents)</t>
  </si>
  <si>
    <t xml:space="preserve">For further information: </t>
  </si>
  <si>
    <t>(home)</t>
  </si>
  <si>
    <t>Sheets</t>
  </si>
  <si>
    <t>Final table with the main dimensions</t>
  </si>
  <si>
    <t>Calculation table for the Vulnerability component</t>
  </si>
  <si>
    <t>Calculation table for the Lack of Coping Capacity component</t>
  </si>
  <si>
    <t>Physical exposure to earthquake MMI VI</t>
  </si>
  <si>
    <t>Physical exposure to earthquake MMI VIII</t>
  </si>
  <si>
    <t>Unit of Measurament</t>
  </si>
  <si>
    <t>Number</t>
  </si>
  <si>
    <t>Index</t>
  </si>
  <si>
    <t>HFA Scores Last recent</t>
  </si>
  <si>
    <t>No data</t>
  </si>
  <si>
    <t>Physical exposure to earthquake (absolute)</t>
  </si>
  <si>
    <t>Physical exposure to flood (absolute)</t>
  </si>
  <si>
    <t>Physical exposure to earthquake (relative)</t>
  </si>
  <si>
    <t>Physical exposure to flood (relative)</t>
  </si>
  <si>
    <t>Physical exposure to tsunami (relative)</t>
  </si>
  <si>
    <t>Physical exposure to tropical cyclone of Saffir-Simpson category 1 (relative)</t>
  </si>
  <si>
    <t>Physical exposure to tropical cyclone of Saffir-Simpson category 3 (relative)</t>
  </si>
  <si>
    <t>Physical exposure to tropical cyclone wind (relative)</t>
  </si>
  <si>
    <t>Physical exposure to tropical cyclone (relative)</t>
  </si>
  <si>
    <t>Physical exposure to surge from tropical cyclone (relative)</t>
  </si>
  <si>
    <t>Physical exposure to surge from tropical cyclone (absolute)</t>
  </si>
  <si>
    <t xml:space="preserve">Physical exposure to earthquake </t>
  </si>
  <si>
    <t>Physical exposure to flood</t>
  </si>
  <si>
    <t>Physical exposure to tsunami</t>
  </si>
  <si>
    <t>Physical exposure to tropical cyclone of Saffir-Simpson category 1</t>
  </si>
  <si>
    <t>Physical exposure to tropical cyclone of Saffir-Simpson category 3</t>
  </si>
  <si>
    <t>Physical exposure to tropical cyclone wind</t>
  </si>
  <si>
    <t>Physical exposure to surge from tropical cyclone</t>
  </si>
  <si>
    <t>Physical exposure to tropical cyclone</t>
  </si>
  <si>
    <t>Total Uprooted people (percentage of the total population)</t>
  </si>
  <si>
    <t>Uprooted people (total population)</t>
  </si>
  <si>
    <t>Health Conditions</t>
  </si>
  <si>
    <t>Table of Contents</t>
  </si>
  <si>
    <t>Hazard &amp; Exposure</t>
  </si>
  <si>
    <t>Calculation table for the Hazard &amp; Exposure component</t>
  </si>
  <si>
    <t>Lack of Coping Capacity</t>
  </si>
  <si>
    <t>USD</t>
  </si>
  <si>
    <t>% of GNI</t>
  </si>
  <si>
    <t>%</t>
  </si>
  <si>
    <t>per 100,000 people</t>
  </si>
  <si>
    <t>per 1,000 live births</t>
  </si>
  <si>
    <t>Malaria death rate</t>
  </si>
  <si>
    <t>Measles immunization coverage</t>
  </si>
  <si>
    <t>Improved Sanitation Facilities</t>
  </si>
  <si>
    <t>Improved Water Source</t>
  </si>
  <si>
    <t>HFA Scores</t>
  </si>
  <si>
    <t>One-year-olds fully immunized against measles</t>
  </si>
  <si>
    <t>Health expenditure per capita</t>
  </si>
  <si>
    <t>Mortality rate, under-5</t>
  </si>
  <si>
    <t>Income Gini coefficient</t>
  </si>
  <si>
    <t>People affected by Natural Disasters</t>
  </si>
  <si>
    <t>Internally displaced persons (IDPs)</t>
  </si>
  <si>
    <t>Refugees by country of asylum</t>
  </si>
  <si>
    <t>current int USD PPP</t>
  </si>
  <si>
    <t>Survey Year</t>
  </si>
  <si>
    <t>Humanitarian Aid (FTS)</t>
  </si>
  <si>
    <t>Development Aid (ODA)</t>
  </si>
  <si>
    <t>Socio-Economic Vulnerability</t>
  </si>
  <si>
    <t>CONCEPT AND METHODOLOGY</t>
  </si>
  <si>
    <t>Dimension</t>
  </si>
  <si>
    <t>Category</t>
  </si>
  <si>
    <t>Component</t>
  </si>
  <si>
    <t>Sub-Component</t>
  </si>
  <si>
    <t>Indicator Name</t>
  </si>
  <si>
    <t>Indicator Long Name</t>
  </si>
  <si>
    <t>Hazards &amp; Exposure</t>
  </si>
  <si>
    <t>Earthquake</t>
  </si>
  <si>
    <t>Tsunami</t>
  </si>
  <si>
    <t>HA.NAT.TS-ABS</t>
  </si>
  <si>
    <t>Physical exposure to tsunamis (absolute)</t>
  </si>
  <si>
    <t>HA.NAT.TS-REL</t>
  </si>
  <si>
    <t>Physical exposure to tsunamis (relative)</t>
  </si>
  <si>
    <t>Flood</t>
  </si>
  <si>
    <t>HA.NAT.FL-ABS</t>
  </si>
  <si>
    <t>HA.NAT.FL-REL</t>
  </si>
  <si>
    <t>Tropical Cyclone</t>
  </si>
  <si>
    <t>Storm Surge (absolute)</t>
  </si>
  <si>
    <t>HA.NAT.TC.CS-ABS</t>
  </si>
  <si>
    <t>Storm Surge (relative)</t>
  </si>
  <si>
    <t>HA.NAT.TC.CS-REL</t>
  </si>
  <si>
    <t>Drought</t>
  </si>
  <si>
    <t>EM-DAT, CRED</t>
  </si>
  <si>
    <t>http://www.emdat.be/</t>
  </si>
  <si>
    <t>Worldwide Governance Indicators World Bank</t>
  </si>
  <si>
    <t>http://info.worldbank.org/governance/wgi/index.asp</t>
  </si>
  <si>
    <t>Social-Economics Vulnerability</t>
  </si>
  <si>
    <t>Poverty &amp; Development</t>
  </si>
  <si>
    <t>VU.SEV.PD.HDI</t>
  </si>
  <si>
    <t>UNDP Human Development Report</t>
  </si>
  <si>
    <t>http://hdrstats.undp.org/en/indicators/103106.html</t>
  </si>
  <si>
    <t>VU.SEV.PD.MPI</t>
  </si>
  <si>
    <t>http://hdrstats.undp.org/en/indicators/38406.html</t>
  </si>
  <si>
    <t>VU.SEV.INQ.GII</t>
  </si>
  <si>
    <t>http://hdrstats.undp.org/en/indicators/68606.html</t>
  </si>
  <si>
    <t>VU.SEV.INQ.GINI</t>
  </si>
  <si>
    <t>Income Gini coefficient - Inequality in income or consumption</t>
  </si>
  <si>
    <t>Economical Dependency</t>
  </si>
  <si>
    <t>VU.SEV.AD.AID-PC</t>
  </si>
  <si>
    <t>Public aid per capita</t>
  </si>
  <si>
    <t>FTS (OCHA); OECD DAC</t>
  </si>
  <si>
    <t>http://fts.unocha.org/pageloader.aspx; http://stats.oecd.org/Index.aspx?DataSetCode=TABLE2A</t>
  </si>
  <si>
    <t>VU.SEV.AD.ODA-GNI</t>
  </si>
  <si>
    <t>http://data.worldbank.org/indicator/DT.ODA.ODAT.GN.ZS</t>
  </si>
  <si>
    <t>Health of children under 5</t>
  </si>
  <si>
    <t>Mortality rate, under-5 (per 1,000 live births)</t>
  </si>
  <si>
    <t>UNICEF</t>
  </si>
  <si>
    <t>http://www.unicef.org/publications/index_pubs_statistics.html</t>
  </si>
  <si>
    <t>Children Under Weight</t>
  </si>
  <si>
    <t>VU.VG.UP.REF-TOT</t>
  </si>
  <si>
    <t>Global Trends Report United Nations Refugee Agency</t>
  </si>
  <si>
    <t>http://www.unhcr.org</t>
  </si>
  <si>
    <t>VU.VG.UP.IDP-TOT</t>
  </si>
  <si>
    <t>Internal Displacement Monitoring Centre</t>
  </si>
  <si>
    <t>http://www.internal-displacement.org</t>
  </si>
  <si>
    <t>Returned refugees</t>
  </si>
  <si>
    <t>WHO Global Health Observatory Data Repository</t>
  </si>
  <si>
    <t>http://apps.who.int/ghodata</t>
  </si>
  <si>
    <t>Recent shocks</t>
  </si>
  <si>
    <t>Average dietary supply adequacy</t>
  </si>
  <si>
    <t>FAO</t>
  </si>
  <si>
    <t>http://www.fao.org/economic/ess/ess-fs/ess-fadata/en/</t>
  </si>
  <si>
    <t>Prevalence of undernourishment</t>
  </si>
  <si>
    <t xml:space="preserve">Domestic Food Price Volatility Index </t>
  </si>
  <si>
    <t>Capacity</t>
  </si>
  <si>
    <t>Government effectiveness</t>
  </si>
  <si>
    <t>Trasparency International</t>
  </si>
  <si>
    <t>http://cpi.transparency.org/cpi2012/</t>
  </si>
  <si>
    <t>DRR implementation</t>
  </si>
  <si>
    <t>Hyogo Framework for Action</t>
  </si>
  <si>
    <t>ISDR</t>
  </si>
  <si>
    <t>http://preventionweb.net/applications/hfa/qbnhfa/</t>
  </si>
  <si>
    <t>Literacy rate, adult total (% of people ages 15 and above)</t>
  </si>
  <si>
    <t>UNESCO</t>
  </si>
  <si>
    <t>http://stats.uis.unesco.org/unesco</t>
  </si>
  <si>
    <t>Access to electricity (% of population)</t>
  </si>
  <si>
    <t>World Bank</t>
  </si>
  <si>
    <t>http://data.worldbank.org/indicator/EG.ELC.ACCS.ZS</t>
  </si>
  <si>
    <t>Internet Users (per 100 people)</t>
  </si>
  <si>
    <t>http://data.worldbank.org/indicator/IT.NET.USER.P2</t>
  </si>
  <si>
    <t>Mobile celluar subscriptions (per 100 people)</t>
  </si>
  <si>
    <t>http://data.worldbank.org/indicator/IT.CEL.SETS.P2</t>
  </si>
  <si>
    <t>Road density (km of road per 100 sq. km of land area)</t>
  </si>
  <si>
    <t>Physicians density</t>
  </si>
  <si>
    <t>Common</t>
  </si>
  <si>
    <t>ORNL LandScan population density</t>
  </si>
  <si>
    <t>OakRidge National Laboratory</t>
  </si>
  <si>
    <t>http://www.ornl.gov/sci/landscan/</t>
  </si>
  <si>
    <t>Total population</t>
  </si>
  <si>
    <t>Data Provider</t>
  </si>
  <si>
    <t>URL</t>
  </si>
  <si>
    <t>Health conditions</t>
  </si>
  <si>
    <t>Food Security - Food Access</t>
  </si>
  <si>
    <t>Physical exposure to tsunamis - average annual population exposed (inhabitants)</t>
  </si>
  <si>
    <t>Physical exposure to tsunamis - average annual population exposed (percentage of the total population)</t>
  </si>
  <si>
    <t>Physical exposure to flood - average annual population exposed (inhabitants)</t>
  </si>
  <si>
    <t>Physical exposure to flood - average annual population exposed (percentage of the total population)</t>
  </si>
  <si>
    <t>Physical exposure to Storm Surges (absolute)</t>
  </si>
  <si>
    <t>Physical exposure to storm surges of Saffir-Simpson category 1 - average annual population exposed (inhabitants)</t>
  </si>
  <si>
    <t>Physical exposure to Storm Surge (relative)</t>
  </si>
  <si>
    <t>Physical exposure to storm surges of Saffir-Simpson category 1 - average annual population exposed (percentage of the total population)</t>
  </si>
  <si>
    <t>Physical exposure to tropical cyclones winds of SS1 - average annual population exposed (inhabitants)</t>
  </si>
  <si>
    <t>Physical exposure to tropical cyclones winds of SS1 - average annual population exposed (percentage of the total population)</t>
  </si>
  <si>
    <t>Physical exposure to tropical cyclones winds of SS3 - average annual population exposed (inhabitants)</t>
  </si>
  <si>
    <t>Physical exposure to tropical cyclones winds of SS3 - average annual population exposed (percentage of the total population)</t>
  </si>
  <si>
    <t>Public Aid per capita (current USD)</t>
  </si>
  <si>
    <t>VU.VG.UP.RET-REF-TOT</t>
  </si>
  <si>
    <t>VU.VGR.OG.HE.HIV</t>
  </si>
  <si>
    <t>Adult Prevalence of HIV-AIDS</t>
  </si>
  <si>
    <t>HIV prevalence among adults aged 15-49 years (%)</t>
  </si>
  <si>
    <t>VU.VGR.OG.HE.MAL</t>
  </si>
  <si>
    <t>Deaths due to malaria (per 100 000 population)</t>
  </si>
  <si>
    <t>VU.VGR.OG.HE.TBC</t>
  </si>
  <si>
    <t>VU.VGR.OG.U5.CM</t>
  </si>
  <si>
    <t>VU.VGR.OG.U5.UW</t>
  </si>
  <si>
    <t>Percentage of underweight (weight-for-age less than -2 standard deviations of the WHO Child Growth Standards median) among children aged 0-5 years.</t>
  </si>
  <si>
    <t>VU.VGR.OG.NATDIS-REL</t>
  </si>
  <si>
    <t>Population affected by natural disasters in the last 3 years</t>
  </si>
  <si>
    <t>Percentage of population affected by natural disasters in the last 12, 24, 36 months</t>
  </si>
  <si>
    <t>VU.VGR.OG.FS.MA.ADSA</t>
  </si>
  <si>
    <t>VU.VGR.OG.FS.MA.PU</t>
  </si>
  <si>
    <t>Prevalence of undernourishment (% of population)</t>
  </si>
  <si>
    <t>VU.VGR.OG.FS.FA.DFPLI</t>
  </si>
  <si>
    <t>VU.VGR.OG.FS.FA.DFPVI</t>
  </si>
  <si>
    <t>CC.INS.GOV.GE</t>
  </si>
  <si>
    <t>CC.INS.GOV.CPI</t>
  </si>
  <si>
    <t>Corruption Perception Index CPI</t>
  </si>
  <si>
    <t>CC.INS.DRR</t>
  </si>
  <si>
    <t>Hyogo Framework for Action scores</t>
  </si>
  <si>
    <t>CC.INF.COM.LITR</t>
  </si>
  <si>
    <t>CC.INF.COM.ELACCS</t>
  </si>
  <si>
    <t>CC.INF.COM.NETUS</t>
  </si>
  <si>
    <t>Internet Users</t>
  </si>
  <si>
    <t>CC.INF.COM.CEL</t>
  </si>
  <si>
    <t>Mobile celluar subscriptions</t>
  </si>
  <si>
    <t>CC.INF.PHY.STA</t>
  </si>
  <si>
    <t>Improved sanitation facilities</t>
  </si>
  <si>
    <t>CC.INF.PHY.H2O</t>
  </si>
  <si>
    <t>Improved water source</t>
  </si>
  <si>
    <t>CC.INF.PHY.ROD</t>
  </si>
  <si>
    <t>CC.INF.AHC.HEALTH_EXP</t>
  </si>
  <si>
    <t>Per capita total expenditure on health (PPP int. USD)</t>
  </si>
  <si>
    <t>CC.INF.AHC.MEAS</t>
  </si>
  <si>
    <t>Measles Immunization Coverage</t>
  </si>
  <si>
    <t>Measles (MCV) immunization coverage among 1-year-olds (%)</t>
  </si>
  <si>
    <t>CC.INF.AHC.PHYS</t>
  </si>
  <si>
    <t>The indicator is based on the estimated number of people exposed to earthquakes of Modified Mercalli Intensity MMI 6 per year. It results from the combination of the hazard zones and the total population living in the spatial unit. It thus indicates the expected number of people exposed in the hazard zone in one year.</t>
  </si>
  <si>
    <t>The indicator is based on the estimated number of people exposed to earthquakes of Modified Mercalli Intensity MMI 6 per year. It results from the combination of the hazard zones and the total population living in the spatial unit. It thus indicates the percentage of expected average annual population potentially at risk.</t>
  </si>
  <si>
    <t>The indicator is based on the estimated number of people exposed to earthquakes of Modified Mercalli Intensity MMI 8 per year. It results from the combination of the hazard zones and the total population living in the spatial unit. It thus indicates the expected number of people exposed in the hazard zone in one year.</t>
  </si>
  <si>
    <t>The indicator is based on the estimated number of people exposed to earthquakes of Modified Mercalli Intensity MMI 8 per year. It results from the combination of the hazard zones and the total population living in the spatial unit. It thus indicates the percentage of expected average annual population potentially at risk.</t>
  </si>
  <si>
    <t>The indicator is based on the estimated number of people exposed to tsunamis per year. It results from the combination of the hazard zones and the total population living in the spatial unit. It thus indicates the expected number of people exposed in the hazard zone in one year.</t>
  </si>
  <si>
    <t>Tsunami is one of the rapid on-set hazards considered in the natural hazard category.</t>
  </si>
  <si>
    <t>The indicator is based on the estimated number of people exposed to tsunamis per year. It results from the combination of the hazard zones and the total population living in the spatial unit. It thus indicates the percentage of expected average annual population potentially at risk.</t>
  </si>
  <si>
    <t>The indicator is based on the estimated number of people exposed to floods per year. It results from the combination of the hazard zones and the total population living in the spatial unit. It thus indicates the expected number of people exposed in the hazard zone in one year.</t>
  </si>
  <si>
    <t>Flood is one of the rapid on-set hazards considered in the natural hazard category.</t>
  </si>
  <si>
    <t>The indicator is based on the estimated number of people exposed to floods per year. It results from the combination of the hazard zones and the total population living in the spatial unit. It thus indicates the percentage of expected average annual population potentially at risk.</t>
  </si>
  <si>
    <t>The indicator is based on the estimated number of people exposed to storm surges of Saffir-Simpson category 1 per year. It results from the combination of the hazard zones and the total population living in the spatial unit. It thus indicates the expected number of people exposed in the hazard zone in one year.</t>
  </si>
  <si>
    <t>Tropical cyclone is one of the rapid on-set hazards considered in the natural hazard category.</t>
  </si>
  <si>
    <t>The indicator is based on the estimated number of people exposed to storm surges of Saffir-Simpson category 1 per year. It results from the combination of the hazard zones and the total population living in the spatial unit. It thus indicates the percentage of expected average annual population potentially at risk.</t>
  </si>
  <si>
    <t>The indicator is based on the estimated number of people exposed to tropical cyclones winds of Saffir-Simpson (SS) category 1 per year. It results from the combination of the hazard zones and the total population living in the spatial unit. It thus indicates the expected number of people exposed in the hazard zone in one year.</t>
  </si>
  <si>
    <t>Tropical cyclone is one of the rapid on-set hazards considered in the natural hazard category. The SS 1 is considered as low intensity level.</t>
  </si>
  <si>
    <t>The indicator is based on the estimated number of people exposed to tropical cyclones winds of Saffir-Simpson (SS) category 1 per year. It results from the combination of the hazard zones and the total population living in the spatial unit. It thus indicates the percentage of expected average annual population potentially at risk.</t>
  </si>
  <si>
    <t>The indicator is based on the estimated number of people exposed to tropical cyclones winds of Saffir-Simpson (SS) category 3 per year. It results from the combination of the hazard zones and the total population living in the spatial unit. It thus indicates the expected number of people exposed in the hazard zone in one year.</t>
  </si>
  <si>
    <t>Tropical cyclone is one of the rapid on-set hazards considered in the natural hazard category. The SS 3 is considered as high intensity level.</t>
  </si>
  <si>
    <t>The indicator is based on the estimated number of people exposed to tropical cyclones winds of Saffir-Simpson (SS) category 3 per year. It results from the combination of the hazard zones and the total population living in the spatial unit. It thus indicates the percentage of expected average annual population potentially at risk.</t>
  </si>
  <si>
    <t>Drought is the only one slow on-set hazards considered in the natural hazard category.</t>
  </si>
  <si>
    <t>It is assumed that the more developed a country is the better its people will be able to respond to humanitarian needs using their own individual or national resources.</t>
  </si>
  <si>
    <t>While the HDI measures the average achievement of a country in terms of development, the MPI, focuses on the section of the population below the threshold of the basic criteria for human development.</t>
  </si>
  <si>
    <t>The Gender Inequality Index (GII) reflects gender-based disadvantages in three dimensions—reproductive health, empowerment and the labour market. The value of GII range between 0 to 1, with 0 being 0% inequality, indicating women fare equally in comparison to men and 1 being 100% inequality, indicating women fare poorly in comparison to men.</t>
  </si>
  <si>
    <t>The Inequality component introduces the dispersion of conditions within population presented in Development &amp; Deprivation component. 
Countries with unequal distribution of human development also experience high inequality between women and men, and countries with high gender inequality also experience unequal distribution of human development.</t>
  </si>
  <si>
    <t>Gini index measures the extent to which the distribution of income or consumption expenditure among individuals or households within an economy deviates from a perfectly equal distribution. Thus a Gini index of 0 represents perfect equality, while an index of 100 implies perfect inequality.</t>
  </si>
  <si>
    <t>The Inequality component introduces the dispersion of conditions within population presented in Development &amp; Deprivation component.
The GINI index depict the wealth distribution within a country.</t>
  </si>
  <si>
    <t>This indicator is calculated by adding the public development aid and the humanitarian aid.</t>
  </si>
  <si>
    <t>The Aid Dependency component points out the countries that lack sustainability in development growth due to economic instability and humanitarian crisis.</t>
  </si>
  <si>
    <t>“Persons of concern” includes refugees, asylum-seekers, returnees, stateless persons and groups of internally displaced persons (IDPs).</t>
  </si>
  <si>
    <t xml:space="preserve">Refugees, internally displaced persons (IDPs) and returnees (those who returned the previous year are also taken into account) are among the most vulnerable people in a humanitarian crisis. </t>
  </si>
  <si>
    <t>It is difficult to find accurate data on the number of internally displaced persons (IDPs) in a country. In many countries estimates are not reliable, for reasons of state censorship and lack of access by independent observers and also because it is not always easy to distinguish IDPs from the local population, especially if they take shelter with relatives or friends.</t>
  </si>
  <si>
    <t>The estimated number of adults aged 15-49 years with HIV infection, whether or not they have developed symptoms of AIDS, expressed as per cent of total population in that age group.</t>
  </si>
  <si>
    <t>HIV-AIDS is considered as one of the three pandemics of low- and middle- income countries.</t>
  </si>
  <si>
    <t>Target 6.a of the Millenium development Goals is to "have halted by 2015 and begun to reverse the spread of HIV/AIDS". Indicator 6.1 is defined as "HIV prevalence among population aged 15-24 years".</t>
  </si>
  <si>
    <t>The death rate associated with malaria is the number of deaths caused by malaria per 100,000 people per year.</t>
  </si>
  <si>
    <t>Malaria is considered as one of the three pandemics of low- and middle- income countries.</t>
  </si>
  <si>
    <t>Target 6.c of the Millenium development Goals is to "have halted by 2015 and begun to reverse the incidence of malaria and other major diseases". Indicator 6.6 is defined as "Incidence and death rates associated with malaria".</t>
  </si>
  <si>
    <t>Tuberculosis is considered as one of the three pandemics of low- and middle- income countries.</t>
  </si>
  <si>
    <t>Target 6.c of the Millennium development Goals is to "have halted by 2015 and begun to reverse the incidence of malaria and other major diseases". Indicator 6.9 is defined as "incidence, prevalence and death rates associated with TB".</t>
  </si>
  <si>
    <t>This indicator shows the probability of death between birth and the end of the fifth year per 1000 live births.</t>
  </si>
  <si>
    <t>The Health Condition of Children Under Five component is referred to with two indicators, malnutrition and mortality of children under 5.  The mortality of children under 5 shows general health condition of the children.</t>
  </si>
  <si>
    <t>Because data on the incidences and prevalence of diseases (morbidity data) frequently are unavailable, mortality rates are often used to identify vulnerable populations. 
Under-five mortality rate is an MDG indicator (MDG 4).</t>
  </si>
  <si>
    <t>This indicator shows the ratio between weight and age of children under five.</t>
  </si>
  <si>
    <t>The Health Condition of Children Under Five component is referred to with two indicators, malnutrition and mortality of children under 5.  Malnutrition of children under 5 extract the group of children that are in a weak health condition mainly due to hunger.</t>
  </si>
  <si>
    <t>Although the weight/height ratio indicating acute malnutrition (wasting) is a better indicator for emergency situations and the weight/age ratio does not distinguish between acute malnutrition (wasting) and chronic malnutrition (stunting), it was nevertheless decided to use the weight/age ratio in the Vulnerability component of InfoRM for two reasons: the weight/height ratio figures are not collected systematically for all countries, and by their very nature they rapidly become obsolete. (DG-ECHO GNA Methodology: http://ec.europa.eu/echo/files/policies/strategy/methodology_2011_2012.pdf)
Children Underweight is an MDG indicator (MDG 4).</t>
  </si>
  <si>
    <t>To account for increased vulnerability during the recovery period after a disaster, people affected by recent shocks in the past 3 years are considered. The affected people from the most recent year are considered fully while affected people from the previous years are scaled down with the factor 0.5 and 0.25 for the second and third year, respectively, assuming that recovery decreases vulnerability progressively.</t>
  </si>
  <si>
    <t>The population affected by recent natural disasters are considered more vulnerable than the rest of the population.
The indicator identify the countries that are recovering from humanitarian crisis situation.</t>
  </si>
  <si>
    <t>Although CRED recognises that the figures for people affected are not entirely reliable, since the definition leaves room for interpretation, it is nevertheless better to use this figure rather than the number of people killed, because it is the survivors who require emergency aid.</t>
  </si>
  <si>
    <t>Average dietary energy supply as a percentage of the average dietary energy requirement.</t>
  </si>
  <si>
    <t>Analysed together with the prevalence of undernourishment, it allows discerning whether undernourishment is mainly due to insufficiency of the food supply or to particularly bad distribution.</t>
  </si>
  <si>
    <t>The Prevalence of Undernourishment expresses the probability that a randomly selected individual from the population consumes an amount of calories that is insufficient to cover her/his energy requirement for an active and healthy life.</t>
  </si>
  <si>
    <t>This is the traditional FAO hunger indicator, adopted as official Millennium Development Goal indicator for Goal 1, Target 1.9.</t>
  </si>
  <si>
    <t>A measure of the monthly change in international prices of a basket of food commodities.</t>
  </si>
  <si>
    <t>Domestic Food Price Index refers to the economic aspect of the Food Access component.</t>
  </si>
  <si>
    <t>The indicator does not consider differences in shares of food expenditures over total expenditure across countries.</t>
  </si>
  <si>
    <t>The Domestic Food Price Volatility compares the variations of the Domestic Food Price Index across countries and time.</t>
  </si>
  <si>
    <t>Domestic Food Price Volatility refers to the price stability aspect of the Food Access component.</t>
  </si>
  <si>
    <t>The 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t>
  </si>
  <si>
    <t>The indicator shows the effectiveness of the governments’ effort for building resilience across all sectors of society.</t>
  </si>
  <si>
    <t>The CPI scores and ranks countries based on how corrupt a country’s public sector is perceived to be. It is a composite index, a combination of surveys and assessments of corruption, collected by a variety of reputable institutions.</t>
  </si>
  <si>
    <t>The indicator captures the level of misuse of political power for private benefit, which is not directly considered in the construction of the government effectiveness even though interrelated.</t>
  </si>
  <si>
    <t>The indicator for the Disaster Risk Reduction (DRR) activity in the country comes from the score of Hyogo Framework for Action self-assessment progress reports of the countries. HFA progress reports assess strategic priorities in the implementation of disaster risk reduction actions and establish baselines on levels of progress achieved in implementing the HFA's five priorities for action.</t>
  </si>
  <si>
    <t>The indicator quantifies the level of implementation of DRR activity.</t>
  </si>
  <si>
    <t>Self-evaluation has a risk of being perceived as a process of presenting inflated grades and being unreliable.</t>
  </si>
  <si>
    <t>Total is the percentage of the population age 15 and above who can, with understanding, read and write a short, simple statement on their everyday life.</t>
  </si>
  <si>
    <t>The communication component aims to measure the efficiency of dissemination of early warnings through a communication network as well as coordination of preparedness and emergency activities. It is dependent on the dispersion of the communication infrastructure as well as the literacy and education level of the recipients.</t>
  </si>
  <si>
    <t>Access to electricity is the percentage of population with access to electricity. Electrification data are collected from industry, national surveys and international sources.</t>
  </si>
  <si>
    <t>Internet users are people with access to the worldwide network.</t>
  </si>
  <si>
    <t>Mobile cellular telephone subscriptions are subscriptions to a public mobile telephone service using cellular technology, which provide access to the public switched telephone network. Post-paid and prepaid subscriptions are included.</t>
  </si>
  <si>
    <t>Access to improved sanitation facilities refers to the percentage of the population using improved sanitation facilities. The improved sanitation facilities include flush/pour flush (to piped sewer system, septic tank, pit latrine), ventilated improved pit (VIP) latrine, pit latrine with slab, and composting toilet.</t>
  </si>
  <si>
    <t xml:space="preserve">The physical infrastructure component tries to assess the accessibility as well as the redundancy of the systems which are two crucial characteristics in a crisis situation. 
For MDG monitoring, an improved sanitation facility is defined as one that hygienically separates human excreta from human contact. People without improved sanitation are susceptible to diseases and can become more vulnerable following a hazard.
</t>
  </si>
  <si>
    <t>Target 7.c of the Millenium development Goals is to "halve, by 2015, the proportion of the population without sustainable access to safe drinking water and basic sanitation". Indicator 7.9 is defined as “Proportion of population using an improved sanitation facility".</t>
  </si>
  <si>
    <t>The indicator defines the percentage of population with reasonable access (within one km) to an adequate amount of water (20 litres per person) through a household connection, public standpipe well or spring, or rain water system.
An improved drinking-water source is defined as one that, by nature of its construction or through active intervention, is protected from outside contamination, in particular from contamination with faecal matter.</t>
  </si>
  <si>
    <t>The physical infrastructure component tries to assess the accessibility as well as the redundancy of the systems which are two crucial characteristics in a crisis situation.
Use of an improved drinking water source is a proxy for access to safe drinking water. Improved drinking water sources are more likely to be protected from external contaminants than unimproved sources either by intervention or through their design and construction. People without improved water sources are vulnerable to diseases caused by unclean water and could become more vulnerable in the aftermath of a hazard, due to their existing ailments.</t>
  </si>
  <si>
    <t>Target 7.c of the Millennium development Goals is to "halve, by 2015, the proportion of the population without sustainable access to safe drinking water and basic sanitation". Indicator 7.8 is defined as "Proportion of population using an improved drinking water source".</t>
  </si>
  <si>
    <t>Road density is the ratio of the length of the country's total road network to the country's land area. The road network includes all roads in the country: motorways, highways, main or national roads, secondary or regional roads, and other urban and rural roads.</t>
  </si>
  <si>
    <t>The physical infrastructure component tries to assess the accessibility as well as the redundancy of the systems which are two crucial characteristics in a crisis situation.</t>
  </si>
  <si>
    <t>Per capita total expenditure on health (THE) expressed in Purchasing Power Parities (PPP) international dollar.</t>
  </si>
  <si>
    <t>The percentage of children under one year of age who have received at least one dose of measles-containing vaccine in a given year.</t>
  </si>
  <si>
    <t xml:space="preserve">The physical infrastructure component tries to assess the accessibility as well as the redundancy of the systems which are two crucial characteristics in a crisis situation.
Measles immunization coverage is a good proxy of health system performance.
</t>
  </si>
  <si>
    <t>The physical infrastructure component tries to assess the accessibility as well as the redundancy of the systems which are two crucial characteristics in a crisis situation.
Preparing the health workforce to work towards the attainment of a country's health objectives represents one of the most important challenges for its health system.</t>
  </si>
  <si>
    <t>Description</t>
  </si>
  <si>
    <t>Relevance</t>
  </si>
  <si>
    <t>Validity / Limitation of indicator</t>
  </si>
  <si>
    <t>Indicator Data</t>
  </si>
  <si>
    <t>Indicator Metadata</t>
  </si>
  <si>
    <t>WB Region</t>
  </si>
  <si>
    <t>WB IncomeGroup</t>
  </si>
  <si>
    <t>UN-OCHA Region</t>
  </si>
  <si>
    <t>EC-ECHO Region</t>
  </si>
  <si>
    <t>UN Geographical Region</t>
  </si>
  <si>
    <t>UN Geographical Sub-Region</t>
  </si>
  <si>
    <t>South Asia</t>
  </si>
  <si>
    <t>Low income</t>
  </si>
  <si>
    <t>ROMENA</t>
  </si>
  <si>
    <t>Asia</t>
  </si>
  <si>
    <t>Southern Asia</t>
  </si>
  <si>
    <t>Europe &amp; Central Asia</t>
  </si>
  <si>
    <t>Upper middle income</t>
  </si>
  <si>
    <t>CRD</t>
  </si>
  <si>
    <t>Caucasus &amp; EU's Eastern Neighbourhood</t>
  </si>
  <si>
    <t>Europe</t>
  </si>
  <si>
    <t>Southern Europe</t>
  </si>
  <si>
    <t>Middle East &amp; North Africa</t>
  </si>
  <si>
    <t>Africa</t>
  </si>
  <si>
    <t>Northern Africa</t>
  </si>
  <si>
    <t>Sub-Saharan Africa</t>
  </si>
  <si>
    <t>ROSA</t>
  </si>
  <si>
    <t>Middle Africa</t>
  </si>
  <si>
    <t>Latin America &amp; Caribbean</t>
  </si>
  <si>
    <t>High income: nonOECD</t>
  </si>
  <si>
    <t>ROLAC</t>
  </si>
  <si>
    <t>Central America &amp; Caribbean</t>
  </si>
  <si>
    <t>Americas</t>
  </si>
  <si>
    <t>Caribbean</t>
  </si>
  <si>
    <t>Latin America</t>
  </si>
  <si>
    <t>South America</t>
  </si>
  <si>
    <t>Lower middle income</t>
  </si>
  <si>
    <t>ROCCA</t>
  </si>
  <si>
    <t>Western Asia</t>
  </si>
  <si>
    <t>East Asia &amp; Pacific</t>
  </si>
  <si>
    <t>High income: OECD</t>
  </si>
  <si>
    <t>ROAP</t>
  </si>
  <si>
    <t>Oceania</t>
  </si>
  <si>
    <t>Australia and New Zealand</t>
  </si>
  <si>
    <t>Europe EU</t>
  </si>
  <si>
    <t>Western Europe</t>
  </si>
  <si>
    <t>Eastern Europe</t>
  </si>
  <si>
    <t>Central America</t>
  </si>
  <si>
    <t>ROWCA</t>
  </si>
  <si>
    <t>Western Africa</t>
  </si>
  <si>
    <t>Southern Africa</t>
  </si>
  <si>
    <t>South-Eastern Asia</t>
  </si>
  <si>
    <t>ROCEA</t>
  </si>
  <si>
    <t>Eastern Africa</t>
  </si>
  <si>
    <t>North America</t>
  </si>
  <si>
    <t>Northern America</t>
  </si>
  <si>
    <t>Eastern Asia</t>
  </si>
  <si>
    <t>Northern Europe</t>
  </si>
  <si>
    <t>ROP</t>
  </si>
  <si>
    <t>Melanesia</t>
  </si>
  <si>
    <t>Europe nonEU</t>
  </si>
  <si>
    <t>Central Asia</t>
  </si>
  <si>
    <t>Micronesia</t>
  </si>
  <si>
    <t>Russia Federation</t>
  </si>
  <si>
    <t>Polynesia</t>
  </si>
  <si>
    <t>Regions</t>
  </si>
  <si>
    <t>USD Million</t>
  </si>
  <si>
    <t>http://data.worldbank.org/indicator/SP.POP.TOTL</t>
  </si>
  <si>
    <t>23 April 2014 v 1.4.0 - added new data of "Intentional homicide" (UNODC, 2012).</t>
  </si>
  <si>
    <t>21 March 2014 v 1.3.0 - added new data of IPDs (ECHO, UNHCR, IOM, OCHA).</t>
  </si>
  <si>
    <t>3 March 2014 v 1.2.0 - added new data of of conflicts (HIIK, 2013) and palestinian refugees (UNRWA, 2013).</t>
  </si>
  <si>
    <t>26 February 2014 v.1.0.2 - added beta disclaimer, improved the methodology explanation, inserted new sheets with the Indicator Metadata and Regions subdivision.</t>
  </si>
  <si>
    <t>27 January 2014 v 1.0.1 - several errors and inconsistencies were corrected.</t>
  </si>
  <si>
    <t>21 January 2014 v 1.0.0</t>
  </si>
  <si>
    <t>Previous Releases:</t>
  </si>
  <si>
    <t>http://data.worldbank.org/indicator/SI.POV.GINI</t>
  </si>
  <si>
    <t>5 May 2014 v 1.4.1 - corrected data of Governament Effectiveness for Romania, Palestine and Timor-Lest</t>
  </si>
  <si>
    <t>12 May 2014 v 1.4.2 - corrected data of "Returned Refugees" for El Salvador, Guatemala, Honduras and Mexico.</t>
  </si>
  <si>
    <t>GDP per capita</t>
  </si>
  <si>
    <t>IMF International Monetary Fund</t>
  </si>
  <si>
    <t>Gross domestic product based on purchasing-power-parity (PPP) per capita GDP (Current international dollar)</t>
  </si>
  <si>
    <t>Expressed in GDP in PPP dollars per person. Data are derived by dividing GDP in PPP dollars by total population. These data form the basis for the country weights used to generate the World Economic Outlook country group composites for the domestic economy.</t>
  </si>
  <si>
    <t>Due to a strong relationship of HDI and GDP per capita, missing values were imposed with the predicted value of HDI bades on the known GDP per capita for specific countries obtained from regression analysis executed on the rest of the set.</t>
  </si>
  <si>
    <t>Conflict Risk</t>
  </si>
  <si>
    <r>
      <rPr>
        <b/>
        <i/>
        <sz val="10"/>
        <color rgb="FF323232"/>
        <rFont val="Arial"/>
        <family val="2"/>
      </rPr>
      <t>Disclaimer</t>
    </r>
    <r>
      <rPr>
        <i/>
        <sz val="10"/>
        <color rgb="FF323232"/>
        <rFont val="Arial"/>
        <family val="2"/>
      </rPr>
      <t xml:space="preserve">
The depiction and use of geographic names and related data included in lists, tables on this spreadsheet are not warranted to be error free nor do they necessarily imply official endorsement or acceptance by the United Nations.</t>
    </r>
  </si>
  <si>
    <t>(a-z)</t>
  </si>
  <si>
    <t>(0-10)</t>
  </si>
  <si>
    <t>Public Aid per capita (US$)</t>
  </si>
  <si>
    <t>Total public Aid (M US$)</t>
  </si>
  <si>
    <t>Total Uprooted people (1,000 people)</t>
  </si>
  <si>
    <t>Total affected by Natural Disasters last 3 years (1,000 people)</t>
  </si>
  <si>
    <t>Annual empirical probability to have more than 30% of agriculture area affected by drought</t>
  </si>
  <si>
    <t>The Human Development Index (HDI) measure development by combining indicators of life expectancy, educational attainment and income into a composite index.</t>
  </si>
  <si>
    <t>The Multidimensional Poverty (MPI) Index identifies overlapping deprivations at the household level across the same three dimensions as the Human Development Index (living standards, health, and education) and shows the average number of poor people and deprivations with which poor households contend.</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</si>
  <si>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</si>
  <si>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The Human Hazard component of InfoRM refers to risk of conflicts in the country.</t>
  </si>
  <si>
    <t>26 June 2014 v 2.0.0 - new Indicators for "Droughts" (Agricultural Stress Index ASI, FAO) and "Human Hazard" (Global Conflict Risk Scan GCRS, EEAS). New InfoRM Visual Identity.</t>
  </si>
  <si>
    <t>The indicator is based on the FAO Agriculture Stress Index (ASI) that highlights anomalous vegetation growth and potential drought in arable land. It is defined as the annual probability to have more than 30% of agriculture area affected by drought.</t>
  </si>
  <si>
    <t>Land area (sq. km)</t>
  </si>
  <si>
    <t>sq. Km</t>
  </si>
  <si>
    <t>LACK OF COPING CAPACITY</t>
  </si>
  <si>
    <t>16 September 2014 v 2.1.0 - use of regional values for the missing data in the "Food Security"</t>
  </si>
  <si>
    <t>GCRI Violent Conflict probability</t>
  </si>
  <si>
    <t>GCRI Violent Internal Conflict probability</t>
  </si>
  <si>
    <t>GCRI High Violent Internal Conflict probability</t>
  </si>
  <si>
    <t>GCRI Internal Conflict Score</t>
  </si>
  <si>
    <t>Current Conflict Intensity</t>
  </si>
  <si>
    <t>Food Security - Food Availability</t>
  </si>
  <si>
    <t>Food Security - Food Utilization</t>
  </si>
  <si>
    <t>The Food Availability component concerns the actual quality and type of food supplied to provide the nutritional balance necessary for healthy and active life. It captures trends in chronic hunger.</t>
  </si>
  <si>
    <t>The Food Utilization component concerns the actual quality and type of food supplied to provide the nutritional balance necessary for healthy and active life. It captures trends in chronic hunger.</t>
  </si>
  <si>
    <t>Food Availability Score</t>
  </si>
  <si>
    <t>Food Utilization Score</t>
  </si>
  <si>
    <t>The Global Conflict Risk Index (GCRI) is an indicator that assess the states' risk for violent internal conflicts.</t>
  </si>
  <si>
    <t>Internal Conflict Probability</t>
  </si>
  <si>
    <t>The HIIK's annual publication Conflict Barometer describes the recent trends in global conflict developments, escalations, de-escalations, and settlements.</t>
  </si>
  <si>
    <t>No distinction has been made between national and subnational conflict, resulting that country involved in a national wide war (i.e. Syria) are equally rated as country with very localized conflict (i.e. Turkey).</t>
  </si>
  <si>
    <t>Heidelberg Institute</t>
  </si>
  <si>
    <t>http://www.hiik.de/en/konfliktbarometer/index.html</t>
  </si>
  <si>
    <t>JRC</t>
  </si>
  <si>
    <t>http://conflictrisk.gdacs.org/</t>
  </si>
  <si>
    <t>HA.HUM.GCRI-VC</t>
  </si>
  <si>
    <t>HA.HUM.GCRI-HVC</t>
  </si>
  <si>
    <t>1984-2013</t>
  </si>
  <si>
    <t>Agriculture Drought probability</t>
  </si>
  <si>
    <t>Total affected by Drought</t>
  </si>
  <si>
    <t>Frequency of Drought events</t>
  </si>
  <si>
    <t>Agriculture Droughts probability</t>
  </si>
  <si>
    <t>People affected by droughts</t>
  </si>
  <si>
    <t>People affected by droughts and Frequency of events</t>
  </si>
  <si>
    <t>National Power Conflict Intensity</t>
  </si>
  <si>
    <t>Subnational Conflict Intensity</t>
  </si>
  <si>
    <t>Current National Power Conflict Intensity</t>
  </si>
  <si>
    <t>Current Subnational Conflict Intensity</t>
  </si>
  <si>
    <t>20 October 2014 v 3.0.1 - reviesed "Human Hazard" category and "Droughts" component.</t>
  </si>
  <si>
    <t>HA.NAT.DR-ABS</t>
  </si>
  <si>
    <t>People affected by droughts 1990-2013 - average annual population affected (inhabitants)</t>
  </si>
  <si>
    <t>The indicator shows the average annual affected population by droughts per country on the period from 1990 to 2013.</t>
  </si>
  <si>
    <t>The indicator is based on the total number of people affected by droughts per year per country. It thus indicates how many people per year are at risk.</t>
  </si>
  <si>
    <t>HA.NAT.DR-REL</t>
  </si>
  <si>
    <t>People affected by droughts 1990-2013 - average annual population affected (percentage of the total population)</t>
  </si>
  <si>
    <t>The indicator shows the percentage of the average annual affected population per country by droughts on the period from 1990 to 2013.</t>
  </si>
  <si>
    <t>HA.NAT.DR.ASI</t>
  </si>
  <si>
    <t>HA.HUM.CON.SN</t>
  </si>
  <si>
    <t>Conflict Barometer - Subnational Conflicts</t>
  </si>
  <si>
    <t>HA.HUM.CON.NP</t>
  </si>
  <si>
    <t>Conflict Barometer - National Power Conflicts</t>
  </si>
  <si>
    <t>HA.NAT.DR-FRQ</t>
  </si>
  <si>
    <t>Frequency of droughts events</t>
  </si>
  <si>
    <t>The indicator shows the frequency of droughts events on the period from 1990 to 2013.</t>
  </si>
  <si>
    <t>Droughts probability and historical impact</t>
  </si>
  <si>
    <t>22 October 2014 v 3.0.2 - reviesed "Human Hazard" category.</t>
  </si>
  <si>
    <t>GCRI Highly Violent Conflict probability</t>
  </si>
  <si>
    <t>24 October 2014 v 3.0.3 - update of IDPs.</t>
  </si>
  <si>
    <t>Agriculture drought probability</t>
  </si>
  <si>
    <t>GCRI Highly Violent Internal Conflict probability</t>
  </si>
  <si>
    <t>Rank</t>
  </si>
  <si>
    <t>(1-192)</t>
  </si>
  <si>
    <t>Bolivia</t>
  </si>
  <si>
    <t>Cabo Verde</t>
  </si>
  <si>
    <t>Korea DPR</t>
  </si>
  <si>
    <t>Congo DR</t>
  </si>
  <si>
    <t>Iran</t>
  </si>
  <si>
    <t>Lao PDR</t>
  </si>
  <si>
    <t>Korea Republic of</t>
  </si>
  <si>
    <t>Moldova Republic of</t>
  </si>
  <si>
    <t>Syria</t>
  </si>
  <si>
    <t>Tanzania</t>
  </si>
  <si>
    <t>United Kingdom</t>
  </si>
  <si>
    <t>Venezuela</t>
  </si>
  <si>
    <t>Projected Conflict Risk</t>
  </si>
  <si>
    <t>HAZARD &amp; EXPOSURE</t>
  </si>
  <si>
    <t>Current Highly Violent Conflict Intensity</t>
  </si>
  <si>
    <t>Current Highly Violent Conflict Intensity Score</t>
  </si>
  <si>
    <t>INFORM Human Hazard</t>
  </si>
  <si>
    <t>INFORM Natural Hazard</t>
  </si>
  <si>
    <t>INFORM RISK</t>
  </si>
  <si>
    <t>INFORM Vulnerable Groups</t>
  </si>
  <si>
    <t>INFORM Infrastructure</t>
  </si>
  <si>
    <t>INFORM Institutional</t>
  </si>
  <si>
    <t>INFORM Socio-Economic Vulnerability</t>
  </si>
  <si>
    <t>INDEX FOR RISK MANAGEMENT (INFORM)</t>
  </si>
  <si>
    <t>The INFORM initiative began in 2012 as a convergence of interests of UN agencies, donors, NGOs and research institutions to establish a common evidence-base for global humanitarian risk analysis. 
INFORM identifies the countries at a high risk of humanitarian crisis that are more likely to require international assistance. The INFORM model is based on risk concepts published in scientific literature and envisages three dimensions of risk: Hazards &amp; Exposure, Vulnerability and Lack of Coping Capacity. The INFORM model is split into different levels to provide a quick overview of the underlying factors leading to humanitarian risk. 
The INFORM index supports a proactive crisis management framework. It will be helpful for an objective allocation of resources for disaster management as well as for coordinated actions focused on anticipating, mitigating, and preparing for humanitarian emergencies.</t>
  </si>
  <si>
    <t>10 December 2014 v 3.1.3 - revised the MAX for the Food Price Volatility Index (change of methodology for the Indicator data).</t>
  </si>
  <si>
    <t>Number / Year</t>
  </si>
  <si>
    <t>1989-2014</t>
  </si>
  <si>
    <t>2005-13</t>
  </si>
  <si>
    <t>per 100 people</t>
  </si>
  <si>
    <t>13 October 2014 v 3.0.0 - new Human Hazard component based on GCRI conflict probability. Methodological changes in the "Food Security" component. Updated data: "Refugees", "IDPs", "Returned Refugees", "Humanitarian Aid (FTS)", Net ODA recieved (%GNI)", "Government Effectiveness", "HIV", "Health expenditure per capita", "Prevalence of Undernourishment", "Average Dietary Energy Supply Adequacy", "Domestic Food Price Level Index", "Domestic Food Price Volatility Index", "Improved sanitation facilities (% of population with access)", "Improved water source (% of population with access)", "HDI", "MPI", "GII", "Mortality rate, under-5", "U5 Under weight", "People affected by Natural Disasters, 2014", "Population".</t>
  </si>
  <si>
    <t>11 March 2015 v 3.1.4 - update: Total affected by Drought, Frequency of Drought events, Multidimensional Poverty Index, Humanitarian Aid (FTS), Development Aid (ODA), U5 Under weight, Phisicians Density, One-year-olds fully immunized against measles, Tuberculosis prevalence, Estimated number of people living with HIV - Adult (&gt;15) rate, Income Gini coefficient, People affected by Natural Disasters, Internally displaced persons (IDPs), Refugees by country of asylum, Returned Refugees, Corruption Perception Index, Adult liteacy rate, Internet users, Mobile cellular subscriptions.</t>
  </si>
  <si>
    <t>20 April 2015 v 3.2.1 - use of GAR2015 probabilistic data for Natural Hazards (earthquake, cyclone's wind, flood, tsunami).</t>
  </si>
  <si>
    <t>Annual Expected Exposed People to Floods</t>
  </si>
  <si>
    <t>Annual Expected Exposed People to Tsunamis</t>
  </si>
  <si>
    <t>Annual Expected Exposed People to Cyclone's Wind SS1</t>
  </si>
  <si>
    <t>Annual Expected Exposed People to Cyclone's Wind SS3</t>
  </si>
  <si>
    <t>Annual Expected Exposed People to Cyclone's Wind (absolute)</t>
  </si>
  <si>
    <t>Annual Expected Exposed People to Cyclone (absolute)</t>
  </si>
  <si>
    <t>Road lenght</t>
  </si>
  <si>
    <t>km</t>
  </si>
  <si>
    <t>INFORM 2016 (a-z)</t>
  </si>
  <si>
    <t>D. Guha-Sapir, R. Below, Ph. Hoyois - EM-DAT: International Disaster Database – www.emdat.be – Université Catholique de Louvain – Brussels – Belgium.</t>
  </si>
  <si>
    <t>Annual Expected Exposed People to Cyclone Surge</t>
  </si>
  <si>
    <t>UNISDR Global Risk Assessment 2015: GVM and IAVCEI, UNEP, CIMNE and associates and INGENIAR, FEWS NET and CIMA Foundation.</t>
  </si>
  <si>
    <t>Earthquake Extensive (absolute)</t>
  </si>
  <si>
    <t>Earthquake Extensive (relative)</t>
  </si>
  <si>
    <t>Earthquake Intensive (absolute)</t>
  </si>
  <si>
    <t>Earthquake Intensive (relative)</t>
  </si>
  <si>
    <t>http://risk.preventionweb.net/capraviewer/download.jsp</t>
  </si>
  <si>
    <t>Physical exposure to extensive earthquake (absolute)</t>
  </si>
  <si>
    <t>Physical exposure to extensive earthquake (relative)</t>
  </si>
  <si>
    <t>Physical exposure to intensive earthquake (absolute)</t>
  </si>
  <si>
    <t>Physical exposure to intensive earthquake (relative)</t>
  </si>
  <si>
    <t>This dataset was generated using other global datasets; it should not be used for local applications (such as land use planning). The main purpose of GAR 2015 datasets is to broadly identify high risk areas at global level and for identification of areas where more detailed data should be collected. Some areas may be underestimated or overestimated.</t>
  </si>
  <si>
    <t>HA.NAT.EQ.INT-ABS</t>
  </si>
  <si>
    <t>HA.NAT.EQ.INT-REL</t>
  </si>
  <si>
    <t>HA.NAT.EQ.EXT-ABS</t>
  </si>
  <si>
    <t>HA.NAT.EQ.EXT-REL</t>
  </si>
  <si>
    <t>HA.NAT.TC.EXT-ABS</t>
  </si>
  <si>
    <t>HA.NAT.TC.EXT-REL</t>
  </si>
  <si>
    <t>HA.NAT.TC.INT-ABS</t>
  </si>
  <si>
    <t>HA.NAT.TC.INT-REL</t>
  </si>
  <si>
    <t>Physical exposure to extensive tropical cyclone (absolute)</t>
  </si>
  <si>
    <t>Physical exposure to extensive tropical cyclone (relative)</t>
  </si>
  <si>
    <t>Physical exposure to intensive tropical cyclone (absolute)</t>
  </si>
  <si>
    <t>Physical exposure to intensive tropical cyclone (relative)</t>
  </si>
  <si>
    <t>OpenStreetMap OSM</t>
  </si>
  <si>
    <t>https://www.openstreetmap.org</t>
  </si>
  <si>
    <t>UNDP Human Development Report; Oxford Poverty &amp; Human Development Initiative (OPHI), Oxford Department of International Development, University of Oxford</t>
  </si>
  <si>
    <t>Physicians Density</t>
  </si>
  <si>
    <t>2014-16</t>
  </si>
  <si>
    <t>http://www.imf.org/external/pubs/ft/weo/2015/01/weodata/index.aspx</t>
  </si>
  <si>
    <t>GDP per capita PPP int USD (Estimated)</t>
  </si>
  <si>
    <t>2013-15</t>
  </si>
  <si>
    <t>Density of physicians (per 1,000 population)</t>
  </si>
  <si>
    <t>http://data.worldbank.org/indicator/SH.MED.PHYS.ZS</t>
  </si>
  <si>
    <t>Number of medical doctors (physicians), including generalist and specialist medical practitioners, per 1,000 population.</t>
  </si>
  <si>
    <t>per 1,000 people</t>
  </si>
  <si>
    <t>2008-14</t>
  </si>
  <si>
    <t>Incidence of Tuberculosis</t>
  </si>
  <si>
    <t>Estimated incidence of tuberculosis (per 100 000 population)</t>
  </si>
  <si>
    <t>The estimated number of new and relapse tuberculosis (TB) cases arising in a given year, expressed as the rate per 100 000 population. All forms of TB are included, including cases in people living with HIV.</t>
  </si>
  <si>
    <t>http://www.wssinfo.org/</t>
  </si>
  <si>
    <t>WHO/UNICEF Joint Monitoring Programme (JMP) for Water Supply and Sanitation</t>
  </si>
  <si>
    <t>INFORM 2015</t>
  </si>
  <si>
    <t>http://www.inform-index.org/</t>
  </si>
  <si>
    <t>Earthquake is one of the rapid on-set hazards considered in the natural hazard category. The MMI 6 is considered as low intensity level.</t>
  </si>
  <si>
    <t xml:space="preserve">The indicator is dependent on quality of population estimates and the seismic hazard map. </t>
  </si>
  <si>
    <t>GSHAP</t>
  </si>
  <si>
    <t>http://www.seismo.ethz.ch/static/GSHAP/</t>
  </si>
  <si>
    <t>The indicator is dependent on quality of population estimates and the seismic hazard map.</t>
  </si>
  <si>
    <t>GSHAP, LandScan</t>
  </si>
  <si>
    <t>Earthquake is one of the rapid on-set hazards considered in the natural hazard category. The MMI 8 is considered as high intensity level.</t>
  </si>
  <si>
    <t>Physical exposure to earthquake MMI VI (absolute)</t>
  </si>
  <si>
    <t>Physical exposure to earthquake MMI VIII (absolute)</t>
  </si>
  <si>
    <t>Physical exposure to earthquake MMI VI (relative)</t>
  </si>
  <si>
    <t>Physical exposure to earthquake MMI VIII (relative)</t>
  </si>
  <si>
    <t>Missing Indicators</t>
  </si>
  <si>
    <t>Total Population</t>
  </si>
  <si>
    <t>Total Population (LandScan)</t>
  </si>
  <si>
    <t>Physical exposure to earthquakes to Modified Mercalli Intensity MMI 6 - average annual population exposed (inhabitants)</t>
  </si>
  <si>
    <t>Physical exposure to earthquakes to Modified Mercalli Intensity MMI 6 - average annual population exposed (percentage of the total population)</t>
  </si>
  <si>
    <t>Physical exposure to earthquakes to Modified Mercalli Intensity MMI 8 - average annual population exposed (inhabitants)</t>
  </si>
  <si>
    <t>Physical exposure to earthquakes to Modified Mercalli Intensity MMI 8 - average annual population exposed (percentage of the total population)</t>
  </si>
  <si>
    <t>Tropical Cyclone Wind extensive (relative)</t>
  </si>
  <si>
    <t>Tropical Cyclone Wind intensive (absolute)</t>
  </si>
  <si>
    <t>Tropical Cyclone Wind intensive (relative)</t>
  </si>
  <si>
    <t>Tsunami (absolute)</t>
  </si>
  <si>
    <t>Tsunami (relative)</t>
  </si>
  <si>
    <t>Flood (absolute)</t>
  </si>
  <si>
    <t>Flood (relative)</t>
  </si>
  <si>
    <t>Drought (absolute)</t>
  </si>
  <si>
    <t>Drought (relative)</t>
  </si>
  <si>
    <t>Drought (frequency)</t>
  </si>
  <si>
    <t>UNISDR Global Risk Assessment 2015: GVM and IAVCEI, UNEP, CIMNE and associates and INGENIAR, FEWS NET and CIMA Foundation. LandScan</t>
  </si>
  <si>
    <t>INFORM Id</t>
  </si>
  <si>
    <t>27 November 2015 v 0.2.5 - Version published.</t>
  </si>
  <si>
    <t>1 December 2015 v 0.2.6 - Corrected Cyclone Surge value for Chile.</t>
  </si>
  <si>
    <t>INFORM 2016</t>
  </si>
  <si>
    <t>The former Yugoslav Republic of Macedonia</t>
  </si>
  <si>
    <t>(release: 14 December 2016 v 0.2.7)</t>
  </si>
  <si>
    <t>14 December 2015 v 0.2.7 - Corrected normalization parameters for Domestic Food Price Level Index (due to change in the data source).</t>
  </si>
  <si>
    <t>2003-13</t>
  </si>
  <si>
    <t>2007-15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</si>
</sst>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9">
    <numFmt numFmtId="41" formatCode="_-* #,##0_-;\-* #,##0_-;_-* &quot;-&quot;_-;_-@_-"/>
    <numFmt numFmtId="43" formatCode="_-* #,##0.00_-;\-* #,##0.00_-;_-* &quot;-&quot;??_-;_-@_-"/>
    <numFmt numFmtId="164" formatCode="0.0"/>
    <numFmt numFmtId="165" formatCode="0.000%"/>
    <numFmt numFmtId="166" formatCode="_-* #,##0.0_-;\-* #,##0.0_-;_-* &quot;-&quot;??_-;_-@_-"/>
    <numFmt numFmtId="167" formatCode="0.0%"/>
    <numFmt numFmtId="168" formatCode="_(* #,##0.00_);_(* \(#,##0.00\);_(* &quot;-&quot;??_);_(@_)"/>
    <numFmt numFmtId="169" formatCode="_-* #,##0.00_-;_-* #,##0.00\-;_-* &quot;-&quot;??_-;_-@_-"/>
    <numFmt numFmtId="170" formatCode="&quot;$&quot;#,##0\ ;\(&quot;$&quot;#,##0\)"/>
    <numFmt numFmtId="171" formatCode="_-* #,##0\ _F_B_-;\-* #,##0\ _F_B_-;_-* &quot;-&quot;\ _F_B_-;_-@_-"/>
    <numFmt numFmtId="172" formatCode="_-* #,##0.00\ _F_B_-;\-* #,##0.00\ _F_B_-;_-* &quot;-&quot;??\ _F_B_-;_-@_-"/>
    <numFmt numFmtId="173" formatCode="_(&quot;€&quot;* #,##0.00_);_(&quot;€&quot;* \(#,##0.00\);_(&quot;€&quot;* &quot;-&quot;??_);_(@_)"/>
    <numFmt numFmtId="174" formatCode="_-&quot;$&quot;* #,##0_-;\-&quot;$&quot;* #,##0_-;_-&quot;$&quot;* &quot;-&quot;_-;_-@_-"/>
    <numFmt numFmtId="175" formatCode="_-&quot;$&quot;* #,##0.00_-;\-&quot;$&quot;* #,##0.00_-;_-&quot;$&quot;* &quot;-&quot;??_-;_-@_-"/>
    <numFmt numFmtId="176" formatCode="##0.0"/>
    <numFmt numFmtId="177" formatCode="##0.0\ \|"/>
    <numFmt numFmtId="178" formatCode="_-* #,##0\ &quot;FB&quot;_-;\-* #,##0\ &quot;FB&quot;_-;_-* &quot;-&quot;\ &quot;FB&quot;_-;_-@_-"/>
    <numFmt numFmtId="179" formatCode="_-* #,##0.00\ &quot;FB&quot;_-;\-* #,##0.00\ &quot;FB&quot;_-;_-* &quot;-&quot;??\ &quot;FB&quot;_-;_-@_-"/>
    <numFmt numFmtId="180" formatCode="#,##0.0"/>
  </numFmts>
  <fonts count="12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1"/>
      <color theme="0" tint="-0.499984740745262"/>
      <name val="Calibri"/>
      <family val="2"/>
      <scheme val="minor"/>
    </font>
    <font>
      <sz val="11"/>
      <color indexed="8"/>
      <name val="Calibri"/>
      <family val="2"/>
    </font>
    <font>
      <sz val="11"/>
      <color indexed="20"/>
      <name val="Calibri"/>
      <family val="2"/>
      <scheme val="minor"/>
    </font>
    <font>
      <b/>
      <sz val="15"/>
      <color indexed="56"/>
      <name val="Calibri"/>
      <family val="2"/>
      <scheme val="minor"/>
    </font>
    <font>
      <b/>
      <sz val="13"/>
      <color indexed="56"/>
      <name val="Calibri"/>
      <family val="2"/>
      <scheme val="minor"/>
    </font>
    <font>
      <b/>
      <sz val="11"/>
      <color indexed="56"/>
      <name val="Calibri"/>
      <family val="2"/>
      <scheme val="minor"/>
    </font>
    <font>
      <b/>
      <sz val="18"/>
      <color indexed="56"/>
      <name val="Cambria"/>
      <family val="2"/>
      <scheme val="major"/>
    </font>
    <font>
      <sz val="10"/>
      <color theme="1"/>
      <name val="Calibri"/>
      <family val="2"/>
      <scheme val="minor"/>
    </font>
    <font>
      <sz val="10"/>
      <color indexed="8"/>
      <name val="Arial"/>
      <family val="2"/>
    </font>
    <font>
      <sz val="11"/>
      <color indexed="8"/>
      <name val="Arial"/>
      <family val="2"/>
    </font>
    <font>
      <sz val="11"/>
      <color indexed="9"/>
      <name val="Calibri"/>
      <family val="2"/>
    </font>
    <font>
      <sz val="11"/>
      <color indexed="9"/>
      <name val="Arial"/>
      <family val="2"/>
    </font>
    <font>
      <b/>
      <sz val="11"/>
      <color indexed="52"/>
      <name val="Arial"/>
      <family val="2"/>
    </font>
    <font>
      <sz val="8"/>
      <name val="Arial"/>
      <family val="2"/>
    </font>
    <font>
      <b/>
      <sz val="8"/>
      <color indexed="8"/>
      <name val="MS Sans Serif"/>
      <family val="2"/>
    </font>
    <font>
      <b/>
      <sz val="11"/>
      <color indexed="52"/>
      <name val="Calibri"/>
      <family val="2"/>
    </font>
    <font>
      <sz val="11"/>
      <color indexed="52"/>
      <name val="Calibri"/>
      <family val="2"/>
    </font>
    <font>
      <b/>
      <sz val="11"/>
      <color indexed="9"/>
      <name val="Calibri"/>
      <family val="2"/>
    </font>
    <font>
      <b/>
      <sz val="11"/>
      <color indexed="9"/>
      <name val="Arial"/>
      <family val="2"/>
    </font>
    <font>
      <b/>
      <u/>
      <sz val="8.5"/>
      <color indexed="8"/>
      <name val="MS Sans Serif"/>
      <family val="2"/>
    </font>
    <font>
      <b/>
      <sz val="8.5"/>
      <color indexed="12"/>
      <name val="MS Sans Serif"/>
      <family val="2"/>
    </font>
    <font>
      <b/>
      <sz val="8"/>
      <color indexed="12"/>
      <name val="Arial"/>
      <family val="2"/>
    </font>
    <font>
      <sz val="10"/>
      <color indexed="8"/>
      <name val="MS Sans Serif"/>
      <family val="2"/>
    </font>
    <font>
      <sz val="8.5"/>
      <color indexed="8"/>
      <name val="MS Sans Serif"/>
      <family val="2"/>
    </font>
    <font>
      <i/>
      <sz val="11"/>
      <color indexed="23"/>
      <name val="Arial"/>
      <family val="2"/>
    </font>
    <font>
      <sz val="8"/>
      <color indexed="8"/>
      <name val="Arial"/>
      <family val="2"/>
    </font>
    <font>
      <sz val="11"/>
      <color indexed="52"/>
      <name val="Arial"/>
      <family val="2"/>
    </font>
    <font>
      <sz val="11"/>
      <color indexed="17"/>
      <name val="Arial"/>
      <family val="2"/>
    </font>
    <font>
      <u/>
      <sz val="8.25"/>
      <color indexed="12"/>
      <name val="Calibri"/>
      <family val="2"/>
    </font>
    <font>
      <sz val="11"/>
      <color indexed="62"/>
      <name val="Arial"/>
      <family val="2"/>
    </font>
    <font>
      <b/>
      <sz val="10"/>
      <name val="Arial"/>
      <family val="2"/>
    </font>
    <font>
      <b/>
      <sz val="8.5"/>
      <color indexed="8"/>
      <name val="MS Sans Serif"/>
      <family val="2"/>
    </font>
    <font>
      <b/>
      <sz val="15"/>
      <color indexed="56"/>
      <name val="Arial"/>
      <family val="2"/>
    </font>
    <font>
      <b/>
      <sz val="13"/>
      <color indexed="56"/>
      <name val="Arial"/>
      <family val="2"/>
    </font>
    <font>
      <b/>
      <sz val="11"/>
      <color indexed="56"/>
      <name val="Arial"/>
      <family val="2"/>
    </font>
    <font>
      <sz val="11"/>
      <color indexed="60"/>
      <name val="Arial"/>
      <family val="2"/>
    </font>
    <font>
      <sz val="11"/>
      <color indexed="60"/>
      <name val="Calibri"/>
      <family val="2"/>
    </font>
    <font>
      <sz val="11"/>
      <color indexed="20"/>
      <name val="Arial"/>
      <family val="2"/>
    </font>
    <font>
      <b/>
      <u/>
      <sz val="10"/>
      <color indexed="8"/>
      <name val="MS Sans Serif"/>
      <family val="2"/>
    </font>
    <font>
      <sz val="8"/>
      <color indexed="8"/>
      <name val="MS Sans Serif"/>
      <family val="2"/>
    </font>
    <font>
      <sz val="7.5"/>
      <color indexed="8"/>
      <name val="MS Sans Serif"/>
      <family val="2"/>
    </font>
    <font>
      <b/>
      <sz val="12"/>
      <name val="Arial"/>
      <family val="2"/>
    </font>
    <font>
      <i/>
      <sz val="10"/>
      <name val="Arial"/>
      <family val="2"/>
    </font>
    <font>
      <sz val="10"/>
      <name val="MS Sans Serif"/>
      <family val="2"/>
    </font>
    <font>
      <b/>
      <sz val="14"/>
      <name val="Helv"/>
    </font>
    <font>
      <b/>
      <sz val="12"/>
      <name val="Helv"/>
    </font>
    <font>
      <i/>
      <sz val="8"/>
      <name val="Arial"/>
      <family val="2"/>
    </font>
    <font>
      <sz val="11"/>
      <color indexed="10"/>
      <name val="Calibri"/>
      <family val="2"/>
    </font>
    <font>
      <i/>
      <sz val="11"/>
      <color indexed="23"/>
      <name val="Calibri"/>
      <family val="2"/>
    </font>
    <font>
      <sz val="9"/>
      <name val="Arial"/>
      <family val="2"/>
    </font>
    <font>
      <b/>
      <sz val="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Arial"/>
      <family val="2"/>
    </font>
    <font>
      <b/>
      <sz val="11"/>
      <color indexed="8"/>
      <name val="Calibri"/>
      <family val="2"/>
    </font>
    <font>
      <b/>
      <sz val="11"/>
      <color indexed="63"/>
      <name val="Arial"/>
      <family val="2"/>
    </font>
    <font>
      <sz val="11"/>
      <color indexed="20"/>
      <name val="Calibri"/>
      <family val="2"/>
    </font>
    <font>
      <sz val="11"/>
      <color indexed="17"/>
      <name val="Calibri"/>
      <family val="2"/>
    </font>
    <font>
      <sz val="11"/>
      <color indexed="10"/>
      <name val="Arial"/>
      <family val="2"/>
    </font>
    <font>
      <u/>
      <sz val="10"/>
      <color theme="10"/>
      <name val="Calibri"/>
      <family val="2"/>
    </font>
    <font>
      <sz val="10"/>
      <color theme="0" tint="-0.499984740745262"/>
      <name val="Calibri"/>
      <family val="2"/>
      <scheme val="minor"/>
    </font>
    <font>
      <sz val="11"/>
      <color theme="1" tint="0.499984740745262"/>
      <name val="Calibri"/>
      <family val="2"/>
      <scheme val="minor"/>
    </font>
    <font>
      <sz val="11"/>
      <name val="Calibri"/>
      <family val="2"/>
      <scheme val="minor"/>
    </font>
    <font>
      <u/>
      <sz val="11"/>
      <color theme="10"/>
      <name val="Calibri"/>
      <family val="2"/>
      <scheme val="minor"/>
    </font>
    <font>
      <i/>
      <sz val="11"/>
      <color theme="0" tint="-0.499984740745262"/>
      <name val="Calibri"/>
      <family val="2"/>
      <scheme val="minor"/>
    </font>
    <font>
      <sz val="10"/>
      <color theme="0" tint="-0.499984740745262"/>
      <name val="Arial"/>
      <family val="2"/>
    </font>
    <font>
      <sz val="10"/>
      <color theme="1"/>
      <name val="Arial"/>
      <family val="2"/>
    </font>
    <font>
      <i/>
      <sz val="10"/>
      <color theme="1"/>
      <name val="Arial"/>
      <family val="2"/>
    </font>
    <font>
      <u/>
      <sz val="10"/>
      <color theme="10"/>
      <name val="Arial"/>
      <family val="2"/>
    </font>
    <font>
      <sz val="10"/>
      <color theme="1" tint="0.499984740745262"/>
      <name val="Arial"/>
      <family val="2"/>
    </font>
    <font>
      <sz val="10"/>
      <color theme="6" tint="-0.249977111117893"/>
      <name val="Arial"/>
      <family val="2"/>
    </font>
    <font>
      <b/>
      <sz val="11"/>
      <color rgb="FF323232"/>
      <name val="Arial"/>
      <family val="2"/>
    </font>
    <font>
      <sz val="10"/>
      <color rgb="FF323232"/>
      <name val="Arial"/>
      <family val="2"/>
    </font>
    <font>
      <b/>
      <sz val="18"/>
      <color rgb="FF323232"/>
      <name val="Arial"/>
      <family val="2"/>
    </font>
    <font>
      <sz val="11"/>
      <color rgb="FF323232"/>
      <name val="Arial"/>
      <family val="2"/>
    </font>
    <font>
      <i/>
      <sz val="10"/>
      <color rgb="FF323232"/>
      <name val="Arial"/>
      <family val="2"/>
    </font>
    <font>
      <b/>
      <i/>
      <sz val="10"/>
      <color rgb="FF323232"/>
      <name val="Arial"/>
      <family val="2"/>
    </font>
    <font>
      <i/>
      <sz val="9"/>
      <color rgb="FF323232"/>
      <name val="Arial"/>
      <family val="2"/>
    </font>
    <font>
      <i/>
      <u/>
      <sz val="10"/>
      <color rgb="FF323232"/>
      <name val="Arial"/>
      <family val="2"/>
    </font>
    <font>
      <b/>
      <sz val="18"/>
      <color theme="0"/>
      <name val="Arial"/>
      <family val="2"/>
    </font>
    <font>
      <sz val="11"/>
      <color theme="1"/>
      <name val="Arial"/>
      <family val="2"/>
    </font>
    <font>
      <u/>
      <sz val="11"/>
      <color theme="10"/>
      <name val="Arial"/>
      <family val="2"/>
    </font>
    <font>
      <b/>
      <sz val="10"/>
      <color rgb="FF323232"/>
      <name val="Arial"/>
      <family val="2"/>
    </font>
    <font>
      <sz val="10"/>
      <color theme="4" tint="-0.249977111117893"/>
      <name val="Arial"/>
      <family val="2"/>
    </font>
    <font>
      <b/>
      <sz val="10"/>
      <color theme="4" tint="-0.249977111117893"/>
      <name val="Arial"/>
      <family val="2"/>
    </font>
    <font>
      <b/>
      <sz val="10"/>
      <color theme="5" tint="-0.249977111117893"/>
      <name val="Arial"/>
      <family val="2"/>
    </font>
    <font>
      <sz val="10"/>
      <color theme="8" tint="-0.249977111117893"/>
      <name val="Arial"/>
      <family val="2"/>
    </font>
    <font>
      <b/>
      <sz val="10"/>
      <color theme="8" tint="-0.249977111117893"/>
      <name val="Arial"/>
      <family val="2"/>
    </font>
    <font>
      <i/>
      <sz val="10"/>
      <color theme="8" tint="-0.249977111117893"/>
      <name val="Arial"/>
      <family val="2"/>
    </font>
    <font>
      <b/>
      <sz val="10"/>
      <color theme="2" tint="-0.749992370372631"/>
      <name val="Arial"/>
      <family val="2"/>
    </font>
    <font>
      <b/>
      <sz val="10"/>
      <color theme="6" tint="-0.249977111117893"/>
      <name val="Arial"/>
      <family val="2"/>
    </font>
    <font>
      <b/>
      <sz val="10"/>
      <color theme="7" tint="-0.249977111117893"/>
      <name val="Arial"/>
      <family val="2"/>
    </font>
    <font>
      <b/>
      <sz val="10"/>
      <color theme="3" tint="-0.249977111117893"/>
      <name val="Arial"/>
      <family val="2"/>
    </font>
    <font>
      <sz val="10"/>
      <color theme="0"/>
      <name val="Arial"/>
      <family val="2"/>
    </font>
    <font>
      <b/>
      <sz val="10"/>
      <color theme="0"/>
      <name val="Arial"/>
      <family val="2"/>
    </font>
    <font>
      <b/>
      <sz val="9"/>
      <color rgb="FF323232"/>
      <name val="Arial"/>
      <family val="2"/>
    </font>
    <font>
      <sz val="9"/>
      <color theme="1"/>
      <name val="Arial"/>
      <family val="2"/>
    </font>
    <font>
      <b/>
      <sz val="10"/>
      <color theme="1" tint="0.499984740745262"/>
      <name val="Arial"/>
      <family val="2"/>
    </font>
    <font>
      <i/>
      <sz val="10"/>
      <color theme="1" tint="0.499984740745262"/>
      <name val="Arial"/>
      <family val="2"/>
    </font>
    <font>
      <b/>
      <sz val="10"/>
      <color theme="1"/>
      <name val="Arial"/>
      <family val="2"/>
    </font>
    <font>
      <i/>
      <sz val="11"/>
      <color theme="1"/>
      <name val="Calibri"/>
      <family val="2"/>
      <scheme val="minor"/>
    </font>
    <font>
      <sz val="9"/>
      <color indexed="81"/>
      <name val="Tahoma"/>
      <family val="2"/>
    </font>
    <font>
      <b/>
      <sz val="9"/>
      <color indexed="81"/>
      <name val="Tahoma"/>
      <family val="2"/>
    </font>
    <font>
      <b/>
      <sz val="13"/>
      <name val="Calibri"/>
      <family val="2"/>
      <scheme val="minor"/>
    </font>
  </fonts>
  <fills count="7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22"/>
      </patternFill>
    </fill>
    <fill>
      <patternFill patternType="solid">
        <fgColor theme="0" tint="-4.9989318521683403E-2"/>
        <bgColor indexed="64"/>
      </patternFill>
    </fill>
    <fill>
      <patternFill patternType="solid">
        <fgColor theme="0"/>
        <bgColor indexed="64"/>
      </patternFill>
    </fill>
    <fill>
      <patternFill patternType="solid">
        <fgColor theme="0" tint="-0.249977111117893"/>
        <bgColor indexed="64"/>
      </patternFill>
    </fill>
    <fill>
      <patternFill patternType="solid">
        <fgColor indexed="22"/>
        <bgColor indexed="64"/>
      </patternFill>
    </fill>
    <fill>
      <patternFill patternType="solid">
        <fgColor indexed="9"/>
        <bgColor indexed="64"/>
      </patternFill>
    </fill>
    <fill>
      <patternFill patternType="solid">
        <fgColor indexed="27"/>
      </patternFill>
    </fill>
    <fill>
      <patternFill patternType="solid">
        <fgColor indexed="47"/>
      </patternFill>
    </fill>
    <fill>
      <patternFill patternType="solid">
        <fgColor indexed="29"/>
      </patternFill>
    </fill>
    <fill>
      <patternFill patternType="solid">
        <fgColor indexed="49"/>
      </patternFill>
    </fill>
    <fill>
      <patternFill patternType="solid">
        <fgColor indexed="53"/>
      </patternFill>
    </fill>
    <fill>
      <patternFill patternType="solid">
        <fgColor indexed="63"/>
        <bgColor indexed="64"/>
      </patternFill>
    </fill>
    <fill>
      <patternFill patternType="solid">
        <fgColor indexed="44"/>
        <bgColor indexed="8"/>
      </patternFill>
    </fill>
    <fill>
      <patternFill patternType="solid">
        <fgColor indexed="55"/>
      </patternFill>
    </fill>
    <fill>
      <patternFill patternType="solid">
        <fgColor indexed="22"/>
        <bgColor indexed="10"/>
      </patternFill>
    </fill>
    <fill>
      <patternFill patternType="solid">
        <fgColor indexed="22"/>
        <bgColor indexed="8"/>
      </patternFill>
    </fill>
    <fill>
      <patternFill patternType="solid">
        <fgColor indexed="10"/>
        <bgColor indexed="64"/>
      </patternFill>
    </fill>
    <fill>
      <patternFill patternType="solid">
        <fgColor indexed="43"/>
      </patternFill>
    </fill>
    <fill>
      <patternFill patternType="solid">
        <fgColor indexed="26"/>
      </patternFill>
    </fill>
    <fill>
      <patternFill patternType="solid">
        <fgColor indexed="44"/>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CE3327"/>
        <bgColor indexed="64"/>
      </patternFill>
    </fill>
    <fill>
      <patternFill patternType="solid">
        <fgColor rgb="FFF79751"/>
        <bgColor indexed="64"/>
      </patternFill>
    </fill>
    <fill>
      <patternFill patternType="solid">
        <fgColor rgb="FF386192"/>
        <bgColor indexed="64"/>
      </patternFill>
    </fill>
    <fill>
      <patternFill patternType="solid">
        <fgColor rgb="FF7E935B"/>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4" tint="0.59999389629810485"/>
        <bgColor indexed="64"/>
      </patternFill>
    </fill>
  </fills>
  <borders count="5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right style="medium">
        <color indexed="64"/>
      </right>
      <top/>
      <bottom/>
      <diagonal/>
    </border>
    <border>
      <left style="thin">
        <color auto="1"/>
      </left>
      <right style="thin">
        <color auto="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style="thin">
        <color indexed="9"/>
      </right>
      <top/>
      <bottom style="thin">
        <color indexed="9"/>
      </bottom>
      <diagonal/>
    </border>
    <border>
      <left style="thin">
        <color indexed="9"/>
      </left>
      <right style="thin">
        <color indexed="9"/>
      </right>
      <top/>
      <bottom style="thin">
        <color indexed="9"/>
      </bottom>
      <diagonal/>
    </border>
    <border>
      <left/>
      <right/>
      <top/>
      <bottom style="thick">
        <color theme="0"/>
      </bottom>
      <diagonal/>
    </border>
    <border>
      <left style="thick">
        <color theme="0"/>
      </left>
      <right style="thick">
        <color theme="0"/>
      </right>
      <top/>
      <bottom style="thick">
        <color theme="0"/>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8"/>
      </top>
      <bottom/>
      <diagonal/>
    </border>
    <border>
      <left/>
      <right/>
      <top/>
      <bottom style="thick">
        <color indexed="48"/>
      </bottom>
      <diagonal/>
    </border>
    <border>
      <left/>
      <right/>
      <top style="thick">
        <color indexed="48"/>
      </top>
      <bottom/>
      <diagonal/>
    </border>
    <border>
      <left/>
      <right/>
      <top style="thick">
        <color indexed="63"/>
      </top>
      <bottom/>
      <diagonal/>
    </border>
    <border>
      <left style="thin">
        <color indexed="63"/>
      </left>
      <right style="thin">
        <color indexed="63"/>
      </right>
      <top style="thin">
        <color indexed="63"/>
      </top>
      <bottom style="thin">
        <color indexed="63"/>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theme="0"/>
      </left>
      <right/>
      <top/>
      <bottom style="thick">
        <color theme="0"/>
      </bottom>
      <diagonal/>
    </border>
    <border>
      <left style="thin">
        <color indexed="9"/>
      </left>
      <right/>
      <top/>
      <bottom style="thin">
        <color indexed="9"/>
      </bottom>
      <diagonal/>
    </border>
    <border>
      <left style="thick">
        <color theme="0"/>
      </left>
      <right style="thin">
        <color indexed="9"/>
      </right>
      <top/>
      <bottom style="thin">
        <color indexed="9"/>
      </bottom>
      <diagonal/>
    </border>
    <border>
      <left style="thin">
        <color theme="0"/>
      </left>
      <right/>
      <top/>
      <bottom style="thin">
        <color theme="0"/>
      </bottom>
      <diagonal/>
    </border>
    <border>
      <left style="thin">
        <color theme="0"/>
      </left>
      <right/>
      <top style="thin">
        <color theme="0"/>
      </top>
      <bottom style="thin">
        <color theme="0"/>
      </bottom>
      <diagonal/>
    </border>
    <border>
      <left style="thick">
        <color indexed="9"/>
      </left>
      <right style="thin">
        <color indexed="9"/>
      </right>
      <top style="thick">
        <color theme="0"/>
      </top>
      <bottom style="thin">
        <color theme="0"/>
      </bottom>
      <diagonal/>
    </border>
    <border>
      <left style="thick">
        <color theme="0"/>
      </left>
      <right style="thin">
        <color indexed="9"/>
      </right>
      <top style="thick">
        <color theme="0"/>
      </top>
      <bottom style="thin">
        <color theme="0"/>
      </bottom>
      <diagonal/>
    </border>
    <border>
      <left style="thick">
        <color theme="0"/>
      </left>
      <right style="thin">
        <color indexed="9"/>
      </right>
      <top style="thin">
        <color theme="0"/>
      </top>
      <bottom style="thin">
        <color theme="0"/>
      </bottom>
      <diagonal/>
    </border>
    <border>
      <left/>
      <right/>
      <top style="thin">
        <color indexed="64"/>
      </top>
      <bottom/>
      <diagonal/>
    </border>
    <border>
      <left style="thick">
        <color indexed="9"/>
      </left>
      <right style="thin">
        <color indexed="9"/>
      </right>
      <top style="thick">
        <color theme="0"/>
      </top>
      <bottom style="thin">
        <color indexed="9"/>
      </bottom>
      <diagonal/>
    </border>
    <border>
      <left style="thick">
        <color indexed="9"/>
      </left>
      <right style="thin">
        <color indexed="9"/>
      </right>
      <top style="thin">
        <color indexed="9"/>
      </top>
      <bottom style="thin">
        <color indexed="9"/>
      </bottom>
      <diagonal/>
    </border>
    <border>
      <left style="thick">
        <color indexed="9"/>
      </left>
      <right style="thin">
        <color indexed="9"/>
      </right>
      <top style="thin">
        <color indexed="9"/>
      </top>
      <bottom style="thin">
        <color theme="0"/>
      </bottom>
      <diagonal/>
    </border>
  </borders>
  <cellStyleXfs count="289">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6" borderId="0" applyNumberFormat="0" applyBorder="0" applyAlignment="0" applyProtection="0"/>
    <xf numFmtId="0" fontId="1" fillId="39" borderId="0" applyNumberFormat="0" applyBorder="0" applyAlignment="0" applyProtection="0"/>
    <xf numFmtId="0" fontId="17" fillId="40" borderId="0" applyNumberFormat="0" applyBorder="0" applyAlignment="0" applyProtection="0"/>
    <xf numFmtId="0" fontId="17" fillId="38" borderId="0" applyNumberFormat="0" applyBorder="0" applyAlignment="0" applyProtection="0"/>
    <xf numFmtId="0" fontId="17" fillId="41" borderId="0" applyNumberFormat="0" applyBorder="0" applyAlignment="0" applyProtection="0"/>
    <xf numFmtId="0" fontId="17" fillId="42" borderId="0" applyNumberFormat="0" applyBorder="0" applyAlignment="0" applyProtection="0"/>
    <xf numFmtId="0" fontId="17" fillId="43" borderId="0" applyNumberFormat="0" applyBorder="0" applyAlignment="0" applyProtection="0"/>
    <xf numFmtId="0" fontId="17" fillId="44" borderId="0" applyNumberFormat="0" applyBorder="0" applyAlignment="0" applyProtection="0"/>
    <xf numFmtId="0" fontId="17" fillId="45" borderId="0" applyNumberFormat="0" applyBorder="0" applyAlignment="0" applyProtection="0"/>
    <xf numFmtId="0" fontId="17" fillId="41" borderId="0" applyNumberFormat="0" applyBorder="0" applyAlignment="0" applyProtection="0"/>
    <xf numFmtId="0" fontId="21" fillId="3" borderId="0" applyNumberFormat="0" applyBorder="0" applyAlignment="0" applyProtection="0"/>
    <xf numFmtId="0" fontId="11" fillId="46" borderId="4" applyNumberFormat="0" applyAlignment="0" applyProtection="0"/>
    <xf numFmtId="0" fontId="22" fillId="0" borderId="11" applyNumberFormat="0" applyFill="0" applyAlignment="0" applyProtection="0"/>
    <xf numFmtId="0" fontId="23" fillId="0" borderId="2" applyNumberFormat="0" applyFill="0" applyAlignment="0" applyProtection="0"/>
    <xf numFmtId="0" fontId="24" fillId="0" borderId="12" applyNumberFormat="0" applyFill="0" applyAlignment="0" applyProtection="0"/>
    <xf numFmtId="0" fontId="24" fillId="0" borderId="0" applyNumberFormat="0" applyFill="0" applyBorder="0" applyAlignment="0" applyProtection="0"/>
    <xf numFmtId="0" fontId="18" fillId="0" borderId="0"/>
    <xf numFmtId="0" fontId="18" fillId="0" borderId="0" applyNumberFormat="0" applyFill="0" applyBorder="0" applyAlignment="0" applyProtection="0"/>
    <xf numFmtId="0" fontId="18" fillId="0" borderId="0"/>
    <xf numFmtId="0" fontId="20" fillId="8" borderId="8" applyNumberFormat="0" applyFont="0" applyAlignment="0" applyProtection="0"/>
    <xf numFmtId="0" fontId="10" fillId="46" borderId="5" applyNumberFormat="0" applyAlignment="0" applyProtection="0"/>
    <xf numFmtId="0" fontId="25" fillId="0" borderId="0" applyNumberFormat="0" applyFill="0" applyBorder="0" applyAlignment="0" applyProtection="0"/>
    <xf numFmtId="0" fontId="16" fillId="0" borderId="13" applyNumberFormat="0" applyFill="0" applyAlignment="0" applyProtection="0"/>
    <xf numFmtId="43" fontId="18" fillId="0" borderId="0" applyFont="0" applyFill="0" applyBorder="0" applyAlignment="0" applyProtection="0"/>
    <xf numFmtId="0" fontId="1" fillId="0" borderId="0"/>
    <xf numFmtId="0" fontId="1" fillId="8" borderId="8" applyNumberFormat="0" applyFont="0" applyAlignment="0" applyProtection="0"/>
    <xf numFmtId="9" fontId="1" fillId="0" borderId="0" applyFont="0" applyFill="0" applyBorder="0" applyAlignment="0" applyProtection="0"/>
    <xf numFmtId="43" fontId="1" fillId="0" borderId="0" applyFont="0" applyFill="0" applyBorder="0" applyAlignment="0" applyProtection="0"/>
    <xf numFmtId="0" fontId="1" fillId="8" borderId="8" applyNumberFormat="0" applyFont="0" applyAlignment="0" applyProtection="0"/>
    <xf numFmtId="0" fontId="18" fillId="0" borderId="0"/>
    <xf numFmtId="168" fontId="18" fillId="0" borderId="0" applyFont="0" applyFill="0" applyBorder="0" applyAlignment="0" applyProtection="0"/>
    <xf numFmtId="0" fontId="18" fillId="0" borderId="0"/>
    <xf numFmtId="0" fontId="27" fillId="0" borderId="0">
      <alignment vertical="top"/>
    </xf>
    <xf numFmtId="0" fontId="27" fillId="0" borderId="0">
      <alignment vertical="top"/>
    </xf>
    <xf numFmtId="0" fontId="20" fillId="33" borderId="0" applyNumberFormat="0" applyBorder="0" applyAlignment="0" applyProtection="0"/>
    <xf numFmtId="0" fontId="20" fillId="34" borderId="0" applyNumberFormat="0" applyBorder="0" applyAlignment="0" applyProtection="0"/>
    <xf numFmtId="0" fontId="20" fillId="35" borderId="0" applyNumberFormat="0" applyBorder="0" applyAlignment="0" applyProtection="0"/>
    <xf numFmtId="0" fontId="20" fillId="36" borderId="0" applyNumberFormat="0" applyBorder="0" applyAlignment="0" applyProtection="0"/>
    <xf numFmtId="0" fontId="28" fillId="52" borderId="0" applyNumberFormat="0" applyBorder="0" applyAlignment="0" applyProtection="0"/>
    <xf numFmtId="0" fontId="20" fillId="52" borderId="0" applyNumberFormat="0" applyBorder="0" applyAlignment="0" applyProtection="0"/>
    <xf numFmtId="0" fontId="28" fillId="53" borderId="0" applyNumberFormat="0" applyBorder="0" applyAlignment="0" applyProtection="0"/>
    <xf numFmtId="0" fontId="20" fillId="53"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5" borderId="0" applyNumberFormat="0" applyBorder="0" applyAlignment="0" applyProtection="0"/>
    <xf numFmtId="0" fontId="20" fillId="36" borderId="0" applyNumberFormat="0" applyBorder="0" applyAlignment="0" applyProtection="0"/>
    <xf numFmtId="0" fontId="20" fillId="52" borderId="0" applyNumberFormat="0" applyBorder="0" applyAlignment="0" applyProtection="0"/>
    <xf numFmtId="0" fontId="20" fillId="53" borderId="0" applyNumberFormat="0" applyBorder="0" applyAlignment="0" applyProtection="0"/>
    <xf numFmtId="0" fontId="20" fillId="37" borderId="0" applyNumberFormat="0" applyBorder="0" applyAlignment="0" applyProtection="0"/>
    <xf numFmtId="0" fontId="28" fillId="54" borderId="0" applyNumberFormat="0" applyBorder="0" applyAlignment="0" applyProtection="0"/>
    <xf numFmtId="0" fontId="20" fillId="54" borderId="0" applyNumberFormat="0" applyBorder="0" applyAlignment="0" applyProtection="0"/>
    <xf numFmtId="0" fontId="20" fillId="38" borderId="0" applyNumberFormat="0" applyBorder="0" applyAlignment="0" applyProtection="0"/>
    <xf numFmtId="0" fontId="20" fillId="36" borderId="0" applyNumberFormat="0" applyBorder="0" applyAlignment="0" applyProtection="0"/>
    <xf numFmtId="0" fontId="28" fillId="37" borderId="0" applyNumberFormat="0" applyBorder="0" applyAlignment="0" applyProtection="0"/>
    <xf numFmtId="0" fontId="20" fillId="37" borderId="0" applyNumberFormat="0" applyBorder="0" applyAlignment="0" applyProtection="0"/>
    <xf numFmtId="0" fontId="20" fillId="39" borderId="0" applyNumberFormat="0" applyBorder="0" applyAlignment="0" applyProtection="0"/>
    <xf numFmtId="0" fontId="20" fillId="37" borderId="0" applyNumberFormat="0" applyBorder="0" applyAlignment="0" applyProtection="0"/>
    <xf numFmtId="0" fontId="20" fillId="54" borderId="0" applyNumberFormat="0" applyBorder="0" applyAlignment="0" applyProtection="0"/>
    <xf numFmtId="0" fontId="20" fillId="38" borderId="0" applyNumberFormat="0" applyBorder="0" applyAlignment="0" applyProtection="0"/>
    <xf numFmtId="0" fontId="20" fillId="36" borderId="0" applyNumberFormat="0" applyBorder="0" applyAlignment="0" applyProtection="0"/>
    <xf numFmtId="0" fontId="20" fillId="37" borderId="0" applyNumberFormat="0" applyBorder="0" applyAlignment="0" applyProtection="0"/>
    <xf numFmtId="0" fontId="20" fillId="39" borderId="0" applyNumberFormat="0" applyBorder="0" applyAlignment="0" applyProtection="0"/>
    <xf numFmtId="0" fontId="29" fillId="40" borderId="0" applyNumberFormat="0" applyBorder="0" applyAlignment="0" applyProtection="0"/>
    <xf numFmtId="0" fontId="30" fillId="54" borderId="0" applyNumberFormat="0" applyBorder="0" applyAlignment="0" applyProtection="0"/>
    <xf numFmtId="0" fontId="29" fillId="54" borderId="0" applyNumberFormat="0" applyBorder="0" applyAlignment="0" applyProtection="0"/>
    <xf numFmtId="0" fontId="29" fillId="38" borderId="0" applyNumberFormat="0" applyBorder="0" applyAlignment="0" applyProtection="0"/>
    <xf numFmtId="0" fontId="29" fillId="41" borderId="0" applyNumberFormat="0" applyBorder="0" applyAlignment="0" applyProtection="0"/>
    <xf numFmtId="0" fontId="30" fillId="55" borderId="0" applyNumberFormat="0" applyBorder="0" applyAlignment="0" applyProtection="0"/>
    <xf numFmtId="0" fontId="29" fillId="55" borderId="0" applyNumberFormat="0" applyBorder="0" applyAlignment="0" applyProtection="0"/>
    <xf numFmtId="0" fontId="29" fillId="42" borderId="0" applyNumberFormat="0" applyBorder="0" applyAlignment="0" applyProtection="0"/>
    <xf numFmtId="0" fontId="29" fillId="40" borderId="0" applyNumberFormat="0" applyBorder="0" applyAlignment="0" applyProtection="0"/>
    <xf numFmtId="0" fontId="29" fillId="54" borderId="0" applyNumberFormat="0" applyBorder="0" applyAlignment="0" applyProtection="0"/>
    <xf numFmtId="0" fontId="29" fillId="38" borderId="0" applyNumberFormat="0" applyBorder="0" applyAlignment="0" applyProtection="0"/>
    <xf numFmtId="0" fontId="29" fillId="41" borderId="0" applyNumberFormat="0" applyBorder="0" applyAlignment="0" applyProtection="0"/>
    <xf numFmtId="0" fontId="29" fillId="55" borderId="0" applyNumberFormat="0" applyBorder="0" applyAlignment="0" applyProtection="0"/>
    <xf numFmtId="0" fontId="29" fillId="42" borderId="0" applyNumberFormat="0" applyBorder="0" applyAlignment="0" applyProtection="0"/>
    <xf numFmtId="0" fontId="29" fillId="43" borderId="0" applyNumberFormat="0" applyBorder="0" applyAlignment="0" applyProtection="0"/>
    <xf numFmtId="0" fontId="29" fillId="44" borderId="0" applyNumberFormat="0" applyBorder="0" applyAlignment="0" applyProtection="0"/>
    <xf numFmtId="0" fontId="29" fillId="45" borderId="0" applyNumberFormat="0" applyBorder="0" applyAlignment="0" applyProtection="0"/>
    <xf numFmtId="0" fontId="29" fillId="41" borderId="0" applyNumberFormat="0" applyBorder="0" applyAlignment="0" applyProtection="0"/>
    <xf numFmtId="0" fontId="30" fillId="55" borderId="0" applyNumberFormat="0" applyBorder="0" applyAlignment="0" applyProtection="0"/>
    <xf numFmtId="0" fontId="29" fillId="55" borderId="0" applyNumberFormat="0" applyBorder="0" applyAlignment="0" applyProtection="0"/>
    <xf numFmtId="0" fontId="30" fillId="56" borderId="0" applyNumberFormat="0" applyBorder="0" applyAlignment="0" applyProtection="0"/>
    <xf numFmtId="0" fontId="29" fillId="56" borderId="0" applyNumberFormat="0" applyBorder="0" applyAlignment="0" applyProtection="0"/>
    <xf numFmtId="0" fontId="18" fillId="0" borderId="0" applyNumberFormat="0" applyFill="0" applyBorder="0" applyAlignment="0" applyProtection="0"/>
    <xf numFmtId="0" fontId="31" fillId="46" borderId="23" applyNumberFormat="0" applyAlignment="0" applyProtection="0"/>
    <xf numFmtId="0" fontId="32" fillId="57" borderId="24"/>
    <xf numFmtId="0" fontId="33" fillId="58" borderId="25">
      <alignment horizontal="right" vertical="top" wrapText="1"/>
    </xf>
    <xf numFmtId="0" fontId="34" fillId="46" borderId="23" applyNumberFormat="0" applyAlignment="0" applyProtection="0"/>
    <xf numFmtId="0" fontId="32" fillId="0" borderId="22"/>
    <xf numFmtId="0" fontId="35" fillId="0" borderId="26" applyNumberFormat="0" applyFill="0" applyAlignment="0" applyProtection="0"/>
    <xf numFmtId="0" fontId="36" fillId="59" borderId="27" applyNumberFormat="0" applyAlignment="0" applyProtection="0"/>
    <xf numFmtId="0" fontId="37" fillId="59" borderId="27" applyNumberFormat="0" applyAlignment="0" applyProtection="0"/>
    <xf numFmtId="0" fontId="38" fillId="50" borderId="0">
      <alignment horizontal="center"/>
    </xf>
    <xf numFmtId="0" fontId="39" fillId="50" borderId="0">
      <alignment horizontal="center" vertical="center"/>
    </xf>
    <xf numFmtId="0" fontId="29" fillId="43" borderId="0" applyNumberFormat="0" applyBorder="0" applyAlignment="0" applyProtection="0"/>
    <xf numFmtId="0" fontId="29" fillId="44" borderId="0" applyNumberFormat="0" applyBorder="0" applyAlignment="0" applyProtection="0"/>
    <xf numFmtId="0" fontId="29" fillId="45" borderId="0" applyNumberFormat="0" applyBorder="0" applyAlignment="0" applyProtection="0"/>
    <xf numFmtId="0" fontId="29" fillId="41" borderId="0" applyNumberFormat="0" applyBorder="0" applyAlignment="0" applyProtection="0"/>
    <xf numFmtId="0" fontId="29" fillId="55" borderId="0" applyNumberFormat="0" applyBorder="0" applyAlignment="0" applyProtection="0"/>
    <xf numFmtId="0" fontId="29" fillId="56" borderId="0" applyNumberFormat="0" applyBorder="0" applyAlignment="0" applyProtection="0"/>
    <xf numFmtId="0" fontId="18" fillId="60" borderId="0">
      <alignment horizontal="center" wrapText="1"/>
    </xf>
    <xf numFmtId="0" fontId="40" fillId="50" borderId="0">
      <alignment horizontal="center"/>
    </xf>
    <xf numFmtId="169" fontId="28" fillId="0" borderId="0" applyFont="0" applyFill="0" applyBorder="0" applyAlignment="0" applyProtection="0"/>
    <xf numFmtId="168" fontId="18" fillId="0" borderId="0" applyFont="0" applyFill="0" applyBorder="0" applyAlignment="0" applyProtection="0"/>
    <xf numFmtId="168" fontId="20" fillId="0" borderId="0" applyFont="0" applyFill="0" applyBorder="0" applyAlignment="0" applyProtection="0"/>
    <xf numFmtId="3" fontId="18" fillId="0" borderId="0" applyFont="0" applyFill="0" applyBorder="0" applyAlignment="0" applyProtection="0"/>
    <xf numFmtId="0" fontId="37" fillId="59" borderId="27" applyNumberFormat="0" applyAlignment="0" applyProtection="0"/>
    <xf numFmtId="170" fontId="18" fillId="0" borderId="0" applyFont="0" applyFill="0" applyBorder="0" applyAlignment="0" applyProtection="0"/>
    <xf numFmtId="0" fontId="41" fillId="51" borderId="24" applyBorder="0">
      <protection locked="0"/>
    </xf>
    <xf numFmtId="0" fontId="18" fillId="0" borderId="0" applyFont="0" applyFill="0" applyBorder="0" applyAlignment="0" applyProtection="0"/>
    <xf numFmtId="171" fontId="18" fillId="0" borderId="0" applyFont="0" applyFill="0" applyBorder="0" applyAlignment="0" applyProtection="0"/>
    <xf numFmtId="172" fontId="18" fillId="0" borderId="0" applyFont="0" applyFill="0" applyBorder="0" applyAlignment="0" applyProtection="0"/>
    <xf numFmtId="0" fontId="42" fillId="51" borderId="24">
      <protection locked="0"/>
    </xf>
    <xf numFmtId="0" fontId="18" fillId="51" borderId="22"/>
    <xf numFmtId="0" fontId="18" fillId="50" borderId="0"/>
    <xf numFmtId="173" fontId="18" fillId="0" borderId="0" applyFont="0" applyFill="0" applyBorder="0" applyAlignment="0" applyProtection="0"/>
    <xf numFmtId="0" fontId="43" fillId="0" borderId="0" applyNumberFormat="0" applyFill="0" applyBorder="0" applyAlignment="0" applyProtection="0"/>
    <xf numFmtId="2" fontId="18" fillId="0" borderId="0" applyFont="0" applyFill="0" applyBorder="0" applyAlignment="0" applyProtection="0"/>
    <xf numFmtId="0" fontId="44" fillId="50" borderId="22">
      <alignment horizontal="left"/>
    </xf>
    <xf numFmtId="0" fontId="27" fillId="50" borderId="0">
      <alignment horizontal="left"/>
    </xf>
    <xf numFmtId="0" fontId="45" fillId="0" borderId="26" applyNumberFormat="0" applyFill="0" applyAlignment="0" applyProtection="0"/>
    <xf numFmtId="0" fontId="46" fillId="35" borderId="0" applyNumberFormat="0" applyBorder="0" applyAlignment="0" applyProtection="0"/>
    <xf numFmtId="0" fontId="46" fillId="35" borderId="0" applyNumberFormat="0" applyBorder="0" applyAlignment="0" applyProtection="0"/>
    <xf numFmtId="0" fontId="33" fillId="61" borderId="0">
      <alignment horizontal="right" vertical="top" wrapText="1"/>
    </xf>
    <xf numFmtId="0" fontId="47" fillId="0" borderId="0" applyNumberFormat="0" applyFill="0" applyBorder="0" applyAlignment="0" applyProtection="0">
      <alignment vertical="top"/>
      <protection locked="0"/>
    </xf>
    <xf numFmtId="0" fontId="48" fillId="53" borderId="23" applyNumberFormat="0" applyAlignment="0" applyProtection="0"/>
    <xf numFmtId="0" fontId="48" fillId="53" borderId="23" applyNumberFormat="0" applyAlignment="0" applyProtection="0"/>
    <xf numFmtId="0" fontId="49" fillId="60" borderId="0">
      <alignment horizontal="center"/>
    </xf>
    <xf numFmtId="0" fontId="18" fillId="50" borderId="22">
      <alignment horizontal="centerContinuous" wrapText="1"/>
    </xf>
    <xf numFmtId="0" fontId="50" fillId="62" borderId="0">
      <alignment horizontal="center" wrapText="1"/>
    </xf>
    <xf numFmtId="169" fontId="28" fillId="0" borderId="0" applyFont="0" applyFill="0" applyBorder="0" applyAlignment="0" applyProtection="0"/>
    <xf numFmtId="0" fontId="51" fillId="0" borderId="11" applyNumberFormat="0" applyFill="0" applyAlignment="0" applyProtection="0"/>
    <xf numFmtId="0" fontId="52" fillId="0" borderId="28" applyNumberFormat="0" applyFill="0" applyAlignment="0" applyProtection="0"/>
    <xf numFmtId="0" fontId="53" fillId="0" borderId="12" applyNumberFormat="0" applyFill="0" applyAlignment="0" applyProtection="0"/>
    <xf numFmtId="0" fontId="53" fillId="0" borderId="0" applyNumberFormat="0" applyFill="0" applyBorder="0" applyAlignment="0" applyProtection="0"/>
    <xf numFmtId="0" fontId="32" fillId="50" borderId="29">
      <alignment wrapText="1"/>
    </xf>
    <xf numFmtId="0" fontId="32" fillId="50" borderId="15"/>
    <xf numFmtId="0" fontId="32" fillId="50" borderId="30"/>
    <xf numFmtId="0" fontId="32" fillId="50" borderId="31">
      <alignment horizontal="center" wrapText="1"/>
    </xf>
    <xf numFmtId="0" fontId="45" fillId="0" borderId="26" applyNumberFormat="0" applyFill="0" applyAlignment="0" applyProtection="0"/>
    <xf numFmtId="0" fontId="18" fillId="0" borderId="0" applyFont="0" applyFill="0" applyBorder="0" applyAlignment="0" applyProtection="0"/>
    <xf numFmtId="41" fontId="18" fillId="0" borderId="0" applyFont="0" applyFill="0" applyBorder="0" applyAlignment="0" applyProtection="0"/>
    <xf numFmtId="43" fontId="18" fillId="0" borderId="0" applyFont="0" applyFill="0" applyBorder="0" applyAlignment="0" applyProtection="0"/>
    <xf numFmtId="174" fontId="18" fillId="0" borderId="0" applyFont="0" applyFill="0" applyBorder="0" applyAlignment="0" applyProtection="0"/>
    <xf numFmtId="175" fontId="18" fillId="0" borderId="0" applyFont="0" applyFill="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5" fillId="63" borderId="0" applyNumberFormat="0" applyBorder="0" applyAlignment="0" applyProtection="0"/>
    <xf numFmtId="0" fontId="20" fillId="0" borderId="0"/>
    <xf numFmtId="0" fontId="2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0" fillId="0" borderId="0"/>
    <xf numFmtId="0" fontId="18" fillId="0" borderId="0"/>
    <xf numFmtId="0" fontId="28" fillId="0" borderId="0"/>
    <xf numFmtId="0" fontId="20" fillId="0" borderId="0"/>
    <xf numFmtId="0" fontId="28" fillId="0" borderId="0"/>
    <xf numFmtId="0" fontId="28" fillId="0" borderId="0"/>
    <xf numFmtId="0" fontId="18" fillId="0" borderId="0"/>
    <xf numFmtId="0" fontId="28" fillId="0" borderId="0"/>
    <xf numFmtId="0" fontId="20" fillId="0" borderId="0"/>
    <xf numFmtId="0" fontId="28" fillId="0" borderId="0"/>
    <xf numFmtId="0" fontId="18" fillId="0" borderId="0" applyNumberFormat="0" applyFill="0" applyBorder="0" applyAlignment="0" applyProtection="0"/>
    <xf numFmtId="0" fontId="20" fillId="0" borderId="0"/>
    <xf numFmtId="0" fontId="18" fillId="0" borderId="0"/>
    <xf numFmtId="0" fontId="18" fillId="0" borderId="0"/>
    <xf numFmtId="0" fontId="18" fillId="0" borderId="0"/>
    <xf numFmtId="0" fontId="18" fillId="0" borderId="0"/>
    <xf numFmtId="0" fontId="27" fillId="0" borderId="0"/>
    <xf numFmtId="0" fontId="20" fillId="64" borderId="32" applyNumberFormat="0" applyFont="0" applyAlignment="0" applyProtection="0"/>
    <xf numFmtId="0" fontId="20" fillId="64" borderId="32" applyNumberFormat="0" applyFont="0" applyAlignment="0" applyProtection="0"/>
    <xf numFmtId="0" fontId="28" fillId="64" borderId="32" applyNumberFormat="0" applyFont="0" applyAlignment="0" applyProtection="0"/>
    <xf numFmtId="0" fontId="56" fillId="34" borderId="0" applyNumberFormat="0" applyBorder="0" applyAlignment="0" applyProtection="0"/>
    <xf numFmtId="9" fontId="18" fillId="0" borderId="0" applyFont="0" applyFill="0" applyBorder="0" applyAlignment="0" applyProtection="0"/>
    <xf numFmtId="9" fontId="18" fillId="0" borderId="0" applyNumberFormat="0" applyFont="0" applyFill="0" applyBorder="0" applyAlignment="0" applyProtection="0"/>
    <xf numFmtId="0" fontId="32" fillId="50" borderId="22"/>
    <xf numFmtId="0" fontId="39" fillId="50" borderId="0">
      <alignment horizontal="right"/>
    </xf>
    <xf numFmtId="0" fontId="57" fillId="62" borderId="0">
      <alignment horizontal="center"/>
    </xf>
    <xf numFmtId="0" fontId="58" fillId="61" borderId="22">
      <alignment horizontal="left" vertical="top" wrapText="1"/>
    </xf>
    <xf numFmtId="0" fontId="59" fillId="61" borderId="33">
      <alignment horizontal="left" vertical="top" wrapText="1"/>
    </xf>
    <xf numFmtId="0" fontId="58" fillId="61" borderId="34">
      <alignment horizontal="left" vertical="top" wrapText="1"/>
    </xf>
    <xf numFmtId="0" fontId="58" fillId="61" borderId="33">
      <alignment horizontal="left" vertical="top"/>
    </xf>
    <xf numFmtId="0" fontId="18" fillId="65" borderId="0" applyNumberFormat="0" applyFont="0" applyBorder="0" applyProtection="0">
      <alignment horizontal="left" vertical="center"/>
    </xf>
    <xf numFmtId="0" fontId="18" fillId="0" borderId="35" applyNumberFormat="0" applyFill="0" applyProtection="0">
      <alignment horizontal="left" vertical="center" wrapText="1" indent="1"/>
    </xf>
    <xf numFmtId="176" fontId="18" fillId="0" borderId="35" applyFill="0" applyProtection="0">
      <alignment horizontal="right" vertical="center" wrapText="1"/>
    </xf>
    <xf numFmtId="0" fontId="18" fillId="0" borderId="0" applyNumberFormat="0" applyFill="0" applyBorder="0" applyProtection="0">
      <alignment horizontal="left" vertical="center" wrapText="1"/>
    </xf>
    <xf numFmtId="0" fontId="18" fillId="0" borderId="0" applyNumberFormat="0" applyFill="0" applyBorder="0" applyProtection="0">
      <alignment horizontal="left" vertical="center" wrapText="1" indent="1"/>
    </xf>
    <xf numFmtId="176" fontId="18" fillId="0" borderId="0" applyFill="0" applyBorder="0" applyProtection="0">
      <alignment horizontal="right" vertical="center" wrapText="1"/>
    </xf>
    <xf numFmtId="177" fontId="18" fillId="0" borderId="0" applyFill="0" applyBorder="0" applyProtection="0">
      <alignment horizontal="right" vertical="center" wrapText="1"/>
    </xf>
    <xf numFmtId="0" fontId="18" fillId="0" borderId="36" applyNumberFormat="0" applyFill="0" applyProtection="0">
      <alignment horizontal="left" vertical="center" wrapText="1"/>
    </xf>
    <xf numFmtId="0" fontId="18" fillId="0" borderId="36" applyNumberFormat="0" applyFill="0" applyProtection="0">
      <alignment horizontal="left" vertical="center" wrapText="1" indent="1"/>
    </xf>
    <xf numFmtId="176" fontId="18" fillId="0" borderId="36" applyFill="0" applyProtection="0">
      <alignment horizontal="right" vertical="center" wrapText="1"/>
    </xf>
    <xf numFmtId="0" fontId="18" fillId="0" borderId="0" applyNumberFormat="0" applyFill="0" applyBorder="0" applyProtection="0">
      <alignment vertical="center" wrapText="1"/>
    </xf>
    <xf numFmtId="0" fontId="18" fillId="0" borderId="0" applyNumberFormat="0" applyFill="0" applyBorder="0" applyAlignment="0" applyProtection="0"/>
    <xf numFmtId="0" fontId="18" fillId="0" borderId="0" applyNumberFormat="0" applyFill="0" applyBorder="0" applyProtection="0">
      <alignment vertical="center" wrapText="1"/>
    </xf>
    <xf numFmtId="0" fontId="18" fillId="0" borderId="0" applyNumberFormat="0" applyFill="0" applyBorder="0" applyProtection="0">
      <alignment vertical="center" wrapText="1"/>
    </xf>
    <xf numFmtId="0" fontId="18" fillId="0" borderId="0" applyNumberFormat="0" applyFont="0" applyFill="0" applyBorder="0" applyProtection="0">
      <alignment horizontal="right" vertical="center"/>
    </xf>
    <xf numFmtId="0" fontId="60" fillId="0" borderId="0" applyNumberFormat="0" applyFill="0" applyBorder="0" applyProtection="0">
      <alignment horizontal="left" vertical="center" wrapText="1"/>
    </xf>
    <xf numFmtId="0" fontId="60" fillId="0" borderId="0" applyNumberFormat="0" applyFill="0" applyBorder="0" applyProtection="0">
      <alignment horizontal="left" vertical="center" wrapText="1"/>
    </xf>
    <xf numFmtId="0" fontId="61" fillId="0" borderId="0" applyNumberFormat="0" applyFill="0" applyBorder="0" applyProtection="0">
      <alignment vertical="center" wrapText="1"/>
    </xf>
    <xf numFmtId="0" fontId="18" fillId="0" borderId="37" applyNumberFormat="0" applyFont="0" applyFill="0" applyProtection="0">
      <alignment horizontal="center" vertical="center" wrapText="1"/>
    </xf>
    <xf numFmtId="0" fontId="60" fillId="0" borderId="37" applyNumberFormat="0" applyFill="0" applyProtection="0">
      <alignment horizontal="center" vertical="center" wrapText="1"/>
    </xf>
    <xf numFmtId="0" fontId="60" fillId="0" borderId="37" applyNumberFormat="0" applyFill="0" applyProtection="0">
      <alignment horizontal="center" vertical="center" wrapText="1"/>
    </xf>
    <xf numFmtId="0" fontId="18" fillId="0" borderId="35" applyNumberFormat="0" applyFill="0" applyProtection="0">
      <alignment horizontal="left" vertical="center" wrapText="1"/>
    </xf>
    <xf numFmtId="0" fontId="28" fillId="0" borderId="0"/>
    <xf numFmtId="0" fontId="62" fillId="0" borderId="0"/>
    <xf numFmtId="0" fontId="18" fillId="0" borderId="0"/>
    <xf numFmtId="0" fontId="18" fillId="0" borderId="0">
      <alignment horizontal="left" wrapText="1"/>
    </xf>
    <xf numFmtId="0" fontId="18" fillId="0" borderId="0">
      <alignment vertical="top"/>
    </xf>
    <xf numFmtId="0" fontId="63" fillId="0" borderId="38"/>
    <xf numFmtId="0" fontId="64" fillId="0" borderId="0"/>
    <xf numFmtId="0" fontId="65" fillId="0" borderId="0">
      <alignment horizontal="left" vertical="top"/>
    </xf>
    <xf numFmtId="0" fontId="38" fillId="50" borderId="0">
      <alignment horizontal="center"/>
    </xf>
    <xf numFmtId="0" fontId="66" fillId="0" borderId="0" applyNumberFormat="0" applyFill="0" applyBorder="0" applyAlignment="0" applyProtection="0"/>
    <xf numFmtId="0" fontId="67" fillId="0" borderId="0" applyNumberFormat="0" applyFill="0" applyBorder="0" applyAlignment="0" applyProtection="0"/>
    <xf numFmtId="0" fontId="68" fillId="0" borderId="0">
      <alignment vertical="top"/>
    </xf>
    <xf numFmtId="0" fontId="69" fillId="50" borderId="0"/>
    <xf numFmtId="0" fontId="70" fillId="0" borderId="0" applyNumberFormat="0" applyFill="0" applyBorder="0" applyAlignment="0" applyProtection="0"/>
    <xf numFmtId="0" fontId="71" fillId="0" borderId="11" applyNumberFormat="0" applyFill="0" applyAlignment="0" applyProtection="0"/>
    <xf numFmtId="0" fontId="72" fillId="0" borderId="28" applyNumberFormat="0" applyFill="0" applyAlignment="0" applyProtection="0"/>
    <xf numFmtId="0" fontId="73" fillId="0" borderId="12" applyNumberFormat="0" applyFill="0" applyAlignment="0" applyProtection="0"/>
    <xf numFmtId="0" fontId="73" fillId="0" borderId="0" applyNumberFormat="0" applyFill="0" applyBorder="0" applyAlignment="0" applyProtection="0"/>
    <xf numFmtId="0" fontId="70" fillId="0" borderId="0" applyNumberFormat="0" applyFill="0" applyBorder="0" applyAlignment="0" applyProtection="0"/>
    <xf numFmtId="0" fontId="74" fillId="0" borderId="13" applyNumberFormat="0" applyFill="0" applyAlignment="0" applyProtection="0"/>
    <xf numFmtId="0" fontId="75" fillId="0" borderId="13" applyNumberFormat="0" applyFill="0" applyAlignment="0" applyProtection="0"/>
    <xf numFmtId="0" fontId="76" fillId="46" borderId="39" applyNumberFormat="0" applyAlignment="0" applyProtection="0"/>
    <xf numFmtId="0" fontId="77" fillId="34" borderId="0" applyNumberFormat="0" applyBorder="0" applyAlignment="0" applyProtection="0"/>
    <xf numFmtId="0" fontId="78" fillId="35" borderId="0" applyNumberFormat="0" applyBorder="0" applyAlignment="0" applyProtection="0"/>
    <xf numFmtId="0" fontId="43" fillId="0" borderId="0" applyNumberFormat="0" applyFill="0" applyBorder="0" applyAlignment="0" applyProtection="0"/>
    <xf numFmtId="0" fontId="79" fillId="0" borderId="0" applyNumberFormat="0" applyFill="0" applyBorder="0" applyAlignment="0" applyProtection="0"/>
    <xf numFmtId="178" fontId="18" fillId="0" borderId="0" applyFont="0" applyFill="0" applyBorder="0" applyAlignment="0" applyProtection="0"/>
    <xf numFmtId="179" fontId="18" fillId="0" borderId="0" applyFont="0" applyFill="0" applyBorder="0" applyAlignment="0" applyProtection="0"/>
    <xf numFmtId="0" fontId="79" fillId="0" borderId="0" applyNumberFormat="0" applyFill="0" applyBorder="0" applyAlignment="0" applyProtection="0"/>
    <xf numFmtId="0" fontId="80" fillId="0" borderId="0" applyNumberFormat="0" applyFill="0" applyBorder="0" applyAlignment="0" applyProtection="0">
      <alignment vertical="top"/>
      <protection locked="0"/>
    </xf>
    <xf numFmtId="0" fontId="84" fillId="0" borderId="0" applyNumberFormat="0" applyFill="0" applyBorder="0" applyAlignment="0" applyProtection="0"/>
    <xf numFmtId="164" fontId="27" fillId="49" borderId="49">
      <alignment horizontal="center" vertical="center"/>
    </xf>
  </cellStyleXfs>
  <cellXfs count="179">
    <xf numFmtId="0" fontId="0" fillId="0" borderId="0" xfId="0"/>
    <xf numFmtId="0" fontId="0" fillId="48" borderId="0" xfId="0" applyFill="1" applyBorder="1"/>
    <xf numFmtId="0" fontId="4" fillId="48" borderId="0" xfId="3" applyFill="1" applyBorder="1"/>
    <xf numFmtId="0" fontId="0" fillId="48" borderId="0" xfId="0" applyFont="1" applyFill="1" applyBorder="1"/>
    <xf numFmtId="0" fontId="0" fillId="48" borderId="0" xfId="0" applyFill="1"/>
    <xf numFmtId="0" fontId="0" fillId="0" borderId="0" xfId="0"/>
    <xf numFmtId="0" fontId="0" fillId="48" borderId="0" xfId="0" applyFill="1" applyBorder="1" applyAlignment="1">
      <alignment wrapText="1"/>
    </xf>
    <xf numFmtId="0" fontId="17" fillId="48" borderId="0" xfId="0" applyFont="1" applyFill="1" applyBorder="1" applyAlignment="1">
      <alignment horizontal="right" wrapText="1"/>
    </xf>
    <xf numFmtId="0" fontId="13" fillId="48" borderId="0" xfId="20" applyFont="1" applyFill="1" applyBorder="1"/>
    <xf numFmtId="0" fontId="19" fillId="48" borderId="0" xfId="18" applyFont="1" applyFill="1" applyBorder="1"/>
    <xf numFmtId="0" fontId="1" fillId="48" borderId="0" xfId="19" applyFill="1" applyBorder="1"/>
    <xf numFmtId="0" fontId="82" fillId="48" borderId="0" xfId="34" applyFont="1" applyFill="1" applyBorder="1" applyAlignment="1">
      <alignment horizontal="center" vertical="center"/>
    </xf>
    <xf numFmtId="0" fontId="13" fillId="48" borderId="0" xfId="17" applyFont="1" applyFill="1" applyBorder="1"/>
    <xf numFmtId="0" fontId="0" fillId="48" borderId="0" xfId="0" applyFill="1" applyAlignment="1">
      <alignment textRotation="90"/>
    </xf>
    <xf numFmtId="0" fontId="0" fillId="48" borderId="0" xfId="0" applyFill="1" applyBorder="1" applyAlignment="1">
      <alignment horizontal="center"/>
    </xf>
    <xf numFmtId="0" fontId="13" fillId="48" borderId="0" xfId="32" applyFont="1" applyFill="1" applyBorder="1"/>
    <xf numFmtId="164" fontId="0" fillId="48" borderId="0" xfId="0" applyNumberFormat="1" applyFill="1"/>
    <xf numFmtId="0" fontId="0" fillId="48" borderId="0" xfId="0" applyFill="1" applyAlignment="1">
      <alignment horizontal="center" textRotation="90" wrapText="1"/>
    </xf>
    <xf numFmtId="0" fontId="81" fillId="48" borderId="0" xfId="0" applyFont="1" applyFill="1" applyBorder="1" applyAlignment="1">
      <alignment horizontal="left" wrapText="1"/>
    </xf>
    <xf numFmtId="0" fontId="26" fillId="48" borderId="0" xfId="0" applyFont="1" applyFill="1"/>
    <xf numFmtId="0" fontId="83" fillId="48" borderId="0" xfId="0" applyFont="1" applyFill="1"/>
    <xf numFmtId="0" fontId="85" fillId="48" borderId="0" xfId="0" applyFont="1" applyFill="1"/>
    <xf numFmtId="0" fontId="0" fillId="0" borderId="0" xfId="71" applyFont="1" applyFill="1"/>
    <xf numFmtId="0" fontId="94" fillId="47" borderId="0" xfId="0" applyFont="1" applyFill="1" applyBorder="1" applyAlignment="1">
      <alignment horizontal="left" wrapText="1" indent="16"/>
    </xf>
    <xf numFmtId="0" fontId="95" fillId="47" borderId="0" xfId="0" applyFont="1" applyFill="1" applyBorder="1" applyAlignment="1">
      <alignment horizontal="right" wrapText="1"/>
    </xf>
    <xf numFmtId="0" fontId="100" fillId="48" borderId="0" xfId="0" applyFont="1" applyFill="1" applyBorder="1" applyAlignment="1">
      <alignment vertical="center" wrapText="1"/>
    </xf>
    <xf numFmtId="0" fontId="49" fillId="48" borderId="0" xfId="0" applyFont="1" applyFill="1" applyBorder="1" applyAlignment="1">
      <alignment horizontal="center" vertical="center" wrapText="1"/>
    </xf>
    <xf numFmtId="0" fontId="101" fillId="0" borderId="0" xfId="0" applyFont="1"/>
    <xf numFmtId="0" fontId="102" fillId="0" borderId="0" xfId="286" applyFont="1" applyAlignment="1" applyProtection="1"/>
    <xf numFmtId="0" fontId="102" fillId="0" borderId="0" xfId="286" quotePrefix="1" applyFont="1" applyAlignment="1" applyProtection="1"/>
    <xf numFmtId="0" fontId="94" fillId="47" borderId="30" xfId="0" applyFont="1" applyFill="1" applyBorder="1" applyAlignment="1">
      <alignment vertical="center" wrapText="1"/>
    </xf>
    <xf numFmtId="0" fontId="104" fillId="48" borderId="21" xfId="3" applyFont="1" applyFill="1" applyBorder="1" applyAlignment="1">
      <alignment horizontal="center" textRotation="90" wrapText="1"/>
    </xf>
    <xf numFmtId="0" fontId="105" fillId="48" borderId="21" xfId="3" applyFont="1" applyFill="1" applyBorder="1" applyAlignment="1">
      <alignment horizontal="center" textRotation="90" wrapText="1"/>
    </xf>
    <xf numFmtId="0" fontId="106" fillId="48" borderId="44" xfId="2" applyFont="1" applyFill="1" applyBorder="1" applyAlignment="1">
      <alignment horizontal="center" textRotation="90" wrapText="1"/>
    </xf>
    <xf numFmtId="0" fontId="107" fillId="48" borderId="21" xfId="4" applyFont="1" applyFill="1" applyBorder="1" applyAlignment="1">
      <alignment horizontal="center" textRotation="90" wrapText="1"/>
    </xf>
    <xf numFmtId="0" fontId="108" fillId="48" borderId="21" xfId="3" applyFont="1" applyFill="1" applyBorder="1" applyAlignment="1">
      <alignment horizontal="center" textRotation="90" wrapText="1"/>
    </xf>
    <xf numFmtId="0" fontId="109" fillId="48" borderId="21" xfId="4" applyFont="1" applyFill="1" applyBorder="1" applyAlignment="1">
      <alignment horizontal="center" textRotation="90" wrapText="1"/>
    </xf>
    <xf numFmtId="0" fontId="107" fillId="48" borderId="21" xfId="3" applyFont="1" applyFill="1" applyBorder="1" applyAlignment="1">
      <alignment horizontal="center" textRotation="90" wrapText="1"/>
    </xf>
    <xf numFmtId="0" fontId="110" fillId="48" borderId="21" xfId="2" applyFont="1" applyFill="1" applyBorder="1" applyAlignment="1">
      <alignment horizontal="center" textRotation="90" wrapText="1"/>
    </xf>
    <xf numFmtId="0" fontId="91" fillId="48" borderId="21" xfId="4" applyFont="1" applyFill="1" applyBorder="1" applyAlignment="1">
      <alignment horizontal="center" textRotation="90" wrapText="1"/>
    </xf>
    <xf numFmtId="0" fontId="111" fillId="48" borderId="21" xfId="3" applyFont="1" applyFill="1" applyBorder="1" applyAlignment="1">
      <alignment horizontal="center" textRotation="90" wrapText="1"/>
    </xf>
    <xf numFmtId="0" fontId="112" fillId="48" borderId="21" xfId="2" applyFont="1" applyFill="1" applyBorder="1" applyAlignment="1">
      <alignment horizontal="center" textRotation="90" wrapText="1"/>
    </xf>
    <xf numFmtId="0" fontId="113" fillId="48" borderId="21" xfId="2" applyFont="1" applyFill="1" applyBorder="1" applyAlignment="1">
      <alignment horizontal="center" textRotation="90" wrapText="1"/>
    </xf>
    <xf numFmtId="164" fontId="27" fillId="49" borderId="19" xfId="0" applyNumberFormat="1" applyFont="1" applyFill="1" applyBorder="1" applyAlignment="1">
      <alignment horizontal="center" vertical="center"/>
    </xf>
    <xf numFmtId="164" fontId="27" fillId="49" borderId="45" xfId="0" applyNumberFormat="1" applyFont="1" applyFill="1" applyBorder="1" applyAlignment="1">
      <alignment horizontal="center" vertical="center"/>
    </xf>
    <xf numFmtId="0" fontId="103" fillId="48" borderId="20" xfId="3" applyFont="1" applyFill="1" applyBorder="1"/>
    <xf numFmtId="0" fontId="103" fillId="48" borderId="47" xfId="0" applyFont="1" applyFill="1" applyBorder="1"/>
    <xf numFmtId="0" fontId="103" fillId="48" borderId="48" xfId="0" applyFont="1" applyFill="1" applyBorder="1"/>
    <xf numFmtId="0" fontId="116" fillId="48" borderId="0" xfId="3" applyFont="1" applyFill="1" applyBorder="1"/>
    <xf numFmtId="0" fontId="116" fillId="48" borderId="0" xfId="3" applyFont="1" applyFill="1" applyBorder="1" applyAlignment="1"/>
    <xf numFmtId="0" fontId="94" fillId="47" borderId="0" xfId="0" applyFont="1" applyFill="1" applyBorder="1" applyAlignment="1">
      <alignment horizontal="center" wrapText="1"/>
    </xf>
    <xf numFmtId="0" fontId="87" fillId="48" borderId="0" xfId="0" applyFont="1" applyFill="1" applyAlignment="1">
      <alignment horizontal="center"/>
    </xf>
    <xf numFmtId="0" fontId="87" fillId="11" borderId="40" xfId="19" applyFont="1" applyBorder="1" applyAlignment="1">
      <alignment horizontal="center" textRotation="90" wrapText="1"/>
    </xf>
    <xf numFmtId="0" fontId="87" fillId="11" borderId="41" xfId="19" applyFont="1" applyBorder="1" applyAlignment="1">
      <alignment horizontal="center" textRotation="90" wrapText="1"/>
    </xf>
    <xf numFmtId="0" fontId="87" fillId="10" borderId="40" xfId="18" applyFont="1" applyBorder="1" applyAlignment="1">
      <alignment horizontal="center" textRotation="90" wrapText="1"/>
    </xf>
    <xf numFmtId="0" fontId="87" fillId="10" borderId="41" xfId="18" applyFont="1" applyBorder="1" applyAlignment="1">
      <alignment horizontal="center" textRotation="90" wrapText="1"/>
    </xf>
    <xf numFmtId="0" fontId="115" fillId="12" borderId="41" xfId="20" applyFont="1" applyBorder="1" applyAlignment="1">
      <alignment horizontal="center" textRotation="90" wrapText="1"/>
    </xf>
    <xf numFmtId="0" fontId="115" fillId="9" borderId="41" xfId="17" applyFont="1" applyBorder="1" applyAlignment="1">
      <alignment horizontal="center" textRotation="90" wrapText="1"/>
    </xf>
    <xf numFmtId="0" fontId="87" fillId="48" borderId="0" xfId="0" applyFont="1" applyFill="1" applyBorder="1" applyAlignment="1">
      <alignment horizontal="center" vertical="center"/>
    </xf>
    <xf numFmtId="164" fontId="87" fillId="11" borderId="10" xfId="19" applyNumberFormat="1" applyFont="1" applyBorder="1" applyAlignment="1">
      <alignment horizontal="center" vertical="center"/>
    </xf>
    <xf numFmtId="10" fontId="87" fillId="10" borderId="14" xfId="18" applyNumberFormat="1" applyFont="1" applyBorder="1" applyAlignment="1">
      <alignment horizontal="center" vertical="center"/>
    </xf>
    <xf numFmtId="164" fontId="114" fillId="12" borderId="0" xfId="20" applyNumberFormat="1" applyFont="1" applyBorder="1" applyAlignment="1">
      <alignment horizontal="center" vertical="center"/>
    </xf>
    <xf numFmtId="164" fontId="115" fillId="9" borderId="10" xfId="17" applyNumberFormat="1" applyFont="1" applyBorder="1" applyAlignment="1">
      <alignment horizontal="center"/>
    </xf>
    <xf numFmtId="0" fontId="87" fillId="48" borderId="0" xfId="0" applyFont="1" applyFill="1" applyAlignment="1">
      <alignment horizontal="center" vertical="center"/>
    </xf>
    <xf numFmtId="0" fontId="90" fillId="47" borderId="0" xfId="34" applyFont="1" applyFill="1" applyBorder="1" applyAlignment="1">
      <alignment horizontal="center" vertical="center"/>
    </xf>
    <xf numFmtId="0" fontId="90" fillId="47" borderId="0" xfId="34" applyFont="1" applyFill="1" applyBorder="1" applyAlignment="1">
      <alignment horizontal="center" vertical="center" wrapText="1"/>
    </xf>
    <xf numFmtId="166" fontId="90" fillId="47" borderId="0" xfId="74" applyNumberFormat="1" applyFont="1" applyFill="1" applyBorder="1" applyAlignment="1">
      <alignment horizontal="center" vertical="center" wrapText="1"/>
    </xf>
    <xf numFmtId="0" fontId="90" fillId="47" borderId="0" xfId="34" applyFont="1" applyFill="1" applyBorder="1" applyAlignment="1">
      <alignment horizontal="center" vertical="center" textRotation="90" wrapText="1"/>
    </xf>
    <xf numFmtId="10" fontId="90" fillId="47" borderId="0" xfId="73" applyNumberFormat="1" applyFont="1" applyFill="1" applyBorder="1" applyAlignment="1">
      <alignment horizontal="center" vertical="center" wrapText="1"/>
    </xf>
    <xf numFmtId="9" fontId="90" fillId="47" borderId="0" xfId="73" applyFont="1" applyFill="1" applyBorder="1" applyAlignment="1">
      <alignment horizontal="center" vertical="center" wrapText="1"/>
    </xf>
    <xf numFmtId="2" fontId="90" fillId="47" borderId="0" xfId="73" applyNumberFormat="1" applyFont="1" applyFill="1" applyBorder="1" applyAlignment="1">
      <alignment horizontal="center" vertical="center" wrapText="1"/>
    </xf>
    <xf numFmtId="0" fontId="87" fillId="27" borderId="41" xfId="35" applyFont="1" applyBorder="1" applyAlignment="1">
      <alignment horizontal="center" textRotation="90" wrapText="1"/>
    </xf>
    <xf numFmtId="0" fontId="114" fillId="28" borderId="40" xfId="36" applyFont="1" applyBorder="1" applyAlignment="1">
      <alignment horizontal="center" textRotation="90" wrapText="1"/>
    </xf>
    <xf numFmtId="0" fontId="87" fillId="26" borderId="41" xfId="34" applyFont="1" applyBorder="1" applyAlignment="1">
      <alignment horizontal="center" textRotation="90" wrapText="1"/>
    </xf>
    <xf numFmtId="0" fontId="114" fillId="25" borderId="40" xfId="33" applyFont="1" applyBorder="1" applyAlignment="1">
      <alignment horizontal="center" textRotation="90" wrapText="1"/>
    </xf>
    <xf numFmtId="0" fontId="114" fillId="25" borderId="42" xfId="33" applyFont="1" applyBorder="1" applyAlignment="1">
      <alignment horizontal="center" textRotation="90" wrapText="1"/>
    </xf>
    <xf numFmtId="0" fontId="115" fillId="29" borderId="42" xfId="37" applyFont="1" applyBorder="1" applyAlignment="1">
      <alignment horizontal="center" textRotation="90" wrapText="1"/>
    </xf>
    <xf numFmtId="164" fontId="87" fillId="27" borderId="10" xfId="35" applyNumberFormat="1" applyFont="1" applyBorder="1" applyAlignment="1">
      <alignment horizontal="center" vertical="center"/>
    </xf>
    <xf numFmtId="164" fontId="114" fillId="28" borderId="14" xfId="36" applyNumberFormat="1" applyFont="1" applyBorder="1" applyAlignment="1">
      <alignment horizontal="center" vertical="center"/>
    </xf>
    <xf numFmtId="3" fontId="87" fillId="26" borderId="10" xfId="34" applyNumberFormat="1" applyFont="1" applyBorder="1" applyAlignment="1">
      <alignment horizontal="right" vertical="center"/>
    </xf>
    <xf numFmtId="164" fontId="114" fillId="29" borderId="14" xfId="37" applyNumberFormat="1" applyFont="1" applyBorder="1" applyAlignment="1">
      <alignment horizontal="center" vertical="center"/>
    </xf>
    <xf numFmtId="10" fontId="87" fillId="26" borderId="10" xfId="34" applyNumberFormat="1" applyFont="1" applyBorder="1" applyAlignment="1">
      <alignment horizontal="right" vertical="center"/>
    </xf>
    <xf numFmtId="164" fontId="114" fillId="25" borderId="14" xfId="33" applyNumberFormat="1" applyFont="1" applyBorder="1" applyAlignment="1">
      <alignment horizontal="center" vertical="center"/>
    </xf>
    <xf numFmtId="167" fontId="87" fillId="26" borderId="10" xfId="73" applyNumberFormat="1" applyFont="1" applyFill="1" applyBorder="1" applyAlignment="1">
      <alignment horizontal="right" vertical="center"/>
    </xf>
    <xf numFmtId="164" fontId="87" fillId="26" borderId="10" xfId="34" applyNumberFormat="1" applyFont="1" applyBorder="1" applyAlignment="1">
      <alignment horizontal="center" vertical="center"/>
    </xf>
    <xf numFmtId="164" fontId="114" fillId="25" borderId="0" xfId="33" applyNumberFormat="1" applyFont="1" applyBorder="1" applyAlignment="1">
      <alignment horizontal="center" vertical="center"/>
    </xf>
    <xf numFmtId="164" fontId="115" fillId="29" borderId="0" xfId="37" applyNumberFormat="1" applyFont="1" applyBorder="1" applyAlignment="1">
      <alignment horizontal="center" vertical="center"/>
    </xf>
    <xf numFmtId="0" fontId="90" fillId="47" borderId="0" xfId="0" applyFont="1" applyFill="1"/>
    <xf numFmtId="0" fontId="90" fillId="47" borderId="0" xfId="0" applyFont="1" applyFill="1" applyAlignment="1">
      <alignment horizontal="center" vertical="center"/>
    </xf>
    <xf numFmtId="165" fontId="90" fillId="47" borderId="0" xfId="73" applyNumberFormat="1" applyFont="1" applyFill="1" applyAlignment="1">
      <alignment horizontal="center" vertical="center"/>
    </xf>
    <xf numFmtId="9" fontId="90" fillId="47" borderId="0" xfId="73" applyNumberFormat="1" applyFont="1" applyFill="1" applyAlignment="1">
      <alignment horizontal="center" vertical="center"/>
    </xf>
    <xf numFmtId="9" fontId="90" fillId="47" borderId="0" xfId="73" applyFont="1" applyFill="1" applyAlignment="1">
      <alignment horizontal="center" vertical="center"/>
    </xf>
    <xf numFmtId="180" fontId="87" fillId="26" borderId="10" xfId="34" applyNumberFormat="1" applyFont="1" applyBorder="1" applyAlignment="1">
      <alignment horizontal="right" vertical="center"/>
    </xf>
    <xf numFmtId="0" fontId="87" fillId="48" borderId="0" xfId="0" applyFont="1" applyFill="1" applyAlignment="1">
      <alignment horizontal="center" wrapText="1"/>
    </xf>
    <xf numFmtId="0" fontId="87" fillId="23" borderId="41" xfId="31" applyFont="1" applyBorder="1" applyAlignment="1">
      <alignment horizontal="center" textRotation="90" wrapText="1"/>
    </xf>
    <xf numFmtId="0" fontId="115" fillId="24" borderId="41" xfId="32" applyFont="1" applyBorder="1" applyAlignment="1">
      <alignment horizontal="center" textRotation="90" wrapText="1"/>
    </xf>
    <xf numFmtId="0" fontId="115" fillId="21" borderId="42" xfId="29" applyFont="1" applyBorder="1" applyAlignment="1">
      <alignment horizontal="center" textRotation="90" wrapText="1"/>
    </xf>
    <xf numFmtId="164" fontId="87" fillId="23" borderId="10" xfId="31" applyNumberFormat="1" applyFont="1" applyBorder="1" applyAlignment="1">
      <alignment horizontal="center" vertical="center"/>
    </xf>
    <xf numFmtId="164" fontId="115" fillId="24" borderId="10" xfId="32" applyNumberFormat="1" applyFont="1" applyBorder="1" applyAlignment="1">
      <alignment horizontal="center" vertical="center"/>
    </xf>
    <xf numFmtId="164" fontId="115" fillId="21" borderId="0" xfId="29" applyNumberFormat="1" applyFont="1" applyAlignment="1">
      <alignment horizontal="center" vertical="center"/>
    </xf>
    <xf numFmtId="0" fontId="90" fillId="47" borderId="0" xfId="0" applyFont="1" applyFill="1" applyBorder="1"/>
    <xf numFmtId="0" fontId="90" fillId="47" borderId="0" xfId="34" applyFont="1" applyFill="1" applyBorder="1" applyAlignment="1">
      <alignment horizontal="center" wrapText="1"/>
    </xf>
    <xf numFmtId="1" fontId="90" fillId="47" borderId="0" xfId="31" applyNumberFormat="1" applyFont="1" applyFill="1" applyBorder="1" applyAlignment="1">
      <alignment horizontal="center" vertical="center" wrapText="1"/>
    </xf>
    <xf numFmtId="1" fontId="118" fillId="47" borderId="0" xfId="32" applyNumberFormat="1" applyFont="1" applyFill="1" applyBorder="1" applyAlignment="1">
      <alignment horizontal="center" vertical="center" wrapText="1"/>
    </xf>
    <xf numFmtId="164" fontId="90" fillId="47" borderId="0" xfId="31" applyNumberFormat="1" applyFont="1" applyFill="1" applyBorder="1" applyAlignment="1">
      <alignment horizontal="center" vertical="center" wrapText="1"/>
    </xf>
    <xf numFmtId="0" fontId="118" fillId="47" borderId="0" xfId="32" applyFont="1" applyFill="1" applyBorder="1" applyAlignment="1">
      <alignment horizontal="center" vertical="center" wrapText="1"/>
    </xf>
    <xf numFmtId="164" fontId="119" fillId="47" borderId="0" xfId="31" applyNumberFormat="1" applyFont="1" applyFill="1" applyBorder="1" applyAlignment="1">
      <alignment horizontal="center" vertical="center" wrapText="1"/>
    </xf>
    <xf numFmtId="0" fontId="90" fillId="47" borderId="0" xfId="31" applyFont="1" applyFill="1" applyBorder="1" applyAlignment="1">
      <alignment horizontal="center" vertical="center" wrapText="1"/>
    </xf>
    <xf numFmtId="1" fontId="86" fillId="0" borderId="0" xfId="0" applyNumberFormat="1" applyFont="1" applyAlignment="1">
      <alignment horizontal="right"/>
    </xf>
    <xf numFmtId="2" fontId="86" fillId="0" borderId="0" xfId="0" applyNumberFormat="1" applyFont="1" applyAlignment="1">
      <alignment horizontal="right"/>
    </xf>
    <xf numFmtId="164" fontId="86" fillId="0" borderId="0" xfId="0" applyNumberFormat="1" applyFont="1" applyAlignment="1">
      <alignment horizontal="right"/>
    </xf>
    <xf numFmtId="0" fontId="87" fillId="0" borderId="0" xfId="0" applyFont="1"/>
    <xf numFmtId="0" fontId="88" fillId="0" borderId="0" xfId="0" applyFont="1" applyAlignment="1">
      <alignment horizontal="center" vertical="center" wrapText="1"/>
    </xf>
    <xf numFmtId="0" fontId="103" fillId="0" borderId="43" xfId="0" applyFont="1" applyFill="1" applyBorder="1" applyAlignment="1">
      <alignment horizontal="center"/>
    </xf>
    <xf numFmtId="0" fontId="120" fillId="0" borderId="0" xfId="0" applyFont="1"/>
    <xf numFmtId="0" fontId="120" fillId="0" borderId="0" xfId="71" applyFont="1"/>
    <xf numFmtId="0" fontId="120" fillId="0" borderId="0" xfId="71" applyFont="1" applyFill="1"/>
    <xf numFmtId="0" fontId="93" fillId="48" borderId="0" xfId="0" applyFont="1" applyFill="1" applyBorder="1" applyAlignment="1">
      <alignment horizontal="left" vertical="center" wrapText="1" indent="1"/>
    </xf>
    <xf numFmtId="0" fontId="92" fillId="48" borderId="0" xfId="0" applyFont="1" applyFill="1" applyBorder="1" applyAlignment="1">
      <alignment horizontal="left" indent="1"/>
    </xf>
    <xf numFmtId="0" fontId="80" fillId="0" borderId="0" xfId="286" applyFill="1" applyBorder="1" applyAlignment="1" applyProtection="1">
      <alignment horizontal="left" vertical="center" wrapText="1" indent="1"/>
    </xf>
    <xf numFmtId="0" fontId="96" fillId="48" borderId="22" xfId="0" applyFont="1" applyFill="1" applyBorder="1" applyAlignment="1">
      <alignment horizontal="left" wrapText="1" indent="1"/>
    </xf>
    <xf numFmtId="0" fontId="93" fillId="48" borderId="0" xfId="0" applyFont="1" applyFill="1" applyBorder="1" applyAlignment="1">
      <alignment horizontal="left" indent="1"/>
    </xf>
    <xf numFmtId="0" fontId="89" fillId="48" borderId="0" xfId="286" applyFont="1" applyFill="1" applyAlignment="1" applyProtection="1">
      <alignment horizontal="left" indent="1"/>
    </xf>
    <xf numFmtId="0" fontId="99" fillId="48" borderId="0" xfId="0" applyFont="1" applyFill="1" applyBorder="1" applyAlignment="1">
      <alignment horizontal="left" indent="1"/>
    </xf>
    <xf numFmtId="0" fontId="98" fillId="48" borderId="0" xfId="0" applyFont="1" applyFill="1" applyBorder="1" applyAlignment="1">
      <alignment horizontal="left" wrapText="1" indent="1"/>
    </xf>
    <xf numFmtId="0" fontId="89" fillId="0" borderId="0" xfId="286" applyFont="1" applyAlignment="1" applyProtection="1">
      <alignment horizontal="left" indent="1"/>
    </xf>
    <xf numFmtId="0" fontId="101" fillId="0" borderId="0" xfId="0" applyFont="1" applyAlignment="1">
      <alignment horizontal="left" indent="1"/>
    </xf>
    <xf numFmtId="0" fontId="103" fillId="48" borderId="20" xfId="3" applyFont="1" applyFill="1" applyBorder="1" applyAlignment="1">
      <alignment horizontal="left" indent="1"/>
    </xf>
    <xf numFmtId="0" fontId="116" fillId="48" borderId="0" xfId="3" applyFont="1" applyFill="1" applyBorder="1" applyAlignment="1">
      <alignment horizontal="left" indent="1"/>
    </xf>
    <xf numFmtId="0" fontId="103" fillId="48" borderId="17" xfId="0" applyFont="1" applyFill="1" applyBorder="1" applyAlignment="1">
      <alignment horizontal="left" indent="1"/>
    </xf>
    <xf numFmtId="0" fontId="103" fillId="48" borderId="16" xfId="0" applyFont="1" applyFill="1" applyBorder="1" applyAlignment="1">
      <alignment horizontal="left" indent="1"/>
    </xf>
    <xf numFmtId="0" fontId="87" fillId="48" borderId="0" xfId="0" applyFont="1" applyFill="1" applyAlignment="1">
      <alignment horizontal="left" indent="1"/>
    </xf>
    <xf numFmtId="0" fontId="87" fillId="48" borderId="0" xfId="0" applyFont="1" applyFill="1" applyBorder="1" applyAlignment="1">
      <alignment horizontal="left" indent="1"/>
    </xf>
    <xf numFmtId="0" fontId="87" fillId="0" borderId="0" xfId="0" applyFont="1" applyAlignment="1">
      <alignment horizontal="left" indent="1"/>
    </xf>
    <xf numFmtId="0" fontId="88" fillId="0" borderId="0" xfId="0" applyFont="1" applyAlignment="1">
      <alignment horizontal="left" indent="1"/>
    </xf>
    <xf numFmtId="0" fontId="88" fillId="0" borderId="0" xfId="0" applyFont="1" applyAlignment="1">
      <alignment horizontal="left" vertical="center" indent="1"/>
    </xf>
    <xf numFmtId="0" fontId="93" fillId="66" borderId="31" xfId="0" applyFont="1" applyFill="1" applyBorder="1" applyAlignment="1">
      <alignment horizontal="left" vertical="top" wrapText="1" indent="1"/>
    </xf>
    <xf numFmtId="0" fontId="93" fillId="0" borderId="31" xfId="0" applyFont="1" applyFill="1" applyBorder="1" applyAlignment="1">
      <alignment horizontal="left" vertical="top" wrapText="1" indent="1"/>
    </xf>
    <xf numFmtId="0" fontId="93" fillId="66" borderId="22" xfId="0" applyFont="1" applyFill="1" applyBorder="1" applyAlignment="1">
      <alignment horizontal="left" vertical="top" wrapText="1" indent="1"/>
    </xf>
    <xf numFmtId="0" fontId="93" fillId="0" borderId="22" xfId="0" applyFont="1" applyFill="1" applyBorder="1" applyAlignment="1">
      <alignment horizontal="left" vertical="top" wrapText="1" indent="1"/>
    </xf>
    <xf numFmtId="0" fontId="93" fillId="67" borderId="22" xfId="0" applyFont="1" applyFill="1" applyBorder="1" applyAlignment="1">
      <alignment horizontal="left" vertical="top" wrapText="1" indent="1"/>
    </xf>
    <xf numFmtId="0" fontId="93" fillId="68" borderId="22" xfId="0" applyFont="1" applyFill="1" applyBorder="1" applyAlignment="1">
      <alignment horizontal="left" vertical="top" wrapText="1" indent="1"/>
    </xf>
    <xf numFmtId="0" fontId="93" fillId="47" borderId="22" xfId="0" applyFont="1" applyFill="1" applyBorder="1" applyAlignment="1">
      <alignment horizontal="left" vertical="top" wrapText="1" indent="1"/>
    </xf>
    <xf numFmtId="0" fontId="87" fillId="0" borderId="0" xfId="0" applyFont="1" applyFill="1" applyAlignment="1">
      <alignment horizontal="center" textRotation="90" wrapText="1"/>
    </xf>
    <xf numFmtId="3" fontId="87" fillId="26" borderId="41" xfId="34" applyNumberFormat="1" applyFont="1" applyBorder="1" applyAlignment="1">
      <alignment horizontal="center" textRotation="90" wrapText="1"/>
    </xf>
    <xf numFmtId="0" fontId="121" fillId="48" borderId="0" xfId="0" applyFont="1" applyFill="1" applyAlignment="1">
      <alignment horizontal="center"/>
    </xf>
    <xf numFmtId="0" fontId="115" fillId="29" borderId="40" xfId="37" applyFont="1" applyBorder="1" applyAlignment="1">
      <alignment horizontal="center" textRotation="90" wrapText="1"/>
    </xf>
    <xf numFmtId="2" fontId="86" fillId="0" borderId="0" xfId="0" applyNumberFormat="1" applyFont="1" applyFill="1" applyAlignment="1">
      <alignment horizontal="right"/>
    </xf>
    <xf numFmtId="0" fontId="87" fillId="0" borderId="0" xfId="0" applyFont="1" applyFill="1" applyAlignment="1">
      <alignment horizontal="left" indent="1"/>
    </xf>
    <xf numFmtId="0" fontId="87" fillId="0" borderId="0" xfId="0" applyFont="1" applyFill="1"/>
    <xf numFmtId="164" fontId="1" fillId="22" borderId="10" xfId="30" applyNumberFormat="1" applyBorder="1" applyAlignment="1">
      <alignment horizontal="center" vertical="center"/>
    </xf>
    <xf numFmtId="0" fontId="0" fillId="22" borderId="41" xfId="30" applyFont="1" applyBorder="1" applyAlignment="1">
      <alignment horizontal="center" textRotation="90" wrapText="1"/>
    </xf>
    <xf numFmtId="0" fontId="80" fillId="0" borderId="22" xfId="286" applyFill="1" applyBorder="1" applyAlignment="1" applyProtection="1">
      <alignment horizontal="left" vertical="top" wrapText="1" indent="1"/>
    </xf>
    <xf numFmtId="0" fontId="90" fillId="47" borderId="0" xfId="73" applyNumberFormat="1" applyFont="1" applyFill="1" applyBorder="1" applyAlignment="1">
      <alignment horizontal="center" vertical="center" wrapText="1"/>
    </xf>
    <xf numFmtId="164" fontId="90" fillId="47" borderId="0" xfId="73" applyNumberFormat="1" applyFont="1" applyFill="1" applyBorder="1" applyAlignment="1">
      <alignment horizontal="center" vertical="center" wrapText="1"/>
    </xf>
    <xf numFmtId="0" fontId="98" fillId="48" borderId="52" xfId="0" applyFont="1" applyFill="1" applyBorder="1" applyAlignment="1">
      <alignment horizontal="left" wrapText="1" indent="1"/>
    </xf>
    <xf numFmtId="0" fontId="80" fillId="48" borderId="0" xfId="286" applyFill="1" applyAlignment="1" applyProtection="1">
      <alignment horizontal="left" indent="1"/>
    </xf>
    <xf numFmtId="164" fontId="27" fillId="73" borderId="19" xfId="0" applyNumberFormat="1" applyFont="1" applyFill="1" applyBorder="1" applyAlignment="1">
      <alignment horizontal="center" vertical="center"/>
    </xf>
    <xf numFmtId="164" fontId="27" fillId="67" borderId="19" xfId="0" applyNumberFormat="1" applyFont="1" applyFill="1" applyBorder="1" applyAlignment="1">
      <alignment horizontal="center" vertical="center"/>
    </xf>
    <xf numFmtId="164" fontId="27" fillId="74" borderId="19" xfId="0" applyNumberFormat="1" applyFont="1" applyFill="1" applyBorder="1" applyAlignment="1">
      <alignment horizontal="center" vertical="center"/>
    </xf>
    <xf numFmtId="164" fontId="27" fillId="73" borderId="50" xfId="0" applyNumberFormat="1" applyFont="1" applyFill="1" applyBorder="1" applyAlignment="1">
      <alignment horizontal="center" vertical="center"/>
    </xf>
    <xf numFmtId="164" fontId="27" fillId="74" borderId="46" xfId="0" applyNumberFormat="1" applyFont="1" applyFill="1" applyBorder="1" applyAlignment="1">
      <alignment horizontal="center" vertical="center"/>
    </xf>
    <xf numFmtId="164" fontId="27" fillId="75" borderId="50" xfId="0" applyNumberFormat="1" applyFont="1" applyFill="1" applyBorder="1" applyAlignment="1">
      <alignment horizontal="center" vertical="center"/>
    </xf>
    <xf numFmtId="164" fontId="27" fillId="75" borderId="18" xfId="0" applyNumberFormat="1" applyFont="1" applyFill="1" applyBorder="1" applyAlignment="1">
      <alignment horizontal="center" vertical="center"/>
    </xf>
    <xf numFmtId="164" fontId="27" fillId="75" borderId="51" xfId="0" applyNumberFormat="1" applyFont="1" applyFill="1" applyBorder="1" applyAlignment="1">
      <alignment horizontal="center" vertical="center"/>
    </xf>
    <xf numFmtId="0" fontId="0" fillId="48" borderId="0" xfId="0" applyFill="1" applyAlignment="1">
      <alignment horizontal="center"/>
    </xf>
    <xf numFmtId="0" fontId="4" fillId="48" borderId="0" xfId="3" applyFill="1" applyBorder="1" applyAlignment="1">
      <alignment horizontal="center" textRotation="90"/>
    </xf>
    <xf numFmtId="0" fontId="124" fillId="48" borderId="0" xfId="3" applyFont="1" applyFill="1" applyBorder="1" applyAlignment="1">
      <alignment horizontal="center" textRotation="90" wrapText="1"/>
    </xf>
    <xf numFmtId="9" fontId="0" fillId="48" borderId="0" xfId="73" applyFont="1" applyFill="1"/>
    <xf numFmtId="164" fontId="27" fillId="49" borderId="53" xfId="0" applyNumberFormat="1" applyFont="1" applyFill="1" applyBorder="1" applyAlignment="1">
      <alignment horizontal="center" vertical="center"/>
    </xf>
    <xf numFmtId="164" fontId="27" fillId="49" borderId="54" xfId="0" applyNumberFormat="1" applyFont="1" applyFill="1" applyBorder="1" applyAlignment="1">
      <alignment horizontal="center" vertical="center"/>
    </xf>
    <xf numFmtId="164" fontId="27" fillId="49" borderId="55" xfId="0" applyNumberFormat="1" applyFont="1" applyFill="1" applyBorder="1" applyAlignment="1">
      <alignment horizontal="center" vertical="center"/>
    </xf>
    <xf numFmtId="0" fontId="103" fillId="47" borderId="30" xfId="0" applyFont="1" applyFill="1" applyBorder="1" applyAlignment="1">
      <alignment horizontal="center" vertical="center" wrapText="1"/>
    </xf>
    <xf numFmtId="0" fontId="25" fillId="69" borderId="0" xfId="68" applyFill="1" applyBorder="1" applyAlignment="1">
      <alignment horizontal="center"/>
    </xf>
    <xf numFmtId="0" fontId="117" fillId="70" borderId="0" xfId="0" applyFont="1" applyFill="1" applyBorder="1" applyAlignment="1">
      <alignment horizontal="center"/>
    </xf>
    <xf numFmtId="0" fontId="0" fillId="71" borderId="0" xfId="0" applyFill="1" applyBorder="1" applyAlignment="1">
      <alignment horizontal="center"/>
    </xf>
    <xf numFmtId="0" fontId="87" fillId="72" borderId="0" xfId="0" applyFont="1" applyFill="1" applyBorder="1" applyAlignment="1">
      <alignment horizontal="center"/>
    </xf>
    <xf numFmtId="0" fontId="87" fillId="69" borderId="0" xfId="0" applyFont="1" applyFill="1" applyAlignment="1">
      <alignment horizontal="center"/>
    </xf>
    <xf numFmtId="0" fontId="87" fillId="69" borderId="30" xfId="0" applyFont="1" applyFill="1" applyBorder="1" applyAlignment="1">
      <alignment horizontal="center"/>
    </xf>
  </cellXfs>
  <cellStyles count="289">
    <cellStyle name="_x000d__x000a_JournalTemplate=C:\COMFO\CTALK\JOURSTD.TPL_x000d__x000a_LbStateAddress=3 3 0 251 1 89 2 311_x000d__x000a_LbStateJou" xfId="78"/>
    <cellStyle name="_KF08 DL 080909 raw data Part III Ch1" xfId="79"/>
    <cellStyle name="_KF08 DL 080909 raw data Part III Ch1_KF2010 Figure 1 1 1 World GERD 100310 (2)" xfId="80"/>
    <cellStyle name="20% - Accent1" xfId="18" builtinId="30" customBuiltin="1"/>
    <cellStyle name="20% - Accent1 2" xfId="41"/>
    <cellStyle name="20% - Accent1 3" xfId="81"/>
    <cellStyle name="20% - Accent2" xfId="22" builtinId="34" customBuiltin="1"/>
    <cellStyle name="20% - Accent2 2" xfId="42"/>
    <cellStyle name="20% - Accent2 3" xfId="82"/>
    <cellStyle name="20% - Accent3" xfId="26" builtinId="38" customBuiltin="1"/>
    <cellStyle name="20% - Accent3 2" xfId="43"/>
    <cellStyle name="20% - Accent3 3" xfId="83"/>
    <cellStyle name="20% - Accent4" xfId="30" builtinId="42" customBuiltin="1"/>
    <cellStyle name="20% - Accent4 2" xfId="44"/>
    <cellStyle name="20% - Accent4 3" xfId="84"/>
    <cellStyle name="20% - Accent5" xfId="34" builtinId="46" customBuiltin="1"/>
    <cellStyle name="20% - Accent5 2" xfId="85"/>
    <cellStyle name="20% - Accent5 3" xfId="86"/>
    <cellStyle name="20% - Accent6" xfId="38" builtinId="50" customBuiltin="1"/>
    <cellStyle name="20% - Accent6 2" xfId="87"/>
    <cellStyle name="20% - Accent6 3" xfId="88"/>
    <cellStyle name="20% - Colore 1" xfId="89"/>
    <cellStyle name="20% - Colore 2" xfId="90"/>
    <cellStyle name="20% - Colore 3" xfId="91"/>
    <cellStyle name="20% - Colore 4" xfId="92"/>
    <cellStyle name="20% - Colore 5" xfId="93"/>
    <cellStyle name="20% - Colore 6" xfId="94"/>
    <cellStyle name="40% - Accent1" xfId="19" builtinId="31" customBuiltin="1"/>
    <cellStyle name="40% - Accent1 2" xfId="45"/>
    <cellStyle name="40% - Accent1 3" xfId="95"/>
    <cellStyle name="40% - Accent2" xfId="23" builtinId="35" customBuiltin="1"/>
    <cellStyle name="40% - Accent2 2" xfId="96"/>
    <cellStyle name="40% - Accent2 3" xfId="97"/>
    <cellStyle name="40% - Accent3" xfId="27" builtinId="39" customBuiltin="1"/>
    <cellStyle name="40% - Accent3 2" xfId="46"/>
    <cellStyle name="40% - Accent3 3" xfId="98"/>
    <cellStyle name="40% - Accent4" xfId="31" builtinId="43" customBuiltin="1"/>
    <cellStyle name="40% - Accent4 2" xfId="47"/>
    <cellStyle name="40% - Accent4 3" xfId="99"/>
    <cellStyle name="40% - Accent5" xfId="35" builtinId="47" customBuiltin="1"/>
    <cellStyle name="40% - Accent5 2" xfId="100"/>
    <cellStyle name="40% - Accent5 3" xfId="101"/>
    <cellStyle name="40% - Accent6" xfId="39" builtinId="51" customBuiltin="1"/>
    <cellStyle name="40% - Accent6 2" xfId="48"/>
    <cellStyle name="40% - Accent6 3" xfId="102"/>
    <cellStyle name="40% - Colore 1" xfId="103"/>
    <cellStyle name="40% - Colore 2" xfId="104"/>
    <cellStyle name="40% - Colore 3" xfId="105"/>
    <cellStyle name="40% - Colore 4" xfId="106"/>
    <cellStyle name="40% - Colore 5" xfId="107"/>
    <cellStyle name="40% - Colore 6" xfId="108"/>
    <cellStyle name="60% - Accent1" xfId="20" builtinId="32" customBuiltin="1"/>
    <cellStyle name="60% - Accent1 2" xfId="49"/>
    <cellStyle name="60% - Accent1 3" xfId="109"/>
    <cellStyle name="60% - Accent2" xfId="24" builtinId="36" customBuiltin="1"/>
    <cellStyle name="60% - Accent2 2" xfId="110"/>
    <cellStyle name="60% - Accent2 3" xfId="111"/>
    <cellStyle name="60% - Accent3" xfId="28" builtinId="40" customBuiltin="1"/>
    <cellStyle name="60% - Accent3 2" xfId="50"/>
    <cellStyle name="60% - Accent3 3" xfId="112"/>
    <cellStyle name="60% - Accent4" xfId="32" builtinId="44" customBuiltin="1"/>
    <cellStyle name="60% - Accent4 2" xfId="51"/>
    <cellStyle name="60% - Accent4 3" xfId="113"/>
    <cellStyle name="60% - Accent5" xfId="36" builtinId="48" customBuiltin="1"/>
    <cellStyle name="60% - Accent5 2" xfId="114"/>
    <cellStyle name="60% - Accent5 3" xfId="115"/>
    <cellStyle name="60% - Accent6" xfId="40" builtinId="52" customBuiltin="1"/>
    <cellStyle name="60% - Accent6 2" xfId="52"/>
    <cellStyle name="60% - Accent6 3" xfId="116"/>
    <cellStyle name="60% - Colore 1" xfId="117"/>
    <cellStyle name="60% - Colore 2" xfId="118"/>
    <cellStyle name="60% - Colore 3" xfId="119"/>
    <cellStyle name="60% - Colore 4" xfId="120"/>
    <cellStyle name="60% - Colore 5" xfId="121"/>
    <cellStyle name="60% - Colore 6" xfId="122"/>
    <cellStyle name="Accent1" xfId="17" builtinId="29" customBuiltin="1"/>
    <cellStyle name="Accent1 2" xfId="53"/>
    <cellStyle name="Accent1 3" xfId="123"/>
    <cellStyle name="Accent2" xfId="21" builtinId="33" customBuiltin="1"/>
    <cellStyle name="Accent2 2" xfId="54"/>
    <cellStyle name="Accent2 3" xfId="124"/>
    <cellStyle name="Accent3" xfId="25" builtinId="37" customBuiltin="1"/>
    <cellStyle name="Accent3 2" xfId="55"/>
    <cellStyle name="Accent3 3" xfId="125"/>
    <cellStyle name="Accent4" xfId="29" builtinId="41" customBuiltin="1"/>
    <cellStyle name="Accent4 2" xfId="56"/>
    <cellStyle name="Accent4 3" xfId="126"/>
    <cellStyle name="Accent5" xfId="33" builtinId="45" customBuiltin="1"/>
    <cellStyle name="Accent5 2" xfId="127"/>
    <cellStyle name="Accent5 3" xfId="128"/>
    <cellStyle name="Accent6" xfId="37" builtinId="49" customBuiltin="1"/>
    <cellStyle name="Accent6 2" xfId="129"/>
    <cellStyle name="Accent6 3" xfId="130"/>
    <cellStyle name="ANCLAS,REZONES Y SUS PARTES,DE FUNDICION,DE HIERRO O DE ACERO" xfId="131"/>
    <cellStyle name="Bad" xfId="7" builtinId="27" customBuiltin="1"/>
    <cellStyle name="Bad 2" xfId="57"/>
    <cellStyle name="Berekening 2" xfId="132"/>
    <cellStyle name="bin" xfId="133"/>
    <cellStyle name="blue" xfId="134"/>
    <cellStyle name="Calcolo" xfId="135"/>
    <cellStyle name="Calculation" xfId="11" builtinId="22" customBuiltin="1"/>
    <cellStyle name="Calculation 2" xfId="58"/>
    <cellStyle name="cell" xfId="136"/>
    <cellStyle name="Cella collegata" xfId="137"/>
    <cellStyle name="Cella da controllare" xfId="138"/>
    <cellStyle name="Check Cell" xfId="13" builtinId="23" customBuiltin="1"/>
    <cellStyle name="Check Cell 2" xfId="139"/>
    <cellStyle name="Col&amp;RowHeadings" xfId="140"/>
    <cellStyle name="ColCodes" xfId="141"/>
    <cellStyle name="Colore 1" xfId="142"/>
    <cellStyle name="Colore 2" xfId="143"/>
    <cellStyle name="Colore 3" xfId="144"/>
    <cellStyle name="Colore 4" xfId="145"/>
    <cellStyle name="Colore 5" xfId="146"/>
    <cellStyle name="Colore 6" xfId="147"/>
    <cellStyle name="ColTitles" xfId="148"/>
    <cellStyle name="column" xfId="149"/>
    <cellStyle name="Comma" xfId="74" builtinId="3"/>
    <cellStyle name="Comma 2" xfId="70"/>
    <cellStyle name="Comma 2 2" xfId="150"/>
    <cellStyle name="Comma 2 3" xfId="151"/>
    <cellStyle name="Comma 2_GII2013_Mika_June07" xfId="77"/>
    <cellStyle name="Comma 3" xfId="152"/>
    <cellStyle name="Comma0" xfId="153"/>
    <cellStyle name="Controlecel 2" xfId="154"/>
    <cellStyle name="Currency0" xfId="155"/>
    <cellStyle name="DataEntryCells" xfId="156"/>
    <cellStyle name="Date" xfId="157"/>
    <cellStyle name="Dezimal [0]_Germany" xfId="158"/>
    <cellStyle name="Dezimal_Germany" xfId="159"/>
    <cellStyle name="ErrRpt_DataEntryCells" xfId="160"/>
    <cellStyle name="ErrRpt-DataEntryCells" xfId="161"/>
    <cellStyle name="ErrRpt-GreyBackground" xfId="162"/>
    <cellStyle name="Euro" xfId="163"/>
    <cellStyle name="Explanatory Text" xfId="15" builtinId="53" customBuiltin="1"/>
    <cellStyle name="Explanatory Text 2" xfId="164"/>
    <cellStyle name="Fixed" xfId="165"/>
    <cellStyle name="formula" xfId="166"/>
    <cellStyle name="gap" xfId="167"/>
    <cellStyle name="Gekoppelde cel 2" xfId="168"/>
    <cellStyle name="Goed 2" xfId="169"/>
    <cellStyle name="Good" xfId="6" builtinId="26" customBuiltin="1"/>
    <cellStyle name="Good 2" xfId="170"/>
    <cellStyle name="GreyBackground" xfId="171"/>
    <cellStyle name="Heading 1" xfId="2" builtinId="16" customBuiltin="1"/>
    <cellStyle name="Heading 1 2" xfId="59"/>
    <cellStyle name="Heading 2" xfId="3" builtinId="17" customBuiltin="1"/>
    <cellStyle name="Heading 2 2" xfId="60"/>
    <cellStyle name="Heading 3" xfId="4" builtinId="18" customBuiltin="1"/>
    <cellStyle name="Heading 3 2" xfId="61"/>
    <cellStyle name="Heading 4" xfId="5" builtinId="19" customBuiltin="1"/>
    <cellStyle name="Heading 4 2" xfId="62"/>
    <cellStyle name="Hyperlink" xfId="286" builtinId="8"/>
    <cellStyle name="Hyperlink 2" xfId="172"/>
    <cellStyle name="Hyperlink 3" xfId="287"/>
    <cellStyle name="Input" xfId="9" builtinId="20" customBuiltin="1"/>
    <cellStyle name="Input 2" xfId="173"/>
    <cellStyle name="Invoer 2" xfId="174"/>
    <cellStyle name="ISC" xfId="175"/>
    <cellStyle name="isced" xfId="176"/>
    <cellStyle name="ISCED Titles" xfId="177"/>
    <cellStyle name="Komma 2" xfId="178"/>
    <cellStyle name="Kop 1 2" xfId="179"/>
    <cellStyle name="Kop 2 2" xfId="180"/>
    <cellStyle name="Kop 3 2" xfId="181"/>
    <cellStyle name="Kop 4 2" xfId="182"/>
    <cellStyle name="level1a" xfId="183"/>
    <cellStyle name="level2" xfId="184"/>
    <cellStyle name="level2a" xfId="185"/>
    <cellStyle name="level3" xfId="186"/>
    <cellStyle name="Linked Cell" xfId="12" builtinId="24" customBuiltin="1"/>
    <cellStyle name="Linked Cell 2" xfId="187"/>
    <cellStyle name="Migliaia (0)_conti99" xfId="188"/>
    <cellStyle name="Milliers [0]_8GRAD" xfId="189"/>
    <cellStyle name="Milliers_8GRAD" xfId="190"/>
    <cellStyle name="Monétaire [0]_8GRAD" xfId="191"/>
    <cellStyle name="Monétaire_8GRAD" xfId="192"/>
    <cellStyle name="Neutraal 2" xfId="193"/>
    <cellStyle name="Neutral" xfId="8" builtinId="28" customBuiltin="1"/>
    <cellStyle name="Neutral 2" xfId="194"/>
    <cellStyle name="Neutrale" xfId="195"/>
    <cellStyle name="Normal" xfId="0" builtinId="0"/>
    <cellStyle name="Normal 19" xfId="196"/>
    <cellStyle name="Normal 2" xfId="63"/>
    <cellStyle name="Normal 2 2" xfId="64"/>
    <cellStyle name="Normal 2 2 2" xfId="197"/>
    <cellStyle name="Normal 2 2 3" xfId="198"/>
    <cellStyle name="Normal 2 2_GII2013_Mika_June07" xfId="76"/>
    <cellStyle name="Normal 2 3" xfId="71"/>
    <cellStyle name="Normal 2 3 2" xfId="199"/>
    <cellStyle name="Normal 2 3_GII2013_Mika_June07" xfId="200"/>
    <cellStyle name="Normal 2 4" xfId="201"/>
    <cellStyle name="Normal 2 5" xfId="202"/>
    <cellStyle name="Normal 2 6" xfId="203"/>
    <cellStyle name="Normal 2 7" xfId="204"/>
    <cellStyle name="Normal 2 8" xfId="205"/>
    <cellStyle name="Normal 2_962010071P1G001" xfId="206"/>
    <cellStyle name="Normal 3" xfId="65"/>
    <cellStyle name="Normal 3 2" xfId="207"/>
    <cellStyle name="Normal 3 2 2" xfId="208"/>
    <cellStyle name="Normal 3 2_SSI2012-Finaldata_JRCresults_2003" xfId="209"/>
    <cellStyle name="Normal 3 3" xfId="210"/>
    <cellStyle name="Normal 3 3 2" xfId="211"/>
    <cellStyle name="Normal 3 3_SSI2012-Finaldata_JRCresults_2003" xfId="212"/>
    <cellStyle name="Normal 3 4" xfId="213"/>
    <cellStyle name="Normal 3_SSI2012-Finaldata_JRCresults_2003" xfId="214"/>
    <cellStyle name="Normal 4" xfId="215"/>
    <cellStyle name="Normal 5" xfId="216"/>
    <cellStyle name="Normal 6" xfId="217"/>
    <cellStyle name="Normal 6 2" xfId="218"/>
    <cellStyle name="Normal 7" xfId="219"/>
    <cellStyle name="Normal 8" xfId="220"/>
    <cellStyle name="Normale_Foglio1" xfId="221"/>
    <cellStyle name="Nota" xfId="222"/>
    <cellStyle name="Note" xfId="75" builtinId="10" customBuiltin="1"/>
    <cellStyle name="Note 2" xfId="66"/>
    <cellStyle name="Note 2 2" xfId="72"/>
    <cellStyle name="Note 2 3" xfId="223"/>
    <cellStyle name="Notitie 2" xfId="224"/>
    <cellStyle name="Ongeldig 2" xfId="225"/>
    <cellStyle name="Output" xfId="10" builtinId="21" customBuiltin="1"/>
    <cellStyle name="Output 2" xfId="67"/>
    <cellStyle name="Percent" xfId="73" builtinId="5"/>
    <cellStyle name="Percent 2" xfId="226"/>
    <cellStyle name="Prozent_SubCatperStud" xfId="227"/>
    <cellStyle name="row" xfId="228"/>
    <cellStyle name="RowCodes" xfId="229"/>
    <cellStyle name="Row-Col Headings" xfId="230"/>
    <cellStyle name="RowTitles" xfId="231"/>
    <cellStyle name="RowTitles1-Detail" xfId="232"/>
    <cellStyle name="RowTitles-Col2" xfId="233"/>
    <cellStyle name="RowTitles-Detail" xfId="234"/>
    <cellStyle name="ss1" xfId="235"/>
    <cellStyle name="ss10" xfId="236"/>
    <cellStyle name="ss11" xfId="237"/>
    <cellStyle name="ss12" xfId="238"/>
    <cellStyle name="ss13" xfId="239"/>
    <cellStyle name="ss14" xfId="240"/>
    <cellStyle name="ss15" xfId="241"/>
    <cellStyle name="ss16" xfId="242"/>
    <cellStyle name="ss17" xfId="243"/>
    <cellStyle name="ss18" xfId="244"/>
    <cellStyle name="ss19" xfId="245"/>
    <cellStyle name="ss2" xfId="246"/>
    <cellStyle name="ss20" xfId="247"/>
    <cellStyle name="ss21" xfId="248"/>
    <cellStyle name="ss22" xfId="249"/>
    <cellStyle name="ss3" xfId="250"/>
    <cellStyle name="ss4" xfId="251"/>
    <cellStyle name="ss5" xfId="252"/>
    <cellStyle name="ss6" xfId="253"/>
    <cellStyle name="ss7" xfId="254"/>
    <cellStyle name="ss8" xfId="255"/>
    <cellStyle name="ss9" xfId="256"/>
    <cellStyle name="Standaard 2" xfId="257"/>
    <cellStyle name="Standaard 3" xfId="258"/>
    <cellStyle name="Standard_cpi-mp-be-stats" xfId="259"/>
    <cellStyle name="Style 1" xfId="260"/>
    <cellStyle name="Style 2" xfId="261"/>
    <cellStyle name="Table No." xfId="262"/>
    <cellStyle name="Table Title" xfId="263"/>
    <cellStyle name="Tagline" xfId="264"/>
    <cellStyle name="temp" xfId="265"/>
    <cellStyle name="test" xfId="288"/>
    <cellStyle name="Testo avviso" xfId="266"/>
    <cellStyle name="Testo descrittivo" xfId="267"/>
    <cellStyle name="Title" xfId="1" builtinId="15" customBuiltin="1"/>
    <cellStyle name="Title 1" xfId="268"/>
    <cellStyle name="Title 2" xfId="68"/>
    <cellStyle name="title1" xfId="269"/>
    <cellStyle name="Titolo" xfId="270"/>
    <cellStyle name="Titolo 1" xfId="271"/>
    <cellStyle name="Titolo 2" xfId="272"/>
    <cellStyle name="Titolo 3" xfId="273"/>
    <cellStyle name="Titolo 4" xfId="274"/>
    <cellStyle name="Titolo_SSI2012-Finaldata_JRCresults_2003" xfId="275"/>
    <cellStyle name="Totaal 2" xfId="276"/>
    <cellStyle name="Total" xfId="16" builtinId="25" customBuiltin="1"/>
    <cellStyle name="Total 2" xfId="69"/>
    <cellStyle name="Totale" xfId="277"/>
    <cellStyle name="Uitvoer 2" xfId="278"/>
    <cellStyle name="Valore non valido" xfId="279"/>
    <cellStyle name="Valore valido" xfId="280"/>
    <cellStyle name="Verklarende tekst 2" xfId="281"/>
    <cellStyle name="Waarschuwingstekst 2" xfId="282"/>
    <cellStyle name="Währung [0]_Germany" xfId="283"/>
    <cellStyle name="Währung_Germany" xfId="284"/>
    <cellStyle name="Warning Text" xfId="14" builtinId="11" customBuiltin="1"/>
    <cellStyle name="Warning Text 2" xfId="285"/>
  </cellStyles>
  <dxfs count="50">
    <dxf>
      <font>
        <b/>
        <i val="0"/>
      </font>
      <fill>
        <patternFill>
          <bgColor theme="8" tint="0.79998168889431442"/>
        </patternFill>
      </fill>
    </dxf>
    <dxf>
      <font>
        <b/>
        <i val="0"/>
      </font>
      <fill>
        <patternFill>
          <bgColor theme="8" tint="0.59996337778862885"/>
        </patternFill>
      </fill>
    </dxf>
    <dxf>
      <font>
        <b/>
        <i val="0"/>
      </font>
      <fill>
        <patternFill>
          <bgColor theme="8" tint="0.39994506668294322"/>
        </patternFill>
      </fill>
    </dxf>
    <dxf>
      <font>
        <b/>
        <i val="0"/>
        <color theme="0"/>
      </font>
      <fill>
        <patternFill>
          <bgColor theme="8" tint="-0.24994659260841701"/>
        </patternFill>
      </fill>
    </dxf>
    <dxf>
      <font>
        <b/>
        <i val="0"/>
        <color theme="0"/>
      </font>
      <fill>
        <patternFill>
          <bgColor theme="8" tint="-0.499984740745262"/>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39994506668294322"/>
        </patternFill>
      </fill>
    </dxf>
    <dxf>
      <font>
        <b/>
        <i val="0"/>
        <color theme="0"/>
      </font>
      <fill>
        <patternFill>
          <bgColor theme="4" tint="-0.24994659260841701"/>
        </patternFill>
      </fill>
    </dxf>
    <dxf>
      <font>
        <b/>
        <i val="0"/>
        <color theme="0"/>
      </font>
      <fill>
        <patternFill>
          <bgColor theme="4" tint="-0.499984740745262"/>
        </patternFill>
      </fill>
    </dxf>
    <dxf>
      <font>
        <b/>
        <i val="0"/>
      </font>
      <fill>
        <patternFill>
          <bgColor theme="6" tint="0.79998168889431442"/>
        </patternFill>
      </fill>
    </dxf>
    <dxf>
      <font>
        <b/>
        <i val="0"/>
      </font>
      <fill>
        <patternFill>
          <bgColor theme="6" tint="0.59996337778862885"/>
        </patternFill>
      </fill>
    </dxf>
    <dxf>
      <font>
        <b/>
        <i val="0"/>
      </font>
      <fill>
        <patternFill>
          <bgColor theme="6" tint="0.39994506668294322"/>
        </patternFill>
      </fill>
    </dxf>
    <dxf>
      <font>
        <b/>
        <i val="0"/>
        <color theme="0"/>
      </font>
      <fill>
        <patternFill>
          <bgColor theme="6" tint="-0.24994659260841701"/>
        </patternFill>
      </fill>
    </dxf>
    <dxf>
      <font>
        <b/>
        <i val="0"/>
        <color theme="0"/>
      </font>
      <fill>
        <patternFill>
          <bgColor theme="6" tint="-0.499984740745262"/>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39994506668294322"/>
        </patternFill>
      </fill>
    </dxf>
    <dxf>
      <font>
        <b/>
        <i val="0"/>
        <color theme="0"/>
      </font>
      <fill>
        <patternFill>
          <bgColor theme="4" tint="-0.24994659260841701"/>
        </patternFill>
      </fill>
    </dxf>
    <dxf>
      <font>
        <b/>
        <i val="0"/>
        <color theme="0"/>
      </font>
      <fill>
        <patternFill>
          <bgColor theme="4" tint="-0.499984740745262"/>
        </patternFill>
      </fill>
    </dxf>
    <dxf>
      <font>
        <b/>
        <i val="0"/>
      </font>
      <fill>
        <patternFill>
          <bgColor theme="6" tint="0.79998168889431442"/>
        </patternFill>
      </fill>
    </dxf>
    <dxf>
      <font>
        <b/>
        <i val="0"/>
      </font>
      <fill>
        <patternFill>
          <bgColor theme="6" tint="0.59996337778862885"/>
        </patternFill>
      </fill>
    </dxf>
    <dxf>
      <font>
        <b/>
        <i val="0"/>
      </font>
      <fill>
        <patternFill>
          <bgColor theme="6" tint="0.39994506668294322"/>
        </patternFill>
      </fill>
    </dxf>
    <dxf>
      <font>
        <b/>
        <i val="0"/>
        <color theme="0"/>
      </font>
      <fill>
        <patternFill>
          <bgColor theme="6" tint="-0.24994659260841701"/>
        </patternFill>
      </fill>
    </dxf>
    <dxf>
      <font>
        <b/>
        <i val="0"/>
        <color theme="0"/>
      </font>
      <fill>
        <patternFill>
          <bgColor theme="6" tint="-0.499984740745262"/>
        </patternFill>
      </fill>
    </dxf>
    <dxf>
      <font>
        <b/>
        <i val="0"/>
      </font>
      <fill>
        <patternFill>
          <bgColor theme="8" tint="0.79998168889431442"/>
        </patternFill>
      </fill>
    </dxf>
    <dxf>
      <font>
        <b/>
        <i val="0"/>
      </font>
      <fill>
        <patternFill>
          <bgColor theme="8" tint="0.59996337778862885"/>
        </patternFill>
      </fill>
    </dxf>
    <dxf>
      <font>
        <b/>
        <i val="0"/>
      </font>
      <fill>
        <patternFill>
          <bgColor theme="8" tint="0.39994506668294322"/>
        </patternFill>
      </fill>
    </dxf>
    <dxf>
      <font>
        <b/>
        <i val="0"/>
        <color theme="0"/>
      </font>
      <fill>
        <patternFill>
          <bgColor theme="8" tint="-0.24994659260841701"/>
        </patternFill>
      </fill>
    </dxf>
    <dxf>
      <font>
        <b/>
        <i val="0"/>
        <color theme="0"/>
      </font>
      <fill>
        <patternFill>
          <bgColor theme="8" tint="-0.499984740745262"/>
        </patternFill>
      </fill>
    </dxf>
    <dxf>
      <font>
        <b/>
        <i val="0"/>
      </font>
      <fill>
        <patternFill>
          <bgColor theme="3" tint="0.79998168889431442"/>
        </patternFill>
      </fill>
    </dxf>
    <dxf>
      <font>
        <b/>
        <i val="0"/>
      </font>
      <fill>
        <patternFill>
          <bgColor theme="3" tint="0.59996337778862885"/>
        </patternFill>
      </fill>
    </dxf>
    <dxf>
      <font>
        <b/>
        <i val="0"/>
      </font>
      <fill>
        <patternFill>
          <bgColor theme="3" tint="0.39994506668294322"/>
        </patternFill>
      </fill>
    </dxf>
    <dxf>
      <font>
        <b/>
        <i val="0"/>
        <color theme="0"/>
      </font>
      <fill>
        <patternFill>
          <bgColor theme="3" tint="-0.24994659260841701"/>
        </patternFill>
      </fill>
    </dxf>
    <dxf>
      <font>
        <b/>
        <i val="0"/>
        <color theme="0"/>
      </font>
      <fill>
        <patternFill>
          <bgColor theme="3" tint="-0.499984740745262"/>
        </patternFill>
      </fill>
    </dxf>
    <dxf>
      <font>
        <b/>
        <i val="0"/>
      </font>
      <fill>
        <patternFill>
          <bgColor theme="7" tint="0.79998168889431442"/>
        </patternFill>
      </fill>
    </dxf>
    <dxf>
      <font>
        <b/>
        <i val="0"/>
      </font>
      <fill>
        <patternFill>
          <bgColor theme="7" tint="0.59996337778862885"/>
        </patternFill>
      </fill>
    </dxf>
    <dxf>
      <font>
        <b/>
        <i val="0"/>
      </font>
      <fill>
        <patternFill>
          <bgColor theme="7" tint="0.39994506668294322"/>
        </patternFill>
      </fill>
    </dxf>
    <dxf>
      <font>
        <b/>
        <i val="0"/>
        <color theme="0"/>
      </font>
      <fill>
        <patternFill>
          <bgColor theme="7" tint="-0.24994659260841701"/>
        </patternFill>
      </fill>
    </dxf>
    <dxf>
      <font>
        <b/>
        <i val="0"/>
        <color theme="0"/>
      </font>
      <fill>
        <patternFill>
          <bgColor theme="7" tint="-0.499984740745262"/>
        </patternFill>
      </fill>
    </dxf>
    <dxf>
      <font>
        <b/>
        <i val="0"/>
      </font>
      <fill>
        <patternFill>
          <bgColor theme="9" tint="0.79998168889431442"/>
        </patternFill>
      </fill>
    </dxf>
    <dxf>
      <font>
        <b/>
        <i val="0"/>
      </font>
      <fill>
        <patternFill>
          <bgColor theme="9" tint="0.59996337778862885"/>
        </patternFill>
      </fill>
    </dxf>
    <dxf>
      <font>
        <b/>
        <i val="0"/>
      </font>
      <fill>
        <patternFill>
          <bgColor theme="9" tint="0.39994506668294322"/>
        </patternFill>
      </fill>
    </dxf>
    <dxf>
      <font>
        <b/>
        <i val="0"/>
        <color theme="0"/>
      </font>
      <fill>
        <patternFill>
          <bgColor theme="9" tint="-0.24994659260841701"/>
        </patternFill>
      </fill>
    </dxf>
    <dxf>
      <font>
        <b/>
        <i val="0"/>
        <color theme="0"/>
      </font>
      <fill>
        <patternFill>
          <bgColor theme="9" tint="-0.499984740745262"/>
        </patternFill>
      </fill>
    </dxf>
    <dxf>
      <font>
        <b/>
        <i val="0"/>
      </font>
      <fill>
        <patternFill>
          <bgColor theme="5" tint="0.79998168889431442"/>
        </patternFill>
      </fill>
    </dxf>
    <dxf>
      <font>
        <b/>
        <i val="0"/>
      </font>
      <fill>
        <patternFill>
          <bgColor theme="5" tint="0.59996337778862885"/>
        </patternFill>
      </fill>
    </dxf>
    <dxf>
      <font>
        <b/>
        <i val="0"/>
      </font>
      <fill>
        <patternFill>
          <bgColor theme="5" tint="0.39994506668294322"/>
        </patternFill>
      </fill>
    </dxf>
    <dxf>
      <font>
        <b/>
        <i val="0"/>
        <color theme="0"/>
      </font>
      <fill>
        <patternFill>
          <bgColor theme="5" tint="-0.24994659260841701"/>
        </patternFill>
      </fill>
    </dxf>
    <dxf>
      <font>
        <b/>
        <i val="0"/>
        <color theme="0"/>
      </font>
      <fill>
        <patternFill>
          <bgColor theme="5" tint="-0.499984740745262"/>
        </patternFill>
      </fill>
    </dxf>
  </dxfs>
  <tableStyles count="0" defaultTableStyle="TableStyleMedium2" defaultPivotStyle="PivotStyleLight16"/>
  <colors>
    <mruColors>
      <color rgb="FF6BAED6"/>
      <color rgb="FF323232"/>
      <color rgb="FFCE3327"/>
      <color rgb="FF7E935B"/>
      <color rgb="FF386192"/>
      <color rgb="FFF79751"/>
      <color rgb="FFFF6600"/>
      <color rgb="FF238B45"/>
      <color rgb="FFEFF3FF"/>
      <color rgb="FFBDD7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47625</xdr:rowOff>
    </xdr:from>
    <xdr:to>
      <xdr:col>0</xdr:col>
      <xdr:colOff>1326675</xdr:colOff>
      <xdr:row>1</xdr:row>
      <xdr:rowOff>186101</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14" t="26042" r="7949" b="26915"/>
        <a:stretch/>
      </xdr:blipFill>
      <xdr:spPr>
        <a:xfrm>
          <a:off x="66675" y="47625"/>
          <a:ext cx="1260000" cy="500426"/>
        </a:xfrm>
        <a:prstGeom prst="rect">
          <a:avLst/>
        </a:prstGeom>
      </xdr:spPr>
    </xdr:pic>
    <xdr:clientData/>
  </xdr:twoCellAnchor>
  <xdr:twoCellAnchor editAs="oneCell">
    <xdr:from>
      <xdr:col>0</xdr:col>
      <xdr:colOff>123826</xdr:colOff>
      <xdr:row>7</xdr:row>
      <xdr:rowOff>57151</xdr:rowOff>
    </xdr:from>
    <xdr:to>
      <xdr:col>0</xdr:col>
      <xdr:colOff>5924883</xdr:colOff>
      <xdr:row>8</xdr:row>
      <xdr:rowOff>3714750</xdr:rowOff>
    </xdr:to>
    <xdr:pic>
      <xdr:nvPicPr>
        <xdr:cNvPr id="5" name="Picture 4"/>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7986" b="7926"/>
        <a:stretch/>
      </xdr:blipFill>
      <xdr:spPr bwMode="auto">
        <a:xfrm>
          <a:off x="123826" y="4029076"/>
          <a:ext cx="5801057" cy="37433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66675</xdr:rowOff>
    </xdr:from>
    <xdr:to>
      <xdr:col>0</xdr:col>
      <xdr:colOff>1317150</xdr:colOff>
      <xdr:row>1</xdr:row>
      <xdr:rowOff>195626</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14" t="26042" r="7949" b="26915"/>
        <a:stretch/>
      </xdr:blipFill>
      <xdr:spPr>
        <a:xfrm>
          <a:off x="57150" y="66675"/>
          <a:ext cx="1260000" cy="5004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1</xdr:row>
      <xdr:rowOff>180975</xdr:rowOff>
    </xdr:from>
    <xdr:to>
      <xdr:col>1</xdr:col>
      <xdr:colOff>180750</xdr:colOff>
      <xdr:row>1</xdr:row>
      <xdr:rowOff>895868</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14" t="26042" r="7949" b="26915"/>
        <a:stretch/>
      </xdr:blipFill>
      <xdr:spPr>
        <a:xfrm>
          <a:off x="95250" y="381000"/>
          <a:ext cx="1800000" cy="71489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180974</xdr:colOff>
      <xdr:row>1</xdr:row>
      <xdr:rowOff>352425</xdr:rowOff>
    </xdr:from>
    <xdr:to>
      <xdr:col>1</xdr:col>
      <xdr:colOff>266474</xdr:colOff>
      <xdr:row>1</xdr:row>
      <xdr:rowOff>1067319</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14" t="26042" r="7949" b="26915"/>
        <a:stretch/>
      </xdr:blipFill>
      <xdr:spPr>
        <a:xfrm>
          <a:off x="180974" y="542925"/>
          <a:ext cx="1800000" cy="71489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200025</xdr:colOff>
      <xdr:row>1</xdr:row>
      <xdr:rowOff>352425</xdr:rowOff>
    </xdr:from>
    <xdr:to>
      <xdr:col>1</xdr:col>
      <xdr:colOff>285525</xdr:colOff>
      <xdr:row>1</xdr:row>
      <xdr:rowOff>1067319</xdr:rowOff>
    </xdr:to>
    <xdr:pic>
      <xdr:nvPicPr>
        <xdr:cNvPr id="3" name="Picture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14" t="26042" r="7949" b="26915"/>
        <a:stretch/>
      </xdr:blipFill>
      <xdr:spPr>
        <a:xfrm>
          <a:off x="200025" y="542925"/>
          <a:ext cx="1800000" cy="71489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161925</xdr:colOff>
      <xdr:row>1</xdr:row>
      <xdr:rowOff>333375</xdr:rowOff>
    </xdr:from>
    <xdr:to>
      <xdr:col>1</xdr:col>
      <xdr:colOff>247425</xdr:colOff>
      <xdr:row>1</xdr:row>
      <xdr:rowOff>1048269</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14" t="26042" r="7949" b="26915"/>
        <a:stretch/>
      </xdr:blipFill>
      <xdr:spPr>
        <a:xfrm>
          <a:off x="161925" y="523875"/>
          <a:ext cx="1800000" cy="71489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66675</xdr:colOff>
      <xdr:row>1</xdr:row>
      <xdr:rowOff>342900</xdr:rowOff>
    </xdr:from>
    <xdr:to>
      <xdr:col>0</xdr:col>
      <xdr:colOff>1866675</xdr:colOff>
      <xdr:row>1</xdr:row>
      <xdr:rowOff>1057794</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14" t="26042" r="7949" b="26915"/>
        <a:stretch/>
      </xdr:blipFill>
      <xdr:spPr>
        <a:xfrm>
          <a:off x="66675" y="533400"/>
          <a:ext cx="1800000" cy="714894"/>
        </a:xfrm>
        <a:prstGeom prst="rect">
          <a:avLst/>
        </a:prstGeom>
      </xdr:spPr>
    </xdr:pic>
    <xdr:clientData/>
  </xdr:twoCellAnchor>
</xdr:wsDr>
</file>

<file path=xl/queryTables/queryTable1.xml><?xml version="1.0" encoding="utf-8"?>
<queryTable xmlns="http://schemas.openxmlformats.org/spreadsheetml/2006/main" name="2012.06.11 - GFM Indicator List"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InfoRM OK">
      <a:dk1>
        <a:sysClr val="windowText" lastClr="000000"/>
      </a:dk1>
      <a:lt1>
        <a:sysClr val="window" lastClr="FFFFFF"/>
      </a:lt1>
      <a:dk2>
        <a:srgbClr val="C21A01"/>
      </a:dk2>
      <a:lt2>
        <a:srgbClr val="CCDDEA"/>
      </a:lt2>
      <a:accent1>
        <a:srgbClr val="FFAF44"/>
      </a:accent1>
      <a:accent2>
        <a:srgbClr val="F4833F"/>
      </a:accent2>
      <a:accent3>
        <a:srgbClr val="AFBD5E"/>
      </a:accent3>
      <a:accent4>
        <a:srgbClr val="6B8349"/>
      </a:accent4>
      <a:accent5>
        <a:srgbClr val="567EBB"/>
      </a:accent5>
      <a:accent6>
        <a:srgbClr val="2B4C7E"/>
      </a:accent6>
      <a:hlink>
        <a:srgbClr val="D83E2C"/>
      </a:hlink>
      <a:folHlink>
        <a:srgbClr val="ED7D27"/>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inform-index.or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3" Type="http://schemas.openxmlformats.org/officeDocument/2006/relationships/hyperlink" Target="http://www.fao.org/economic/ess/ess-fs/ess-fadata/en/" TargetMode="External"/><Relationship Id="rId18" Type="http://schemas.openxmlformats.org/officeDocument/2006/relationships/hyperlink" Target="http://data.worldbank.org/indicator/EG.ELC.ACCS.ZS" TargetMode="External"/><Relationship Id="rId26" Type="http://schemas.openxmlformats.org/officeDocument/2006/relationships/hyperlink" Target="http://preview.grid.unep.ch/" TargetMode="External"/><Relationship Id="rId39" Type="http://schemas.openxmlformats.org/officeDocument/2006/relationships/queryTable" Target="../queryTables/queryTable1.xml"/><Relationship Id="rId21" Type="http://schemas.openxmlformats.org/officeDocument/2006/relationships/hyperlink" Target="http://www.unicef.org/publications/index_pubs_statistics.html" TargetMode="External"/><Relationship Id="rId34" Type="http://schemas.openxmlformats.org/officeDocument/2006/relationships/hyperlink" Target="http://risk.preventionweb.net/capraviewer/download.jsp" TargetMode="External"/><Relationship Id="rId7" Type="http://schemas.openxmlformats.org/officeDocument/2006/relationships/hyperlink" Target="http://data.worldbank.org/indicator/DT.ODA.ODAT.GN.ZS" TargetMode="External"/><Relationship Id="rId12" Type="http://schemas.openxmlformats.org/officeDocument/2006/relationships/hyperlink" Target="http://www.fao.org/economic/ess/ess-fs/ess-fadata/en/" TargetMode="External"/><Relationship Id="rId17" Type="http://schemas.openxmlformats.org/officeDocument/2006/relationships/hyperlink" Target="http://data.worldbank.org/indicator/IT.CEL.SETS.P2" TargetMode="External"/><Relationship Id="rId25" Type="http://schemas.openxmlformats.org/officeDocument/2006/relationships/hyperlink" Target="http://preview.grid.unep.ch/" TargetMode="External"/><Relationship Id="rId33" Type="http://schemas.openxmlformats.org/officeDocument/2006/relationships/hyperlink" Target="http://www.emdat.be/" TargetMode="External"/><Relationship Id="rId38" Type="http://schemas.openxmlformats.org/officeDocument/2006/relationships/printerSettings" Target="../printerSettings/printerSettings7.bin"/><Relationship Id="rId2" Type="http://schemas.openxmlformats.org/officeDocument/2006/relationships/hyperlink" Target="http://hdrstats.undp.org/en/indicators/38406.html" TargetMode="External"/><Relationship Id="rId16" Type="http://schemas.openxmlformats.org/officeDocument/2006/relationships/hyperlink" Target="http://data.worldbank.org/indicator/IT.NET.USER.P2" TargetMode="External"/><Relationship Id="rId20" Type="http://schemas.openxmlformats.org/officeDocument/2006/relationships/hyperlink" Target="http://www.ornl.gov/sci/landscan/" TargetMode="External"/><Relationship Id="rId29" Type="http://schemas.openxmlformats.org/officeDocument/2006/relationships/hyperlink" Target="http://data.worldbank.org/indicator/SP.POP.TOTL" TargetMode="External"/><Relationship Id="rId1" Type="http://schemas.openxmlformats.org/officeDocument/2006/relationships/hyperlink" Target="http://hdrstats.undp.org/en/indicators/103106.html" TargetMode="External"/><Relationship Id="rId6" Type="http://schemas.openxmlformats.org/officeDocument/2006/relationships/hyperlink" Target="http://apps.who.int/ghodata" TargetMode="External"/><Relationship Id="rId11" Type="http://schemas.openxmlformats.org/officeDocument/2006/relationships/hyperlink" Target="http://www.emdat.be/" TargetMode="External"/><Relationship Id="rId24" Type="http://schemas.openxmlformats.org/officeDocument/2006/relationships/hyperlink" Target="http://preview.grid.unep.ch/" TargetMode="External"/><Relationship Id="rId32" Type="http://schemas.openxmlformats.org/officeDocument/2006/relationships/hyperlink" Target="http://www.emdat.be/" TargetMode="External"/><Relationship Id="rId37" Type="http://schemas.openxmlformats.org/officeDocument/2006/relationships/hyperlink" Target="http://data.worldbank.org/indicator/SH.MED.PHYS.ZS" TargetMode="External"/><Relationship Id="rId5" Type="http://schemas.openxmlformats.org/officeDocument/2006/relationships/hyperlink" Target="http://apps.who.int/ghodata" TargetMode="External"/><Relationship Id="rId15" Type="http://schemas.openxmlformats.org/officeDocument/2006/relationships/hyperlink" Target="http://www.fao.org/economic/ess/ess-fs/ess-fadata/en/" TargetMode="External"/><Relationship Id="rId23" Type="http://schemas.openxmlformats.org/officeDocument/2006/relationships/hyperlink" Target="http://stats.uis.unesco.org/unesco" TargetMode="External"/><Relationship Id="rId28" Type="http://schemas.openxmlformats.org/officeDocument/2006/relationships/hyperlink" Target="http://data.worldbank.org/indicator/SI.POV.GINI" TargetMode="External"/><Relationship Id="rId36" Type="http://schemas.openxmlformats.org/officeDocument/2006/relationships/hyperlink" Target="https://www.openstreetmap.org/" TargetMode="External"/><Relationship Id="rId10" Type="http://schemas.openxmlformats.org/officeDocument/2006/relationships/hyperlink" Target="http://preventionweb.net/applications/hfa/qbnhfa/" TargetMode="External"/><Relationship Id="rId19" Type="http://schemas.openxmlformats.org/officeDocument/2006/relationships/hyperlink" Target="http://apps.who.int/ghodata" TargetMode="External"/><Relationship Id="rId31" Type="http://schemas.openxmlformats.org/officeDocument/2006/relationships/hyperlink" Target="http://www.emdat.be/" TargetMode="External"/><Relationship Id="rId4" Type="http://schemas.openxmlformats.org/officeDocument/2006/relationships/hyperlink" Target="http://stats.uis.unesco.org/unesco" TargetMode="External"/><Relationship Id="rId9" Type="http://schemas.openxmlformats.org/officeDocument/2006/relationships/hyperlink" Target="http://fts.unocha.org/pageloader.aspx;" TargetMode="External"/><Relationship Id="rId14" Type="http://schemas.openxmlformats.org/officeDocument/2006/relationships/hyperlink" Target="http://www.fao.org/economic/ess/ess-fs/ess-fadata/en/" TargetMode="External"/><Relationship Id="rId22" Type="http://schemas.openxmlformats.org/officeDocument/2006/relationships/hyperlink" Target="http://info.worldbank.org/governance/wgi/index.asp" TargetMode="External"/><Relationship Id="rId27" Type="http://schemas.openxmlformats.org/officeDocument/2006/relationships/hyperlink" Target="http://www.unicef.org/publications/index_pubs_statistics.html" TargetMode="External"/><Relationship Id="rId30" Type="http://schemas.openxmlformats.org/officeDocument/2006/relationships/hyperlink" Target="http://www.imf.org/external/pubs/ft/weo/2015/01/weodata/index.aspx" TargetMode="External"/><Relationship Id="rId35" Type="http://schemas.openxmlformats.org/officeDocument/2006/relationships/hyperlink" Target="http://risk.preventionweb.net/capraviewer/download.jsp" TargetMode="External"/><Relationship Id="rId8" Type="http://schemas.openxmlformats.org/officeDocument/2006/relationships/hyperlink" Target="http://cpi.transparency.org/cpi2012/" TargetMode="External"/><Relationship Id="rId3" Type="http://schemas.openxmlformats.org/officeDocument/2006/relationships/hyperlink" Target="http://info.worldbank.org/governance/wgi/index.asp"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6"/>
  <sheetViews>
    <sheetView workbookViewId="0"/>
  </sheetViews>
  <sheetFormatPr defaultRowHeight="15" x14ac:dyDescent="0.25"/>
  <cols>
    <col min="1" max="1" width="98.28515625" style="4" customWidth="1"/>
    <col min="2" max="16384" width="9.140625" style="4"/>
  </cols>
  <sheetData>
    <row r="1" spans="1:1" ht="28.5" customHeight="1" x14ac:dyDescent="0.35">
      <c r="A1" s="23" t="s">
        <v>901</v>
      </c>
    </row>
    <row r="2" spans="1:1" ht="23.25" customHeight="1" x14ac:dyDescent="0.25">
      <c r="A2" s="24" t="s">
        <v>999</v>
      </c>
    </row>
    <row r="3" spans="1:1" ht="7.5" customHeight="1" x14ac:dyDescent="0.25">
      <c r="A3" s="7"/>
    </row>
    <row r="4" spans="1:1" ht="6.75" customHeight="1" x14ac:dyDescent="0.25">
      <c r="A4" s="18"/>
    </row>
    <row r="5" spans="1:1" x14ac:dyDescent="0.25">
      <c r="A5" s="119" t="s">
        <v>430</v>
      </c>
    </row>
    <row r="6" spans="1:1" ht="19.5" customHeight="1" x14ac:dyDescent="0.25">
      <c r="A6" s="118" t="s">
        <v>492</v>
      </c>
    </row>
    <row r="7" spans="1:1" ht="140.25" x14ac:dyDescent="0.25">
      <c r="A7" s="117" t="s">
        <v>902</v>
      </c>
    </row>
    <row r="8" spans="1:1" ht="6.75" customHeight="1" x14ac:dyDescent="0.25">
      <c r="A8" s="6"/>
    </row>
    <row r="9" spans="1:1" ht="300.75" customHeight="1" x14ac:dyDescent="0.25">
      <c r="A9" s="1"/>
    </row>
    <row r="10" spans="1:1" s="19" customFormat="1" ht="42.75" customHeight="1" x14ac:dyDescent="0.2">
      <c r="A10" s="120" t="s">
        <v>804</v>
      </c>
    </row>
    <row r="11" spans="1:1" ht="24" customHeight="1" x14ac:dyDescent="0.25">
      <c r="A11" s="121" t="s">
        <v>431</v>
      </c>
    </row>
    <row r="12" spans="1:1" ht="15.75" customHeight="1" x14ac:dyDescent="0.25">
      <c r="A12" s="156" t="s">
        <v>964</v>
      </c>
    </row>
    <row r="13" spans="1:1" ht="9" customHeight="1" x14ac:dyDescent="0.25">
      <c r="A13" s="122"/>
    </row>
    <row r="14" spans="1:1" x14ac:dyDescent="0.25">
      <c r="A14" s="123" t="s">
        <v>794</v>
      </c>
    </row>
    <row r="15" spans="1:1" x14ac:dyDescent="0.25">
      <c r="A15" s="155" t="s">
        <v>997</v>
      </c>
    </row>
    <row r="16" spans="1:1" ht="24.75" x14ac:dyDescent="0.25">
      <c r="A16" s="124" t="s">
        <v>1000</v>
      </c>
    </row>
    <row r="17" spans="1:1" x14ac:dyDescent="0.25">
      <c r="A17" s="124" t="s">
        <v>996</v>
      </c>
    </row>
    <row r="18" spans="1:1" x14ac:dyDescent="0.25">
      <c r="A18" s="124" t="s">
        <v>995</v>
      </c>
    </row>
    <row r="19" spans="1:1" x14ac:dyDescent="0.25">
      <c r="A19" s="155" t="s">
        <v>963</v>
      </c>
    </row>
    <row r="20" spans="1:1" ht="24.75" x14ac:dyDescent="0.25">
      <c r="A20" s="124" t="s">
        <v>910</v>
      </c>
    </row>
    <row r="21" spans="1:1" ht="63.75" customHeight="1" x14ac:dyDescent="0.25">
      <c r="A21" s="124" t="s">
        <v>909</v>
      </c>
    </row>
    <row r="22" spans="1:1" ht="24.75" x14ac:dyDescent="0.25">
      <c r="A22" s="124" t="s">
        <v>903</v>
      </c>
    </row>
    <row r="23" spans="1:1" x14ac:dyDescent="0.25">
      <c r="A23" s="124" t="s">
        <v>873</v>
      </c>
    </row>
    <row r="24" spans="1:1" x14ac:dyDescent="0.25">
      <c r="A24" s="124" t="s">
        <v>871</v>
      </c>
    </row>
    <row r="25" spans="1:1" x14ac:dyDescent="0.25">
      <c r="A25" s="124" t="s">
        <v>854</v>
      </c>
    </row>
    <row r="26" spans="1:1" ht="84.75" x14ac:dyDescent="0.25">
      <c r="A26" s="124" t="s">
        <v>908</v>
      </c>
    </row>
    <row r="27" spans="1:1" x14ac:dyDescent="0.25">
      <c r="A27" s="124" t="s">
        <v>821</v>
      </c>
    </row>
    <row r="28" spans="1:1" ht="24.75" x14ac:dyDescent="0.25">
      <c r="A28" s="124" t="s">
        <v>816</v>
      </c>
    </row>
    <row r="29" spans="1:1" x14ac:dyDescent="0.25">
      <c r="A29" s="124" t="s">
        <v>797</v>
      </c>
    </row>
    <row r="30" spans="1:1" x14ac:dyDescent="0.25">
      <c r="A30" s="124" t="s">
        <v>796</v>
      </c>
    </row>
    <row r="31" spans="1:1" x14ac:dyDescent="0.25">
      <c r="A31" s="124" t="s">
        <v>788</v>
      </c>
    </row>
    <row r="32" spans="1:1" x14ac:dyDescent="0.25">
      <c r="A32" s="124" t="s">
        <v>789</v>
      </c>
    </row>
    <row r="33" spans="1:1" x14ac:dyDescent="0.25">
      <c r="A33" s="124" t="s">
        <v>790</v>
      </c>
    </row>
    <row r="34" spans="1:1" ht="24.75" x14ac:dyDescent="0.25">
      <c r="A34" s="124" t="s">
        <v>791</v>
      </c>
    </row>
    <row r="35" spans="1:1" x14ac:dyDescent="0.25">
      <c r="A35" s="124" t="s">
        <v>792</v>
      </c>
    </row>
    <row r="36" spans="1:1" x14ac:dyDescent="0.25">
      <c r="A36" s="124" t="s">
        <v>793</v>
      </c>
    </row>
  </sheetData>
  <hyperlinks>
    <hyperlink ref="A5" location="'Table of Contents'!A1" display="(table of Contents)"/>
    <hyperlink ref="A12" r:id="rId1"/>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1" width="70.42578125" bestFit="1" customWidth="1"/>
    <col min="2" max="2" width="21.85546875" bestFit="1" customWidth="1"/>
  </cols>
  <sheetData>
    <row r="1" spans="1:2" ht="29.25" customHeight="1" x14ac:dyDescent="0.35">
      <c r="A1" s="50" t="s">
        <v>466</v>
      </c>
      <c r="B1" s="172" t="s">
        <v>433</v>
      </c>
    </row>
    <row r="2" spans="1:2" s="5" customFormat="1" ht="16.5" customHeight="1" x14ac:dyDescent="0.25">
      <c r="A2" s="30"/>
      <c r="B2" s="172"/>
    </row>
    <row r="3" spans="1:2" s="5" customFormat="1" ht="10.5" customHeight="1" x14ac:dyDescent="0.25">
      <c r="A3" s="25"/>
      <c r="B3" s="26"/>
    </row>
    <row r="4" spans="1:2" x14ac:dyDescent="0.25">
      <c r="A4" s="125" t="s">
        <v>432</v>
      </c>
      <c r="B4" s="27"/>
    </row>
    <row r="5" spans="1:2" ht="18.75" customHeight="1" x14ac:dyDescent="0.25">
      <c r="A5" s="126" t="s">
        <v>434</v>
      </c>
      <c r="B5" s="28" t="s">
        <v>919</v>
      </c>
    </row>
    <row r="6" spans="1:2" ht="18.75" customHeight="1" x14ac:dyDescent="0.25">
      <c r="A6" s="126" t="s">
        <v>468</v>
      </c>
      <c r="B6" s="28" t="s">
        <v>467</v>
      </c>
    </row>
    <row r="7" spans="1:2" ht="18.75" customHeight="1" x14ac:dyDescent="0.25">
      <c r="A7" s="126" t="s">
        <v>435</v>
      </c>
      <c r="B7" s="28" t="s">
        <v>383</v>
      </c>
    </row>
    <row r="8" spans="1:2" ht="18.75" customHeight="1" x14ac:dyDescent="0.25">
      <c r="A8" s="126" t="s">
        <v>436</v>
      </c>
      <c r="B8" s="28" t="s">
        <v>469</v>
      </c>
    </row>
    <row r="9" spans="1:2" s="5" customFormat="1" ht="18.75" customHeight="1" x14ac:dyDescent="0.25">
      <c r="A9" s="126" t="s">
        <v>723</v>
      </c>
      <c r="B9" s="29" t="s">
        <v>723</v>
      </c>
    </row>
    <row r="10" spans="1:2" ht="18.75" customHeight="1" x14ac:dyDescent="0.25">
      <c r="A10" s="126" t="s">
        <v>724</v>
      </c>
      <c r="B10" s="28" t="s">
        <v>724</v>
      </c>
    </row>
    <row r="11" spans="1:2" ht="18.75" customHeight="1" x14ac:dyDescent="0.25">
      <c r="A11" s="126" t="s">
        <v>785</v>
      </c>
      <c r="B11" s="28" t="s">
        <v>785</v>
      </c>
    </row>
  </sheetData>
  <mergeCells count="1">
    <mergeCell ref="B1:B2"/>
  </mergeCells>
  <hyperlinks>
    <hyperlink ref="A4" location="Home!A1" display="(home)"/>
    <hyperlink ref="B5" location="'InfoRM 2014 (a-z)'!A1" display="InfoRM 2014 (a-z)"/>
    <hyperlink ref="B6" location="'Hazard &amp; Exposure'!A1" display="Hazard &amp; Exposure"/>
    <hyperlink ref="B7" location="Vulnerability!A1" display="Vulnerability"/>
    <hyperlink ref="B8" location="'Lack of Coping Capacity'!A1" display="Lack of Coping Capacity"/>
    <hyperlink ref="B10" location="'Data Source'!A1" display="Data sources"/>
    <hyperlink ref="B9" location="'Indicator Data'!A1" display="Indicator Data"/>
    <hyperlink ref="B11" location="Regions!A1" display="Regions!A1"/>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194"/>
  <sheetViews>
    <sheetView showGridLines="0" zoomScale="90" zoomScaleNormal="90" workbookViewId="0">
      <pane ySplit="3" topLeftCell="A4" activePane="bottomLeft" state="frozen"/>
      <selection pane="bottomLeft" sqref="A1:AI1"/>
    </sheetView>
  </sheetViews>
  <sheetFormatPr defaultRowHeight="15" x14ac:dyDescent="0.25"/>
  <cols>
    <col min="1" max="1" width="25.7109375" style="4" bestFit="1" customWidth="1"/>
    <col min="2" max="2" width="9.140625" style="4"/>
    <col min="3" max="33" width="7.85546875" style="4" customWidth="1"/>
    <col min="34" max="34" width="6.85546875" style="4" customWidth="1"/>
    <col min="35" max="35" width="8.85546875" style="4" customWidth="1"/>
    <col min="36" max="16384" width="9.140625" style="4"/>
  </cols>
  <sheetData>
    <row r="1" spans="1:36" ht="15.75" customHeight="1" x14ac:dyDescent="0.3">
      <c r="A1" s="173"/>
      <c r="B1" s="173"/>
      <c r="C1" s="173"/>
      <c r="D1" s="173"/>
      <c r="E1" s="173"/>
      <c r="F1" s="173"/>
      <c r="G1" s="173"/>
      <c r="H1" s="173"/>
      <c r="I1" s="173"/>
      <c r="J1" s="173"/>
      <c r="K1" s="173"/>
      <c r="L1" s="173"/>
      <c r="M1" s="173"/>
      <c r="N1" s="173"/>
      <c r="O1" s="173"/>
      <c r="P1" s="173"/>
      <c r="Q1" s="173"/>
      <c r="R1" s="173"/>
      <c r="S1" s="173"/>
      <c r="T1" s="173"/>
      <c r="U1" s="173"/>
      <c r="V1" s="173"/>
      <c r="W1" s="173"/>
      <c r="X1" s="173"/>
      <c r="Y1" s="173"/>
      <c r="Z1" s="173"/>
      <c r="AA1" s="173"/>
      <c r="AB1" s="173"/>
      <c r="AC1" s="173"/>
      <c r="AD1" s="173"/>
      <c r="AE1" s="173"/>
      <c r="AF1" s="173"/>
      <c r="AG1" s="173"/>
      <c r="AH1" s="173"/>
      <c r="AI1" s="173"/>
    </row>
    <row r="2" spans="1:36" s="2" customFormat="1" ht="107.25" customHeight="1" thickBot="1" x14ac:dyDescent="0.35">
      <c r="A2" s="127" t="s">
        <v>380</v>
      </c>
      <c r="B2" s="45" t="s">
        <v>358</v>
      </c>
      <c r="C2" s="31" t="s">
        <v>500</v>
      </c>
      <c r="D2" s="31" t="s">
        <v>506</v>
      </c>
      <c r="E2" s="31" t="s">
        <v>501</v>
      </c>
      <c r="F2" s="31" t="s">
        <v>509</v>
      </c>
      <c r="G2" s="31" t="s">
        <v>514</v>
      </c>
      <c r="H2" s="32" t="s">
        <v>365</v>
      </c>
      <c r="I2" s="31" t="s">
        <v>890</v>
      </c>
      <c r="J2" s="31" t="s">
        <v>892</v>
      </c>
      <c r="K2" s="32" t="s">
        <v>366</v>
      </c>
      <c r="L2" s="33" t="s">
        <v>891</v>
      </c>
      <c r="M2" s="34" t="s">
        <v>425</v>
      </c>
      <c r="N2" s="34" t="s">
        <v>399</v>
      </c>
      <c r="O2" s="34" t="s">
        <v>422</v>
      </c>
      <c r="P2" s="35" t="s">
        <v>491</v>
      </c>
      <c r="Q2" s="34" t="s">
        <v>398</v>
      </c>
      <c r="R2" s="36" t="s">
        <v>465</v>
      </c>
      <c r="S2" s="36" t="s">
        <v>409</v>
      </c>
      <c r="T2" s="36" t="s">
        <v>410</v>
      </c>
      <c r="U2" s="36" t="s">
        <v>411</v>
      </c>
      <c r="V2" s="37" t="s">
        <v>423</v>
      </c>
      <c r="W2" s="35" t="s">
        <v>412</v>
      </c>
      <c r="X2" s="38" t="s">
        <v>369</v>
      </c>
      <c r="Y2" s="39" t="s">
        <v>413</v>
      </c>
      <c r="Z2" s="39" t="s">
        <v>414</v>
      </c>
      <c r="AA2" s="40" t="s">
        <v>367</v>
      </c>
      <c r="AB2" s="39" t="s">
        <v>381</v>
      </c>
      <c r="AC2" s="39" t="s">
        <v>415</v>
      </c>
      <c r="AD2" s="39" t="s">
        <v>416</v>
      </c>
      <c r="AE2" s="40" t="s">
        <v>368</v>
      </c>
      <c r="AF2" s="41" t="s">
        <v>820</v>
      </c>
      <c r="AG2" s="42" t="s">
        <v>896</v>
      </c>
      <c r="AH2" s="166" t="s">
        <v>876</v>
      </c>
      <c r="AI2" s="167" t="s">
        <v>976</v>
      </c>
    </row>
    <row r="3" spans="1:36" s="2" customFormat="1" ht="15" customHeight="1" thickTop="1" thickBot="1" x14ac:dyDescent="0.35">
      <c r="A3" s="128" t="s">
        <v>805</v>
      </c>
      <c r="B3" s="48" t="s">
        <v>805</v>
      </c>
      <c r="C3" s="49" t="s">
        <v>806</v>
      </c>
      <c r="D3" s="49" t="s">
        <v>806</v>
      </c>
      <c r="E3" s="49" t="s">
        <v>806</v>
      </c>
      <c r="F3" s="49" t="s">
        <v>806</v>
      </c>
      <c r="G3" s="49" t="s">
        <v>806</v>
      </c>
      <c r="H3" s="49" t="s">
        <v>806</v>
      </c>
      <c r="I3" s="49" t="s">
        <v>806</v>
      </c>
      <c r="J3" s="49" t="s">
        <v>806</v>
      </c>
      <c r="K3" s="49" t="s">
        <v>806</v>
      </c>
      <c r="L3" s="49" t="s">
        <v>806</v>
      </c>
      <c r="M3" s="49" t="s">
        <v>806</v>
      </c>
      <c r="N3" s="49" t="s">
        <v>806</v>
      </c>
      <c r="O3" s="49" t="s">
        <v>806</v>
      </c>
      <c r="P3" s="49" t="s">
        <v>806</v>
      </c>
      <c r="Q3" s="49" t="s">
        <v>806</v>
      </c>
      <c r="R3" s="49" t="s">
        <v>806</v>
      </c>
      <c r="S3" s="49" t="s">
        <v>806</v>
      </c>
      <c r="T3" s="49" t="s">
        <v>806</v>
      </c>
      <c r="U3" s="49" t="s">
        <v>806</v>
      </c>
      <c r="V3" s="49" t="s">
        <v>806</v>
      </c>
      <c r="W3" s="49" t="s">
        <v>806</v>
      </c>
      <c r="X3" s="49" t="s">
        <v>806</v>
      </c>
      <c r="Y3" s="49" t="s">
        <v>806</v>
      </c>
      <c r="Z3" s="49" t="s">
        <v>806</v>
      </c>
      <c r="AA3" s="49" t="s">
        <v>806</v>
      </c>
      <c r="AB3" s="49" t="s">
        <v>806</v>
      </c>
      <c r="AC3" s="49" t="s">
        <v>806</v>
      </c>
      <c r="AD3" s="49" t="s">
        <v>806</v>
      </c>
      <c r="AE3" s="49" t="s">
        <v>806</v>
      </c>
      <c r="AF3" s="49" t="s">
        <v>806</v>
      </c>
      <c r="AG3" s="49" t="s">
        <v>806</v>
      </c>
      <c r="AH3" s="49" t="s">
        <v>877</v>
      </c>
    </row>
    <row r="4" spans="1:36" ht="16.5" thickTop="1" thickBot="1" x14ac:dyDescent="0.3">
      <c r="A4" s="129" t="s">
        <v>1</v>
      </c>
      <c r="B4" s="46" t="s">
        <v>0</v>
      </c>
      <c r="C4" s="162">
        <f>'Hazard &amp; Exposure'!AO3</f>
        <v>8.9</v>
      </c>
      <c r="D4" s="163">
        <f>'Hazard &amp; Exposure'!AP3</f>
        <v>6.6</v>
      </c>
      <c r="E4" s="163">
        <f>'Hazard &amp; Exposure'!AQ3</f>
        <v>0</v>
      </c>
      <c r="F4" s="163">
        <f>'Hazard &amp; Exposure'!AR3</f>
        <v>0</v>
      </c>
      <c r="G4" s="163">
        <f>'Hazard &amp; Exposure'!AU3</f>
        <v>6.7</v>
      </c>
      <c r="H4" s="43">
        <f>'Hazard &amp; Exposure'!AV3</f>
        <v>5.5</v>
      </c>
      <c r="I4" s="163">
        <f>'Hazard &amp; Exposure'!AY3</f>
        <v>10</v>
      </c>
      <c r="J4" s="163">
        <f>'Hazard &amp; Exposure'!BB3</f>
        <v>10</v>
      </c>
      <c r="K4" s="43">
        <f>'Hazard &amp; Exposure'!BC3</f>
        <v>10</v>
      </c>
      <c r="L4" s="44">
        <f t="shared" ref="L4:L35" si="0">ROUND((10-GEOMEAN(((10-H4)/10*9+1),((10-K4)/10*9+1)))/9*10,1)</f>
        <v>8.6</v>
      </c>
      <c r="M4" s="161">
        <f>Vulnerability!E3</f>
        <v>6.5</v>
      </c>
      <c r="N4" s="159">
        <f>Vulnerability!H3</f>
        <v>5.0999999999999996</v>
      </c>
      <c r="O4" s="159">
        <f>Vulnerability!M3</f>
        <v>9.3000000000000007</v>
      </c>
      <c r="P4" s="43">
        <f>Vulnerability!N3</f>
        <v>6.9</v>
      </c>
      <c r="Q4" s="159">
        <f>Vulnerability!S3</f>
        <v>8.9</v>
      </c>
      <c r="R4" s="158">
        <f>Vulnerability!W3</f>
        <v>1.2</v>
      </c>
      <c r="S4" s="158">
        <f>Vulnerability!Z3</f>
        <v>7.4</v>
      </c>
      <c r="T4" s="158">
        <f>Vulnerability!AC3</f>
        <v>0.3</v>
      </c>
      <c r="U4" s="158">
        <f>Vulnerability!AI3</f>
        <v>7.1</v>
      </c>
      <c r="V4" s="159">
        <f>Vulnerability!AJ3</f>
        <v>4.8</v>
      </c>
      <c r="W4" s="43">
        <f>Vulnerability!AK3</f>
        <v>7.4</v>
      </c>
      <c r="X4" s="44">
        <f t="shared" ref="X4:X35" si="1">ROUND((10-GEOMEAN(((10-P4)/10*9+1),((10-W4)/10*9+1)))/9*10,1)</f>
        <v>7.2</v>
      </c>
      <c r="Y4" s="160">
        <f>'Lack of Coping Capacity'!D3</f>
        <v>6.3</v>
      </c>
      <c r="Z4" s="157">
        <f>'Lack of Coping Capacity'!G3</f>
        <v>8.4</v>
      </c>
      <c r="AA4" s="43">
        <f>'Lack of Coping Capacity'!H3</f>
        <v>7.4</v>
      </c>
      <c r="AB4" s="157">
        <f>'Lack of Coping Capacity'!M3</f>
        <v>7.9</v>
      </c>
      <c r="AC4" s="157">
        <f>'Lack of Coping Capacity'!R3</f>
        <v>8.5</v>
      </c>
      <c r="AD4" s="157">
        <f>'Lack of Coping Capacity'!V3</f>
        <v>9.1</v>
      </c>
      <c r="AE4" s="43">
        <f>'Lack of Coping Capacity'!W3</f>
        <v>8.5</v>
      </c>
      <c r="AF4" s="44">
        <f t="shared" ref="AF4:AF35" si="2">ROUND((10-GEOMEAN(((10-AA4)/10*9+1),((10-AE4)/10*9+1)))/9*10,1)</f>
        <v>8</v>
      </c>
      <c r="AG4" s="169">
        <f t="shared" ref="AG4:AG35" si="3">ROUND(L4^(1/3)*X4^(1/3)*AF4^(1/3),1)</f>
        <v>7.9</v>
      </c>
      <c r="AH4" s="145">
        <f t="shared" ref="AH4:AH35" si="4">_xlfn.RANK.EQ(AG4,AG$4:AG$194)</f>
        <v>3</v>
      </c>
      <c r="AI4" s="165">
        <f>COUNTIF('Indicator Data'!C5:BB5,"No data")</f>
        <v>2</v>
      </c>
      <c r="AJ4" s="168">
        <f>AI4/51</f>
        <v>3.9215686274509803E-2</v>
      </c>
    </row>
    <row r="5" spans="1:36" ht="16.5" thickTop="1" thickBot="1" x14ac:dyDescent="0.3">
      <c r="A5" s="130" t="s">
        <v>3</v>
      </c>
      <c r="B5" s="47" t="s">
        <v>2</v>
      </c>
      <c r="C5" s="164">
        <f>'Hazard &amp; Exposure'!AO4</f>
        <v>6.3</v>
      </c>
      <c r="D5" s="163">
        <f>'Hazard &amp; Exposure'!AP4</f>
        <v>4.5</v>
      </c>
      <c r="E5" s="163">
        <f>'Hazard &amp; Exposure'!AQ4</f>
        <v>7.5</v>
      </c>
      <c r="F5" s="163">
        <f>'Hazard &amp; Exposure'!AR4</f>
        <v>0</v>
      </c>
      <c r="G5" s="163">
        <f>'Hazard &amp; Exposure'!AU4</f>
        <v>5.0999999999999996</v>
      </c>
      <c r="H5" s="43">
        <f>'Hazard &amp; Exposure'!AV4</f>
        <v>5.0999999999999996</v>
      </c>
      <c r="I5" s="163">
        <f>'Hazard &amp; Exposure'!AY4</f>
        <v>0.4</v>
      </c>
      <c r="J5" s="163">
        <f>'Hazard &amp; Exposure'!BB4</f>
        <v>0</v>
      </c>
      <c r="K5" s="43">
        <f>'Hazard &amp; Exposure'!BC4</f>
        <v>0.3</v>
      </c>
      <c r="L5" s="44">
        <f t="shared" si="0"/>
        <v>3</v>
      </c>
      <c r="M5" s="161">
        <f>Vulnerability!E4</f>
        <v>2</v>
      </c>
      <c r="N5" s="159">
        <f>Vulnerability!H4</f>
        <v>2.2000000000000002</v>
      </c>
      <c r="O5" s="159">
        <f>Vulnerability!M4</f>
        <v>2.9</v>
      </c>
      <c r="P5" s="43">
        <f>Vulnerability!N4</f>
        <v>2.2999999999999998</v>
      </c>
      <c r="Q5" s="159">
        <f>Vulnerability!S4</f>
        <v>0</v>
      </c>
      <c r="R5" s="158">
        <f>Vulnerability!W4</f>
        <v>0.3</v>
      </c>
      <c r="S5" s="158">
        <f>Vulnerability!Z4</f>
        <v>1.3</v>
      </c>
      <c r="T5" s="158">
        <f>Vulnerability!AC4</f>
        <v>1.5</v>
      </c>
      <c r="U5" s="158">
        <f>Vulnerability!AI4</f>
        <v>3.2</v>
      </c>
      <c r="V5" s="159">
        <f>Vulnerability!AJ4</f>
        <v>1.6</v>
      </c>
      <c r="W5" s="43">
        <f>Vulnerability!AK4</f>
        <v>0.8</v>
      </c>
      <c r="X5" s="44">
        <f t="shared" si="1"/>
        <v>1.6</v>
      </c>
      <c r="Y5" s="160" t="str">
        <f>'Lack of Coping Capacity'!D4</f>
        <v>x</v>
      </c>
      <c r="Z5" s="157">
        <f>'Lack of Coping Capacity'!G4</f>
        <v>6.2</v>
      </c>
      <c r="AA5" s="43">
        <f>'Lack of Coping Capacity'!H4</f>
        <v>6.2</v>
      </c>
      <c r="AB5" s="157">
        <f>'Lack of Coping Capacity'!M4</f>
        <v>2.4</v>
      </c>
      <c r="AC5" s="157">
        <f>'Lack of Coping Capacity'!R4</f>
        <v>1.6</v>
      </c>
      <c r="AD5" s="157">
        <f>'Lack of Coping Capacity'!V4</f>
        <v>5.2</v>
      </c>
      <c r="AE5" s="43">
        <f>'Lack of Coping Capacity'!W4</f>
        <v>3.1</v>
      </c>
      <c r="AF5" s="44">
        <f t="shared" si="2"/>
        <v>4.8</v>
      </c>
      <c r="AG5" s="170">
        <f t="shared" si="3"/>
        <v>2.8</v>
      </c>
      <c r="AH5" s="145">
        <f t="shared" si="4"/>
        <v>115</v>
      </c>
      <c r="AI5" s="165">
        <f>COUNTIF('Indicator Data'!C6:BB6,"No data")</f>
        <v>2</v>
      </c>
      <c r="AJ5" s="168">
        <f t="shared" ref="AJ5:AJ68" si="5">AI5/51</f>
        <v>3.9215686274509803E-2</v>
      </c>
    </row>
    <row r="6" spans="1:36" ht="16.5" thickTop="1" thickBot="1" x14ac:dyDescent="0.3">
      <c r="A6" s="130" t="s">
        <v>5</v>
      </c>
      <c r="B6" s="47" t="s">
        <v>4</v>
      </c>
      <c r="C6" s="164">
        <f>'Hazard &amp; Exposure'!AO5</f>
        <v>5.2</v>
      </c>
      <c r="D6" s="163">
        <f>'Hazard &amp; Exposure'!AP5</f>
        <v>5.3</v>
      </c>
      <c r="E6" s="163">
        <f>'Hazard &amp; Exposure'!AQ5</f>
        <v>3.9</v>
      </c>
      <c r="F6" s="163">
        <f>'Hazard &amp; Exposure'!AR5</f>
        <v>0</v>
      </c>
      <c r="G6" s="163">
        <f>'Hazard &amp; Exposure'!AU5</f>
        <v>2.6</v>
      </c>
      <c r="H6" s="43">
        <f>'Hazard &amp; Exposure'!AV5</f>
        <v>3.6</v>
      </c>
      <c r="I6" s="163">
        <f>'Hazard &amp; Exposure'!AY5</f>
        <v>5.3</v>
      </c>
      <c r="J6" s="163">
        <f>'Hazard &amp; Exposure'!BB5</f>
        <v>8</v>
      </c>
      <c r="K6" s="43">
        <f>'Hazard &amp; Exposure'!BC5</f>
        <v>8</v>
      </c>
      <c r="L6" s="44">
        <f t="shared" si="0"/>
        <v>6.3</v>
      </c>
      <c r="M6" s="161">
        <f>Vulnerability!E5</f>
        <v>3.6</v>
      </c>
      <c r="N6" s="159">
        <f>Vulnerability!H5</f>
        <v>5.7</v>
      </c>
      <c r="O6" s="159">
        <f>Vulnerability!M5</f>
        <v>0.2</v>
      </c>
      <c r="P6" s="43">
        <f>Vulnerability!N5</f>
        <v>3.3</v>
      </c>
      <c r="Q6" s="159">
        <f>Vulnerability!S5</f>
        <v>5.3</v>
      </c>
      <c r="R6" s="158">
        <f>Vulnerability!W5</f>
        <v>0.6</v>
      </c>
      <c r="S6" s="158">
        <f>Vulnerability!Z5</f>
        <v>1.4</v>
      </c>
      <c r="T6" s="158">
        <f>Vulnerability!AC5</f>
        <v>0</v>
      </c>
      <c r="U6" s="158">
        <f>Vulnerability!AI5</f>
        <v>1.7</v>
      </c>
      <c r="V6" s="159">
        <f>Vulnerability!AJ5</f>
        <v>0.9</v>
      </c>
      <c r="W6" s="43">
        <f>Vulnerability!AK5</f>
        <v>3.4</v>
      </c>
      <c r="X6" s="44">
        <f t="shared" si="1"/>
        <v>3.4</v>
      </c>
      <c r="Y6" s="160">
        <f>'Lack of Coping Capacity'!D5</f>
        <v>3.5</v>
      </c>
      <c r="Z6" s="157">
        <f>'Lack of Coping Capacity'!G5</f>
        <v>6.3</v>
      </c>
      <c r="AA6" s="43">
        <f>'Lack of Coping Capacity'!H5</f>
        <v>4.9000000000000004</v>
      </c>
      <c r="AB6" s="157">
        <f>'Lack of Coping Capacity'!M5</f>
        <v>4.7</v>
      </c>
      <c r="AC6" s="157">
        <f>'Lack of Coping Capacity'!R5</f>
        <v>4.8</v>
      </c>
      <c r="AD6" s="157">
        <f>'Lack of Coping Capacity'!V5</f>
        <v>5.2</v>
      </c>
      <c r="AE6" s="43">
        <f>'Lack of Coping Capacity'!W5</f>
        <v>4.9000000000000004</v>
      </c>
      <c r="AF6" s="44">
        <f t="shared" si="2"/>
        <v>4.9000000000000004</v>
      </c>
      <c r="AG6" s="170">
        <f t="shared" si="3"/>
        <v>4.7</v>
      </c>
      <c r="AH6" s="145">
        <f t="shared" si="4"/>
        <v>39</v>
      </c>
      <c r="AI6" s="165">
        <f>COUNTIF('Indicator Data'!C7:BB7,"No data")</f>
        <v>2</v>
      </c>
      <c r="AJ6" s="168">
        <f t="shared" si="5"/>
        <v>3.9215686274509803E-2</v>
      </c>
    </row>
    <row r="7" spans="1:36" ht="16.5" thickTop="1" thickBot="1" x14ac:dyDescent="0.3">
      <c r="A7" s="130" t="s">
        <v>7</v>
      </c>
      <c r="B7" s="47" t="s">
        <v>6</v>
      </c>
      <c r="C7" s="164">
        <f>'Hazard &amp; Exposure'!AO6</f>
        <v>0.1</v>
      </c>
      <c r="D7" s="163">
        <f>'Hazard &amp; Exposure'!AP6</f>
        <v>4.4000000000000004</v>
      </c>
      <c r="E7" s="163">
        <f>'Hazard &amp; Exposure'!AQ6</f>
        <v>0</v>
      </c>
      <c r="F7" s="163">
        <f>'Hazard &amp; Exposure'!AR6</f>
        <v>0</v>
      </c>
      <c r="G7" s="163">
        <f>'Hazard &amp; Exposure'!AU6</f>
        <v>4.3</v>
      </c>
      <c r="H7" s="43">
        <f>'Hazard &amp; Exposure'!AV6</f>
        <v>2</v>
      </c>
      <c r="I7" s="163">
        <f>'Hazard &amp; Exposure'!AY6</f>
        <v>3.7</v>
      </c>
      <c r="J7" s="163">
        <f>'Hazard &amp; Exposure'!BB6</f>
        <v>0</v>
      </c>
      <c r="K7" s="43">
        <f>'Hazard &amp; Exposure'!BC6</f>
        <v>2.6</v>
      </c>
      <c r="L7" s="44">
        <f t="shared" si="0"/>
        <v>2.2999999999999998</v>
      </c>
      <c r="M7" s="161">
        <f>Vulnerability!E6</f>
        <v>6.5</v>
      </c>
      <c r="N7" s="159">
        <f>Vulnerability!H6</f>
        <v>4.4000000000000004</v>
      </c>
      <c r="O7" s="159">
        <f>Vulnerability!M6</f>
        <v>0.4</v>
      </c>
      <c r="P7" s="43">
        <f>Vulnerability!N6</f>
        <v>4.5</v>
      </c>
      <c r="Q7" s="159">
        <f>Vulnerability!S6</f>
        <v>4.2</v>
      </c>
      <c r="R7" s="158">
        <f>Vulnerability!W6</f>
        <v>6.2</v>
      </c>
      <c r="S7" s="158">
        <f>Vulnerability!Z6</f>
        <v>6.8</v>
      </c>
      <c r="T7" s="158">
        <f>Vulnerability!AC6</f>
        <v>0</v>
      </c>
      <c r="U7" s="158">
        <f>Vulnerability!AI6</f>
        <v>4.5999999999999996</v>
      </c>
      <c r="V7" s="159">
        <f>Vulnerability!AJ6</f>
        <v>4.9000000000000004</v>
      </c>
      <c r="W7" s="43">
        <f>Vulnerability!AK6</f>
        <v>4.5999999999999996</v>
      </c>
      <c r="X7" s="44">
        <f t="shared" si="1"/>
        <v>4.5999999999999996</v>
      </c>
      <c r="Y7" s="160">
        <f>'Lack of Coping Capacity'!D6</f>
        <v>5.3</v>
      </c>
      <c r="Z7" s="157">
        <f>'Lack of Coping Capacity'!G6</f>
        <v>7.8</v>
      </c>
      <c r="AA7" s="43">
        <f>'Lack of Coping Capacity'!H6</f>
        <v>6.6</v>
      </c>
      <c r="AB7" s="157">
        <f>'Lack of Coping Capacity'!M6</f>
        <v>6.7</v>
      </c>
      <c r="AC7" s="157">
        <f>'Lack of Coping Capacity'!R6</f>
        <v>8.4</v>
      </c>
      <c r="AD7" s="157">
        <f>'Lack of Coping Capacity'!V6</f>
        <v>7.4</v>
      </c>
      <c r="AE7" s="43">
        <f>'Lack of Coping Capacity'!W6</f>
        <v>7.5</v>
      </c>
      <c r="AF7" s="44">
        <f t="shared" si="2"/>
        <v>7.1</v>
      </c>
      <c r="AG7" s="170">
        <f t="shared" si="3"/>
        <v>4.2</v>
      </c>
      <c r="AH7" s="145">
        <f t="shared" si="4"/>
        <v>61</v>
      </c>
      <c r="AI7" s="165">
        <f>COUNTIF('Indicator Data'!C8:BB8,"No data")</f>
        <v>2</v>
      </c>
      <c r="AJ7" s="168">
        <f t="shared" si="5"/>
        <v>3.9215686274509803E-2</v>
      </c>
    </row>
    <row r="8" spans="1:36" ht="16.5" thickTop="1" thickBot="1" x14ac:dyDescent="0.3">
      <c r="A8" s="130" t="s">
        <v>9</v>
      </c>
      <c r="B8" s="47" t="s">
        <v>8</v>
      </c>
      <c r="C8" s="164">
        <f>'Hazard &amp; Exposure'!AO7</f>
        <v>8.1999999999999993</v>
      </c>
      <c r="D8" s="163">
        <f>'Hazard &amp; Exposure'!AP7</f>
        <v>0.1</v>
      </c>
      <c r="E8" s="163">
        <f>'Hazard &amp; Exposure'!AQ7</f>
        <v>0</v>
      </c>
      <c r="F8" s="163">
        <f>'Hazard &amp; Exposure'!AR7</f>
        <v>5.3</v>
      </c>
      <c r="G8" s="163">
        <f>'Hazard &amp; Exposure'!AU7</f>
        <v>0</v>
      </c>
      <c r="H8" s="43">
        <f>'Hazard &amp; Exposure'!AV7</f>
        <v>3.7</v>
      </c>
      <c r="I8" s="163">
        <f>'Hazard &amp; Exposure'!AY7</f>
        <v>0</v>
      </c>
      <c r="J8" s="163">
        <f>'Hazard &amp; Exposure'!BB7</f>
        <v>0</v>
      </c>
      <c r="K8" s="43">
        <f>'Hazard &amp; Exposure'!BC7</f>
        <v>0</v>
      </c>
      <c r="L8" s="44">
        <f t="shared" si="0"/>
        <v>2</v>
      </c>
      <c r="M8" s="161">
        <f>Vulnerability!E7</f>
        <v>2.7</v>
      </c>
      <c r="N8" s="159" t="str">
        <f>Vulnerability!H7</f>
        <v>x</v>
      </c>
      <c r="O8" s="159">
        <f>Vulnerability!M7</f>
        <v>0.6</v>
      </c>
      <c r="P8" s="43">
        <f>Vulnerability!N7</f>
        <v>2</v>
      </c>
      <c r="Q8" s="159">
        <f>Vulnerability!S7</f>
        <v>0</v>
      </c>
      <c r="R8" s="158">
        <f>Vulnerability!W7</f>
        <v>0.2</v>
      </c>
      <c r="S8" s="158">
        <f>Vulnerability!Z7</f>
        <v>0.7</v>
      </c>
      <c r="T8" s="158">
        <f>Vulnerability!AC7</f>
        <v>0</v>
      </c>
      <c r="U8" s="158">
        <f>Vulnerability!AI7</f>
        <v>3.8</v>
      </c>
      <c r="V8" s="159">
        <f>Vulnerability!AJ7</f>
        <v>1.3</v>
      </c>
      <c r="W8" s="43">
        <f>Vulnerability!AK7</f>
        <v>0.7</v>
      </c>
      <c r="X8" s="44">
        <f t="shared" si="1"/>
        <v>1.4</v>
      </c>
      <c r="Y8" s="160">
        <f>'Lack of Coping Capacity'!D7</f>
        <v>5.4</v>
      </c>
      <c r="Z8" s="157">
        <f>'Lack of Coping Capacity'!G7</f>
        <v>4</v>
      </c>
      <c r="AA8" s="43">
        <f>'Lack of Coping Capacity'!H7</f>
        <v>4.7</v>
      </c>
      <c r="AB8" s="157">
        <f>'Lack of Coping Capacity'!M7</f>
        <v>2.2000000000000002</v>
      </c>
      <c r="AC8" s="157">
        <f>'Lack of Coping Capacity'!R7</f>
        <v>0.5</v>
      </c>
      <c r="AD8" s="157">
        <f>'Lack of Coping Capacity'!V7</f>
        <v>3.5</v>
      </c>
      <c r="AE8" s="43">
        <f>'Lack of Coping Capacity'!W7</f>
        <v>2.1</v>
      </c>
      <c r="AF8" s="44">
        <f t="shared" si="2"/>
        <v>3.5</v>
      </c>
      <c r="AG8" s="170">
        <f t="shared" si="3"/>
        <v>2.1</v>
      </c>
      <c r="AH8" s="145">
        <f t="shared" si="4"/>
        <v>148</v>
      </c>
      <c r="AI8" s="165">
        <f>COUNTIF('Indicator Data'!C9:BB9,"No data")</f>
        <v>10</v>
      </c>
      <c r="AJ8" s="168">
        <f t="shared" si="5"/>
        <v>0.19607843137254902</v>
      </c>
    </row>
    <row r="9" spans="1:36" ht="16.5" thickTop="1" thickBot="1" x14ac:dyDescent="0.3">
      <c r="A9" s="130" t="s">
        <v>11</v>
      </c>
      <c r="B9" s="47" t="s">
        <v>10</v>
      </c>
      <c r="C9" s="164">
        <f>'Hazard &amp; Exposure'!AO8</f>
        <v>5</v>
      </c>
      <c r="D9" s="163">
        <f>'Hazard &amp; Exposure'!AP8</f>
        <v>6.3</v>
      </c>
      <c r="E9" s="163">
        <f>'Hazard &amp; Exposure'!AQ8</f>
        <v>0</v>
      </c>
      <c r="F9" s="163">
        <f>'Hazard &amp; Exposure'!AR8</f>
        <v>0</v>
      </c>
      <c r="G9" s="163">
        <f>'Hazard &amp; Exposure'!AU8</f>
        <v>1.8</v>
      </c>
      <c r="H9" s="43">
        <f>'Hazard &amp; Exposure'!AV8</f>
        <v>3.1</v>
      </c>
      <c r="I9" s="163">
        <f>'Hazard &amp; Exposure'!AY8</f>
        <v>2.4</v>
      </c>
      <c r="J9" s="163">
        <f>'Hazard &amp; Exposure'!BB8</f>
        <v>0</v>
      </c>
      <c r="K9" s="43">
        <f>'Hazard &amp; Exposure'!BC8</f>
        <v>1.7</v>
      </c>
      <c r="L9" s="44">
        <f t="shared" si="0"/>
        <v>2.4</v>
      </c>
      <c r="M9" s="161">
        <f>Vulnerability!E8</f>
        <v>1.2</v>
      </c>
      <c r="N9" s="159">
        <f>Vulnerability!H8</f>
        <v>4.9000000000000004</v>
      </c>
      <c r="O9" s="159">
        <f>Vulnerability!M8</f>
        <v>0.1</v>
      </c>
      <c r="P9" s="43">
        <f>Vulnerability!N8</f>
        <v>1.9</v>
      </c>
      <c r="Q9" s="159">
        <f>Vulnerability!S8</f>
        <v>1.8</v>
      </c>
      <c r="R9" s="158">
        <f>Vulnerability!W8</f>
        <v>0.4</v>
      </c>
      <c r="S9" s="158">
        <f>Vulnerability!Z8</f>
        <v>0.8</v>
      </c>
      <c r="T9" s="158">
        <f>Vulnerability!AC8</f>
        <v>0.1</v>
      </c>
      <c r="U9" s="158">
        <f>Vulnerability!AI8</f>
        <v>0</v>
      </c>
      <c r="V9" s="159">
        <f>Vulnerability!AJ8</f>
        <v>0.3</v>
      </c>
      <c r="W9" s="43">
        <f>Vulnerability!AK8</f>
        <v>1.1000000000000001</v>
      </c>
      <c r="X9" s="44">
        <f t="shared" si="1"/>
        <v>1.5</v>
      </c>
      <c r="Y9" s="160">
        <f>'Lack of Coping Capacity'!D8</f>
        <v>3.8</v>
      </c>
      <c r="Z9" s="157">
        <f>'Lack of Coping Capacity'!G8</f>
        <v>6.1</v>
      </c>
      <c r="AA9" s="43">
        <f>'Lack of Coping Capacity'!H8</f>
        <v>5</v>
      </c>
      <c r="AB9" s="157">
        <f>'Lack of Coping Capacity'!M8</f>
        <v>1.5</v>
      </c>
      <c r="AC9" s="157">
        <f>'Lack of Coping Capacity'!R8</f>
        <v>2.9</v>
      </c>
      <c r="AD9" s="157">
        <f>'Lack of Coping Capacity'!V8</f>
        <v>1.9</v>
      </c>
      <c r="AE9" s="43">
        <f>'Lack of Coping Capacity'!W8</f>
        <v>2.1</v>
      </c>
      <c r="AF9" s="44">
        <f t="shared" si="2"/>
        <v>3.7</v>
      </c>
      <c r="AG9" s="170">
        <f t="shared" si="3"/>
        <v>2.4</v>
      </c>
      <c r="AH9" s="145">
        <f t="shared" si="4"/>
        <v>136</v>
      </c>
      <c r="AI9" s="165">
        <f>COUNTIF('Indicator Data'!C10:BB10,"No data")</f>
        <v>2</v>
      </c>
      <c r="AJ9" s="168">
        <f t="shared" si="5"/>
        <v>3.9215686274509803E-2</v>
      </c>
    </row>
    <row r="10" spans="1:36" ht="16.5" thickTop="1" thickBot="1" x14ac:dyDescent="0.3">
      <c r="A10" s="130" t="s">
        <v>13</v>
      </c>
      <c r="B10" s="47" t="s">
        <v>12</v>
      </c>
      <c r="C10" s="164">
        <f>'Hazard &amp; Exposure'!AO9</f>
        <v>8</v>
      </c>
      <c r="D10" s="163">
        <f>'Hazard &amp; Exposure'!AP9</f>
        <v>4</v>
      </c>
      <c r="E10" s="163">
        <f>'Hazard &amp; Exposure'!AQ9</f>
        <v>0</v>
      </c>
      <c r="F10" s="163">
        <f>'Hazard &amp; Exposure'!AR9</f>
        <v>0</v>
      </c>
      <c r="G10" s="163">
        <f>'Hazard &amp; Exposure'!AU9</f>
        <v>3.3</v>
      </c>
      <c r="H10" s="43">
        <f>'Hazard &amp; Exposure'!AV9</f>
        <v>3.8</v>
      </c>
      <c r="I10" s="163">
        <f>'Hazard &amp; Exposure'!AY9</f>
        <v>0.1</v>
      </c>
      <c r="J10" s="163">
        <f>'Hazard &amp; Exposure'!BB9</f>
        <v>0</v>
      </c>
      <c r="K10" s="43">
        <f>'Hazard &amp; Exposure'!BC9</f>
        <v>0.1</v>
      </c>
      <c r="L10" s="44">
        <f t="shared" si="0"/>
        <v>2.1</v>
      </c>
      <c r="M10" s="161">
        <f>Vulnerability!E9</f>
        <v>1.9</v>
      </c>
      <c r="N10" s="159">
        <f>Vulnerability!H9</f>
        <v>2.8</v>
      </c>
      <c r="O10" s="159">
        <f>Vulnerability!M9</f>
        <v>2.8</v>
      </c>
      <c r="P10" s="43">
        <f>Vulnerability!N9</f>
        <v>2.4</v>
      </c>
      <c r="Q10" s="159">
        <f>Vulnerability!S9</f>
        <v>5.0999999999999996</v>
      </c>
      <c r="R10" s="158">
        <f>Vulnerability!W9</f>
        <v>0.4</v>
      </c>
      <c r="S10" s="158">
        <f>Vulnerability!Z9</f>
        <v>1.2</v>
      </c>
      <c r="T10" s="158">
        <f>Vulnerability!AC9</f>
        <v>0.5</v>
      </c>
      <c r="U10" s="158">
        <f>Vulnerability!AI9</f>
        <v>4.2</v>
      </c>
      <c r="V10" s="159">
        <f>Vulnerability!AJ9</f>
        <v>1.7</v>
      </c>
      <c r="W10" s="43">
        <f>Vulnerability!AK9</f>
        <v>3.6</v>
      </c>
      <c r="X10" s="44">
        <f t="shared" si="1"/>
        <v>3</v>
      </c>
      <c r="Y10" s="160">
        <f>'Lack of Coping Capacity'!D9</f>
        <v>7.5</v>
      </c>
      <c r="Z10" s="157">
        <f>'Lack of Coping Capacity'!G9</f>
        <v>5.6</v>
      </c>
      <c r="AA10" s="43">
        <f>'Lack of Coping Capacity'!H9</f>
        <v>6.6</v>
      </c>
      <c r="AB10" s="157">
        <f>'Lack of Coping Capacity'!M9</f>
        <v>2.5</v>
      </c>
      <c r="AC10" s="157">
        <f>'Lack of Coping Capacity'!R9</f>
        <v>1.4</v>
      </c>
      <c r="AD10" s="157">
        <f>'Lack of Coping Capacity'!V9</f>
        <v>4.3</v>
      </c>
      <c r="AE10" s="43">
        <f>'Lack of Coping Capacity'!W9</f>
        <v>2.7</v>
      </c>
      <c r="AF10" s="44">
        <f t="shared" si="2"/>
        <v>5</v>
      </c>
      <c r="AG10" s="170">
        <f t="shared" si="3"/>
        <v>3.2</v>
      </c>
      <c r="AH10" s="145">
        <f t="shared" si="4"/>
        <v>100</v>
      </c>
      <c r="AI10" s="165">
        <f>COUNTIF('Indicator Data'!C11:BB11,"No data")</f>
        <v>0</v>
      </c>
      <c r="AJ10" s="168">
        <f t="shared" si="5"/>
        <v>0</v>
      </c>
    </row>
    <row r="11" spans="1:36" ht="16.5" thickTop="1" thickBot="1" x14ac:dyDescent="0.3">
      <c r="A11" s="130" t="s">
        <v>15</v>
      </c>
      <c r="B11" s="47" t="s">
        <v>14</v>
      </c>
      <c r="C11" s="164">
        <f>'Hazard &amp; Exposure'!AO10</f>
        <v>3.8</v>
      </c>
      <c r="D11" s="163">
        <f>'Hazard &amp; Exposure'!AP10</f>
        <v>5.4</v>
      </c>
      <c r="E11" s="163">
        <f>'Hazard &amp; Exposure'!AQ10</f>
        <v>7.5</v>
      </c>
      <c r="F11" s="163">
        <f>'Hazard &amp; Exposure'!AR10</f>
        <v>5.3</v>
      </c>
      <c r="G11" s="163">
        <f>'Hazard &amp; Exposure'!AU10</f>
        <v>5.6</v>
      </c>
      <c r="H11" s="43">
        <f>'Hazard &amp; Exposure'!AV10</f>
        <v>5.7</v>
      </c>
      <c r="I11" s="163">
        <f>'Hazard &amp; Exposure'!AY10</f>
        <v>0.2</v>
      </c>
      <c r="J11" s="163">
        <f>'Hazard &amp; Exposure'!BB10</f>
        <v>0</v>
      </c>
      <c r="K11" s="43">
        <f>'Hazard &amp; Exposure'!BC10</f>
        <v>0.1</v>
      </c>
      <c r="L11" s="44">
        <f t="shared" si="0"/>
        <v>3.4</v>
      </c>
      <c r="M11" s="161">
        <f>Vulnerability!E10</f>
        <v>0.3</v>
      </c>
      <c r="N11" s="159">
        <f>Vulnerability!H10</f>
        <v>1.9</v>
      </c>
      <c r="O11" s="159">
        <f>Vulnerability!M10</f>
        <v>0</v>
      </c>
      <c r="P11" s="43">
        <f>Vulnerability!N10</f>
        <v>0.6</v>
      </c>
      <c r="Q11" s="159">
        <f>Vulnerability!S10</f>
        <v>4.4000000000000004</v>
      </c>
      <c r="R11" s="158">
        <f>Vulnerability!W10</f>
        <v>0.3</v>
      </c>
      <c r="S11" s="158">
        <f>Vulnerability!Z10</f>
        <v>0.3</v>
      </c>
      <c r="T11" s="158">
        <f>Vulnerability!AC10</f>
        <v>0.1</v>
      </c>
      <c r="U11" s="158">
        <f>Vulnerability!AI10</f>
        <v>0.9</v>
      </c>
      <c r="V11" s="159">
        <f>Vulnerability!AJ10</f>
        <v>0.4</v>
      </c>
      <c r="W11" s="43">
        <f>Vulnerability!AK10</f>
        <v>2.6</v>
      </c>
      <c r="X11" s="44">
        <f t="shared" si="1"/>
        <v>1.7</v>
      </c>
      <c r="Y11" s="160">
        <f>'Lack of Coping Capacity'!D10</f>
        <v>2.4</v>
      </c>
      <c r="Z11" s="157">
        <f>'Lack of Coping Capacity'!G10</f>
        <v>1.9</v>
      </c>
      <c r="AA11" s="43">
        <f>'Lack of Coping Capacity'!H10</f>
        <v>2.2000000000000002</v>
      </c>
      <c r="AB11" s="157">
        <f>'Lack of Coping Capacity'!M10</f>
        <v>1.7</v>
      </c>
      <c r="AC11" s="157">
        <f>'Lack of Coping Capacity'!R10</f>
        <v>3</v>
      </c>
      <c r="AD11" s="157">
        <f>'Lack of Coping Capacity'!V10</f>
        <v>1.1000000000000001</v>
      </c>
      <c r="AE11" s="43">
        <f>'Lack of Coping Capacity'!W10</f>
        <v>1.9</v>
      </c>
      <c r="AF11" s="44">
        <f t="shared" si="2"/>
        <v>2.1</v>
      </c>
      <c r="AG11" s="170">
        <f t="shared" si="3"/>
        <v>2.2999999999999998</v>
      </c>
      <c r="AH11" s="145">
        <f t="shared" si="4"/>
        <v>141</v>
      </c>
      <c r="AI11" s="165">
        <f>COUNTIF('Indicator Data'!C12:BB12,"No data")</f>
        <v>5</v>
      </c>
      <c r="AJ11" s="168">
        <f t="shared" si="5"/>
        <v>9.8039215686274508E-2</v>
      </c>
    </row>
    <row r="12" spans="1:36" ht="16.5" thickTop="1" thickBot="1" x14ac:dyDescent="0.3">
      <c r="A12" s="130" t="s">
        <v>17</v>
      </c>
      <c r="B12" s="47" t="s">
        <v>16</v>
      </c>
      <c r="C12" s="164">
        <f>'Hazard &amp; Exposure'!AO11</f>
        <v>3.9</v>
      </c>
      <c r="D12" s="163">
        <f>'Hazard &amp; Exposure'!AP11</f>
        <v>5.5</v>
      </c>
      <c r="E12" s="163">
        <f>'Hazard &amp; Exposure'!AQ11</f>
        <v>0</v>
      </c>
      <c r="F12" s="163">
        <f>'Hazard &amp; Exposure'!AR11</f>
        <v>0</v>
      </c>
      <c r="G12" s="163">
        <f>'Hazard &amp; Exposure'!AU11</f>
        <v>0.6</v>
      </c>
      <c r="H12" s="43">
        <f>'Hazard &amp; Exposure'!AV11</f>
        <v>2.2999999999999998</v>
      </c>
      <c r="I12" s="163">
        <f>'Hazard &amp; Exposure'!AY11</f>
        <v>0.1</v>
      </c>
      <c r="J12" s="163">
        <f>'Hazard &amp; Exposure'!BB11</f>
        <v>0</v>
      </c>
      <c r="K12" s="43">
        <f>'Hazard &amp; Exposure'!BC11</f>
        <v>0.1</v>
      </c>
      <c r="L12" s="44">
        <f t="shared" si="0"/>
        <v>1.3</v>
      </c>
      <c r="M12" s="161">
        <f>Vulnerability!E11</f>
        <v>1.1000000000000001</v>
      </c>
      <c r="N12" s="159">
        <f>Vulnerability!H11</f>
        <v>1</v>
      </c>
      <c r="O12" s="159">
        <f>Vulnerability!M11</f>
        <v>0</v>
      </c>
      <c r="P12" s="43">
        <f>Vulnerability!N11</f>
        <v>0.8</v>
      </c>
      <c r="Q12" s="159">
        <f>Vulnerability!S11</f>
        <v>5.5</v>
      </c>
      <c r="R12" s="158">
        <f>Vulnerability!W11</f>
        <v>0.5</v>
      </c>
      <c r="S12" s="158">
        <f>Vulnerability!Z11</f>
        <v>0.3</v>
      </c>
      <c r="T12" s="158">
        <f>Vulnerability!AC11</f>
        <v>0</v>
      </c>
      <c r="U12" s="158">
        <f>Vulnerability!AI11</f>
        <v>0.3</v>
      </c>
      <c r="V12" s="159">
        <f>Vulnerability!AJ11</f>
        <v>0.3</v>
      </c>
      <c r="W12" s="43">
        <f>Vulnerability!AK11</f>
        <v>3.3</v>
      </c>
      <c r="X12" s="44">
        <f t="shared" si="1"/>
        <v>2.1</v>
      </c>
      <c r="Y12" s="160">
        <f>'Lack of Coping Capacity'!D11</f>
        <v>2</v>
      </c>
      <c r="Z12" s="157">
        <f>'Lack of Coping Capacity'!G11</f>
        <v>2.4</v>
      </c>
      <c r="AA12" s="43">
        <f>'Lack of Coping Capacity'!H11</f>
        <v>2.2000000000000002</v>
      </c>
      <c r="AB12" s="157">
        <f>'Lack of Coping Capacity'!M11</f>
        <v>1.5</v>
      </c>
      <c r="AC12" s="157">
        <f>'Lack of Coping Capacity'!R11</f>
        <v>0</v>
      </c>
      <c r="AD12" s="157">
        <f>'Lack of Coping Capacity'!V11</f>
        <v>2</v>
      </c>
      <c r="AE12" s="43">
        <f>'Lack of Coping Capacity'!W11</f>
        <v>1.2</v>
      </c>
      <c r="AF12" s="44">
        <f t="shared" si="2"/>
        <v>1.7</v>
      </c>
      <c r="AG12" s="170">
        <f t="shared" si="3"/>
        <v>1.7</v>
      </c>
      <c r="AH12" s="145">
        <f t="shared" si="4"/>
        <v>166</v>
      </c>
      <c r="AI12" s="165">
        <f>COUNTIF('Indicator Data'!C13:BB13,"No data")</f>
        <v>4</v>
      </c>
      <c r="AJ12" s="168">
        <f t="shared" si="5"/>
        <v>7.8431372549019607E-2</v>
      </c>
    </row>
    <row r="13" spans="1:36" ht="16.5" thickTop="1" thickBot="1" x14ac:dyDescent="0.3">
      <c r="A13" s="130" t="s">
        <v>19</v>
      </c>
      <c r="B13" s="47" t="s">
        <v>18</v>
      </c>
      <c r="C13" s="164">
        <f>'Hazard &amp; Exposure'!AO12</f>
        <v>7.9</v>
      </c>
      <c r="D13" s="163">
        <f>'Hazard &amp; Exposure'!AP12</f>
        <v>5</v>
      </c>
      <c r="E13" s="163">
        <f>'Hazard &amp; Exposure'!AQ12</f>
        <v>0</v>
      </c>
      <c r="F13" s="163">
        <f>'Hazard &amp; Exposure'!AR12</f>
        <v>0</v>
      </c>
      <c r="G13" s="163">
        <f>'Hazard &amp; Exposure'!AU12</f>
        <v>2.6</v>
      </c>
      <c r="H13" s="43">
        <f>'Hazard &amp; Exposure'!AV12</f>
        <v>3.8</v>
      </c>
      <c r="I13" s="163">
        <f>'Hazard &amp; Exposure'!AY12</f>
        <v>0.7</v>
      </c>
      <c r="J13" s="163">
        <f>'Hazard &amp; Exposure'!BB12</f>
        <v>0</v>
      </c>
      <c r="K13" s="43">
        <f>'Hazard &amp; Exposure'!BC12</f>
        <v>0.5</v>
      </c>
      <c r="L13" s="44">
        <f t="shared" si="0"/>
        <v>2.2999999999999998</v>
      </c>
      <c r="M13" s="161">
        <f>Vulnerability!E12</f>
        <v>1.7</v>
      </c>
      <c r="N13" s="159">
        <f>Vulnerability!H12</f>
        <v>3.3</v>
      </c>
      <c r="O13" s="159">
        <f>Vulnerability!M12</f>
        <v>0.3</v>
      </c>
      <c r="P13" s="43">
        <f>Vulnerability!N12</f>
        <v>1.8</v>
      </c>
      <c r="Q13" s="159">
        <f>Vulnerability!S12</f>
        <v>9</v>
      </c>
      <c r="R13" s="158">
        <f>Vulnerability!W12</f>
        <v>0.6</v>
      </c>
      <c r="S13" s="158">
        <f>Vulnerability!Z12</f>
        <v>2.2999999999999998</v>
      </c>
      <c r="T13" s="158">
        <f>Vulnerability!AC12</f>
        <v>0</v>
      </c>
      <c r="U13" s="158">
        <f>Vulnerability!AI12</f>
        <v>1.6</v>
      </c>
      <c r="V13" s="159">
        <f>Vulnerability!AJ12</f>
        <v>1.2</v>
      </c>
      <c r="W13" s="43">
        <f>Vulnerability!AK12</f>
        <v>6.5</v>
      </c>
      <c r="X13" s="44">
        <f t="shared" si="1"/>
        <v>4.5999999999999996</v>
      </c>
      <c r="Y13" s="160" t="str">
        <f>'Lack of Coping Capacity'!D12</f>
        <v>x</v>
      </c>
      <c r="Z13" s="157">
        <f>'Lack of Coping Capacity'!G12</f>
        <v>6.5</v>
      </c>
      <c r="AA13" s="43">
        <f>'Lack of Coping Capacity'!H12</f>
        <v>6.5</v>
      </c>
      <c r="AB13" s="157">
        <f>'Lack of Coping Capacity'!M12</f>
        <v>2.1</v>
      </c>
      <c r="AC13" s="157">
        <f>'Lack of Coping Capacity'!R12</f>
        <v>3.6</v>
      </c>
      <c r="AD13" s="157">
        <f>'Lack of Coping Capacity'!V12</f>
        <v>2.9</v>
      </c>
      <c r="AE13" s="43">
        <f>'Lack of Coping Capacity'!W12</f>
        <v>2.9</v>
      </c>
      <c r="AF13" s="44">
        <f t="shared" si="2"/>
        <v>5</v>
      </c>
      <c r="AG13" s="170">
        <f t="shared" si="3"/>
        <v>3.8</v>
      </c>
      <c r="AH13" s="145">
        <f t="shared" si="4"/>
        <v>80</v>
      </c>
      <c r="AI13" s="165">
        <f>COUNTIF('Indicator Data'!C14:BB14,"No data")</f>
        <v>3</v>
      </c>
      <c r="AJ13" s="168">
        <f t="shared" si="5"/>
        <v>5.8823529411764705E-2</v>
      </c>
    </row>
    <row r="14" spans="1:36" ht="16.5" thickTop="1" thickBot="1" x14ac:dyDescent="0.3">
      <c r="A14" s="130" t="s">
        <v>21</v>
      </c>
      <c r="B14" s="47" t="s">
        <v>20</v>
      </c>
      <c r="C14" s="164">
        <f>'Hazard &amp; Exposure'!AO13</f>
        <v>0.1</v>
      </c>
      <c r="D14" s="163">
        <f>'Hazard &amp; Exposure'!AP13</f>
        <v>0.1</v>
      </c>
      <c r="E14" s="163">
        <f>'Hazard &amp; Exposure'!AQ13</f>
        <v>0</v>
      </c>
      <c r="F14" s="163">
        <f>'Hazard &amp; Exposure'!AR13</f>
        <v>8.8000000000000007</v>
      </c>
      <c r="G14" s="163">
        <f>'Hazard &amp; Exposure'!AU13</f>
        <v>1.1000000000000001</v>
      </c>
      <c r="H14" s="43">
        <f>'Hazard &amp; Exposure'!AV13</f>
        <v>3.2</v>
      </c>
      <c r="I14" s="163">
        <f>'Hazard &amp; Exposure'!AY13</f>
        <v>0</v>
      </c>
      <c r="J14" s="163">
        <f>'Hazard &amp; Exposure'!BB13</f>
        <v>0</v>
      </c>
      <c r="K14" s="43">
        <f>'Hazard &amp; Exposure'!BC13</f>
        <v>0</v>
      </c>
      <c r="L14" s="44">
        <f t="shared" si="0"/>
        <v>1.7</v>
      </c>
      <c r="M14" s="161">
        <f>Vulnerability!E13</f>
        <v>2.5</v>
      </c>
      <c r="N14" s="159">
        <f>Vulnerability!H13</f>
        <v>4.2</v>
      </c>
      <c r="O14" s="159">
        <f>Vulnerability!M13</f>
        <v>0</v>
      </c>
      <c r="P14" s="43">
        <f>Vulnerability!N13</f>
        <v>2.2999999999999998</v>
      </c>
      <c r="Q14" s="159">
        <f>Vulnerability!S13</f>
        <v>0</v>
      </c>
      <c r="R14" s="158">
        <f>Vulnerability!W13</f>
        <v>3.3</v>
      </c>
      <c r="S14" s="158">
        <f>Vulnerability!Z13</f>
        <v>1</v>
      </c>
      <c r="T14" s="158">
        <f>Vulnerability!AC13</f>
        <v>0</v>
      </c>
      <c r="U14" s="158">
        <f>Vulnerability!AI13</f>
        <v>1.5</v>
      </c>
      <c r="V14" s="159">
        <f>Vulnerability!AJ13</f>
        <v>1.5</v>
      </c>
      <c r="W14" s="43">
        <f>Vulnerability!AK13</f>
        <v>0.8</v>
      </c>
      <c r="X14" s="44">
        <f t="shared" si="1"/>
        <v>1.6</v>
      </c>
      <c r="Y14" s="160" t="str">
        <f>'Lack of Coping Capacity'!D13</f>
        <v>x</v>
      </c>
      <c r="Z14" s="157">
        <f>'Lack of Coping Capacity'!G13</f>
        <v>3.1</v>
      </c>
      <c r="AA14" s="43">
        <f>'Lack of Coping Capacity'!H13</f>
        <v>3.1</v>
      </c>
      <c r="AB14" s="157">
        <f>'Lack of Coping Capacity'!M13</f>
        <v>3</v>
      </c>
      <c r="AC14" s="157">
        <f>'Lack of Coping Capacity'!R13</f>
        <v>2.2000000000000002</v>
      </c>
      <c r="AD14" s="157">
        <f>'Lack of Coping Capacity'!V13</f>
        <v>3.1</v>
      </c>
      <c r="AE14" s="43">
        <f>'Lack of Coping Capacity'!W13</f>
        <v>2.8</v>
      </c>
      <c r="AF14" s="44">
        <f t="shared" si="2"/>
        <v>3</v>
      </c>
      <c r="AG14" s="170">
        <f t="shared" si="3"/>
        <v>2</v>
      </c>
      <c r="AH14" s="145">
        <f t="shared" si="4"/>
        <v>151</v>
      </c>
      <c r="AI14" s="165">
        <f>COUNTIF('Indicator Data'!C15:BB15,"No data")</f>
        <v>7</v>
      </c>
      <c r="AJ14" s="168">
        <f t="shared" si="5"/>
        <v>0.13725490196078433</v>
      </c>
    </row>
    <row r="15" spans="1:36" ht="16.5" thickTop="1" thickBot="1" x14ac:dyDescent="0.3">
      <c r="A15" s="130" t="s">
        <v>23</v>
      </c>
      <c r="B15" s="47" t="s">
        <v>22</v>
      </c>
      <c r="C15" s="164">
        <f>'Hazard &amp; Exposure'!AO14</f>
        <v>0.1</v>
      </c>
      <c r="D15" s="163">
        <f>'Hazard &amp; Exposure'!AP14</f>
        <v>0.1</v>
      </c>
      <c r="E15" s="163">
        <f>'Hazard &amp; Exposure'!AQ14</f>
        <v>0</v>
      </c>
      <c r="F15" s="163">
        <f>'Hazard &amp; Exposure'!AR14</f>
        <v>0</v>
      </c>
      <c r="G15" s="163">
        <f>'Hazard &amp; Exposure'!AU14</f>
        <v>0</v>
      </c>
      <c r="H15" s="43">
        <f>'Hazard &amp; Exposure'!AV14</f>
        <v>0.1</v>
      </c>
      <c r="I15" s="163">
        <f>'Hazard &amp; Exposure'!AY14</f>
        <v>0.1</v>
      </c>
      <c r="J15" s="163">
        <f>'Hazard &amp; Exposure'!BB14</f>
        <v>0</v>
      </c>
      <c r="K15" s="43">
        <f>'Hazard &amp; Exposure'!BC14</f>
        <v>0.1</v>
      </c>
      <c r="L15" s="44">
        <f t="shared" si="0"/>
        <v>0.1</v>
      </c>
      <c r="M15" s="161">
        <f>Vulnerability!E14</f>
        <v>2.1</v>
      </c>
      <c r="N15" s="159">
        <f>Vulnerability!H14</f>
        <v>3.4</v>
      </c>
      <c r="O15" s="159">
        <f>Vulnerability!M14</f>
        <v>0</v>
      </c>
      <c r="P15" s="43">
        <f>Vulnerability!N14</f>
        <v>1.9</v>
      </c>
      <c r="Q15" s="159">
        <f>Vulnerability!S14</f>
        <v>1.1000000000000001</v>
      </c>
      <c r="R15" s="158">
        <f>Vulnerability!W14</f>
        <v>0.3</v>
      </c>
      <c r="S15" s="158">
        <f>Vulnerability!Z14</f>
        <v>0.5</v>
      </c>
      <c r="T15" s="158">
        <f>Vulnerability!AC14</f>
        <v>0</v>
      </c>
      <c r="U15" s="158">
        <f>Vulnerability!AI14</f>
        <v>1.8</v>
      </c>
      <c r="V15" s="159">
        <f>Vulnerability!AJ14</f>
        <v>0.7</v>
      </c>
      <c r="W15" s="43">
        <f>Vulnerability!AK14</f>
        <v>0.9</v>
      </c>
      <c r="X15" s="44">
        <f t="shared" si="1"/>
        <v>1.4</v>
      </c>
      <c r="Y15" s="160">
        <f>'Lack of Coping Capacity'!D14</f>
        <v>3.8</v>
      </c>
      <c r="Z15" s="157">
        <f>'Lack of Coping Capacity'!G14</f>
        <v>4.5</v>
      </c>
      <c r="AA15" s="43">
        <f>'Lack of Coping Capacity'!H14</f>
        <v>4.2</v>
      </c>
      <c r="AB15" s="157">
        <f>'Lack of Coping Capacity'!M14</f>
        <v>0.9</v>
      </c>
      <c r="AC15" s="157">
        <f>'Lack of Coping Capacity'!R14</f>
        <v>0</v>
      </c>
      <c r="AD15" s="157">
        <f>'Lack of Coping Capacity'!V14</f>
        <v>3.8</v>
      </c>
      <c r="AE15" s="43">
        <f>'Lack of Coping Capacity'!W14</f>
        <v>1.6</v>
      </c>
      <c r="AF15" s="44">
        <f t="shared" si="2"/>
        <v>3</v>
      </c>
      <c r="AG15" s="170">
        <f t="shared" si="3"/>
        <v>0.7</v>
      </c>
      <c r="AH15" s="145">
        <f t="shared" si="4"/>
        <v>188</v>
      </c>
      <c r="AI15" s="165">
        <f>COUNTIF('Indicator Data'!C16:BB16,"No data")</f>
        <v>6</v>
      </c>
      <c r="AJ15" s="168">
        <f t="shared" si="5"/>
        <v>0.11764705882352941</v>
      </c>
    </row>
    <row r="16" spans="1:36" ht="16.5" thickTop="1" thickBot="1" x14ac:dyDescent="0.3">
      <c r="A16" s="130" t="s">
        <v>25</v>
      </c>
      <c r="B16" s="47" t="s">
        <v>24</v>
      </c>
      <c r="C16" s="164">
        <f>'Hazard &amp; Exposure'!AO15</f>
        <v>8.6</v>
      </c>
      <c r="D16" s="163">
        <f>'Hazard &amp; Exposure'!AP15</f>
        <v>10</v>
      </c>
      <c r="E16" s="163">
        <f>'Hazard &amp; Exposure'!AQ15</f>
        <v>9.4</v>
      </c>
      <c r="F16" s="163">
        <f>'Hazard &amp; Exposure'!AR15</f>
        <v>7.1</v>
      </c>
      <c r="G16" s="163">
        <f>'Hazard &amp; Exposure'!AU15</f>
        <v>5.4</v>
      </c>
      <c r="H16" s="43">
        <f>'Hazard &amp; Exposure'!AV15</f>
        <v>8.6</v>
      </c>
      <c r="I16" s="163">
        <f>'Hazard &amp; Exposure'!AY15</f>
        <v>7.2</v>
      </c>
      <c r="J16" s="163">
        <f>'Hazard &amp; Exposure'!BB15</f>
        <v>0</v>
      </c>
      <c r="K16" s="43">
        <f>'Hazard &amp; Exposure'!BC15</f>
        <v>5</v>
      </c>
      <c r="L16" s="44">
        <f t="shared" si="0"/>
        <v>7.2</v>
      </c>
      <c r="M16" s="161">
        <f>Vulnerability!E15</f>
        <v>5.0999999999999996</v>
      </c>
      <c r="N16" s="159">
        <f>Vulnerability!H15</f>
        <v>4.5</v>
      </c>
      <c r="O16" s="159">
        <f>Vulnerability!M15</f>
        <v>0.9</v>
      </c>
      <c r="P16" s="43">
        <f>Vulnerability!N15</f>
        <v>3.9</v>
      </c>
      <c r="Q16" s="159">
        <f>Vulnerability!S15</f>
        <v>7</v>
      </c>
      <c r="R16" s="158">
        <f>Vulnerability!W15</f>
        <v>1.5</v>
      </c>
      <c r="S16" s="158">
        <f>Vulnerability!Z15</f>
        <v>5.5</v>
      </c>
      <c r="T16" s="158">
        <f>Vulnerability!AC15</f>
        <v>1.4</v>
      </c>
      <c r="U16" s="158">
        <f>Vulnerability!AI15</f>
        <v>5.4</v>
      </c>
      <c r="V16" s="159">
        <f>Vulnerability!AJ15</f>
        <v>3.7</v>
      </c>
      <c r="W16" s="43">
        <f>Vulnerability!AK15</f>
        <v>5.6</v>
      </c>
      <c r="X16" s="44">
        <f t="shared" si="1"/>
        <v>4.8</v>
      </c>
      <c r="Y16" s="160">
        <f>'Lack of Coping Capacity'!D15</f>
        <v>3</v>
      </c>
      <c r="Z16" s="157">
        <f>'Lack of Coping Capacity'!G15</f>
        <v>7.1</v>
      </c>
      <c r="AA16" s="43">
        <f>'Lack of Coping Capacity'!H15</f>
        <v>5.0999999999999996</v>
      </c>
      <c r="AB16" s="157">
        <f>'Lack of Coping Capacity'!M15</f>
        <v>6.7</v>
      </c>
      <c r="AC16" s="157">
        <f>'Lack of Coping Capacity'!R15</f>
        <v>5.0999999999999996</v>
      </c>
      <c r="AD16" s="157">
        <f>'Lack of Coping Capacity'!V15</f>
        <v>7.2</v>
      </c>
      <c r="AE16" s="43">
        <f>'Lack of Coping Capacity'!W15</f>
        <v>6.3</v>
      </c>
      <c r="AF16" s="44">
        <f t="shared" si="2"/>
        <v>5.7</v>
      </c>
      <c r="AG16" s="170">
        <f t="shared" si="3"/>
        <v>5.8</v>
      </c>
      <c r="AH16" s="145">
        <f t="shared" si="4"/>
        <v>21</v>
      </c>
      <c r="AI16" s="165">
        <f>COUNTIF('Indicator Data'!C17:BB17,"No data")</f>
        <v>0</v>
      </c>
      <c r="AJ16" s="168">
        <f t="shared" si="5"/>
        <v>0</v>
      </c>
    </row>
    <row r="17" spans="1:36" ht="16.5" thickTop="1" thickBot="1" x14ac:dyDescent="0.3">
      <c r="A17" s="130" t="s">
        <v>27</v>
      </c>
      <c r="B17" s="47" t="s">
        <v>26</v>
      </c>
      <c r="C17" s="164">
        <f>'Hazard &amp; Exposure'!AO16</f>
        <v>0.1</v>
      </c>
      <c r="D17" s="163">
        <f>'Hazard &amp; Exposure'!AP16</f>
        <v>0.1</v>
      </c>
      <c r="E17" s="163">
        <f>'Hazard &amp; Exposure'!AQ16</f>
        <v>0</v>
      </c>
      <c r="F17" s="163">
        <f>'Hazard &amp; Exposure'!AR16</f>
        <v>5.9</v>
      </c>
      <c r="G17" s="163">
        <f>'Hazard &amp; Exposure'!AU16</f>
        <v>0.7</v>
      </c>
      <c r="H17" s="43">
        <f>'Hazard &amp; Exposure'!AV16</f>
        <v>1.7</v>
      </c>
      <c r="I17" s="163">
        <f>'Hazard &amp; Exposure'!AY16</f>
        <v>0</v>
      </c>
      <c r="J17" s="163">
        <f>'Hazard &amp; Exposure'!BB16</f>
        <v>0</v>
      </c>
      <c r="K17" s="43">
        <f>'Hazard &amp; Exposure'!BC16</f>
        <v>0</v>
      </c>
      <c r="L17" s="44">
        <f t="shared" si="0"/>
        <v>0.9</v>
      </c>
      <c r="M17" s="161">
        <f>Vulnerability!E16</f>
        <v>2.7</v>
      </c>
      <c r="N17" s="159">
        <f>Vulnerability!H16</f>
        <v>4.7</v>
      </c>
      <c r="O17" s="159">
        <f>Vulnerability!M16</f>
        <v>0.1</v>
      </c>
      <c r="P17" s="43">
        <f>Vulnerability!N16</f>
        <v>2.6</v>
      </c>
      <c r="Q17" s="159">
        <f>Vulnerability!S16</f>
        <v>0</v>
      </c>
      <c r="R17" s="158">
        <f>Vulnerability!W16</f>
        <v>0.9</v>
      </c>
      <c r="S17" s="158">
        <f>Vulnerability!Z16</f>
        <v>1</v>
      </c>
      <c r="T17" s="158">
        <f>Vulnerability!AC16</f>
        <v>0</v>
      </c>
      <c r="U17" s="158">
        <f>Vulnerability!AI16</f>
        <v>1.7</v>
      </c>
      <c r="V17" s="159">
        <f>Vulnerability!AJ16</f>
        <v>0.9</v>
      </c>
      <c r="W17" s="43">
        <f>Vulnerability!AK16</f>
        <v>0.5</v>
      </c>
      <c r="X17" s="44">
        <f t="shared" si="1"/>
        <v>1.6</v>
      </c>
      <c r="Y17" s="160">
        <f>'Lack of Coping Capacity'!D16</f>
        <v>2.8</v>
      </c>
      <c r="Z17" s="157">
        <f>'Lack of Coping Capacity'!G16</f>
        <v>2.5</v>
      </c>
      <c r="AA17" s="43">
        <f>'Lack of Coping Capacity'!H16</f>
        <v>2.7</v>
      </c>
      <c r="AB17" s="157">
        <f>'Lack of Coping Capacity'!M16</f>
        <v>2.7</v>
      </c>
      <c r="AC17" s="157">
        <f>'Lack of Coping Capacity'!R16</f>
        <v>0.2</v>
      </c>
      <c r="AD17" s="157">
        <f>'Lack of Coping Capacity'!V16</f>
        <v>4.4000000000000004</v>
      </c>
      <c r="AE17" s="43">
        <f>'Lack of Coping Capacity'!W16</f>
        <v>2.4</v>
      </c>
      <c r="AF17" s="44">
        <f t="shared" si="2"/>
        <v>2.6</v>
      </c>
      <c r="AG17" s="170">
        <f t="shared" si="3"/>
        <v>1.6</v>
      </c>
      <c r="AH17" s="145">
        <f t="shared" si="4"/>
        <v>169</v>
      </c>
      <c r="AI17" s="165">
        <f>COUNTIF('Indicator Data'!C18:BB18,"No data")</f>
        <v>5</v>
      </c>
      <c r="AJ17" s="168">
        <f t="shared" si="5"/>
        <v>9.8039215686274508E-2</v>
      </c>
    </row>
    <row r="18" spans="1:36" ht="16.5" thickTop="1" thickBot="1" x14ac:dyDescent="0.3">
      <c r="A18" s="130" t="s">
        <v>29</v>
      </c>
      <c r="B18" s="47" t="s">
        <v>28</v>
      </c>
      <c r="C18" s="164">
        <f>'Hazard &amp; Exposure'!AO17</f>
        <v>0.1</v>
      </c>
      <c r="D18" s="163">
        <f>'Hazard &amp; Exposure'!AP17</f>
        <v>6.6</v>
      </c>
      <c r="E18" s="163">
        <f>'Hazard &amp; Exposure'!AQ17</f>
        <v>0</v>
      </c>
      <c r="F18" s="163">
        <f>'Hazard &amp; Exposure'!AR17</f>
        <v>0</v>
      </c>
      <c r="G18" s="163">
        <f>'Hazard &amp; Exposure'!AU17</f>
        <v>0</v>
      </c>
      <c r="H18" s="43">
        <f>'Hazard &amp; Exposure'!AV17</f>
        <v>1.8</v>
      </c>
      <c r="I18" s="163">
        <f>'Hazard &amp; Exposure'!AY17</f>
        <v>1.8</v>
      </c>
      <c r="J18" s="163">
        <f>'Hazard &amp; Exposure'!BB17</f>
        <v>0</v>
      </c>
      <c r="K18" s="43">
        <f>'Hazard &amp; Exposure'!BC17</f>
        <v>1.3</v>
      </c>
      <c r="L18" s="44">
        <f t="shared" si="0"/>
        <v>1.6</v>
      </c>
      <c r="M18" s="161">
        <f>Vulnerability!E17</f>
        <v>1.3</v>
      </c>
      <c r="N18" s="159">
        <f>Vulnerability!H17</f>
        <v>1.2</v>
      </c>
      <c r="O18" s="159">
        <f>Vulnerability!M17</f>
        <v>0.3</v>
      </c>
      <c r="P18" s="43">
        <f>Vulnerability!N17</f>
        <v>1</v>
      </c>
      <c r="Q18" s="159">
        <f>Vulnerability!S17</f>
        <v>0.9</v>
      </c>
      <c r="R18" s="158">
        <f>Vulnerability!W17</f>
        <v>1.2</v>
      </c>
      <c r="S18" s="158">
        <f>Vulnerability!Z17</f>
        <v>0.4</v>
      </c>
      <c r="T18" s="158">
        <f>Vulnerability!AC17</f>
        <v>0.2</v>
      </c>
      <c r="U18" s="158">
        <f>Vulnerability!AI17</f>
        <v>2.4</v>
      </c>
      <c r="V18" s="159">
        <f>Vulnerability!AJ17</f>
        <v>1.1000000000000001</v>
      </c>
      <c r="W18" s="43">
        <f>Vulnerability!AK17</f>
        <v>1</v>
      </c>
      <c r="X18" s="44">
        <f t="shared" si="1"/>
        <v>1</v>
      </c>
      <c r="Y18" s="160">
        <f>'Lack of Coping Capacity'!D17</f>
        <v>2.8</v>
      </c>
      <c r="Z18" s="157">
        <f>'Lack of Coping Capacity'!G17</f>
        <v>6.9</v>
      </c>
      <c r="AA18" s="43">
        <f>'Lack of Coping Capacity'!H17</f>
        <v>4.9000000000000004</v>
      </c>
      <c r="AB18" s="157">
        <f>'Lack of Coping Capacity'!M17</f>
        <v>2.1</v>
      </c>
      <c r="AC18" s="157">
        <f>'Lack of Coping Capacity'!R17</f>
        <v>0.3</v>
      </c>
      <c r="AD18" s="157">
        <f>'Lack of Coping Capacity'!V17</f>
        <v>2.2000000000000002</v>
      </c>
      <c r="AE18" s="43">
        <f>'Lack of Coping Capacity'!W17</f>
        <v>1.5</v>
      </c>
      <c r="AF18" s="44">
        <f t="shared" si="2"/>
        <v>3.4</v>
      </c>
      <c r="AG18" s="170">
        <f t="shared" si="3"/>
        <v>1.8</v>
      </c>
      <c r="AH18" s="145">
        <f t="shared" si="4"/>
        <v>163</v>
      </c>
      <c r="AI18" s="165">
        <f>COUNTIF('Indicator Data'!C19:BB19,"No data")</f>
        <v>2</v>
      </c>
      <c r="AJ18" s="168">
        <f t="shared" si="5"/>
        <v>3.9215686274509803E-2</v>
      </c>
    </row>
    <row r="19" spans="1:36" ht="16.5" thickTop="1" thickBot="1" x14ac:dyDescent="0.3">
      <c r="A19" s="130" t="s">
        <v>31</v>
      </c>
      <c r="B19" s="47" t="s">
        <v>30</v>
      </c>
      <c r="C19" s="164">
        <f>'Hazard &amp; Exposure'!AO18</f>
        <v>2.7</v>
      </c>
      <c r="D19" s="163">
        <f>'Hazard &amp; Exposure'!AP18</f>
        <v>3.7</v>
      </c>
      <c r="E19" s="163">
        <f>'Hazard &amp; Exposure'!AQ18</f>
        <v>0</v>
      </c>
      <c r="F19" s="163">
        <f>'Hazard &amp; Exposure'!AR18</f>
        <v>0</v>
      </c>
      <c r="G19" s="163">
        <f>'Hazard &amp; Exposure'!AU18</f>
        <v>0</v>
      </c>
      <c r="H19" s="43">
        <f>'Hazard &amp; Exposure'!AV18</f>
        <v>1.4</v>
      </c>
      <c r="I19" s="163">
        <f>'Hazard &amp; Exposure'!AY18</f>
        <v>0</v>
      </c>
      <c r="J19" s="163">
        <f>'Hazard &amp; Exposure'!BB18</f>
        <v>0</v>
      </c>
      <c r="K19" s="43">
        <f>'Hazard &amp; Exposure'!BC18</f>
        <v>0</v>
      </c>
      <c r="L19" s="44">
        <f t="shared" si="0"/>
        <v>0.7</v>
      </c>
      <c r="M19" s="161">
        <f>Vulnerability!E18</f>
        <v>1.1000000000000001</v>
      </c>
      <c r="N19" s="159">
        <f>Vulnerability!H18</f>
        <v>0.9</v>
      </c>
      <c r="O19" s="159">
        <f>Vulnerability!M18</f>
        <v>0</v>
      </c>
      <c r="P19" s="43">
        <f>Vulnerability!N18</f>
        <v>0.8</v>
      </c>
      <c r="Q19" s="159">
        <f>Vulnerability!S18</f>
        <v>4.5</v>
      </c>
      <c r="R19" s="158">
        <f>Vulnerability!W18</f>
        <v>0.4</v>
      </c>
      <c r="S19" s="158">
        <f>Vulnerability!Z18</f>
        <v>0.3</v>
      </c>
      <c r="T19" s="158">
        <f>Vulnerability!AC18</f>
        <v>0</v>
      </c>
      <c r="U19" s="158">
        <f>Vulnerability!AI18</f>
        <v>0.4</v>
      </c>
      <c r="V19" s="159">
        <f>Vulnerability!AJ18</f>
        <v>0.3</v>
      </c>
      <c r="W19" s="43">
        <f>Vulnerability!AK18</f>
        <v>2.7</v>
      </c>
      <c r="X19" s="44">
        <f t="shared" si="1"/>
        <v>1.8</v>
      </c>
      <c r="Y19" s="160" t="str">
        <f>'Lack of Coping Capacity'!D18</f>
        <v>x</v>
      </c>
      <c r="Z19" s="157">
        <f>'Lack of Coping Capacity'!G18</f>
        <v>2.1</v>
      </c>
      <c r="AA19" s="43">
        <f>'Lack of Coping Capacity'!H18</f>
        <v>2.1</v>
      </c>
      <c r="AB19" s="157">
        <f>'Lack of Coping Capacity'!M18</f>
        <v>2</v>
      </c>
      <c r="AC19" s="157">
        <f>'Lack of Coping Capacity'!R18</f>
        <v>0</v>
      </c>
      <c r="AD19" s="157">
        <f>'Lack of Coping Capacity'!V18</f>
        <v>0.3</v>
      </c>
      <c r="AE19" s="43">
        <f>'Lack of Coping Capacity'!W18</f>
        <v>0.8</v>
      </c>
      <c r="AF19" s="44">
        <f t="shared" si="2"/>
        <v>1.5</v>
      </c>
      <c r="AG19" s="170">
        <f t="shared" si="3"/>
        <v>1.2</v>
      </c>
      <c r="AH19" s="145">
        <f t="shared" si="4"/>
        <v>179</v>
      </c>
      <c r="AI19" s="165">
        <f>COUNTIF('Indicator Data'!C20:BB20,"No data")</f>
        <v>6</v>
      </c>
      <c r="AJ19" s="168">
        <f t="shared" si="5"/>
        <v>0.11764705882352941</v>
      </c>
    </row>
    <row r="20" spans="1:36" ht="16.5" thickTop="1" thickBot="1" x14ac:dyDescent="0.3">
      <c r="A20" s="130" t="s">
        <v>33</v>
      </c>
      <c r="B20" s="47" t="s">
        <v>32</v>
      </c>
      <c r="C20" s="164">
        <f>'Hazard &amp; Exposure'!AO19</f>
        <v>3.4</v>
      </c>
      <c r="D20" s="163">
        <f>'Hazard &amp; Exposure'!AP19</f>
        <v>8.3000000000000007</v>
      </c>
      <c r="E20" s="163">
        <f>'Hazard &amp; Exposure'!AQ19</f>
        <v>5.8</v>
      </c>
      <c r="F20" s="163">
        <f>'Hazard &amp; Exposure'!AR19</f>
        <v>3.5</v>
      </c>
      <c r="G20" s="163">
        <f>'Hazard &amp; Exposure'!AU19</f>
        <v>0</v>
      </c>
      <c r="H20" s="43">
        <f>'Hazard &amp; Exposure'!AV19</f>
        <v>4.8</v>
      </c>
      <c r="I20" s="163">
        <f>'Hazard &amp; Exposure'!AY19</f>
        <v>0</v>
      </c>
      <c r="J20" s="163">
        <f>'Hazard &amp; Exposure'!BB19</f>
        <v>0</v>
      </c>
      <c r="K20" s="43">
        <f>'Hazard &amp; Exposure'!BC19</f>
        <v>0</v>
      </c>
      <c r="L20" s="44">
        <f t="shared" si="0"/>
        <v>2.7</v>
      </c>
      <c r="M20" s="161">
        <f>Vulnerability!E19</f>
        <v>1.9</v>
      </c>
      <c r="N20" s="159">
        <f>Vulnerability!H19</f>
        <v>5.8</v>
      </c>
      <c r="O20" s="159">
        <f>Vulnerability!M19</f>
        <v>3.3</v>
      </c>
      <c r="P20" s="43">
        <f>Vulnerability!N19</f>
        <v>3.2</v>
      </c>
      <c r="Q20" s="159">
        <f>Vulnerability!S19</f>
        <v>0</v>
      </c>
      <c r="R20" s="158">
        <f>Vulnerability!W19</f>
        <v>1.2</v>
      </c>
      <c r="S20" s="158">
        <f>Vulnerability!Z19</f>
        <v>1.2</v>
      </c>
      <c r="T20" s="158">
        <f>Vulnerability!AC19</f>
        <v>0</v>
      </c>
      <c r="U20" s="158">
        <f>Vulnerability!AI19</f>
        <v>2.6</v>
      </c>
      <c r="V20" s="159">
        <f>Vulnerability!AJ19</f>
        <v>1.3</v>
      </c>
      <c r="W20" s="43">
        <f>Vulnerability!AK19</f>
        <v>0.7</v>
      </c>
      <c r="X20" s="44">
        <f t="shared" si="1"/>
        <v>2</v>
      </c>
      <c r="Y20" s="160" t="str">
        <f>'Lack of Coping Capacity'!D19</f>
        <v>x</v>
      </c>
      <c r="Z20" s="157">
        <f>'Lack of Coping Capacity'!G19</f>
        <v>5.4</v>
      </c>
      <c r="AA20" s="43">
        <f>'Lack of Coping Capacity'!H19</f>
        <v>5.4</v>
      </c>
      <c r="AB20" s="157">
        <f>'Lack of Coping Capacity'!M19</f>
        <v>4.5999999999999996</v>
      </c>
      <c r="AC20" s="157">
        <f>'Lack of Coping Capacity'!R19</f>
        <v>2.9</v>
      </c>
      <c r="AD20" s="157">
        <f>'Lack of Coping Capacity'!V19</f>
        <v>5.8</v>
      </c>
      <c r="AE20" s="43">
        <f>'Lack of Coping Capacity'!W19</f>
        <v>4.4000000000000004</v>
      </c>
      <c r="AF20" s="44">
        <f t="shared" si="2"/>
        <v>4.9000000000000004</v>
      </c>
      <c r="AG20" s="170">
        <f t="shared" si="3"/>
        <v>3</v>
      </c>
      <c r="AH20" s="145">
        <f t="shared" si="4"/>
        <v>107</v>
      </c>
      <c r="AI20" s="165">
        <f>COUNTIF('Indicator Data'!C21:BB21,"No data")</f>
        <v>4</v>
      </c>
      <c r="AJ20" s="168">
        <f t="shared" si="5"/>
        <v>7.8431372549019607E-2</v>
      </c>
    </row>
    <row r="21" spans="1:36" ht="16.5" thickTop="1" thickBot="1" x14ac:dyDescent="0.3">
      <c r="A21" s="130" t="s">
        <v>35</v>
      </c>
      <c r="B21" s="47" t="s">
        <v>34</v>
      </c>
      <c r="C21" s="164">
        <f>'Hazard &amp; Exposure'!AO20</f>
        <v>0.1</v>
      </c>
      <c r="D21" s="163">
        <f>'Hazard &amp; Exposure'!AP20</f>
        <v>4.8</v>
      </c>
      <c r="E21" s="163">
        <f>'Hazard &amp; Exposure'!AQ20</f>
        <v>0</v>
      </c>
      <c r="F21" s="163">
        <f>'Hazard &amp; Exposure'!AR20</f>
        <v>0</v>
      </c>
      <c r="G21" s="163">
        <f>'Hazard &amp; Exposure'!AU20</f>
        <v>0</v>
      </c>
      <c r="H21" s="43">
        <f>'Hazard &amp; Exposure'!AV20</f>
        <v>1.2</v>
      </c>
      <c r="I21" s="163">
        <f>'Hazard &amp; Exposure'!AY20</f>
        <v>1.9</v>
      </c>
      <c r="J21" s="163">
        <f>'Hazard &amp; Exposure'!BB20</f>
        <v>0</v>
      </c>
      <c r="K21" s="43">
        <f>'Hazard &amp; Exposure'!BC20</f>
        <v>1.3</v>
      </c>
      <c r="L21" s="44">
        <f t="shared" si="0"/>
        <v>1.3</v>
      </c>
      <c r="M21" s="161">
        <f>Vulnerability!E20</f>
        <v>7.6</v>
      </c>
      <c r="N21" s="159">
        <f>Vulnerability!H20</f>
        <v>6.4</v>
      </c>
      <c r="O21" s="159">
        <f>Vulnerability!M20</f>
        <v>3.8</v>
      </c>
      <c r="P21" s="43">
        <f>Vulnerability!N20</f>
        <v>6.4</v>
      </c>
      <c r="Q21" s="159">
        <f>Vulnerability!S20</f>
        <v>0</v>
      </c>
      <c r="R21" s="158">
        <f>Vulnerability!W20</f>
        <v>4.3</v>
      </c>
      <c r="S21" s="158">
        <f>Vulnerability!Z20</f>
        <v>5.6</v>
      </c>
      <c r="T21" s="158">
        <f>Vulnerability!AC20</f>
        <v>0.1</v>
      </c>
      <c r="U21" s="158">
        <f>Vulnerability!AI20</f>
        <v>4.0999999999999996</v>
      </c>
      <c r="V21" s="159">
        <f>Vulnerability!AJ20</f>
        <v>3.8</v>
      </c>
      <c r="W21" s="43">
        <f>Vulnerability!AK20</f>
        <v>2.1</v>
      </c>
      <c r="X21" s="44">
        <f t="shared" si="1"/>
        <v>4.5999999999999996</v>
      </c>
      <c r="Y21" s="160">
        <f>'Lack of Coping Capacity'!D20</f>
        <v>5.5</v>
      </c>
      <c r="Z21" s="157">
        <f>'Lack of Coping Capacity'!G20</f>
        <v>6.1</v>
      </c>
      <c r="AA21" s="43">
        <f>'Lack of Coping Capacity'!H20</f>
        <v>5.8</v>
      </c>
      <c r="AB21" s="157">
        <f>'Lack of Coping Capacity'!M20</f>
        <v>7.7</v>
      </c>
      <c r="AC21" s="157">
        <f>'Lack of Coping Capacity'!R20</f>
        <v>7.4</v>
      </c>
      <c r="AD21" s="157">
        <f>'Lack of Coping Capacity'!V20</f>
        <v>9.6999999999999993</v>
      </c>
      <c r="AE21" s="43">
        <f>'Lack of Coping Capacity'!W20</f>
        <v>8.3000000000000007</v>
      </c>
      <c r="AF21" s="44">
        <f t="shared" si="2"/>
        <v>7.2</v>
      </c>
      <c r="AG21" s="170">
        <f t="shared" si="3"/>
        <v>3.5</v>
      </c>
      <c r="AH21" s="145">
        <f t="shared" si="4"/>
        <v>88</v>
      </c>
      <c r="AI21" s="165">
        <f>COUNTIF('Indicator Data'!C22:BB22,"No data")</f>
        <v>0</v>
      </c>
      <c r="AJ21" s="168">
        <f t="shared" si="5"/>
        <v>0</v>
      </c>
    </row>
    <row r="22" spans="1:36" ht="16.5" thickTop="1" thickBot="1" x14ac:dyDescent="0.3">
      <c r="A22" s="130" t="s">
        <v>37</v>
      </c>
      <c r="B22" s="47" t="s">
        <v>36</v>
      </c>
      <c r="C22" s="164">
        <f>'Hazard &amp; Exposure'!AO21</f>
        <v>7</v>
      </c>
      <c r="D22" s="163">
        <f>'Hazard &amp; Exposure'!AP21</f>
        <v>4.2</v>
      </c>
      <c r="E22" s="163">
        <f>'Hazard &amp; Exposure'!AQ21</f>
        <v>0</v>
      </c>
      <c r="F22" s="163">
        <f>'Hazard &amp; Exposure'!AR21</f>
        <v>0</v>
      </c>
      <c r="G22" s="163">
        <f>'Hazard &amp; Exposure'!AU21</f>
        <v>0</v>
      </c>
      <c r="H22" s="43">
        <f>'Hazard &amp; Exposure'!AV21</f>
        <v>2.8</v>
      </c>
      <c r="I22" s="163">
        <f>'Hazard &amp; Exposure'!AY21</f>
        <v>0.2</v>
      </c>
      <c r="J22" s="163">
        <f>'Hazard &amp; Exposure'!BB21</f>
        <v>0</v>
      </c>
      <c r="K22" s="43">
        <f>'Hazard &amp; Exposure'!BC21</f>
        <v>0.1</v>
      </c>
      <c r="L22" s="44">
        <f t="shared" si="0"/>
        <v>1.5</v>
      </c>
      <c r="M22" s="161">
        <f>Vulnerability!E21</f>
        <v>3.9</v>
      </c>
      <c r="N22" s="159">
        <f>Vulnerability!H21</f>
        <v>5</v>
      </c>
      <c r="O22" s="159">
        <f>Vulnerability!M21</f>
        <v>6.6</v>
      </c>
      <c r="P22" s="43">
        <f>Vulnerability!N21</f>
        <v>4.9000000000000004</v>
      </c>
      <c r="Q22" s="159">
        <f>Vulnerability!S21</f>
        <v>0</v>
      </c>
      <c r="R22" s="158">
        <f>Vulnerability!W21</f>
        <v>1.1000000000000001</v>
      </c>
      <c r="S22" s="158">
        <f>Vulnerability!Z21</f>
        <v>2.8</v>
      </c>
      <c r="T22" s="158">
        <f>Vulnerability!AC21</f>
        <v>0</v>
      </c>
      <c r="U22" s="158">
        <f>Vulnerability!AI21</f>
        <v>3</v>
      </c>
      <c r="V22" s="159">
        <f>Vulnerability!AJ21</f>
        <v>1.8</v>
      </c>
      <c r="W22" s="43">
        <f>Vulnerability!AK21</f>
        <v>0.9</v>
      </c>
      <c r="X22" s="44">
        <f t="shared" si="1"/>
        <v>3.1</v>
      </c>
      <c r="Y22" s="160">
        <f>'Lack of Coping Capacity'!D21</f>
        <v>4.5</v>
      </c>
      <c r="Z22" s="157">
        <f>'Lack of Coping Capacity'!G21</f>
        <v>3.9</v>
      </c>
      <c r="AA22" s="43">
        <f>'Lack of Coping Capacity'!H21</f>
        <v>4.2</v>
      </c>
      <c r="AB22" s="157">
        <f>'Lack of Coping Capacity'!M21</f>
        <v>5.7</v>
      </c>
      <c r="AC22" s="157">
        <f>'Lack of Coping Capacity'!R21</f>
        <v>5.0999999999999996</v>
      </c>
      <c r="AD22" s="157">
        <f>'Lack of Coping Capacity'!V21</f>
        <v>6.4</v>
      </c>
      <c r="AE22" s="43">
        <f>'Lack of Coping Capacity'!W21</f>
        <v>5.7</v>
      </c>
      <c r="AF22" s="44">
        <f t="shared" si="2"/>
        <v>5</v>
      </c>
      <c r="AG22" s="170">
        <f t="shared" si="3"/>
        <v>2.9</v>
      </c>
      <c r="AH22" s="145">
        <f t="shared" si="4"/>
        <v>110</v>
      </c>
      <c r="AI22" s="165">
        <f>COUNTIF('Indicator Data'!C23:BB23,"No data")</f>
        <v>0</v>
      </c>
      <c r="AJ22" s="168">
        <f t="shared" si="5"/>
        <v>0</v>
      </c>
    </row>
    <row r="23" spans="1:36" ht="16.5" thickTop="1" thickBot="1" x14ac:dyDescent="0.3">
      <c r="A23" s="130" t="s">
        <v>878</v>
      </c>
      <c r="B23" s="47" t="s">
        <v>38</v>
      </c>
      <c r="C23" s="164">
        <f>'Hazard &amp; Exposure'!AO22</f>
        <v>6</v>
      </c>
      <c r="D23" s="163">
        <f>'Hazard &amp; Exposure'!AP22</f>
        <v>5</v>
      </c>
      <c r="E23" s="163">
        <f>'Hazard &amp; Exposure'!AQ22</f>
        <v>0</v>
      </c>
      <c r="F23" s="163">
        <f>'Hazard &amp; Exposure'!AR22</f>
        <v>0</v>
      </c>
      <c r="G23" s="163">
        <f>'Hazard &amp; Exposure'!AU22</f>
        <v>4.0999999999999996</v>
      </c>
      <c r="H23" s="43">
        <f>'Hazard &amp; Exposure'!AV22</f>
        <v>3.4</v>
      </c>
      <c r="I23" s="163">
        <f>'Hazard &amp; Exposure'!AY22</f>
        <v>1</v>
      </c>
      <c r="J23" s="163">
        <f>'Hazard &amp; Exposure'!BB22</f>
        <v>0</v>
      </c>
      <c r="K23" s="43">
        <f>'Hazard &amp; Exposure'!BC22</f>
        <v>0.7</v>
      </c>
      <c r="L23" s="44">
        <f t="shared" si="0"/>
        <v>2.2000000000000002</v>
      </c>
      <c r="M23" s="161">
        <f>Vulnerability!E22</f>
        <v>2.8</v>
      </c>
      <c r="N23" s="159">
        <f>Vulnerability!H22</f>
        <v>5.9</v>
      </c>
      <c r="O23" s="159">
        <f>Vulnerability!M22</f>
        <v>2.1</v>
      </c>
      <c r="P23" s="43">
        <f>Vulnerability!N22</f>
        <v>3.4</v>
      </c>
      <c r="Q23" s="159">
        <f>Vulnerability!S22</f>
        <v>0.9</v>
      </c>
      <c r="R23" s="158">
        <f>Vulnerability!W22</f>
        <v>0.9</v>
      </c>
      <c r="S23" s="158">
        <f>Vulnerability!Z22</f>
        <v>2</v>
      </c>
      <c r="T23" s="158">
        <f>Vulnerability!AC22</f>
        <v>2.6</v>
      </c>
      <c r="U23" s="158">
        <f>Vulnerability!AI22</f>
        <v>5.0999999999999996</v>
      </c>
      <c r="V23" s="159">
        <f>Vulnerability!AJ22</f>
        <v>2.8</v>
      </c>
      <c r="W23" s="43">
        <f>Vulnerability!AK22</f>
        <v>1.9</v>
      </c>
      <c r="X23" s="44">
        <f t="shared" si="1"/>
        <v>2.7</v>
      </c>
      <c r="Y23" s="160">
        <f>'Lack of Coping Capacity'!D22</f>
        <v>5.6</v>
      </c>
      <c r="Z23" s="157">
        <f>'Lack of Coping Capacity'!G22</f>
        <v>6.2</v>
      </c>
      <c r="AA23" s="43">
        <f>'Lack of Coping Capacity'!H22</f>
        <v>5.9</v>
      </c>
      <c r="AB23" s="157">
        <f>'Lack of Coping Capacity'!M22</f>
        <v>3.4</v>
      </c>
      <c r="AC23" s="157">
        <f>'Lack of Coping Capacity'!R22</f>
        <v>5.6</v>
      </c>
      <c r="AD23" s="157">
        <f>'Lack of Coping Capacity'!V22</f>
        <v>6.2</v>
      </c>
      <c r="AE23" s="43">
        <f>'Lack of Coping Capacity'!W22</f>
        <v>5.0999999999999996</v>
      </c>
      <c r="AF23" s="44">
        <f t="shared" si="2"/>
        <v>5.5</v>
      </c>
      <c r="AG23" s="170">
        <f t="shared" si="3"/>
        <v>3.2</v>
      </c>
      <c r="AH23" s="145">
        <f t="shared" si="4"/>
        <v>100</v>
      </c>
      <c r="AI23" s="165">
        <f>COUNTIF('Indicator Data'!C24:BB24,"No data")</f>
        <v>0</v>
      </c>
      <c r="AJ23" s="168">
        <f t="shared" si="5"/>
        <v>0</v>
      </c>
    </row>
    <row r="24" spans="1:36" ht="16.5" thickTop="1" thickBot="1" x14ac:dyDescent="0.3">
      <c r="A24" s="130" t="s">
        <v>40</v>
      </c>
      <c r="B24" s="47" t="s">
        <v>39</v>
      </c>
      <c r="C24" s="164">
        <f>'Hazard &amp; Exposure'!AO23</f>
        <v>6.4</v>
      </c>
      <c r="D24" s="163">
        <f>'Hazard &amp; Exposure'!AP23</f>
        <v>7.1</v>
      </c>
      <c r="E24" s="163">
        <f>'Hazard &amp; Exposure'!AQ23</f>
        <v>0</v>
      </c>
      <c r="F24" s="163">
        <f>'Hazard &amp; Exposure'!AR23</f>
        <v>0</v>
      </c>
      <c r="G24" s="163">
        <f>'Hazard &amp; Exposure'!AU23</f>
        <v>2.2000000000000002</v>
      </c>
      <c r="H24" s="43">
        <f>'Hazard &amp; Exposure'!AV23</f>
        <v>3.8</v>
      </c>
      <c r="I24" s="163">
        <f>'Hazard &amp; Exposure'!AY23</f>
        <v>2.5</v>
      </c>
      <c r="J24" s="163">
        <f>'Hazard &amp; Exposure'!BB23</f>
        <v>0</v>
      </c>
      <c r="K24" s="43">
        <f>'Hazard &amp; Exposure'!BC23</f>
        <v>1.8</v>
      </c>
      <c r="L24" s="44">
        <f t="shared" si="0"/>
        <v>2.9</v>
      </c>
      <c r="M24" s="161">
        <f>Vulnerability!E23</f>
        <v>1.9</v>
      </c>
      <c r="N24" s="159">
        <f>Vulnerability!H23</f>
        <v>2.4</v>
      </c>
      <c r="O24" s="159">
        <f>Vulnerability!M23</f>
        <v>4</v>
      </c>
      <c r="P24" s="43">
        <f>Vulnerability!N23</f>
        <v>2.6</v>
      </c>
      <c r="Q24" s="159">
        <f>Vulnerability!S23</f>
        <v>7.1</v>
      </c>
      <c r="R24" s="158">
        <f>Vulnerability!W23</f>
        <v>0.8</v>
      </c>
      <c r="S24" s="158">
        <f>Vulnerability!Z23</f>
        <v>0.4</v>
      </c>
      <c r="T24" s="158">
        <f>Vulnerability!AC23</f>
        <v>10</v>
      </c>
      <c r="U24" s="158">
        <f>Vulnerability!AI23</f>
        <v>2.4</v>
      </c>
      <c r="V24" s="159">
        <f>Vulnerability!AJ23</f>
        <v>5.4</v>
      </c>
      <c r="W24" s="43">
        <f>Vulnerability!AK23</f>
        <v>6.3</v>
      </c>
      <c r="X24" s="44">
        <f t="shared" si="1"/>
        <v>4.7</v>
      </c>
      <c r="Y24" s="160" t="str">
        <f>'Lack of Coping Capacity'!D23</f>
        <v>x</v>
      </c>
      <c r="Z24" s="157">
        <f>'Lack of Coping Capacity'!G23</f>
        <v>6</v>
      </c>
      <c r="AA24" s="43">
        <f>'Lack of Coping Capacity'!H23</f>
        <v>6</v>
      </c>
      <c r="AB24" s="157">
        <f>'Lack of Coping Capacity'!M23</f>
        <v>2.5</v>
      </c>
      <c r="AC24" s="157">
        <f>'Lack of Coping Capacity'!R23</f>
        <v>1.1000000000000001</v>
      </c>
      <c r="AD24" s="157">
        <f>'Lack of Coping Capacity'!V23</f>
        <v>4.9000000000000004</v>
      </c>
      <c r="AE24" s="43">
        <f>'Lack of Coping Capacity'!W23</f>
        <v>2.8</v>
      </c>
      <c r="AF24" s="44">
        <f t="shared" si="2"/>
        <v>4.5999999999999996</v>
      </c>
      <c r="AG24" s="170">
        <f t="shared" si="3"/>
        <v>4</v>
      </c>
      <c r="AH24" s="145">
        <f t="shared" si="4"/>
        <v>69</v>
      </c>
      <c r="AI24" s="165">
        <f>COUNTIF('Indicator Data'!C25:BB25,"No data")</f>
        <v>3</v>
      </c>
      <c r="AJ24" s="168">
        <f t="shared" si="5"/>
        <v>5.8823529411764705E-2</v>
      </c>
    </row>
    <row r="25" spans="1:36" ht="16.5" thickTop="1" thickBot="1" x14ac:dyDescent="0.3">
      <c r="A25" s="130" t="s">
        <v>42</v>
      </c>
      <c r="B25" s="47" t="s">
        <v>41</v>
      </c>
      <c r="C25" s="164">
        <f>'Hazard &amp; Exposure'!AO24</f>
        <v>0.1</v>
      </c>
      <c r="D25" s="163">
        <f>'Hazard &amp; Exposure'!AP24</f>
        <v>4.5999999999999996</v>
      </c>
      <c r="E25" s="163">
        <f>'Hazard &amp; Exposure'!AQ24</f>
        <v>0</v>
      </c>
      <c r="F25" s="163">
        <f>'Hazard &amp; Exposure'!AR24</f>
        <v>0</v>
      </c>
      <c r="G25" s="163">
        <f>'Hazard &amp; Exposure'!AU24</f>
        <v>6.2</v>
      </c>
      <c r="H25" s="43">
        <f>'Hazard &amp; Exposure'!AV24</f>
        <v>2.6</v>
      </c>
      <c r="I25" s="163">
        <f>'Hazard &amp; Exposure'!AY24</f>
        <v>0.4</v>
      </c>
      <c r="J25" s="163">
        <f>'Hazard &amp; Exposure'!BB24</f>
        <v>0</v>
      </c>
      <c r="K25" s="43">
        <f>'Hazard &amp; Exposure'!BC24</f>
        <v>0.3</v>
      </c>
      <c r="L25" s="44">
        <f t="shared" si="0"/>
        <v>1.5</v>
      </c>
      <c r="M25" s="161">
        <f>Vulnerability!E24</f>
        <v>4.0999999999999996</v>
      </c>
      <c r="N25" s="159">
        <f>Vulnerability!H24</f>
        <v>7.7</v>
      </c>
      <c r="O25" s="159">
        <f>Vulnerability!M24</f>
        <v>1.2</v>
      </c>
      <c r="P25" s="43">
        <f>Vulnerability!N24</f>
        <v>4.3</v>
      </c>
      <c r="Q25" s="159">
        <f>Vulnerability!S24</f>
        <v>2.4</v>
      </c>
      <c r="R25" s="158">
        <f>Vulnerability!W24</f>
        <v>5.9</v>
      </c>
      <c r="S25" s="158">
        <f>Vulnerability!Z24</f>
        <v>3.1</v>
      </c>
      <c r="T25" s="158">
        <f>Vulnerability!AC24</f>
        <v>0.1</v>
      </c>
      <c r="U25" s="158">
        <f>Vulnerability!AI24</f>
        <v>5</v>
      </c>
      <c r="V25" s="159">
        <f>Vulnerability!AJ24</f>
        <v>3.8</v>
      </c>
      <c r="W25" s="43">
        <f>Vulnerability!AK24</f>
        <v>3.1</v>
      </c>
      <c r="X25" s="44">
        <f t="shared" si="1"/>
        <v>3.7</v>
      </c>
      <c r="Y25" s="160">
        <f>'Lack of Coping Capacity'!D24</f>
        <v>5.6</v>
      </c>
      <c r="Z25" s="157">
        <f>'Lack of Coping Capacity'!G24</f>
        <v>4.0999999999999996</v>
      </c>
      <c r="AA25" s="43">
        <f>'Lack of Coping Capacity'!H24</f>
        <v>4.9000000000000004</v>
      </c>
      <c r="AB25" s="157">
        <f>'Lack of Coping Capacity'!M24</f>
        <v>4.3</v>
      </c>
      <c r="AC25" s="157">
        <f>'Lack of Coping Capacity'!R24</f>
        <v>4.8</v>
      </c>
      <c r="AD25" s="157">
        <f>'Lack of Coping Capacity'!V24</f>
        <v>5.7</v>
      </c>
      <c r="AE25" s="43">
        <f>'Lack of Coping Capacity'!W24</f>
        <v>4.9000000000000004</v>
      </c>
      <c r="AF25" s="44">
        <f t="shared" si="2"/>
        <v>4.9000000000000004</v>
      </c>
      <c r="AG25" s="170">
        <f t="shared" si="3"/>
        <v>3</v>
      </c>
      <c r="AH25" s="145">
        <f t="shared" si="4"/>
        <v>107</v>
      </c>
      <c r="AI25" s="165">
        <f>COUNTIF('Indicator Data'!C26:BB26,"No data")</f>
        <v>1</v>
      </c>
      <c r="AJ25" s="168">
        <f t="shared" si="5"/>
        <v>1.9607843137254902E-2</v>
      </c>
    </row>
    <row r="26" spans="1:36" ht="16.5" thickTop="1" thickBot="1" x14ac:dyDescent="0.3">
      <c r="A26" s="130" t="s">
        <v>44</v>
      </c>
      <c r="B26" s="47" t="s">
        <v>43</v>
      </c>
      <c r="C26" s="164">
        <f>'Hazard &amp; Exposure'!AO25</f>
        <v>2.2999999999999998</v>
      </c>
      <c r="D26" s="163">
        <f>'Hazard &amp; Exposure'!AP25</f>
        <v>7.9</v>
      </c>
      <c r="E26" s="163">
        <f>'Hazard &amp; Exposure'!AQ25</f>
        <v>0</v>
      </c>
      <c r="F26" s="163">
        <f>'Hazard &amp; Exposure'!AR25</f>
        <v>0</v>
      </c>
      <c r="G26" s="163">
        <f>'Hazard &amp; Exposure'!AU25</f>
        <v>4.5</v>
      </c>
      <c r="H26" s="43">
        <f>'Hazard &amp; Exposure'!AV25</f>
        <v>3.7</v>
      </c>
      <c r="I26" s="163">
        <f>'Hazard &amp; Exposure'!AY25</f>
        <v>5.2</v>
      </c>
      <c r="J26" s="163">
        <f>'Hazard &amp; Exposure'!BB25</f>
        <v>0</v>
      </c>
      <c r="K26" s="43">
        <f>'Hazard &amp; Exposure'!BC25</f>
        <v>3.6</v>
      </c>
      <c r="L26" s="44">
        <f t="shared" si="0"/>
        <v>3.7</v>
      </c>
      <c r="M26" s="161">
        <f>Vulnerability!E25</f>
        <v>1.7</v>
      </c>
      <c r="N26" s="159">
        <f>Vulnerability!H25</f>
        <v>6.4</v>
      </c>
      <c r="O26" s="159">
        <f>Vulnerability!M25</f>
        <v>0.1</v>
      </c>
      <c r="P26" s="43">
        <f>Vulnerability!N25</f>
        <v>2.5</v>
      </c>
      <c r="Q26" s="159">
        <f>Vulnerability!S25</f>
        <v>1.5</v>
      </c>
      <c r="R26" s="158">
        <f>Vulnerability!W25</f>
        <v>0.6</v>
      </c>
      <c r="S26" s="158">
        <f>Vulnerability!Z25</f>
        <v>0.8</v>
      </c>
      <c r="T26" s="158">
        <f>Vulnerability!AC25</f>
        <v>6.9</v>
      </c>
      <c r="U26" s="158">
        <f>Vulnerability!AI25</f>
        <v>1.3</v>
      </c>
      <c r="V26" s="159">
        <f>Vulnerability!AJ25</f>
        <v>2.9</v>
      </c>
      <c r="W26" s="43">
        <f>Vulnerability!AK25</f>
        <v>2.2000000000000002</v>
      </c>
      <c r="X26" s="44">
        <f t="shared" si="1"/>
        <v>2.4</v>
      </c>
      <c r="Y26" s="160">
        <f>'Lack of Coping Capacity'!D25</f>
        <v>4.3</v>
      </c>
      <c r="Z26" s="157">
        <f>'Lack of Coping Capacity'!G25</f>
        <v>5.5</v>
      </c>
      <c r="AA26" s="43">
        <f>'Lack of Coping Capacity'!H25</f>
        <v>4.9000000000000004</v>
      </c>
      <c r="AB26" s="157">
        <f>'Lack of Coping Capacity'!M25</f>
        <v>2.2999999999999998</v>
      </c>
      <c r="AC26" s="157">
        <f>'Lack of Coping Capacity'!R25</f>
        <v>3.8</v>
      </c>
      <c r="AD26" s="157">
        <f>'Lack of Coping Capacity'!V25</f>
        <v>3.7</v>
      </c>
      <c r="AE26" s="43">
        <f>'Lack of Coping Capacity'!W25</f>
        <v>3.3</v>
      </c>
      <c r="AF26" s="44">
        <f t="shared" si="2"/>
        <v>4.0999999999999996</v>
      </c>
      <c r="AG26" s="170">
        <f t="shared" si="3"/>
        <v>3.3</v>
      </c>
      <c r="AH26" s="145">
        <f t="shared" si="4"/>
        <v>94</v>
      </c>
      <c r="AI26" s="165">
        <f>COUNTIF('Indicator Data'!C27:BB27,"No data")</f>
        <v>0</v>
      </c>
      <c r="AJ26" s="168">
        <f t="shared" si="5"/>
        <v>0</v>
      </c>
    </row>
    <row r="27" spans="1:36" ht="16.5" thickTop="1" thickBot="1" x14ac:dyDescent="0.3">
      <c r="A27" s="130" t="s">
        <v>379</v>
      </c>
      <c r="B27" s="47" t="s">
        <v>45</v>
      </c>
      <c r="C27" s="164">
        <f>'Hazard &amp; Exposure'!AO26</f>
        <v>0.1</v>
      </c>
      <c r="D27" s="163">
        <f>'Hazard &amp; Exposure'!AP26</f>
        <v>1.6</v>
      </c>
      <c r="E27" s="163">
        <f>'Hazard &amp; Exposure'!AQ26</f>
        <v>0</v>
      </c>
      <c r="F27" s="163">
        <f>'Hazard &amp; Exposure'!AR26</f>
        <v>0.2</v>
      </c>
      <c r="G27" s="163">
        <f>'Hazard &amp; Exposure'!AU26</f>
        <v>1.1000000000000001</v>
      </c>
      <c r="H27" s="43">
        <f>'Hazard &amp; Exposure'!AV26</f>
        <v>0.6</v>
      </c>
      <c r="I27" s="163">
        <f>'Hazard &amp; Exposure'!AY26</f>
        <v>0</v>
      </c>
      <c r="J27" s="163">
        <f>'Hazard &amp; Exposure'!BB26</f>
        <v>0</v>
      </c>
      <c r="K27" s="43">
        <f>'Hazard &amp; Exposure'!BC26</f>
        <v>0</v>
      </c>
      <c r="L27" s="44">
        <f t="shared" si="0"/>
        <v>0.3</v>
      </c>
      <c r="M27" s="161">
        <f>Vulnerability!E26</f>
        <v>1.5</v>
      </c>
      <c r="N27" s="159" t="str">
        <f>Vulnerability!H26</f>
        <v>x</v>
      </c>
      <c r="O27" s="159">
        <f>Vulnerability!M26</f>
        <v>0</v>
      </c>
      <c r="P27" s="43">
        <f>Vulnerability!N26</f>
        <v>1</v>
      </c>
      <c r="Q27" s="159">
        <f>Vulnerability!S26</f>
        <v>0</v>
      </c>
      <c r="R27" s="158">
        <f>Vulnerability!W26</f>
        <v>1.1000000000000001</v>
      </c>
      <c r="S27" s="158">
        <f>Vulnerability!Z26</f>
        <v>0.8</v>
      </c>
      <c r="T27" s="158">
        <f>Vulnerability!AC26</f>
        <v>0</v>
      </c>
      <c r="U27" s="158">
        <f>Vulnerability!AI26</f>
        <v>1.6</v>
      </c>
      <c r="V27" s="159">
        <f>Vulnerability!AJ26</f>
        <v>0.9</v>
      </c>
      <c r="W27" s="43">
        <f>Vulnerability!AK26</f>
        <v>0.5</v>
      </c>
      <c r="X27" s="44">
        <f t="shared" si="1"/>
        <v>0.8</v>
      </c>
      <c r="Y27" s="160">
        <f>'Lack of Coping Capacity'!D26</f>
        <v>6</v>
      </c>
      <c r="Z27" s="157">
        <f>'Lack of Coping Capacity'!G26</f>
        <v>3.7</v>
      </c>
      <c r="AA27" s="43">
        <f>'Lack of Coping Capacity'!H26</f>
        <v>4.9000000000000004</v>
      </c>
      <c r="AB27" s="157">
        <f>'Lack of Coping Capacity'!M26</f>
        <v>2.8</v>
      </c>
      <c r="AC27" s="157">
        <f>'Lack of Coping Capacity'!R26</f>
        <v>7.2</v>
      </c>
      <c r="AD27" s="157">
        <f>'Lack of Coping Capacity'!V26</f>
        <v>3.6</v>
      </c>
      <c r="AE27" s="43">
        <f>'Lack of Coping Capacity'!W26</f>
        <v>4.5</v>
      </c>
      <c r="AF27" s="44">
        <f t="shared" si="2"/>
        <v>4.7</v>
      </c>
      <c r="AG27" s="170">
        <f t="shared" si="3"/>
        <v>1</v>
      </c>
      <c r="AH27" s="145">
        <f t="shared" si="4"/>
        <v>185</v>
      </c>
      <c r="AI27" s="165">
        <f>COUNTIF('Indicator Data'!C28:BB28,"No data")</f>
        <v>8</v>
      </c>
      <c r="AJ27" s="168">
        <f t="shared" si="5"/>
        <v>0.15686274509803921</v>
      </c>
    </row>
    <row r="28" spans="1:36" ht="16.5" thickTop="1" thickBot="1" x14ac:dyDescent="0.3">
      <c r="A28" s="130" t="s">
        <v>47</v>
      </c>
      <c r="B28" s="47" t="s">
        <v>46</v>
      </c>
      <c r="C28" s="164">
        <f>'Hazard &amp; Exposure'!AO27</f>
        <v>6.5</v>
      </c>
      <c r="D28" s="163">
        <f>'Hazard &amp; Exposure'!AP27</f>
        <v>4.4000000000000004</v>
      </c>
      <c r="E28" s="163">
        <f>'Hazard &amp; Exposure'!AQ27</f>
        <v>0</v>
      </c>
      <c r="F28" s="163">
        <f>'Hazard &amp; Exposure'!AR27</f>
        <v>0</v>
      </c>
      <c r="G28" s="163">
        <f>'Hazard &amp; Exposure'!AU27</f>
        <v>2.6</v>
      </c>
      <c r="H28" s="43">
        <f>'Hazard &amp; Exposure'!AV27</f>
        <v>3.1</v>
      </c>
      <c r="I28" s="163">
        <f>'Hazard &amp; Exposure'!AY27</f>
        <v>1.5</v>
      </c>
      <c r="J28" s="163">
        <f>'Hazard &amp; Exposure'!BB27</f>
        <v>0</v>
      </c>
      <c r="K28" s="43">
        <f>'Hazard &amp; Exposure'!BC27</f>
        <v>1.1000000000000001</v>
      </c>
      <c r="L28" s="44">
        <f t="shared" si="0"/>
        <v>2.2000000000000002</v>
      </c>
      <c r="M28" s="161">
        <f>Vulnerability!E27</f>
        <v>2.7</v>
      </c>
      <c r="N28" s="159">
        <f>Vulnerability!H27</f>
        <v>2.6</v>
      </c>
      <c r="O28" s="159">
        <f>Vulnerability!M27</f>
        <v>0</v>
      </c>
      <c r="P28" s="43">
        <f>Vulnerability!N27</f>
        <v>2</v>
      </c>
      <c r="Q28" s="159">
        <f>Vulnerability!S27</f>
        <v>3.5</v>
      </c>
      <c r="R28" s="158">
        <f>Vulnerability!W27</f>
        <v>0.4</v>
      </c>
      <c r="S28" s="158">
        <f>Vulnerability!Z27</f>
        <v>0.7</v>
      </c>
      <c r="T28" s="158">
        <f>Vulnerability!AC27</f>
        <v>0.1</v>
      </c>
      <c r="U28" s="158">
        <f>Vulnerability!AI27</f>
        <v>2.2999999999999998</v>
      </c>
      <c r="V28" s="159">
        <f>Vulnerability!AJ27</f>
        <v>0.9</v>
      </c>
      <c r="W28" s="43">
        <f>Vulnerability!AK27</f>
        <v>2.2999999999999998</v>
      </c>
      <c r="X28" s="44">
        <f t="shared" si="1"/>
        <v>2.2000000000000002</v>
      </c>
      <c r="Y28" s="160">
        <f>'Lack of Coping Capacity'!D27</f>
        <v>3.2</v>
      </c>
      <c r="Z28" s="157">
        <f>'Lack of Coping Capacity'!G27</f>
        <v>5.2</v>
      </c>
      <c r="AA28" s="43">
        <f>'Lack of Coping Capacity'!H27</f>
        <v>4.2</v>
      </c>
      <c r="AB28" s="157">
        <f>'Lack of Coping Capacity'!M27</f>
        <v>2</v>
      </c>
      <c r="AC28" s="157">
        <f>'Lack of Coping Capacity'!R27</f>
        <v>1.3</v>
      </c>
      <c r="AD28" s="157">
        <f>'Lack of Coping Capacity'!V27</f>
        <v>2.6</v>
      </c>
      <c r="AE28" s="43">
        <f>'Lack of Coping Capacity'!W27</f>
        <v>2</v>
      </c>
      <c r="AF28" s="44">
        <f t="shared" si="2"/>
        <v>3.2</v>
      </c>
      <c r="AG28" s="170">
        <f t="shared" si="3"/>
        <v>2.5</v>
      </c>
      <c r="AH28" s="145">
        <f t="shared" si="4"/>
        <v>131</v>
      </c>
      <c r="AI28" s="165">
        <f>COUNTIF('Indicator Data'!C29:BB29,"No data")</f>
        <v>2</v>
      </c>
      <c r="AJ28" s="168">
        <f t="shared" si="5"/>
        <v>3.9215686274509803E-2</v>
      </c>
    </row>
    <row r="29" spans="1:36" ht="16.5" thickTop="1" thickBot="1" x14ac:dyDescent="0.3">
      <c r="A29" s="130" t="s">
        <v>49</v>
      </c>
      <c r="B29" s="47" t="s">
        <v>48</v>
      </c>
      <c r="C29" s="164">
        <f>'Hazard &amp; Exposure'!AO28</f>
        <v>0.1</v>
      </c>
      <c r="D29" s="163">
        <f>'Hazard &amp; Exposure'!AP28</f>
        <v>4.2</v>
      </c>
      <c r="E29" s="163">
        <f>'Hazard &amp; Exposure'!AQ28</f>
        <v>0</v>
      </c>
      <c r="F29" s="163">
        <f>'Hazard &amp; Exposure'!AR28</f>
        <v>0</v>
      </c>
      <c r="G29" s="163">
        <f>'Hazard &amp; Exposure'!AU28</f>
        <v>5.9</v>
      </c>
      <c r="H29" s="43">
        <f>'Hazard &amp; Exposure'!AV28</f>
        <v>2.4</v>
      </c>
      <c r="I29" s="163">
        <f>'Hazard &amp; Exposure'!AY28</f>
        <v>3.8</v>
      </c>
      <c r="J29" s="163">
        <f>'Hazard &amp; Exposure'!BB28</f>
        <v>0</v>
      </c>
      <c r="K29" s="43">
        <f>'Hazard &amp; Exposure'!BC28</f>
        <v>2.7</v>
      </c>
      <c r="L29" s="44">
        <f t="shared" si="0"/>
        <v>2.6</v>
      </c>
      <c r="M29" s="161">
        <f>Vulnerability!E28</f>
        <v>9.4</v>
      </c>
      <c r="N29" s="159">
        <f>Vulnerability!H28</f>
        <v>5.9</v>
      </c>
      <c r="O29" s="159">
        <f>Vulnerability!M28</f>
        <v>4.5999999999999996</v>
      </c>
      <c r="P29" s="43">
        <f>Vulnerability!N28</f>
        <v>7.3</v>
      </c>
      <c r="Q29" s="159">
        <f>Vulnerability!S28</f>
        <v>4.5</v>
      </c>
      <c r="R29" s="158">
        <f>Vulnerability!W28</f>
        <v>4.3</v>
      </c>
      <c r="S29" s="158">
        <f>Vulnerability!Z28</f>
        <v>6.7</v>
      </c>
      <c r="T29" s="158">
        <f>Vulnerability!AC28</f>
        <v>10</v>
      </c>
      <c r="U29" s="158">
        <f>Vulnerability!AI28</f>
        <v>5.5</v>
      </c>
      <c r="V29" s="159">
        <f>Vulnerability!AJ28</f>
        <v>7.4</v>
      </c>
      <c r="W29" s="43">
        <f>Vulnerability!AK28</f>
        <v>6.2</v>
      </c>
      <c r="X29" s="44">
        <f t="shared" si="1"/>
        <v>6.8</v>
      </c>
      <c r="Y29" s="160">
        <f>'Lack of Coping Capacity'!D28</f>
        <v>3.2</v>
      </c>
      <c r="Z29" s="157">
        <f>'Lack of Coping Capacity'!G28</f>
        <v>6.2</v>
      </c>
      <c r="AA29" s="43">
        <f>'Lack of Coping Capacity'!H28</f>
        <v>4.7</v>
      </c>
      <c r="AB29" s="157">
        <f>'Lack of Coping Capacity'!M28</f>
        <v>8.6</v>
      </c>
      <c r="AC29" s="157">
        <f>'Lack of Coping Capacity'!R28</f>
        <v>7</v>
      </c>
      <c r="AD29" s="157">
        <f>'Lack of Coping Capacity'!V28</f>
        <v>7.5</v>
      </c>
      <c r="AE29" s="43">
        <f>'Lack of Coping Capacity'!W28</f>
        <v>7.7</v>
      </c>
      <c r="AF29" s="44">
        <f t="shared" si="2"/>
        <v>6.4</v>
      </c>
      <c r="AG29" s="170">
        <f t="shared" si="3"/>
        <v>4.8</v>
      </c>
      <c r="AH29" s="145">
        <f t="shared" si="4"/>
        <v>37</v>
      </c>
      <c r="AI29" s="165">
        <f>COUNTIF('Indicator Data'!C30:BB30,"No data")</f>
        <v>0</v>
      </c>
      <c r="AJ29" s="168">
        <f t="shared" si="5"/>
        <v>0</v>
      </c>
    </row>
    <row r="30" spans="1:36" ht="16.5" thickTop="1" thickBot="1" x14ac:dyDescent="0.3">
      <c r="A30" s="130" t="s">
        <v>51</v>
      </c>
      <c r="B30" s="47" t="s">
        <v>50</v>
      </c>
      <c r="C30" s="164">
        <f>'Hazard &amp; Exposure'!AO29</f>
        <v>3.8</v>
      </c>
      <c r="D30" s="163">
        <f>'Hazard &amp; Exposure'!AP29</f>
        <v>3.7</v>
      </c>
      <c r="E30" s="163">
        <f>'Hazard &amp; Exposure'!AQ29</f>
        <v>0</v>
      </c>
      <c r="F30" s="163">
        <f>'Hazard &amp; Exposure'!AR29</f>
        <v>0</v>
      </c>
      <c r="G30" s="163">
        <f>'Hazard &amp; Exposure'!AU29</f>
        <v>4.0999999999999996</v>
      </c>
      <c r="H30" s="43">
        <f>'Hazard &amp; Exposure'!AV29</f>
        <v>2.5</v>
      </c>
      <c r="I30" s="163">
        <f>'Hazard &amp; Exposure'!AY29</f>
        <v>2.6</v>
      </c>
      <c r="J30" s="163">
        <f>'Hazard &amp; Exposure'!BB29</f>
        <v>0</v>
      </c>
      <c r="K30" s="43">
        <f>'Hazard &amp; Exposure'!BC29</f>
        <v>1.8</v>
      </c>
      <c r="L30" s="44">
        <f t="shared" si="0"/>
        <v>2.2000000000000002</v>
      </c>
      <c r="M30" s="161">
        <f>Vulnerability!E29</f>
        <v>8.6999999999999993</v>
      </c>
      <c r="N30" s="159">
        <f>Vulnerability!H29</f>
        <v>6.7</v>
      </c>
      <c r="O30" s="159">
        <f>Vulnerability!M29</f>
        <v>6.1</v>
      </c>
      <c r="P30" s="43">
        <f>Vulnerability!N29</f>
        <v>7.6</v>
      </c>
      <c r="Q30" s="159">
        <f>Vulnerability!S29</f>
        <v>6.6</v>
      </c>
      <c r="R30" s="158">
        <f>Vulnerability!W29</f>
        <v>3.5</v>
      </c>
      <c r="S30" s="158">
        <f>Vulnerability!Z29</f>
        <v>7.1</v>
      </c>
      <c r="T30" s="158">
        <f>Vulnerability!AC29</f>
        <v>0.1</v>
      </c>
      <c r="U30" s="158">
        <f>Vulnerability!AI29</f>
        <v>8.3000000000000007</v>
      </c>
      <c r="V30" s="159">
        <f>Vulnerability!AJ29</f>
        <v>5.6</v>
      </c>
      <c r="W30" s="43">
        <f>Vulnerability!AK29</f>
        <v>6.1</v>
      </c>
      <c r="X30" s="44">
        <f t="shared" si="1"/>
        <v>6.9</v>
      </c>
      <c r="Y30" s="160">
        <f>'Lack of Coping Capacity'!D29</f>
        <v>4.5999999999999996</v>
      </c>
      <c r="Z30" s="157">
        <f>'Lack of Coping Capacity'!G29</f>
        <v>7.6</v>
      </c>
      <c r="AA30" s="43">
        <f>'Lack of Coping Capacity'!H29</f>
        <v>6.1</v>
      </c>
      <c r="AB30" s="157">
        <f>'Lack of Coping Capacity'!M29</f>
        <v>7.7</v>
      </c>
      <c r="AC30" s="157">
        <f>'Lack of Coping Capacity'!R29</f>
        <v>6.1</v>
      </c>
      <c r="AD30" s="157">
        <f>'Lack of Coping Capacity'!V29</f>
        <v>5.7</v>
      </c>
      <c r="AE30" s="43">
        <f>'Lack of Coping Capacity'!W29</f>
        <v>6.5</v>
      </c>
      <c r="AF30" s="44">
        <f t="shared" si="2"/>
        <v>6.3</v>
      </c>
      <c r="AG30" s="170">
        <f t="shared" si="3"/>
        <v>4.5999999999999996</v>
      </c>
      <c r="AH30" s="145">
        <f t="shared" si="4"/>
        <v>41</v>
      </c>
      <c r="AI30" s="165">
        <f>COUNTIF('Indicator Data'!C31:BB31,"No data")</f>
        <v>2</v>
      </c>
      <c r="AJ30" s="168">
        <f t="shared" si="5"/>
        <v>3.9215686274509803E-2</v>
      </c>
    </row>
    <row r="31" spans="1:36" ht="16.5" thickTop="1" thickBot="1" x14ac:dyDescent="0.3">
      <c r="A31" s="130" t="s">
        <v>879</v>
      </c>
      <c r="B31" s="47" t="s">
        <v>58</v>
      </c>
      <c r="C31" s="164">
        <f>'Hazard &amp; Exposure'!AO30</f>
        <v>0.1</v>
      </c>
      <c r="D31" s="163">
        <f>'Hazard &amp; Exposure'!AP30</f>
        <v>0.1</v>
      </c>
      <c r="E31" s="163">
        <f>'Hazard &amp; Exposure'!AQ30</f>
        <v>0</v>
      </c>
      <c r="F31" s="163">
        <f>'Hazard &amp; Exposure'!AR30</f>
        <v>0</v>
      </c>
      <c r="G31" s="163">
        <f>'Hazard &amp; Exposure'!AU30</f>
        <v>6.9</v>
      </c>
      <c r="H31" s="43">
        <f>'Hazard &amp; Exposure'!AV30</f>
        <v>2</v>
      </c>
      <c r="I31" s="163">
        <f>'Hazard &amp; Exposure'!AY30</f>
        <v>0.1</v>
      </c>
      <c r="J31" s="163">
        <f>'Hazard &amp; Exposure'!BB30</f>
        <v>0</v>
      </c>
      <c r="K31" s="43">
        <f>'Hazard &amp; Exposure'!BC30</f>
        <v>0.1</v>
      </c>
      <c r="L31" s="44">
        <f t="shared" si="0"/>
        <v>1.1000000000000001</v>
      </c>
      <c r="M31" s="161">
        <f>Vulnerability!E30</f>
        <v>4.8</v>
      </c>
      <c r="N31" s="159">
        <f>Vulnerability!H30</f>
        <v>4.7</v>
      </c>
      <c r="O31" s="159">
        <f>Vulnerability!M30</f>
        <v>9.6</v>
      </c>
      <c r="P31" s="43">
        <f>Vulnerability!N30</f>
        <v>6</v>
      </c>
      <c r="Q31" s="159">
        <f>Vulnerability!S30</f>
        <v>0</v>
      </c>
      <c r="R31" s="158">
        <f>Vulnerability!W30</f>
        <v>1.2</v>
      </c>
      <c r="S31" s="158">
        <f>Vulnerability!Z30</f>
        <v>2</v>
      </c>
      <c r="T31" s="158">
        <f>Vulnerability!AC30</f>
        <v>0.2</v>
      </c>
      <c r="U31" s="158">
        <f>Vulnerability!AI30</f>
        <v>3.5</v>
      </c>
      <c r="V31" s="159">
        <f>Vulnerability!AJ30</f>
        <v>1.8</v>
      </c>
      <c r="W31" s="43">
        <f>Vulnerability!AK30</f>
        <v>0.9</v>
      </c>
      <c r="X31" s="44">
        <f t="shared" si="1"/>
        <v>3.9</v>
      </c>
      <c r="Y31" s="160">
        <f>'Lack of Coping Capacity'!D30</f>
        <v>3.4</v>
      </c>
      <c r="Z31" s="157">
        <f>'Lack of Coping Capacity'!G30</f>
        <v>4.5999999999999996</v>
      </c>
      <c r="AA31" s="43">
        <f>'Lack of Coping Capacity'!H30</f>
        <v>4</v>
      </c>
      <c r="AB31" s="157">
        <f>'Lack of Coping Capacity'!M30</f>
        <v>4</v>
      </c>
      <c r="AC31" s="157">
        <f>'Lack of Coping Capacity'!R30</f>
        <v>3</v>
      </c>
      <c r="AD31" s="157">
        <f>'Lack of Coping Capacity'!V30</f>
        <v>6.6</v>
      </c>
      <c r="AE31" s="43">
        <f>'Lack of Coping Capacity'!W30</f>
        <v>4.5</v>
      </c>
      <c r="AF31" s="44">
        <f t="shared" si="2"/>
        <v>4.3</v>
      </c>
      <c r="AG31" s="170">
        <f t="shared" si="3"/>
        <v>2.6</v>
      </c>
      <c r="AH31" s="145">
        <f t="shared" si="4"/>
        <v>127</v>
      </c>
      <c r="AI31" s="165">
        <f>COUNTIF('Indicator Data'!C32:BB32,"No data")</f>
        <v>4</v>
      </c>
      <c r="AJ31" s="168">
        <f t="shared" si="5"/>
        <v>7.8431372549019607E-2</v>
      </c>
    </row>
    <row r="32" spans="1:36" ht="16.5" thickTop="1" thickBot="1" x14ac:dyDescent="0.3">
      <c r="A32" s="130" t="s">
        <v>53</v>
      </c>
      <c r="B32" s="47" t="s">
        <v>52</v>
      </c>
      <c r="C32" s="164">
        <f>'Hazard &amp; Exposure'!AO31</f>
        <v>0.1</v>
      </c>
      <c r="D32" s="163">
        <f>'Hazard &amp; Exposure'!AP31</f>
        <v>9.4</v>
      </c>
      <c r="E32" s="163">
        <f>'Hazard &amp; Exposure'!AQ31</f>
        <v>0.9</v>
      </c>
      <c r="F32" s="163">
        <f>'Hazard &amp; Exposure'!AR31</f>
        <v>1.8</v>
      </c>
      <c r="G32" s="163">
        <f>'Hazard &amp; Exposure'!AU31</f>
        <v>3.5</v>
      </c>
      <c r="H32" s="43">
        <f>'Hazard &amp; Exposure'!AV31</f>
        <v>4.4000000000000004</v>
      </c>
      <c r="I32" s="163">
        <f>'Hazard &amp; Exposure'!AY31</f>
        <v>1.6</v>
      </c>
      <c r="J32" s="163">
        <f>'Hazard &amp; Exposure'!BB31</f>
        <v>0</v>
      </c>
      <c r="K32" s="43">
        <f>'Hazard &amp; Exposure'!BC31</f>
        <v>1.1000000000000001</v>
      </c>
      <c r="L32" s="44">
        <f t="shared" si="0"/>
        <v>2.9</v>
      </c>
      <c r="M32" s="161">
        <f>Vulnerability!E31</f>
        <v>4.7</v>
      </c>
      <c r="N32" s="159">
        <f>Vulnerability!H31</f>
        <v>4.2</v>
      </c>
      <c r="O32" s="159">
        <f>Vulnerability!M31</f>
        <v>2.9</v>
      </c>
      <c r="P32" s="43">
        <f>Vulnerability!N31</f>
        <v>4.0999999999999996</v>
      </c>
      <c r="Q32" s="159">
        <f>Vulnerability!S31</f>
        <v>0</v>
      </c>
      <c r="R32" s="158">
        <f>Vulnerability!W31</f>
        <v>3</v>
      </c>
      <c r="S32" s="158">
        <f>Vulnerability!Z31</f>
        <v>4.7</v>
      </c>
      <c r="T32" s="158">
        <f>Vulnerability!AC31</f>
        <v>1.8</v>
      </c>
      <c r="U32" s="158">
        <f>Vulnerability!AI31</f>
        <v>4.8</v>
      </c>
      <c r="V32" s="159">
        <f>Vulnerability!AJ31</f>
        <v>3.7</v>
      </c>
      <c r="W32" s="43">
        <f>Vulnerability!AK31</f>
        <v>2</v>
      </c>
      <c r="X32" s="44">
        <f t="shared" si="1"/>
        <v>3.1</v>
      </c>
      <c r="Y32" s="160">
        <f>'Lack of Coping Capacity'!D31</f>
        <v>6.8</v>
      </c>
      <c r="Z32" s="157">
        <f>'Lack of Coping Capacity'!G31</f>
        <v>7.4</v>
      </c>
      <c r="AA32" s="43">
        <f>'Lack of Coping Capacity'!H31</f>
        <v>7.1</v>
      </c>
      <c r="AB32" s="157">
        <f>'Lack of Coping Capacity'!M31</f>
        <v>5.8</v>
      </c>
      <c r="AC32" s="157">
        <f>'Lack of Coping Capacity'!R31</f>
        <v>6.5</v>
      </c>
      <c r="AD32" s="157">
        <f>'Lack of Coping Capacity'!V31</f>
        <v>6.8</v>
      </c>
      <c r="AE32" s="43">
        <f>'Lack of Coping Capacity'!W31</f>
        <v>6.4</v>
      </c>
      <c r="AF32" s="44">
        <f t="shared" si="2"/>
        <v>6.8</v>
      </c>
      <c r="AG32" s="170">
        <f t="shared" si="3"/>
        <v>3.9</v>
      </c>
      <c r="AH32" s="145">
        <f t="shared" si="4"/>
        <v>75</v>
      </c>
      <c r="AI32" s="165">
        <f>COUNTIF('Indicator Data'!C33:BB33,"No data")</f>
        <v>0</v>
      </c>
      <c r="AJ32" s="168">
        <f t="shared" si="5"/>
        <v>0</v>
      </c>
    </row>
    <row r="33" spans="1:36" ht="16.5" thickTop="1" thickBot="1" x14ac:dyDescent="0.3">
      <c r="A33" s="130" t="s">
        <v>55</v>
      </c>
      <c r="B33" s="47" t="s">
        <v>54</v>
      </c>
      <c r="C33" s="164">
        <f>'Hazard &amp; Exposure'!AO32</f>
        <v>1</v>
      </c>
      <c r="D33" s="163">
        <f>'Hazard &amp; Exposure'!AP32</f>
        <v>5.4</v>
      </c>
      <c r="E33" s="163">
        <f>'Hazard &amp; Exposure'!AQ32</f>
        <v>0</v>
      </c>
      <c r="F33" s="163">
        <f>'Hazard &amp; Exposure'!AR32</f>
        <v>0</v>
      </c>
      <c r="G33" s="163">
        <f>'Hazard &amp; Exposure'!AU32</f>
        <v>2.7</v>
      </c>
      <c r="H33" s="43">
        <f>'Hazard &amp; Exposure'!AV32</f>
        <v>2.1</v>
      </c>
      <c r="I33" s="163">
        <f>'Hazard &amp; Exposure'!AY32</f>
        <v>5.3</v>
      </c>
      <c r="J33" s="163">
        <f>'Hazard &amp; Exposure'!BB32</f>
        <v>0</v>
      </c>
      <c r="K33" s="43">
        <f>'Hazard &amp; Exposure'!BC32</f>
        <v>3.7</v>
      </c>
      <c r="L33" s="44">
        <f t="shared" si="0"/>
        <v>2.9</v>
      </c>
      <c r="M33" s="161">
        <f>Vulnerability!E32</f>
        <v>5.9</v>
      </c>
      <c r="N33" s="159">
        <f>Vulnerability!H32</f>
        <v>6.1</v>
      </c>
      <c r="O33" s="159">
        <f>Vulnerability!M32</f>
        <v>1.6</v>
      </c>
      <c r="P33" s="43">
        <f>Vulnerability!N32</f>
        <v>4.9000000000000004</v>
      </c>
      <c r="Q33" s="159">
        <f>Vulnerability!S32</f>
        <v>7.2</v>
      </c>
      <c r="R33" s="158">
        <f>Vulnerability!W32</f>
        <v>7.2</v>
      </c>
      <c r="S33" s="158">
        <f>Vulnerability!Z32</f>
        <v>5.5</v>
      </c>
      <c r="T33" s="158">
        <f>Vulnerability!AC32</f>
        <v>0.7</v>
      </c>
      <c r="U33" s="158">
        <f>Vulnerability!AI32</f>
        <v>4.3</v>
      </c>
      <c r="V33" s="159">
        <f>Vulnerability!AJ32</f>
        <v>4.8</v>
      </c>
      <c r="W33" s="43">
        <f>Vulnerability!AK32</f>
        <v>6.1</v>
      </c>
      <c r="X33" s="44">
        <f t="shared" si="1"/>
        <v>5.5</v>
      </c>
      <c r="Y33" s="160">
        <f>'Lack of Coping Capacity'!D32</f>
        <v>2.6</v>
      </c>
      <c r="Z33" s="157">
        <f>'Lack of Coping Capacity'!G32</f>
        <v>7</v>
      </c>
      <c r="AA33" s="43">
        <f>'Lack of Coping Capacity'!H32</f>
        <v>4.8</v>
      </c>
      <c r="AB33" s="157">
        <f>'Lack of Coping Capacity'!M32</f>
        <v>6.3</v>
      </c>
      <c r="AC33" s="157">
        <f>'Lack of Coping Capacity'!R32</f>
        <v>6.7</v>
      </c>
      <c r="AD33" s="157">
        <f>'Lack of Coping Capacity'!V32</f>
        <v>8.1</v>
      </c>
      <c r="AE33" s="43">
        <f>'Lack of Coping Capacity'!W32</f>
        <v>7</v>
      </c>
      <c r="AF33" s="44">
        <f t="shared" si="2"/>
        <v>6</v>
      </c>
      <c r="AG33" s="170">
        <f t="shared" si="3"/>
        <v>4.5999999999999996</v>
      </c>
      <c r="AH33" s="145">
        <f t="shared" si="4"/>
        <v>41</v>
      </c>
      <c r="AI33" s="165">
        <f>COUNTIF('Indicator Data'!C34:BB34,"No data")</f>
        <v>0</v>
      </c>
      <c r="AJ33" s="168">
        <f t="shared" si="5"/>
        <v>0</v>
      </c>
    </row>
    <row r="34" spans="1:36" ht="16.5" thickTop="1" thickBot="1" x14ac:dyDescent="0.3">
      <c r="A34" s="130" t="s">
        <v>57</v>
      </c>
      <c r="B34" s="47" t="s">
        <v>56</v>
      </c>
      <c r="C34" s="164">
        <f>'Hazard &amp; Exposure'!AO33</f>
        <v>5</v>
      </c>
      <c r="D34" s="163">
        <f>'Hazard &amp; Exposure'!AP33</f>
        <v>5.0999999999999996</v>
      </c>
      <c r="E34" s="163">
        <f>'Hazard &amp; Exposure'!AQ33</f>
        <v>7.9</v>
      </c>
      <c r="F34" s="163">
        <f>'Hazard &amp; Exposure'!AR33</f>
        <v>1.7</v>
      </c>
      <c r="G34" s="163">
        <f>'Hazard &amp; Exposure'!AU33</f>
        <v>2.8</v>
      </c>
      <c r="H34" s="43">
        <f>'Hazard &amp; Exposure'!AV33</f>
        <v>4.9000000000000004</v>
      </c>
      <c r="I34" s="163">
        <f>'Hazard &amp; Exposure'!AY33</f>
        <v>2</v>
      </c>
      <c r="J34" s="163">
        <f>'Hazard &amp; Exposure'!BB33</f>
        <v>0</v>
      </c>
      <c r="K34" s="43">
        <f>'Hazard &amp; Exposure'!BC33</f>
        <v>1.4</v>
      </c>
      <c r="L34" s="44">
        <f t="shared" si="0"/>
        <v>3.3</v>
      </c>
      <c r="M34" s="161">
        <f>Vulnerability!E33</f>
        <v>0.7</v>
      </c>
      <c r="N34" s="159">
        <f>Vulnerability!H33</f>
        <v>2</v>
      </c>
      <c r="O34" s="159">
        <f>Vulnerability!M33</f>
        <v>0</v>
      </c>
      <c r="P34" s="43">
        <f>Vulnerability!N33</f>
        <v>0.9</v>
      </c>
      <c r="Q34" s="159">
        <f>Vulnerability!S33</f>
        <v>5.9</v>
      </c>
      <c r="R34" s="158">
        <f>Vulnerability!W33</f>
        <v>0.4</v>
      </c>
      <c r="S34" s="158">
        <f>Vulnerability!Z33</f>
        <v>0.4</v>
      </c>
      <c r="T34" s="158">
        <f>Vulnerability!AC33</f>
        <v>0.1</v>
      </c>
      <c r="U34" s="158">
        <f>Vulnerability!AI33</f>
        <v>0.6</v>
      </c>
      <c r="V34" s="159">
        <f>Vulnerability!AJ33</f>
        <v>0.4</v>
      </c>
      <c r="W34" s="43">
        <f>Vulnerability!AK33</f>
        <v>3.6</v>
      </c>
      <c r="X34" s="44">
        <f t="shared" si="1"/>
        <v>2.4</v>
      </c>
      <c r="Y34" s="160">
        <f>'Lack of Coping Capacity'!D33</f>
        <v>2.8</v>
      </c>
      <c r="Z34" s="157">
        <f>'Lack of Coping Capacity'!G33</f>
        <v>1.7</v>
      </c>
      <c r="AA34" s="43">
        <f>'Lack of Coping Capacity'!H33</f>
        <v>2.2999999999999998</v>
      </c>
      <c r="AB34" s="157">
        <f>'Lack of Coping Capacity'!M33</f>
        <v>2.4</v>
      </c>
      <c r="AC34" s="157">
        <f>'Lack of Coping Capacity'!R33</f>
        <v>2.9</v>
      </c>
      <c r="AD34" s="157">
        <f>'Lack of Coping Capacity'!V33</f>
        <v>1.9</v>
      </c>
      <c r="AE34" s="43">
        <f>'Lack of Coping Capacity'!W33</f>
        <v>2.4</v>
      </c>
      <c r="AF34" s="44">
        <f t="shared" si="2"/>
        <v>2.4</v>
      </c>
      <c r="AG34" s="170">
        <f t="shared" si="3"/>
        <v>2.7</v>
      </c>
      <c r="AH34" s="145">
        <f t="shared" si="4"/>
        <v>120</v>
      </c>
      <c r="AI34" s="165">
        <f>COUNTIF('Indicator Data'!C35:BB35,"No data")</f>
        <v>4</v>
      </c>
      <c r="AJ34" s="168">
        <f t="shared" si="5"/>
        <v>7.8431372549019607E-2</v>
      </c>
    </row>
    <row r="35" spans="1:36" ht="16.5" thickTop="1" thickBot="1" x14ac:dyDescent="0.3">
      <c r="A35" s="130" t="s">
        <v>60</v>
      </c>
      <c r="B35" s="47" t="s">
        <v>59</v>
      </c>
      <c r="C35" s="164">
        <f>'Hazard &amp; Exposure'!AO34</f>
        <v>0.7</v>
      </c>
      <c r="D35" s="163">
        <f>'Hazard &amp; Exposure'!AP34</f>
        <v>5.2</v>
      </c>
      <c r="E35" s="163">
        <f>'Hazard &amp; Exposure'!AQ34</f>
        <v>0</v>
      </c>
      <c r="F35" s="163">
        <f>'Hazard &amp; Exposure'!AR34</f>
        <v>0</v>
      </c>
      <c r="G35" s="163">
        <f>'Hazard &amp; Exposure'!AU34</f>
        <v>0</v>
      </c>
      <c r="H35" s="43">
        <f>'Hazard &amp; Exposure'!AV34</f>
        <v>1.4</v>
      </c>
      <c r="I35" s="163">
        <f>'Hazard &amp; Exposure'!AY34</f>
        <v>10</v>
      </c>
      <c r="J35" s="163">
        <f>'Hazard &amp; Exposure'!BB34</f>
        <v>10</v>
      </c>
      <c r="K35" s="43">
        <f>'Hazard &amp; Exposure'!BC34</f>
        <v>10</v>
      </c>
      <c r="L35" s="44">
        <f t="shared" si="0"/>
        <v>7.8</v>
      </c>
      <c r="M35" s="161">
        <f>Vulnerability!E34</f>
        <v>8.9</v>
      </c>
      <c r="N35" s="159">
        <f>Vulnerability!H34</f>
        <v>8.3000000000000007</v>
      </c>
      <c r="O35" s="159">
        <f>Vulnerability!M34</f>
        <v>7</v>
      </c>
      <c r="P35" s="43">
        <f>Vulnerability!N34</f>
        <v>8.3000000000000007</v>
      </c>
      <c r="Q35" s="159">
        <f>Vulnerability!S34</f>
        <v>9</v>
      </c>
      <c r="R35" s="158">
        <f>Vulnerability!W34</f>
        <v>7.4</v>
      </c>
      <c r="S35" s="158">
        <f>Vulnerability!Z34</f>
        <v>8.1</v>
      </c>
      <c r="T35" s="158">
        <f>Vulnerability!AC34</f>
        <v>0</v>
      </c>
      <c r="U35" s="158">
        <f>Vulnerability!AI34</f>
        <v>9.1999999999999993</v>
      </c>
      <c r="V35" s="159">
        <f>Vulnerability!AJ34</f>
        <v>7.2</v>
      </c>
      <c r="W35" s="43">
        <f>Vulnerability!AK34</f>
        <v>8.1999999999999993</v>
      </c>
      <c r="X35" s="44">
        <f t="shared" si="1"/>
        <v>8.3000000000000007</v>
      </c>
      <c r="Y35" s="160" t="str">
        <f>'Lack of Coping Capacity'!D34</f>
        <v>x</v>
      </c>
      <c r="Z35" s="157">
        <f>'Lack of Coping Capacity'!G34</f>
        <v>8.1</v>
      </c>
      <c r="AA35" s="43">
        <f>'Lack of Coping Capacity'!H34</f>
        <v>8.1</v>
      </c>
      <c r="AB35" s="157">
        <f>'Lack of Coping Capacity'!M34</f>
        <v>9.1999999999999993</v>
      </c>
      <c r="AC35" s="157">
        <f>'Lack of Coping Capacity'!R34</f>
        <v>8.1999999999999993</v>
      </c>
      <c r="AD35" s="157">
        <f>'Lack of Coping Capacity'!V34</f>
        <v>10</v>
      </c>
      <c r="AE35" s="43">
        <f>'Lack of Coping Capacity'!W34</f>
        <v>9.1</v>
      </c>
      <c r="AF35" s="44">
        <f t="shared" si="2"/>
        <v>8.6999999999999993</v>
      </c>
      <c r="AG35" s="170">
        <f t="shared" si="3"/>
        <v>8.3000000000000007</v>
      </c>
      <c r="AH35" s="145">
        <f t="shared" si="4"/>
        <v>2</v>
      </c>
      <c r="AI35" s="165">
        <f>COUNTIF('Indicator Data'!C36:BB36,"No data")</f>
        <v>3</v>
      </c>
      <c r="AJ35" s="168">
        <f t="shared" si="5"/>
        <v>5.8823529411764705E-2</v>
      </c>
    </row>
    <row r="36" spans="1:36" ht="16.5" thickTop="1" thickBot="1" x14ac:dyDescent="0.3">
      <c r="A36" s="130" t="s">
        <v>62</v>
      </c>
      <c r="B36" s="47" t="s">
        <v>61</v>
      </c>
      <c r="C36" s="164">
        <f>'Hazard &amp; Exposure'!AO35</f>
        <v>0.1</v>
      </c>
      <c r="D36" s="163">
        <f>'Hazard &amp; Exposure'!AP35</f>
        <v>6.4</v>
      </c>
      <c r="E36" s="163">
        <f>'Hazard &amp; Exposure'!AQ35</f>
        <v>0</v>
      </c>
      <c r="F36" s="163">
        <f>'Hazard &amp; Exposure'!AR35</f>
        <v>0</v>
      </c>
      <c r="G36" s="163">
        <f>'Hazard &amp; Exposure'!AU35</f>
        <v>5.0999999999999996</v>
      </c>
      <c r="H36" s="43">
        <f>'Hazard &amp; Exposure'!AV35</f>
        <v>2.8</v>
      </c>
      <c r="I36" s="163">
        <f>'Hazard &amp; Exposure'!AY35</f>
        <v>5.0999999999999996</v>
      </c>
      <c r="J36" s="163">
        <f>'Hazard &amp; Exposure'!BB35</f>
        <v>0</v>
      </c>
      <c r="K36" s="43">
        <f>'Hazard &amp; Exposure'!BC35</f>
        <v>3.6</v>
      </c>
      <c r="L36" s="44">
        <f t="shared" ref="L36:L67" si="6">ROUND((10-GEOMEAN(((10-H36)/10*9+1),((10-K36)/10*9+1)))/9*10,1)</f>
        <v>3.2</v>
      </c>
      <c r="M36" s="161">
        <f>Vulnerability!E35</f>
        <v>8.9</v>
      </c>
      <c r="N36" s="159">
        <f>Vulnerability!H35</f>
        <v>7</v>
      </c>
      <c r="O36" s="159">
        <f>Vulnerability!M35</f>
        <v>2.4</v>
      </c>
      <c r="P36" s="43">
        <f>Vulnerability!N35</f>
        <v>6.8</v>
      </c>
      <c r="Q36" s="159">
        <f>Vulnerability!S35</f>
        <v>8.6999999999999993</v>
      </c>
      <c r="R36" s="158">
        <f>Vulnerability!W35</f>
        <v>5.9</v>
      </c>
      <c r="S36" s="158">
        <f>Vulnerability!Z35</f>
        <v>8.8000000000000007</v>
      </c>
      <c r="T36" s="158">
        <f>Vulnerability!AC35</f>
        <v>3</v>
      </c>
      <c r="U36" s="158">
        <f>Vulnerability!AI35</f>
        <v>8</v>
      </c>
      <c r="V36" s="159">
        <f>Vulnerability!AJ35</f>
        <v>6.9</v>
      </c>
      <c r="W36" s="43">
        <f>Vulnerability!AK35</f>
        <v>7.9</v>
      </c>
      <c r="X36" s="44">
        <f t="shared" ref="X36:X67" si="7">ROUND((10-GEOMEAN(((10-P36)/10*9+1),((10-W36)/10*9+1)))/9*10,1)</f>
        <v>7.4</v>
      </c>
      <c r="Y36" s="160" t="str">
        <f>'Lack of Coping Capacity'!D35</f>
        <v>x</v>
      </c>
      <c r="Z36" s="157">
        <f>'Lack of Coping Capacity'!G35</f>
        <v>7.9</v>
      </c>
      <c r="AA36" s="43">
        <f>'Lack of Coping Capacity'!H35</f>
        <v>7.9</v>
      </c>
      <c r="AB36" s="157">
        <f>'Lack of Coping Capacity'!M35</f>
        <v>9.1999999999999993</v>
      </c>
      <c r="AC36" s="157">
        <f>'Lack of Coping Capacity'!R35</f>
        <v>9.8000000000000007</v>
      </c>
      <c r="AD36" s="157">
        <f>'Lack of Coping Capacity'!V35</f>
        <v>10</v>
      </c>
      <c r="AE36" s="43">
        <f>'Lack of Coping Capacity'!W35</f>
        <v>9.6999999999999993</v>
      </c>
      <c r="AF36" s="44">
        <f t="shared" ref="AF36:AF67" si="8">ROUND((10-GEOMEAN(((10-AA36)/10*9+1),((10-AE36)/10*9+1)))/9*10,1)</f>
        <v>9</v>
      </c>
      <c r="AG36" s="170">
        <f t="shared" ref="AG36:AG67" si="9">ROUND(L36^(1/3)*X36^(1/3)*AF36^(1/3),1)</f>
        <v>6</v>
      </c>
      <c r="AH36" s="145">
        <f t="shared" ref="AH36:AH67" si="10">_xlfn.RANK.EQ(AG36,AG$4:AG$194)</f>
        <v>18</v>
      </c>
      <c r="AI36" s="165">
        <f>COUNTIF('Indicator Data'!C37:BB37,"No data")</f>
        <v>4</v>
      </c>
      <c r="AJ36" s="168">
        <f t="shared" si="5"/>
        <v>7.8431372549019607E-2</v>
      </c>
    </row>
    <row r="37" spans="1:36" ht="16.5" thickTop="1" thickBot="1" x14ac:dyDescent="0.3">
      <c r="A37" s="130" t="s">
        <v>64</v>
      </c>
      <c r="B37" s="47" t="s">
        <v>63</v>
      </c>
      <c r="C37" s="164">
        <f>'Hazard &amp; Exposure'!AO36</f>
        <v>9.8000000000000007</v>
      </c>
      <c r="D37" s="163">
        <f>'Hazard &amp; Exposure'!AP36</f>
        <v>5.4</v>
      </c>
      <c r="E37" s="163">
        <f>'Hazard &amp; Exposure'!AQ36</f>
        <v>10</v>
      </c>
      <c r="F37" s="163">
        <f>'Hazard &amp; Exposure'!AR36</f>
        <v>0</v>
      </c>
      <c r="G37" s="163">
        <f>'Hazard &amp; Exposure'!AU36</f>
        <v>0.4</v>
      </c>
      <c r="H37" s="43">
        <f>'Hazard &amp; Exposure'!AV36</f>
        <v>7.1</v>
      </c>
      <c r="I37" s="163">
        <f>'Hazard &amp; Exposure'!AY36</f>
        <v>1.3</v>
      </c>
      <c r="J37" s="163">
        <f>'Hazard &amp; Exposure'!BB36</f>
        <v>0</v>
      </c>
      <c r="K37" s="43">
        <f>'Hazard &amp; Exposure'!BC36</f>
        <v>0.9</v>
      </c>
      <c r="L37" s="44">
        <f t="shared" si="6"/>
        <v>4.7</v>
      </c>
      <c r="M37" s="161">
        <f>Vulnerability!E36</f>
        <v>2</v>
      </c>
      <c r="N37" s="159">
        <f>Vulnerability!H36</f>
        <v>5.6</v>
      </c>
      <c r="O37" s="159">
        <f>Vulnerability!M36</f>
        <v>0.1</v>
      </c>
      <c r="P37" s="43">
        <f>Vulnerability!N36</f>
        <v>2.4</v>
      </c>
      <c r="Q37" s="159">
        <f>Vulnerability!S36</f>
        <v>1.3</v>
      </c>
      <c r="R37" s="158">
        <f>Vulnerability!W36</f>
        <v>0.5</v>
      </c>
      <c r="S37" s="158">
        <f>Vulnerability!Z36</f>
        <v>0.4</v>
      </c>
      <c r="T37" s="158">
        <f>Vulnerability!AC36</f>
        <v>2.7</v>
      </c>
      <c r="U37" s="158">
        <f>Vulnerability!AI36</f>
        <v>1.8</v>
      </c>
      <c r="V37" s="159">
        <f>Vulnerability!AJ36</f>
        <v>1.4</v>
      </c>
      <c r="W37" s="43">
        <f>Vulnerability!AK36</f>
        <v>1.4</v>
      </c>
      <c r="X37" s="44">
        <f t="shared" si="7"/>
        <v>1.9</v>
      </c>
      <c r="Y37" s="160">
        <f>'Lack of Coping Capacity'!D36</f>
        <v>3.2</v>
      </c>
      <c r="Z37" s="157">
        <f>'Lack of Coping Capacity'!G36</f>
        <v>2.6</v>
      </c>
      <c r="AA37" s="43">
        <f>'Lack of Coping Capacity'!H36</f>
        <v>2.9</v>
      </c>
      <c r="AB37" s="157">
        <f>'Lack of Coping Capacity'!M36</f>
        <v>1.6</v>
      </c>
      <c r="AC37" s="157">
        <f>'Lack of Coping Capacity'!R36</f>
        <v>2.8</v>
      </c>
      <c r="AD37" s="157">
        <f>'Lack of Coping Capacity'!V36</f>
        <v>4.4000000000000004</v>
      </c>
      <c r="AE37" s="43">
        <f>'Lack of Coping Capacity'!W36</f>
        <v>2.9</v>
      </c>
      <c r="AF37" s="44">
        <f t="shared" si="8"/>
        <v>2.9</v>
      </c>
      <c r="AG37" s="170">
        <f t="shared" si="9"/>
        <v>3</v>
      </c>
      <c r="AH37" s="145">
        <f t="shared" si="10"/>
        <v>107</v>
      </c>
      <c r="AI37" s="165">
        <f>COUNTIF('Indicator Data'!C38:BB38,"No data")</f>
        <v>2</v>
      </c>
      <c r="AJ37" s="168">
        <f t="shared" si="5"/>
        <v>3.9215686274509803E-2</v>
      </c>
    </row>
    <row r="38" spans="1:36" ht="16.5" thickTop="1" thickBot="1" x14ac:dyDescent="0.3">
      <c r="A38" s="130" t="s">
        <v>376</v>
      </c>
      <c r="B38" s="47" t="s">
        <v>65</v>
      </c>
      <c r="C38" s="164">
        <f>'Hazard &amp; Exposure'!AO37</f>
        <v>8</v>
      </c>
      <c r="D38" s="163">
        <f>'Hazard &amp; Exposure'!AP37</f>
        <v>8.4</v>
      </c>
      <c r="E38" s="163">
        <f>'Hazard &amp; Exposure'!AQ37</f>
        <v>9.4</v>
      </c>
      <c r="F38" s="163">
        <f>'Hazard &amp; Exposure'!AR37</f>
        <v>8.8000000000000007</v>
      </c>
      <c r="G38" s="163">
        <f>'Hazard &amp; Exposure'!AU37</f>
        <v>4.5999999999999996</v>
      </c>
      <c r="H38" s="43">
        <f>'Hazard &amp; Exposure'!AV37</f>
        <v>8.1999999999999993</v>
      </c>
      <c r="I38" s="163">
        <f>'Hazard &amp; Exposure'!AY37</f>
        <v>7.3</v>
      </c>
      <c r="J38" s="163">
        <f>'Hazard &amp; Exposure'!BB37</f>
        <v>0</v>
      </c>
      <c r="K38" s="43">
        <f>'Hazard &amp; Exposure'!BC37</f>
        <v>5.0999999999999996</v>
      </c>
      <c r="L38" s="44">
        <f t="shared" si="6"/>
        <v>6.9</v>
      </c>
      <c r="M38" s="161">
        <f>Vulnerability!E37</f>
        <v>2</v>
      </c>
      <c r="N38" s="159">
        <f>Vulnerability!H37</f>
        <v>2.9</v>
      </c>
      <c r="O38" s="159">
        <f>Vulnerability!M37</f>
        <v>0</v>
      </c>
      <c r="P38" s="43">
        <f>Vulnerability!N37</f>
        <v>1.7</v>
      </c>
      <c r="Q38" s="159">
        <f>Vulnerability!S37</f>
        <v>5.3</v>
      </c>
      <c r="R38" s="158">
        <f>Vulnerability!W37</f>
        <v>0.5</v>
      </c>
      <c r="S38" s="158">
        <f>Vulnerability!Z37</f>
        <v>0.9</v>
      </c>
      <c r="T38" s="158">
        <f>Vulnerability!AC37</f>
        <v>2.8</v>
      </c>
      <c r="U38" s="158">
        <f>Vulnerability!AI37</f>
        <v>2.2999999999999998</v>
      </c>
      <c r="V38" s="159">
        <f>Vulnerability!AJ37</f>
        <v>1.7</v>
      </c>
      <c r="W38" s="43">
        <f>Vulnerability!AK37</f>
        <v>3.7</v>
      </c>
      <c r="X38" s="44">
        <f t="shared" si="7"/>
        <v>2.8</v>
      </c>
      <c r="Y38" s="160">
        <f>'Lack of Coping Capacity'!D37</f>
        <v>2.5</v>
      </c>
      <c r="Z38" s="157">
        <f>'Lack of Coping Capacity'!G37</f>
        <v>5.8</v>
      </c>
      <c r="AA38" s="43">
        <f>'Lack of Coping Capacity'!H37</f>
        <v>4.2</v>
      </c>
      <c r="AB38" s="157">
        <f>'Lack of Coping Capacity'!M37</f>
        <v>2.9</v>
      </c>
      <c r="AC38" s="157">
        <f>'Lack of Coping Capacity'!R37</f>
        <v>4.2</v>
      </c>
      <c r="AD38" s="157">
        <f>'Lack of Coping Capacity'!V37</f>
        <v>4.4000000000000004</v>
      </c>
      <c r="AE38" s="43">
        <f>'Lack of Coping Capacity'!W37</f>
        <v>3.8</v>
      </c>
      <c r="AF38" s="44">
        <f t="shared" si="8"/>
        <v>4</v>
      </c>
      <c r="AG38" s="170">
        <f t="shared" si="9"/>
        <v>4.3</v>
      </c>
      <c r="AH38" s="145">
        <f t="shared" si="10"/>
        <v>55</v>
      </c>
      <c r="AI38" s="165">
        <f>COUNTIF('Indicator Data'!C39:BB39,"No data")</f>
        <v>0</v>
      </c>
      <c r="AJ38" s="168">
        <f t="shared" si="5"/>
        <v>0</v>
      </c>
    </row>
    <row r="39" spans="1:36" ht="16.5" thickTop="1" thickBot="1" x14ac:dyDescent="0.3">
      <c r="A39" s="130" t="s">
        <v>67</v>
      </c>
      <c r="B39" s="47" t="s">
        <v>66</v>
      </c>
      <c r="C39" s="164">
        <f>'Hazard &amp; Exposure'!AO38</f>
        <v>8.5</v>
      </c>
      <c r="D39" s="163">
        <f>'Hazard &amp; Exposure'!AP38</f>
        <v>6.5</v>
      </c>
      <c r="E39" s="163">
        <f>'Hazard &amp; Exposure'!AQ38</f>
        <v>9.4</v>
      </c>
      <c r="F39" s="163">
        <f>'Hazard &amp; Exposure'!AR38</f>
        <v>2.8</v>
      </c>
      <c r="G39" s="163">
        <f>'Hazard &amp; Exposure'!AU38</f>
        <v>1.4</v>
      </c>
      <c r="H39" s="43">
        <f>'Hazard &amp; Exposure'!AV38</f>
        <v>6.7</v>
      </c>
      <c r="I39" s="163">
        <f>'Hazard &amp; Exposure'!AY38</f>
        <v>4.3</v>
      </c>
      <c r="J39" s="163">
        <f>'Hazard &amp; Exposure'!BB38</f>
        <v>7</v>
      </c>
      <c r="K39" s="43">
        <f>'Hazard &amp; Exposure'!BC38</f>
        <v>7</v>
      </c>
      <c r="L39" s="44">
        <f t="shared" si="6"/>
        <v>6.9</v>
      </c>
      <c r="M39" s="161">
        <f>Vulnerability!E38</f>
        <v>2</v>
      </c>
      <c r="N39" s="159">
        <f>Vulnerability!H38</f>
        <v>6.6</v>
      </c>
      <c r="O39" s="159">
        <f>Vulnerability!M38</f>
        <v>0.5</v>
      </c>
      <c r="P39" s="43">
        <f>Vulnerability!N38</f>
        <v>2.8</v>
      </c>
      <c r="Q39" s="159">
        <f>Vulnerability!S38</f>
        <v>10</v>
      </c>
      <c r="R39" s="158">
        <f>Vulnerability!W38</f>
        <v>0.5</v>
      </c>
      <c r="S39" s="158">
        <f>Vulnerability!Z38</f>
        <v>1.1000000000000001</v>
      </c>
      <c r="T39" s="158">
        <f>Vulnerability!AC38</f>
        <v>0.1</v>
      </c>
      <c r="U39" s="158">
        <f>Vulnerability!AI38</f>
        <v>2.2999999999999998</v>
      </c>
      <c r="V39" s="159">
        <f>Vulnerability!AJ38</f>
        <v>1</v>
      </c>
      <c r="W39" s="43">
        <f>Vulnerability!AK38</f>
        <v>7.8</v>
      </c>
      <c r="X39" s="44">
        <f t="shared" si="7"/>
        <v>5.9</v>
      </c>
      <c r="Y39" s="160">
        <f>'Lack of Coping Capacity'!D38</f>
        <v>3</v>
      </c>
      <c r="Z39" s="157">
        <f>'Lack of Coping Capacity'!G38</f>
        <v>5.6</v>
      </c>
      <c r="AA39" s="43">
        <f>'Lack of Coping Capacity'!H38</f>
        <v>4.3</v>
      </c>
      <c r="AB39" s="157">
        <f>'Lack of Coping Capacity'!M38</f>
        <v>2.7</v>
      </c>
      <c r="AC39" s="157">
        <f>'Lack of Coping Capacity'!R38</f>
        <v>4.3</v>
      </c>
      <c r="AD39" s="157">
        <f>'Lack of Coping Capacity'!V38</f>
        <v>5.2</v>
      </c>
      <c r="AE39" s="43">
        <f>'Lack of Coping Capacity'!W38</f>
        <v>4.0999999999999996</v>
      </c>
      <c r="AF39" s="44">
        <f t="shared" si="8"/>
        <v>4.2</v>
      </c>
      <c r="AG39" s="170">
        <f t="shared" si="9"/>
        <v>5.6</v>
      </c>
      <c r="AH39" s="145">
        <f t="shared" si="10"/>
        <v>23</v>
      </c>
      <c r="AI39" s="165">
        <f>COUNTIF('Indicator Data'!C40:BB40,"No data")</f>
        <v>0</v>
      </c>
      <c r="AJ39" s="168">
        <f t="shared" si="5"/>
        <v>0</v>
      </c>
    </row>
    <row r="40" spans="1:36" ht="16.5" thickTop="1" thickBot="1" x14ac:dyDescent="0.3">
      <c r="A40" s="130" t="s">
        <v>69</v>
      </c>
      <c r="B40" s="47" t="s">
        <v>68</v>
      </c>
      <c r="C40" s="164">
        <f>'Hazard &amp; Exposure'!AO39</f>
        <v>0.1</v>
      </c>
      <c r="D40" s="163">
        <f>'Hazard &amp; Exposure'!AP39</f>
        <v>0.1</v>
      </c>
      <c r="E40" s="163">
        <f>'Hazard &amp; Exposure'!AQ39</f>
        <v>0</v>
      </c>
      <c r="F40" s="163">
        <f>'Hazard &amp; Exposure'!AR39</f>
        <v>2.4</v>
      </c>
      <c r="G40" s="163">
        <f>'Hazard &amp; Exposure'!AU39</f>
        <v>1.1000000000000001</v>
      </c>
      <c r="H40" s="43">
        <f>'Hazard &amp; Exposure'!AV39</f>
        <v>0.8</v>
      </c>
      <c r="I40" s="163">
        <f>'Hazard &amp; Exposure'!AY39</f>
        <v>0.1</v>
      </c>
      <c r="J40" s="163">
        <f>'Hazard &amp; Exposure'!BB39</f>
        <v>0</v>
      </c>
      <c r="K40" s="43">
        <f>'Hazard &amp; Exposure'!BC39</f>
        <v>0.1</v>
      </c>
      <c r="L40" s="44">
        <f t="shared" si="6"/>
        <v>0.5</v>
      </c>
      <c r="M40" s="161">
        <f>Vulnerability!E39</f>
        <v>7.1</v>
      </c>
      <c r="N40" s="159">
        <f>Vulnerability!H39</f>
        <v>9.8000000000000007</v>
      </c>
      <c r="O40" s="159">
        <f>Vulnerability!M39</f>
        <v>6.4</v>
      </c>
      <c r="P40" s="43">
        <f>Vulnerability!N39</f>
        <v>7.6</v>
      </c>
      <c r="Q40" s="159">
        <f>Vulnerability!S39</f>
        <v>0</v>
      </c>
      <c r="R40" s="158">
        <f>Vulnerability!W39</f>
        <v>4.3</v>
      </c>
      <c r="S40" s="158">
        <f>Vulnerability!Z39</f>
        <v>6</v>
      </c>
      <c r="T40" s="158">
        <f>Vulnerability!AC39</f>
        <v>1.3</v>
      </c>
      <c r="U40" s="158">
        <f>Vulnerability!AI39</f>
        <v>4.8</v>
      </c>
      <c r="V40" s="159">
        <f>Vulnerability!AJ39</f>
        <v>4.3</v>
      </c>
      <c r="W40" s="43">
        <f>Vulnerability!AK39</f>
        <v>2.4</v>
      </c>
      <c r="X40" s="44">
        <f t="shared" si="7"/>
        <v>5.6</v>
      </c>
      <c r="Y40" s="160">
        <f>'Lack of Coping Capacity'!D39</f>
        <v>7.8</v>
      </c>
      <c r="Z40" s="157">
        <f>'Lack of Coping Capacity'!G39</f>
        <v>7.7</v>
      </c>
      <c r="AA40" s="43">
        <f>'Lack of Coping Capacity'!H39</f>
        <v>7.8</v>
      </c>
      <c r="AB40" s="157">
        <f>'Lack of Coping Capacity'!M39</f>
        <v>6.2</v>
      </c>
      <c r="AC40" s="157">
        <f>'Lack of Coping Capacity'!R39</f>
        <v>5.2</v>
      </c>
      <c r="AD40" s="157">
        <f>'Lack of Coping Capacity'!V39</f>
        <v>7.4</v>
      </c>
      <c r="AE40" s="43">
        <f>'Lack of Coping Capacity'!W39</f>
        <v>6.3</v>
      </c>
      <c r="AF40" s="44">
        <f t="shared" si="8"/>
        <v>7.1</v>
      </c>
      <c r="AG40" s="170">
        <f t="shared" si="9"/>
        <v>2.7</v>
      </c>
      <c r="AH40" s="145">
        <f t="shared" si="10"/>
        <v>120</v>
      </c>
      <c r="AI40" s="165">
        <f>COUNTIF('Indicator Data'!C41:BB41,"No data")</f>
        <v>7</v>
      </c>
      <c r="AJ40" s="168">
        <f t="shared" si="5"/>
        <v>0.13725490196078433</v>
      </c>
    </row>
    <row r="41" spans="1:36" ht="16.5" thickTop="1" thickBot="1" x14ac:dyDescent="0.3">
      <c r="A41" s="130" t="s">
        <v>374</v>
      </c>
      <c r="B41" s="47" t="s">
        <v>71</v>
      </c>
      <c r="C41" s="164">
        <f>'Hazard &amp; Exposure'!AO40</f>
        <v>1.2</v>
      </c>
      <c r="D41" s="163">
        <f>'Hazard &amp; Exposure'!AP40</f>
        <v>6.2</v>
      </c>
      <c r="E41" s="163">
        <f>'Hazard &amp; Exposure'!AQ40</f>
        <v>0</v>
      </c>
      <c r="F41" s="163">
        <f>'Hazard &amp; Exposure'!AR40</f>
        <v>0</v>
      </c>
      <c r="G41" s="163">
        <f>'Hazard &amp; Exposure'!AU40</f>
        <v>0</v>
      </c>
      <c r="H41" s="43">
        <f>'Hazard &amp; Exposure'!AV40</f>
        <v>1.9</v>
      </c>
      <c r="I41" s="163">
        <f>'Hazard &amp; Exposure'!AY40</f>
        <v>0.3</v>
      </c>
      <c r="J41" s="163">
        <f>'Hazard &amp; Exposure'!BB40</f>
        <v>0</v>
      </c>
      <c r="K41" s="43">
        <f>'Hazard &amp; Exposure'!BC40</f>
        <v>0.2</v>
      </c>
      <c r="L41" s="44">
        <f t="shared" si="6"/>
        <v>1.1000000000000001</v>
      </c>
      <c r="M41" s="161">
        <f>Vulnerability!E40</f>
        <v>4.7</v>
      </c>
      <c r="N41" s="159">
        <f>Vulnerability!H40</f>
        <v>6</v>
      </c>
      <c r="O41" s="159">
        <f>Vulnerability!M40</f>
        <v>1.1000000000000001</v>
      </c>
      <c r="P41" s="43">
        <f>Vulnerability!N40</f>
        <v>4.0999999999999996</v>
      </c>
      <c r="Q41" s="159">
        <f>Vulnerability!S40</f>
        <v>6.3</v>
      </c>
      <c r="R41" s="158">
        <f>Vulnerability!W40</f>
        <v>7.3</v>
      </c>
      <c r="S41" s="158">
        <f>Vulnerability!Z40</f>
        <v>3.2</v>
      </c>
      <c r="T41" s="158">
        <f>Vulnerability!AC40</f>
        <v>0</v>
      </c>
      <c r="U41" s="158">
        <f>Vulnerability!AI40</f>
        <v>7.4</v>
      </c>
      <c r="V41" s="159">
        <f>Vulnerability!AJ40</f>
        <v>5.2</v>
      </c>
      <c r="W41" s="43">
        <f>Vulnerability!AK40</f>
        <v>5.8</v>
      </c>
      <c r="X41" s="44">
        <f t="shared" si="7"/>
        <v>5</v>
      </c>
      <c r="Y41" s="160" t="str">
        <f>'Lack of Coping Capacity'!D40</f>
        <v>x</v>
      </c>
      <c r="Z41" s="157">
        <f>'Lack of Coping Capacity'!G40</f>
        <v>7.6</v>
      </c>
      <c r="AA41" s="43">
        <f>'Lack of Coping Capacity'!H40</f>
        <v>7.6</v>
      </c>
      <c r="AB41" s="157">
        <f>'Lack of Coping Capacity'!M40</f>
        <v>6</v>
      </c>
      <c r="AC41" s="157">
        <f>'Lack of Coping Capacity'!R40</f>
        <v>8</v>
      </c>
      <c r="AD41" s="157">
        <f>'Lack of Coping Capacity'!V40</f>
        <v>8</v>
      </c>
      <c r="AE41" s="43">
        <f>'Lack of Coping Capacity'!W40</f>
        <v>7.3</v>
      </c>
      <c r="AF41" s="44">
        <f t="shared" si="8"/>
        <v>7.5</v>
      </c>
      <c r="AG41" s="170">
        <f t="shared" si="9"/>
        <v>3.5</v>
      </c>
      <c r="AH41" s="145">
        <f t="shared" si="10"/>
        <v>88</v>
      </c>
      <c r="AI41" s="165">
        <f>COUNTIF('Indicator Data'!C42:BB42,"No data")</f>
        <v>1</v>
      </c>
      <c r="AJ41" s="168">
        <f t="shared" si="5"/>
        <v>1.9607843137254902E-2</v>
      </c>
    </row>
    <row r="42" spans="1:36" ht="16.5" thickTop="1" thickBot="1" x14ac:dyDescent="0.3">
      <c r="A42" s="130" t="s">
        <v>881</v>
      </c>
      <c r="B42" s="47" t="s">
        <v>70</v>
      </c>
      <c r="C42" s="164">
        <f>'Hazard &amp; Exposure'!AO41</f>
        <v>4</v>
      </c>
      <c r="D42" s="163">
        <f>'Hazard &amp; Exposure'!AP41</f>
        <v>7.2</v>
      </c>
      <c r="E42" s="163">
        <f>'Hazard &amp; Exposure'!AQ41</f>
        <v>0</v>
      </c>
      <c r="F42" s="163">
        <f>'Hazard &amp; Exposure'!AR41</f>
        <v>0</v>
      </c>
      <c r="G42" s="163">
        <f>'Hazard &amp; Exposure'!AU41</f>
        <v>0</v>
      </c>
      <c r="H42" s="43">
        <f>'Hazard &amp; Exposure'!AV41</f>
        <v>2.9</v>
      </c>
      <c r="I42" s="163">
        <f>'Hazard &amp; Exposure'!AY41</f>
        <v>9.9</v>
      </c>
      <c r="J42" s="163">
        <f>'Hazard &amp; Exposure'!BB41</f>
        <v>7</v>
      </c>
      <c r="K42" s="43">
        <f>'Hazard &amp; Exposure'!BC41</f>
        <v>7</v>
      </c>
      <c r="L42" s="44">
        <f t="shared" si="6"/>
        <v>5.3</v>
      </c>
      <c r="M42" s="161">
        <f>Vulnerability!E41</f>
        <v>8.6999999999999993</v>
      </c>
      <c r="N42" s="159">
        <f>Vulnerability!H41</f>
        <v>6.9</v>
      </c>
      <c r="O42" s="159">
        <f>Vulnerability!M41</f>
        <v>4.2</v>
      </c>
      <c r="P42" s="43">
        <f>Vulnerability!N41</f>
        <v>7.1</v>
      </c>
      <c r="Q42" s="159">
        <f>Vulnerability!S41</f>
        <v>9.1</v>
      </c>
      <c r="R42" s="158">
        <f>Vulnerability!W41</f>
        <v>6</v>
      </c>
      <c r="S42" s="158">
        <f>Vulnerability!Z41</f>
        <v>7.2</v>
      </c>
      <c r="T42" s="158">
        <f>Vulnerability!AC41</f>
        <v>0</v>
      </c>
      <c r="U42" s="158">
        <f>Vulnerability!AI41</f>
        <v>9.1999999999999993</v>
      </c>
      <c r="V42" s="159">
        <f>Vulnerability!AJ41</f>
        <v>6.6</v>
      </c>
      <c r="W42" s="43">
        <f>Vulnerability!AK41</f>
        <v>8.1</v>
      </c>
      <c r="X42" s="44">
        <f t="shared" si="7"/>
        <v>7.6</v>
      </c>
      <c r="Y42" s="160">
        <f>'Lack of Coping Capacity'!D41</f>
        <v>7.5</v>
      </c>
      <c r="Z42" s="157">
        <f>'Lack of Coping Capacity'!G41</f>
        <v>8</v>
      </c>
      <c r="AA42" s="43">
        <f>'Lack of Coping Capacity'!H41</f>
        <v>7.8</v>
      </c>
      <c r="AB42" s="157">
        <f>'Lack of Coping Capacity'!M41</f>
        <v>8.1</v>
      </c>
      <c r="AC42" s="157">
        <f>'Lack of Coping Capacity'!R41</f>
        <v>8.9</v>
      </c>
      <c r="AD42" s="157">
        <f>'Lack of Coping Capacity'!V41</f>
        <v>7.8</v>
      </c>
      <c r="AE42" s="43">
        <f>'Lack of Coping Capacity'!W41</f>
        <v>8.3000000000000007</v>
      </c>
      <c r="AF42" s="44">
        <f t="shared" si="8"/>
        <v>8.1</v>
      </c>
      <c r="AG42" s="170">
        <f t="shared" si="9"/>
        <v>6.9</v>
      </c>
      <c r="AH42" s="145">
        <f t="shared" si="10"/>
        <v>8</v>
      </c>
      <c r="AI42" s="165">
        <f>COUNTIF('Indicator Data'!C43:BB43,"No data")</f>
        <v>3</v>
      </c>
      <c r="AJ42" s="168">
        <f t="shared" si="5"/>
        <v>5.8823529411764705E-2</v>
      </c>
    </row>
    <row r="43" spans="1:36" ht="16.5" thickTop="1" thickBot="1" x14ac:dyDescent="0.3">
      <c r="A43" s="130" t="s">
        <v>73</v>
      </c>
      <c r="B43" s="47" t="s">
        <v>72</v>
      </c>
      <c r="C43" s="164">
        <f>'Hazard &amp; Exposure'!AO42</f>
        <v>9.6</v>
      </c>
      <c r="D43" s="163">
        <f>'Hazard &amp; Exposure'!AP42</f>
        <v>3.4</v>
      </c>
      <c r="E43" s="163">
        <f>'Hazard &amp; Exposure'!AQ42</f>
        <v>9.4</v>
      </c>
      <c r="F43" s="163">
        <f>'Hazard &amp; Exposure'!AR42</f>
        <v>0.6</v>
      </c>
      <c r="G43" s="163">
        <f>'Hazard &amp; Exposure'!AU42</f>
        <v>0.7</v>
      </c>
      <c r="H43" s="43">
        <f>'Hazard &amp; Exposure'!AV42</f>
        <v>6.5</v>
      </c>
      <c r="I43" s="163">
        <f>'Hazard &amp; Exposure'!AY42</f>
        <v>0.2</v>
      </c>
      <c r="J43" s="163">
        <f>'Hazard &amp; Exposure'!BB42</f>
        <v>0</v>
      </c>
      <c r="K43" s="43">
        <f>'Hazard &amp; Exposure'!BC42</f>
        <v>0.1</v>
      </c>
      <c r="L43" s="44">
        <f t="shared" si="6"/>
        <v>4</v>
      </c>
      <c r="M43" s="161">
        <f>Vulnerability!E42</f>
        <v>2.9</v>
      </c>
      <c r="N43" s="159">
        <f>Vulnerability!H42</f>
        <v>5.3</v>
      </c>
      <c r="O43" s="159">
        <f>Vulnerability!M42</f>
        <v>0.2</v>
      </c>
      <c r="P43" s="43">
        <f>Vulnerability!N42</f>
        <v>2.8</v>
      </c>
      <c r="Q43" s="159">
        <f>Vulnerability!S42</f>
        <v>4.5</v>
      </c>
      <c r="R43" s="158">
        <f>Vulnerability!W42</f>
        <v>0.2</v>
      </c>
      <c r="S43" s="158">
        <f>Vulnerability!Z42</f>
        <v>0.5</v>
      </c>
      <c r="T43" s="158">
        <f>Vulnerability!AC42</f>
        <v>0.6</v>
      </c>
      <c r="U43" s="158">
        <f>Vulnerability!AI42</f>
        <v>2.2000000000000002</v>
      </c>
      <c r="V43" s="159">
        <f>Vulnerability!AJ42</f>
        <v>0.9</v>
      </c>
      <c r="W43" s="43">
        <f>Vulnerability!AK42</f>
        <v>2.9</v>
      </c>
      <c r="X43" s="44">
        <f t="shared" si="7"/>
        <v>2.9</v>
      </c>
      <c r="Y43" s="160">
        <f>'Lack of Coping Capacity'!D42</f>
        <v>1.5</v>
      </c>
      <c r="Z43" s="157">
        <f>'Lack of Coping Capacity'!G42</f>
        <v>4.4000000000000004</v>
      </c>
      <c r="AA43" s="43">
        <f>'Lack of Coping Capacity'!H42</f>
        <v>3</v>
      </c>
      <c r="AB43" s="157">
        <f>'Lack of Coping Capacity'!M42</f>
        <v>2.2000000000000002</v>
      </c>
      <c r="AC43" s="157">
        <f>'Lack of Coping Capacity'!R42</f>
        <v>2.2000000000000002</v>
      </c>
      <c r="AD43" s="157">
        <f>'Lack of Coping Capacity'!V42</f>
        <v>4.5999999999999996</v>
      </c>
      <c r="AE43" s="43">
        <f>'Lack of Coping Capacity'!W42</f>
        <v>3</v>
      </c>
      <c r="AF43" s="44">
        <f t="shared" si="8"/>
        <v>3</v>
      </c>
      <c r="AG43" s="170">
        <f t="shared" si="9"/>
        <v>3.3</v>
      </c>
      <c r="AH43" s="145">
        <f t="shared" si="10"/>
        <v>94</v>
      </c>
      <c r="AI43" s="165">
        <f>COUNTIF('Indicator Data'!C44:BB44,"No data")</f>
        <v>1</v>
      </c>
      <c r="AJ43" s="168">
        <f t="shared" si="5"/>
        <v>1.9607843137254902E-2</v>
      </c>
    </row>
    <row r="44" spans="1:36" ht="16.5" thickTop="1" thickBot="1" x14ac:dyDescent="0.3">
      <c r="A44" s="130" t="s">
        <v>371</v>
      </c>
      <c r="B44" s="47" t="s">
        <v>74</v>
      </c>
      <c r="C44" s="164">
        <f>'Hazard &amp; Exposure'!AO43</f>
        <v>0.1</v>
      </c>
      <c r="D44" s="163">
        <f>'Hazard &amp; Exposure'!AP43</f>
        <v>5.4</v>
      </c>
      <c r="E44" s="163">
        <f>'Hazard &amp; Exposure'!AQ43</f>
        <v>0</v>
      </c>
      <c r="F44" s="163">
        <f>'Hazard &amp; Exposure'!AR43</f>
        <v>0</v>
      </c>
      <c r="G44" s="163">
        <f>'Hazard &amp; Exposure'!AU43</f>
        <v>0.6</v>
      </c>
      <c r="H44" s="43">
        <f>'Hazard &amp; Exposure'!AV43</f>
        <v>1.5</v>
      </c>
      <c r="I44" s="163">
        <f>'Hazard &amp; Exposure'!AY43</f>
        <v>3.9</v>
      </c>
      <c r="J44" s="163">
        <f>'Hazard &amp; Exposure'!BB43</f>
        <v>0</v>
      </c>
      <c r="K44" s="43">
        <f>'Hazard &amp; Exposure'!BC43</f>
        <v>2.7</v>
      </c>
      <c r="L44" s="44">
        <f t="shared" si="6"/>
        <v>2.1</v>
      </c>
      <c r="M44" s="161">
        <f>Vulnerability!E43</f>
        <v>6.8</v>
      </c>
      <c r="N44" s="159">
        <f>Vulnerability!H43</f>
        <v>6.6</v>
      </c>
      <c r="O44" s="159">
        <f>Vulnerability!M43</f>
        <v>3.3</v>
      </c>
      <c r="P44" s="43">
        <f>Vulnerability!N43</f>
        <v>5.9</v>
      </c>
      <c r="Q44" s="159">
        <f>Vulnerability!S43</f>
        <v>7.3</v>
      </c>
      <c r="R44" s="158">
        <f>Vulnerability!W43</f>
        <v>5.3</v>
      </c>
      <c r="S44" s="158">
        <f>Vulnerability!Z43</f>
        <v>5.6</v>
      </c>
      <c r="T44" s="158">
        <f>Vulnerability!AC43</f>
        <v>0</v>
      </c>
      <c r="U44" s="158">
        <f>Vulnerability!AI43</f>
        <v>3.8</v>
      </c>
      <c r="V44" s="159">
        <f>Vulnerability!AJ43</f>
        <v>4</v>
      </c>
      <c r="W44" s="43">
        <f>Vulnerability!AK43</f>
        <v>5.9</v>
      </c>
      <c r="X44" s="44">
        <f t="shared" si="7"/>
        <v>5.9</v>
      </c>
      <c r="Y44" s="160">
        <f>'Lack of Coping Capacity'!D43</f>
        <v>7.8</v>
      </c>
      <c r="Z44" s="157">
        <f>'Lack of Coping Capacity'!G43</f>
        <v>7</v>
      </c>
      <c r="AA44" s="43">
        <f>'Lack of Coping Capacity'!H43</f>
        <v>7.4</v>
      </c>
      <c r="AB44" s="157">
        <f>'Lack of Coping Capacity'!M43</f>
        <v>6.7</v>
      </c>
      <c r="AC44" s="157">
        <f>'Lack of Coping Capacity'!R43</f>
        <v>7.1</v>
      </c>
      <c r="AD44" s="157">
        <f>'Lack of Coping Capacity'!V43</f>
        <v>9.5</v>
      </c>
      <c r="AE44" s="43">
        <f>'Lack of Coping Capacity'!W43</f>
        <v>7.8</v>
      </c>
      <c r="AF44" s="44">
        <f t="shared" si="8"/>
        <v>7.6</v>
      </c>
      <c r="AG44" s="170">
        <f t="shared" si="9"/>
        <v>4.5</v>
      </c>
      <c r="AH44" s="145">
        <f t="shared" si="10"/>
        <v>48</v>
      </c>
      <c r="AI44" s="165">
        <f>COUNTIF('Indicator Data'!C45:BB45,"No data")</f>
        <v>0</v>
      </c>
      <c r="AJ44" s="168">
        <f t="shared" si="5"/>
        <v>0</v>
      </c>
    </row>
    <row r="45" spans="1:36" ht="16.5" thickTop="1" thickBot="1" x14ac:dyDescent="0.3">
      <c r="A45" s="130" t="s">
        <v>76</v>
      </c>
      <c r="B45" s="47" t="s">
        <v>75</v>
      </c>
      <c r="C45" s="164">
        <f>'Hazard &amp; Exposure'!AO44</f>
        <v>7.1</v>
      </c>
      <c r="D45" s="163">
        <f>'Hazard &amp; Exposure'!AP44</f>
        <v>6.9</v>
      </c>
      <c r="E45" s="163">
        <f>'Hazard &amp; Exposure'!AQ44</f>
        <v>7.7</v>
      </c>
      <c r="F45" s="163">
        <f>'Hazard &amp; Exposure'!AR44</f>
        <v>0</v>
      </c>
      <c r="G45" s="163">
        <f>'Hazard &amp; Exposure'!AU44</f>
        <v>0.9</v>
      </c>
      <c r="H45" s="43">
        <f>'Hazard &amp; Exposure'!AV44</f>
        <v>5.3</v>
      </c>
      <c r="I45" s="163">
        <f>'Hazard &amp; Exposure'!AY44</f>
        <v>0.2</v>
      </c>
      <c r="J45" s="163">
        <f>'Hazard &amp; Exposure'!BB44</f>
        <v>0</v>
      </c>
      <c r="K45" s="43">
        <f>'Hazard &amp; Exposure'!BC44</f>
        <v>0.1</v>
      </c>
      <c r="L45" s="44">
        <f t="shared" si="6"/>
        <v>3.1</v>
      </c>
      <c r="M45" s="161">
        <f>Vulnerability!E44</f>
        <v>2.1</v>
      </c>
      <c r="N45" s="159">
        <f>Vulnerability!H44</f>
        <v>2.2999999999999998</v>
      </c>
      <c r="O45" s="159">
        <f>Vulnerability!M44</f>
        <v>0</v>
      </c>
      <c r="P45" s="43">
        <f>Vulnerability!N44</f>
        <v>1.6</v>
      </c>
      <c r="Q45" s="159">
        <f>Vulnerability!S44</f>
        <v>1.1000000000000001</v>
      </c>
      <c r="R45" s="158">
        <f>Vulnerability!W44</f>
        <v>0.2</v>
      </c>
      <c r="S45" s="158">
        <f>Vulnerability!Z44</f>
        <v>0.3</v>
      </c>
      <c r="T45" s="158">
        <f>Vulnerability!AC44</f>
        <v>0.1</v>
      </c>
      <c r="U45" s="158">
        <f>Vulnerability!AI44</f>
        <v>2</v>
      </c>
      <c r="V45" s="159">
        <f>Vulnerability!AJ44</f>
        <v>0.7</v>
      </c>
      <c r="W45" s="43">
        <f>Vulnerability!AK44</f>
        <v>0.9</v>
      </c>
      <c r="X45" s="44">
        <f t="shared" si="7"/>
        <v>1.3</v>
      </c>
      <c r="Y45" s="160">
        <f>'Lack of Coping Capacity'!D44</f>
        <v>4.4000000000000004</v>
      </c>
      <c r="Z45" s="157">
        <f>'Lack of Coping Capacity'!G44</f>
        <v>4.4000000000000004</v>
      </c>
      <c r="AA45" s="43">
        <f>'Lack of Coping Capacity'!H44</f>
        <v>4.4000000000000004</v>
      </c>
      <c r="AB45" s="157">
        <f>'Lack of Coping Capacity'!M44</f>
        <v>2.1</v>
      </c>
      <c r="AC45" s="157">
        <f>'Lack of Coping Capacity'!R44</f>
        <v>0.1</v>
      </c>
      <c r="AD45" s="157">
        <f>'Lack of Coping Capacity'!V44</f>
        <v>2.9</v>
      </c>
      <c r="AE45" s="43">
        <f>'Lack of Coping Capacity'!W44</f>
        <v>1.7</v>
      </c>
      <c r="AF45" s="44">
        <f t="shared" si="8"/>
        <v>3.2</v>
      </c>
      <c r="AG45" s="170">
        <f t="shared" si="9"/>
        <v>2.2999999999999998</v>
      </c>
      <c r="AH45" s="145">
        <f t="shared" si="10"/>
        <v>141</v>
      </c>
      <c r="AI45" s="165">
        <f>COUNTIF('Indicator Data'!C46:BB46,"No data")</f>
        <v>3</v>
      </c>
      <c r="AJ45" s="168">
        <f t="shared" si="5"/>
        <v>5.8823529411764705E-2</v>
      </c>
    </row>
    <row r="46" spans="1:36" ht="16.5" thickTop="1" thickBot="1" x14ac:dyDescent="0.3">
      <c r="A46" s="130" t="s">
        <v>78</v>
      </c>
      <c r="B46" s="47" t="s">
        <v>77</v>
      </c>
      <c r="C46" s="164">
        <f>'Hazard &amp; Exposure'!AO45</f>
        <v>5.7</v>
      </c>
      <c r="D46" s="163">
        <f>'Hazard &amp; Exposure'!AP45</f>
        <v>3.5</v>
      </c>
      <c r="E46" s="163">
        <f>'Hazard &amp; Exposure'!AQ45</f>
        <v>1.8</v>
      </c>
      <c r="F46" s="163">
        <f>'Hazard &amp; Exposure'!AR45</f>
        <v>8.5</v>
      </c>
      <c r="G46" s="163">
        <f>'Hazard &amp; Exposure'!AU45</f>
        <v>3.5</v>
      </c>
      <c r="H46" s="43">
        <f>'Hazard &amp; Exposure'!AV45</f>
        <v>5.0999999999999996</v>
      </c>
      <c r="I46" s="163">
        <f>'Hazard &amp; Exposure'!AY45</f>
        <v>3.3</v>
      </c>
      <c r="J46" s="163">
        <f>'Hazard &amp; Exposure'!BB45</f>
        <v>0</v>
      </c>
      <c r="K46" s="43">
        <f>'Hazard &amp; Exposure'!BC45</f>
        <v>2.2999999999999998</v>
      </c>
      <c r="L46" s="44">
        <f t="shared" si="6"/>
        <v>3.8</v>
      </c>
      <c r="M46" s="161">
        <f>Vulnerability!E45</f>
        <v>2.1</v>
      </c>
      <c r="N46" s="159">
        <f>Vulnerability!H45</f>
        <v>4.7</v>
      </c>
      <c r="O46" s="159">
        <f>Vulnerability!M45</f>
        <v>0.2</v>
      </c>
      <c r="P46" s="43">
        <f>Vulnerability!N45</f>
        <v>2.2999999999999998</v>
      </c>
      <c r="Q46" s="159">
        <f>Vulnerability!S45</f>
        <v>0</v>
      </c>
      <c r="R46" s="158">
        <f>Vulnerability!W45</f>
        <v>0.3</v>
      </c>
      <c r="S46" s="158">
        <f>Vulnerability!Z45</f>
        <v>0.5</v>
      </c>
      <c r="T46" s="158">
        <f>Vulnerability!AC45</f>
        <v>0.1</v>
      </c>
      <c r="U46" s="158">
        <f>Vulnerability!AI45</f>
        <v>0.5</v>
      </c>
      <c r="V46" s="159">
        <f>Vulnerability!AJ45</f>
        <v>0.4</v>
      </c>
      <c r="W46" s="43">
        <f>Vulnerability!AK45</f>
        <v>0.2</v>
      </c>
      <c r="X46" s="44">
        <f t="shared" si="7"/>
        <v>1.3</v>
      </c>
      <c r="Y46" s="160">
        <f>'Lack of Coping Capacity'!D45</f>
        <v>2.5</v>
      </c>
      <c r="Z46" s="157">
        <f>'Lack of Coping Capacity'!G45</f>
        <v>5.7</v>
      </c>
      <c r="AA46" s="43">
        <f>'Lack of Coping Capacity'!H45</f>
        <v>4.0999999999999996</v>
      </c>
      <c r="AB46" s="157">
        <f>'Lack of Coping Capacity'!M45</f>
        <v>4</v>
      </c>
      <c r="AC46" s="157">
        <f>'Lack of Coping Capacity'!R45</f>
        <v>1.8</v>
      </c>
      <c r="AD46" s="157">
        <f>'Lack of Coping Capacity'!V45</f>
        <v>1.3</v>
      </c>
      <c r="AE46" s="43">
        <f>'Lack of Coping Capacity'!W45</f>
        <v>2.4</v>
      </c>
      <c r="AF46" s="44">
        <f t="shared" si="8"/>
        <v>3.3</v>
      </c>
      <c r="AG46" s="170">
        <f t="shared" si="9"/>
        <v>2.5</v>
      </c>
      <c r="AH46" s="145">
        <f t="shared" si="10"/>
        <v>131</v>
      </c>
      <c r="AI46" s="165">
        <f>COUNTIF('Indicator Data'!C47:BB47,"No data")</f>
        <v>6</v>
      </c>
      <c r="AJ46" s="168">
        <f t="shared" si="5"/>
        <v>0.11764705882352941</v>
      </c>
    </row>
    <row r="47" spans="1:36" ht="16.5" thickTop="1" thickBot="1" x14ac:dyDescent="0.3">
      <c r="A47" s="130" t="s">
        <v>80</v>
      </c>
      <c r="B47" s="47" t="s">
        <v>79</v>
      </c>
      <c r="C47" s="164">
        <f>'Hazard &amp; Exposure'!AO46</f>
        <v>6.8</v>
      </c>
      <c r="D47" s="163">
        <f>'Hazard &amp; Exposure'!AP46</f>
        <v>0</v>
      </c>
      <c r="E47" s="163">
        <f>'Hazard &amp; Exposure'!AQ46</f>
        <v>6.2</v>
      </c>
      <c r="F47" s="163">
        <f>'Hazard &amp; Exposure'!AR46</f>
        <v>0</v>
      </c>
      <c r="G47" s="163">
        <f>'Hazard &amp; Exposure'!AU46</f>
        <v>1.8</v>
      </c>
      <c r="H47" s="43">
        <f>'Hazard &amp; Exposure'!AV46</f>
        <v>3.6</v>
      </c>
      <c r="I47" s="163">
        <f>'Hazard &amp; Exposure'!AY46</f>
        <v>0.2</v>
      </c>
      <c r="J47" s="163">
        <f>'Hazard &amp; Exposure'!BB46</f>
        <v>0</v>
      </c>
      <c r="K47" s="43">
        <f>'Hazard &amp; Exposure'!BC46</f>
        <v>0.1</v>
      </c>
      <c r="L47" s="44">
        <f t="shared" si="6"/>
        <v>2</v>
      </c>
      <c r="M47" s="161">
        <f>Vulnerability!E46</f>
        <v>1.6</v>
      </c>
      <c r="N47" s="159">
        <f>Vulnerability!H46</f>
        <v>1.8</v>
      </c>
      <c r="O47" s="159">
        <f>Vulnerability!M46</f>
        <v>0</v>
      </c>
      <c r="P47" s="43">
        <f>Vulnerability!N46</f>
        <v>1.3</v>
      </c>
      <c r="Q47" s="159">
        <f>Vulnerability!S46</f>
        <v>8.9</v>
      </c>
      <c r="R47" s="158">
        <f>Vulnerability!W46</f>
        <v>0.2</v>
      </c>
      <c r="S47" s="158">
        <f>Vulnerability!Z46</f>
        <v>0.3</v>
      </c>
      <c r="T47" s="158">
        <f>Vulnerability!AC46</f>
        <v>0</v>
      </c>
      <c r="U47" s="158">
        <f>Vulnerability!AI46</f>
        <v>2.8</v>
      </c>
      <c r="V47" s="159">
        <f>Vulnerability!AJ46</f>
        <v>0.9</v>
      </c>
      <c r="W47" s="43">
        <f>Vulnerability!AK46</f>
        <v>6.4</v>
      </c>
      <c r="X47" s="44">
        <f t="shared" si="7"/>
        <v>4.3</v>
      </c>
      <c r="Y47" s="160" t="str">
        <f>'Lack of Coping Capacity'!D46</f>
        <v>x</v>
      </c>
      <c r="Z47" s="157">
        <f>'Lack of Coping Capacity'!G46</f>
        <v>3</v>
      </c>
      <c r="AA47" s="43">
        <f>'Lack of Coping Capacity'!H46</f>
        <v>3</v>
      </c>
      <c r="AB47" s="157">
        <f>'Lack of Coping Capacity'!M46</f>
        <v>2.2000000000000002</v>
      </c>
      <c r="AC47" s="157">
        <f>'Lack of Coping Capacity'!R46</f>
        <v>0</v>
      </c>
      <c r="AD47" s="157">
        <f>'Lack of Coping Capacity'!V46</f>
        <v>3.4</v>
      </c>
      <c r="AE47" s="43">
        <f>'Lack of Coping Capacity'!W46</f>
        <v>1.9</v>
      </c>
      <c r="AF47" s="44">
        <f t="shared" si="8"/>
        <v>2.5</v>
      </c>
      <c r="AG47" s="170">
        <f t="shared" si="9"/>
        <v>2.8</v>
      </c>
      <c r="AH47" s="145">
        <f t="shared" si="10"/>
        <v>115</v>
      </c>
      <c r="AI47" s="165">
        <f>COUNTIF('Indicator Data'!C48:BB48,"No data")</f>
        <v>5</v>
      </c>
      <c r="AJ47" s="168">
        <f t="shared" si="5"/>
        <v>9.8039215686274508E-2</v>
      </c>
    </row>
    <row r="48" spans="1:36" ht="16.5" thickTop="1" thickBot="1" x14ac:dyDescent="0.3">
      <c r="A48" s="130" t="s">
        <v>82</v>
      </c>
      <c r="B48" s="47" t="s">
        <v>81</v>
      </c>
      <c r="C48" s="164">
        <f>'Hazard &amp; Exposure'!AO47</f>
        <v>2.2000000000000002</v>
      </c>
      <c r="D48" s="163">
        <f>'Hazard &amp; Exposure'!AP47</f>
        <v>5.3</v>
      </c>
      <c r="E48" s="163">
        <f>'Hazard &amp; Exposure'!AQ47</f>
        <v>0</v>
      </c>
      <c r="F48" s="163">
        <f>'Hazard &amp; Exposure'!AR47</f>
        <v>0</v>
      </c>
      <c r="G48" s="163">
        <f>'Hazard &amp; Exposure'!AU47</f>
        <v>1.1000000000000001</v>
      </c>
      <c r="H48" s="43">
        <f>'Hazard &amp; Exposure'!AV47</f>
        <v>2</v>
      </c>
      <c r="I48" s="163">
        <f>'Hazard &amp; Exposure'!AY47</f>
        <v>0.5</v>
      </c>
      <c r="J48" s="163">
        <f>'Hazard &amp; Exposure'!BB47</f>
        <v>0</v>
      </c>
      <c r="K48" s="43">
        <f>'Hazard &amp; Exposure'!BC47</f>
        <v>0.4</v>
      </c>
      <c r="L48" s="44">
        <f t="shared" si="6"/>
        <v>1.2</v>
      </c>
      <c r="M48" s="161">
        <f>Vulnerability!E47</f>
        <v>1.4</v>
      </c>
      <c r="N48" s="159">
        <f>Vulnerability!H47</f>
        <v>0.8</v>
      </c>
      <c r="O48" s="159">
        <f>Vulnerability!M47</f>
        <v>0</v>
      </c>
      <c r="P48" s="43">
        <f>Vulnerability!N47</f>
        <v>0.9</v>
      </c>
      <c r="Q48" s="159">
        <f>Vulnerability!S47</f>
        <v>2.1</v>
      </c>
      <c r="R48" s="158">
        <f>Vulnerability!W47</f>
        <v>0.2</v>
      </c>
      <c r="S48" s="158">
        <f>Vulnerability!Z47</f>
        <v>0.4</v>
      </c>
      <c r="T48" s="158">
        <f>Vulnerability!AC47</f>
        <v>3.1</v>
      </c>
      <c r="U48" s="158">
        <f>Vulnerability!AI47</f>
        <v>1.6</v>
      </c>
      <c r="V48" s="159">
        <f>Vulnerability!AJ47</f>
        <v>1.4</v>
      </c>
      <c r="W48" s="43">
        <f>Vulnerability!AK47</f>
        <v>1.8</v>
      </c>
      <c r="X48" s="44">
        <f t="shared" si="7"/>
        <v>1.4</v>
      </c>
      <c r="Y48" s="160">
        <f>'Lack of Coping Capacity'!D47</f>
        <v>2.5</v>
      </c>
      <c r="Z48" s="157">
        <f>'Lack of Coping Capacity'!G47</f>
        <v>4.0999999999999996</v>
      </c>
      <c r="AA48" s="43">
        <f>'Lack of Coping Capacity'!H47</f>
        <v>3.3</v>
      </c>
      <c r="AB48" s="157">
        <f>'Lack of Coping Capacity'!M47</f>
        <v>1.9</v>
      </c>
      <c r="AC48" s="157">
        <f>'Lack of Coping Capacity'!R47</f>
        <v>0</v>
      </c>
      <c r="AD48" s="157">
        <f>'Lack of Coping Capacity'!V47</f>
        <v>1.5</v>
      </c>
      <c r="AE48" s="43">
        <f>'Lack of Coping Capacity'!W47</f>
        <v>1.1000000000000001</v>
      </c>
      <c r="AF48" s="44">
        <f t="shared" si="8"/>
        <v>2.2999999999999998</v>
      </c>
      <c r="AG48" s="170">
        <f t="shared" si="9"/>
        <v>1.6</v>
      </c>
      <c r="AH48" s="145">
        <f t="shared" si="10"/>
        <v>169</v>
      </c>
      <c r="AI48" s="165">
        <f>COUNTIF('Indicator Data'!C49:BB49,"No data")</f>
        <v>3</v>
      </c>
      <c r="AJ48" s="168">
        <f t="shared" si="5"/>
        <v>5.8823529411764705E-2</v>
      </c>
    </row>
    <row r="49" spans="1:36" ht="16.5" thickTop="1" thickBot="1" x14ac:dyDescent="0.3">
      <c r="A49" s="130" t="s">
        <v>84</v>
      </c>
      <c r="B49" s="47" t="s">
        <v>83</v>
      </c>
      <c r="C49" s="164">
        <f>'Hazard &amp; Exposure'!AO48</f>
        <v>0.1</v>
      </c>
      <c r="D49" s="163">
        <f>'Hazard &amp; Exposure'!AP48</f>
        <v>2</v>
      </c>
      <c r="E49" s="163">
        <f>'Hazard &amp; Exposure'!AQ48</f>
        <v>0</v>
      </c>
      <c r="F49" s="163">
        <f>'Hazard &amp; Exposure'!AR48</f>
        <v>0</v>
      </c>
      <c r="G49" s="163">
        <f>'Hazard &amp; Exposure'!AU48</f>
        <v>0.4</v>
      </c>
      <c r="H49" s="43">
        <f>'Hazard &amp; Exposure'!AV48</f>
        <v>0.5</v>
      </c>
      <c r="I49" s="163">
        <f>'Hazard &amp; Exposure'!AY48</f>
        <v>0.1</v>
      </c>
      <c r="J49" s="163">
        <f>'Hazard &amp; Exposure'!BB48</f>
        <v>0</v>
      </c>
      <c r="K49" s="43">
        <f>'Hazard &amp; Exposure'!BC48</f>
        <v>0.1</v>
      </c>
      <c r="L49" s="44">
        <f t="shared" si="6"/>
        <v>0.3</v>
      </c>
      <c r="M49" s="161">
        <f>Vulnerability!E48</f>
        <v>0.8</v>
      </c>
      <c r="N49" s="159">
        <f>Vulnerability!H48</f>
        <v>0.7</v>
      </c>
      <c r="O49" s="159">
        <f>Vulnerability!M48</f>
        <v>0</v>
      </c>
      <c r="P49" s="43">
        <f>Vulnerability!N48</f>
        <v>0.6</v>
      </c>
      <c r="Q49" s="159">
        <f>Vulnerability!S48</f>
        <v>4.2</v>
      </c>
      <c r="R49" s="158">
        <f>Vulnerability!W48</f>
        <v>0.3</v>
      </c>
      <c r="S49" s="158">
        <f>Vulnerability!Z48</f>
        <v>0.3</v>
      </c>
      <c r="T49" s="158">
        <f>Vulnerability!AC48</f>
        <v>0</v>
      </c>
      <c r="U49" s="158">
        <f>Vulnerability!AI48</f>
        <v>1.1000000000000001</v>
      </c>
      <c r="V49" s="159">
        <f>Vulnerability!AJ48</f>
        <v>0.4</v>
      </c>
      <c r="W49" s="43">
        <f>Vulnerability!AK48</f>
        <v>2.5</v>
      </c>
      <c r="X49" s="44">
        <f t="shared" si="7"/>
        <v>1.6</v>
      </c>
      <c r="Y49" s="160">
        <f>'Lack of Coping Capacity'!D48</f>
        <v>2.7</v>
      </c>
      <c r="Z49" s="157">
        <f>'Lack of Coping Capacity'!G48</f>
        <v>1</v>
      </c>
      <c r="AA49" s="43">
        <f>'Lack of Coping Capacity'!H48</f>
        <v>1.9</v>
      </c>
      <c r="AB49" s="157">
        <f>'Lack of Coping Capacity'!M48</f>
        <v>1.4</v>
      </c>
      <c r="AC49" s="157">
        <f>'Lack of Coping Capacity'!R48</f>
        <v>0</v>
      </c>
      <c r="AD49" s="157">
        <f>'Lack of Coping Capacity'!V48</f>
        <v>1.2</v>
      </c>
      <c r="AE49" s="43">
        <f>'Lack of Coping Capacity'!W48</f>
        <v>0.9</v>
      </c>
      <c r="AF49" s="44">
        <f t="shared" si="8"/>
        <v>1.4</v>
      </c>
      <c r="AG49" s="170">
        <f t="shared" si="9"/>
        <v>0.9</v>
      </c>
      <c r="AH49" s="145">
        <f t="shared" si="10"/>
        <v>187</v>
      </c>
      <c r="AI49" s="165">
        <f>COUNTIF('Indicator Data'!C50:BB50,"No data")</f>
        <v>4</v>
      </c>
      <c r="AJ49" s="168">
        <f t="shared" si="5"/>
        <v>7.8431372549019607E-2</v>
      </c>
    </row>
    <row r="50" spans="1:36" ht="16.5" thickTop="1" thickBot="1" x14ac:dyDescent="0.3">
      <c r="A50" s="130" t="s">
        <v>86</v>
      </c>
      <c r="B50" s="47" t="s">
        <v>85</v>
      </c>
      <c r="C50" s="164">
        <f>'Hazard &amp; Exposure'!AO49</f>
        <v>5.7</v>
      </c>
      <c r="D50" s="163">
        <f>'Hazard &amp; Exposure'!AP49</f>
        <v>0.1</v>
      </c>
      <c r="E50" s="163">
        <f>'Hazard &amp; Exposure'!AQ49</f>
        <v>0</v>
      </c>
      <c r="F50" s="163">
        <f>'Hazard &amp; Exposure'!AR49</f>
        <v>0</v>
      </c>
      <c r="G50" s="163">
        <f>'Hazard &amp; Exposure'!AU49</f>
        <v>9.4</v>
      </c>
      <c r="H50" s="43">
        <f>'Hazard &amp; Exposure'!AV49</f>
        <v>4.5</v>
      </c>
      <c r="I50" s="163">
        <f>'Hazard &amp; Exposure'!AY49</f>
        <v>0.7</v>
      </c>
      <c r="J50" s="163">
        <f>'Hazard &amp; Exposure'!BB49</f>
        <v>0</v>
      </c>
      <c r="K50" s="43">
        <f>'Hazard &amp; Exposure'!BC49</f>
        <v>0.5</v>
      </c>
      <c r="L50" s="44">
        <f t="shared" si="6"/>
        <v>2.7</v>
      </c>
      <c r="M50" s="161">
        <f>Vulnerability!E49</f>
        <v>5.2</v>
      </c>
      <c r="N50" s="159" t="str">
        <f>Vulnerability!H49</f>
        <v>x</v>
      </c>
      <c r="O50" s="159">
        <f>Vulnerability!M49</f>
        <v>4.2</v>
      </c>
      <c r="P50" s="43">
        <f>Vulnerability!N49</f>
        <v>4.9000000000000004</v>
      </c>
      <c r="Q50" s="159">
        <f>Vulnerability!S49</f>
        <v>5</v>
      </c>
      <c r="R50" s="158">
        <f>Vulnerability!W49</f>
        <v>4</v>
      </c>
      <c r="S50" s="158">
        <f>Vulnerability!Z49</f>
        <v>6</v>
      </c>
      <c r="T50" s="158">
        <f>Vulnerability!AC49</f>
        <v>0</v>
      </c>
      <c r="U50" s="158">
        <f>Vulnerability!AI49</f>
        <v>4.2</v>
      </c>
      <c r="V50" s="159">
        <f>Vulnerability!AJ49</f>
        <v>3.8</v>
      </c>
      <c r="W50" s="43">
        <f>Vulnerability!AK49</f>
        <v>4.4000000000000004</v>
      </c>
      <c r="X50" s="44">
        <f t="shared" si="7"/>
        <v>4.7</v>
      </c>
      <c r="Y50" s="160">
        <f>'Lack of Coping Capacity'!D49</f>
        <v>5.5</v>
      </c>
      <c r="Z50" s="157">
        <f>'Lack of Coping Capacity'!G49</f>
        <v>7</v>
      </c>
      <c r="AA50" s="43">
        <f>'Lack of Coping Capacity'!H49</f>
        <v>6.3</v>
      </c>
      <c r="AB50" s="157">
        <f>'Lack of Coping Capacity'!M49</f>
        <v>7.4</v>
      </c>
      <c r="AC50" s="157">
        <f>'Lack of Coping Capacity'!R49</f>
        <v>5.6</v>
      </c>
      <c r="AD50" s="157">
        <f>'Lack of Coping Capacity'!V49</f>
        <v>8.6</v>
      </c>
      <c r="AE50" s="43">
        <f>'Lack of Coping Capacity'!W49</f>
        <v>7.2</v>
      </c>
      <c r="AF50" s="44">
        <f t="shared" si="8"/>
        <v>6.8</v>
      </c>
      <c r="AG50" s="170">
        <f t="shared" si="9"/>
        <v>4.4000000000000004</v>
      </c>
      <c r="AH50" s="145">
        <f t="shared" si="10"/>
        <v>51</v>
      </c>
      <c r="AI50" s="165">
        <f>COUNTIF('Indicator Data'!C51:BB51,"No data")</f>
        <v>5</v>
      </c>
      <c r="AJ50" s="168">
        <f t="shared" si="5"/>
        <v>9.8039215686274508E-2</v>
      </c>
    </row>
    <row r="51" spans="1:36" ht="16.5" thickTop="1" thickBot="1" x14ac:dyDescent="0.3">
      <c r="A51" s="130" t="s">
        <v>88</v>
      </c>
      <c r="B51" s="47" t="s">
        <v>87</v>
      </c>
      <c r="C51" s="164">
        <f>'Hazard &amp; Exposure'!AO50</f>
        <v>5.4</v>
      </c>
      <c r="D51" s="163">
        <f>'Hazard &amp; Exposure'!AP50</f>
        <v>0.1</v>
      </c>
      <c r="E51" s="163">
        <f>'Hazard &amp; Exposure'!AQ50</f>
        <v>0</v>
      </c>
      <c r="F51" s="163">
        <f>'Hazard &amp; Exposure'!AR50</f>
        <v>7.4</v>
      </c>
      <c r="G51" s="163">
        <f>'Hazard &amp; Exposure'!AU50</f>
        <v>0</v>
      </c>
      <c r="H51" s="43">
        <f>'Hazard &amp; Exposure'!AV50</f>
        <v>3.3</v>
      </c>
      <c r="I51" s="163">
        <f>'Hazard &amp; Exposure'!AY50</f>
        <v>0</v>
      </c>
      <c r="J51" s="163">
        <f>'Hazard &amp; Exposure'!BB50</f>
        <v>0</v>
      </c>
      <c r="K51" s="43">
        <f>'Hazard &amp; Exposure'!BC50</f>
        <v>0</v>
      </c>
      <c r="L51" s="44">
        <f t="shared" si="6"/>
        <v>1.8</v>
      </c>
      <c r="M51" s="161">
        <f>Vulnerability!E50</f>
        <v>3.6</v>
      </c>
      <c r="N51" s="159" t="str">
        <f>Vulnerability!H50</f>
        <v>x</v>
      </c>
      <c r="O51" s="159">
        <f>Vulnerability!M50</f>
        <v>6.4</v>
      </c>
      <c r="P51" s="43">
        <f>Vulnerability!N50</f>
        <v>4.5</v>
      </c>
      <c r="Q51" s="159">
        <f>Vulnerability!S50</f>
        <v>0</v>
      </c>
      <c r="R51" s="158">
        <f>Vulnerability!W50</f>
        <v>0.1</v>
      </c>
      <c r="S51" s="158">
        <f>Vulnerability!Z50</f>
        <v>0.9</v>
      </c>
      <c r="T51" s="158">
        <f>Vulnerability!AC50</f>
        <v>0</v>
      </c>
      <c r="U51" s="158">
        <f>Vulnerability!AI50</f>
        <v>4.8</v>
      </c>
      <c r="V51" s="159">
        <f>Vulnerability!AJ50</f>
        <v>1.7</v>
      </c>
      <c r="W51" s="43">
        <f>Vulnerability!AK50</f>
        <v>0.9</v>
      </c>
      <c r="X51" s="44">
        <f t="shared" si="7"/>
        <v>2.9</v>
      </c>
      <c r="Y51" s="160" t="str">
        <f>'Lack of Coping Capacity'!D50</f>
        <v>x</v>
      </c>
      <c r="Z51" s="157">
        <f>'Lack of Coping Capacity'!G50</f>
        <v>3.9</v>
      </c>
      <c r="AA51" s="43">
        <f>'Lack of Coping Capacity'!H50</f>
        <v>3.9</v>
      </c>
      <c r="AB51" s="157">
        <f>'Lack of Coping Capacity'!M50</f>
        <v>2.7</v>
      </c>
      <c r="AC51" s="157">
        <f>'Lack of Coping Capacity'!R50</f>
        <v>1.1000000000000001</v>
      </c>
      <c r="AD51" s="157">
        <f>'Lack of Coping Capacity'!V50</f>
        <v>5</v>
      </c>
      <c r="AE51" s="43">
        <f>'Lack of Coping Capacity'!W50</f>
        <v>2.9</v>
      </c>
      <c r="AF51" s="44">
        <f t="shared" si="8"/>
        <v>3.4</v>
      </c>
      <c r="AG51" s="170">
        <f t="shared" si="9"/>
        <v>2.6</v>
      </c>
      <c r="AH51" s="145">
        <f t="shared" si="10"/>
        <v>127</v>
      </c>
      <c r="AI51" s="165">
        <f>COUNTIF('Indicator Data'!C52:BB52,"No data")</f>
        <v>11</v>
      </c>
      <c r="AJ51" s="168">
        <f t="shared" si="5"/>
        <v>0.21568627450980393</v>
      </c>
    </row>
    <row r="52" spans="1:36" ht="16.5" thickTop="1" thickBot="1" x14ac:dyDescent="0.3">
      <c r="A52" s="130" t="s">
        <v>90</v>
      </c>
      <c r="B52" s="47" t="s">
        <v>89</v>
      </c>
      <c r="C52" s="164">
        <f>'Hazard &amp; Exposure'!AO51</f>
        <v>8.8000000000000007</v>
      </c>
      <c r="D52" s="163">
        <f>'Hazard &amp; Exposure'!AP51</f>
        <v>4.5</v>
      </c>
      <c r="E52" s="163">
        <f>'Hazard &amp; Exposure'!AQ51</f>
        <v>5.8</v>
      </c>
      <c r="F52" s="163">
        <f>'Hazard &amp; Exposure'!AR51</f>
        <v>8.9</v>
      </c>
      <c r="G52" s="163">
        <f>'Hazard &amp; Exposure'!AU51</f>
        <v>0.6</v>
      </c>
      <c r="H52" s="43">
        <f>'Hazard &amp; Exposure'!AV51</f>
        <v>6.6</v>
      </c>
      <c r="I52" s="163">
        <f>'Hazard &amp; Exposure'!AY51</f>
        <v>1.4</v>
      </c>
      <c r="J52" s="163">
        <f>'Hazard &amp; Exposure'!BB51</f>
        <v>0</v>
      </c>
      <c r="K52" s="43">
        <f>'Hazard &amp; Exposure'!BC51</f>
        <v>1</v>
      </c>
      <c r="L52" s="44">
        <f t="shared" si="6"/>
        <v>4.4000000000000004</v>
      </c>
      <c r="M52" s="161">
        <f>Vulnerability!E51</f>
        <v>2.1</v>
      </c>
      <c r="N52" s="159">
        <f>Vulnerability!H51</f>
        <v>6</v>
      </c>
      <c r="O52" s="159">
        <f>Vulnerability!M51</f>
        <v>0.5</v>
      </c>
      <c r="P52" s="43">
        <f>Vulnerability!N51</f>
        <v>2.7</v>
      </c>
      <c r="Q52" s="159">
        <f>Vulnerability!S51</f>
        <v>0.8</v>
      </c>
      <c r="R52" s="158">
        <f>Vulnerability!W51</f>
        <v>0.8</v>
      </c>
      <c r="S52" s="158">
        <f>Vulnerability!Z51</f>
        <v>1.6</v>
      </c>
      <c r="T52" s="158">
        <f>Vulnerability!AC51</f>
        <v>0.2</v>
      </c>
      <c r="U52" s="158">
        <f>Vulnerability!AI51</f>
        <v>3.6</v>
      </c>
      <c r="V52" s="159">
        <f>Vulnerability!AJ51</f>
        <v>1.6</v>
      </c>
      <c r="W52" s="43">
        <f>Vulnerability!AK51</f>
        <v>1.2</v>
      </c>
      <c r="X52" s="44">
        <f t="shared" si="7"/>
        <v>2</v>
      </c>
      <c r="Y52" s="160">
        <f>'Lack of Coping Capacity'!D51</f>
        <v>4.5999999999999996</v>
      </c>
      <c r="Z52" s="157">
        <f>'Lack of Coping Capacity'!G51</f>
        <v>6.4</v>
      </c>
      <c r="AA52" s="43">
        <f>'Lack of Coping Capacity'!H51</f>
        <v>5.5</v>
      </c>
      <c r="AB52" s="157">
        <f>'Lack of Coping Capacity'!M51</f>
        <v>3.3</v>
      </c>
      <c r="AC52" s="157">
        <f>'Lack of Coping Capacity'!R51</f>
        <v>3</v>
      </c>
      <c r="AD52" s="157">
        <f>'Lack of Coping Capacity'!V51</f>
        <v>5.7</v>
      </c>
      <c r="AE52" s="43">
        <f>'Lack of Coping Capacity'!W51</f>
        <v>4</v>
      </c>
      <c r="AF52" s="44">
        <f t="shared" si="8"/>
        <v>4.8</v>
      </c>
      <c r="AG52" s="170">
        <f t="shared" si="9"/>
        <v>3.5</v>
      </c>
      <c r="AH52" s="145">
        <f t="shared" si="10"/>
        <v>88</v>
      </c>
      <c r="AI52" s="165">
        <f>COUNTIF('Indicator Data'!C53:BB53,"No data")</f>
        <v>0</v>
      </c>
      <c r="AJ52" s="168">
        <f t="shared" si="5"/>
        <v>0</v>
      </c>
    </row>
    <row r="53" spans="1:36" ht="16.5" thickTop="1" thickBot="1" x14ac:dyDescent="0.3">
      <c r="A53" s="130" t="s">
        <v>93</v>
      </c>
      <c r="B53" s="47" t="s">
        <v>92</v>
      </c>
      <c r="C53" s="164">
        <f>'Hazard &amp; Exposure'!AO52</f>
        <v>9.3000000000000007</v>
      </c>
      <c r="D53" s="163">
        <f>'Hazard &amp; Exposure'!AP52</f>
        <v>6.5</v>
      </c>
      <c r="E53" s="163">
        <f>'Hazard &amp; Exposure'!AQ52</f>
        <v>9.9</v>
      </c>
      <c r="F53" s="163">
        <f>'Hazard &amp; Exposure'!AR52</f>
        <v>0</v>
      </c>
      <c r="G53" s="163">
        <f>'Hazard &amp; Exposure'!AU52</f>
        <v>2.1</v>
      </c>
      <c r="H53" s="43">
        <f>'Hazard &amp; Exposure'!AV52</f>
        <v>7.1</v>
      </c>
      <c r="I53" s="163">
        <f>'Hazard &amp; Exposure'!AY52</f>
        <v>0.3</v>
      </c>
      <c r="J53" s="163">
        <f>'Hazard &amp; Exposure'!BB52</f>
        <v>0</v>
      </c>
      <c r="K53" s="43">
        <f>'Hazard &amp; Exposure'!BC52</f>
        <v>0.2</v>
      </c>
      <c r="L53" s="44">
        <f t="shared" si="6"/>
        <v>4.5</v>
      </c>
      <c r="M53" s="161">
        <f>Vulnerability!E52</f>
        <v>3.7</v>
      </c>
      <c r="N53" s="159">
        <f>Vulnerability!H52</f>
        <v>5.6</v>
      </c>
      <c r="O53" s="159">
        <f>Vulnerability!M52</f>
        <v>0.3</v>
      </c>
      <c r="P53" s="43">
        <f>Vulnerability!N52</f>
        <v>3.3</v>
      </c>
      <c r="Q53" s="159">
        <f>Vulnerability!S52</f>
        <v>6.2</v>
      </c>
      <c r="R53" s="158">
        <f>Vulnerability!W52</f>
        <v>0.6</v>
      </c>
      <c r="S53" s="158">
        <f>Vulnerability!Z52</f>
        <v>1.6</v>
      </c>
      <c r="T53" s="158">
        <f>Vulnerability!AC52</f>
        <v>0.1</v>
      </c>
      <c r="U53" s="158">
        <f>Vulnerability!AI52</f>
        <v>3.3</v>
      </c>
      <c r="V53" s="159">
        <f>Vulnerability!AJ52</f>
        <v>1.5</v>
      </c>
      <c r="W53" s="43">
        <f>Vulnerability!AK52</f>
        <v>4.2</v>
      </c>
      <c r="X53" s="44">
        <f t="shared" si="7"/>
        <v>3.8</v>
      </c>
      <c r="Y53" s="160">
        <f>'Lack of Coping Capacity'!D52</f>
        <v>3</v>
      </c>
      <c r="Z53" s="157">
        <f>'Lack of Coping Capacity'!G52</f>
        <v>6.4</v>
      </c>
      <c r="AA53" s="43">
        <f>'Lack of Coping Capacity'!H52</f>
        <v>4.7</v>
      </c>
      <c r="AB53" s="157">
        <f>'Lack of Coping Capacity'!M52</f>
        <v>3.1</v>
      </c>
      <c r="AC53" s="157">
        <f>'Lack of Coping Capacity'!R52</f>
        <v>4</v>
      </c>
      <c r="AD53" s="157">
        <f>'Lack of Coping Capacity'!V52</f>
        <v>5.6</v>
      </c>
      <c r="AE53" s="43">
        <f>'Lack of Coping Capacity'!W52</f>
        <v>4.2</v>
      </c>
      <c r="AF53" s="44">
        <f t="shared" si="8"/>
        <v>4.5</v>
      </c>
      <c r="AG53" s="170">
        <f t="shared" si="9"/>
        <v>4.3</v>
      </c>
      <c r="AH53" s="145">
        <f t="shared" si="10"/>
        <v>55</v>
      </c>
      <c r="AI53" s="165">
        <f>COUNTIF('Indicator Data'!C54:BB54,"No data")</f>
        <v>1</v>
      </c>
      <c r="AJ53" s="168">
        <f t="shared" si="5"/>
        <v>1.9607843137254902E-2</v>
      </c>
    </row>
    <row r="54" spans="1:36" ht="16.5" thickTop="1" thickBot="1" x14ac:dyDescent="0.3">
      <c r="A54" s="130" t="s">
        <v>95</v>
      </c>
      <c r="B54" s="47" t="s">
        <v>94</v>
      </c>
      <c r="C54" s="164">
        <f>'Hazard &amp; Exposure'!AO53</f>
        <v>6</v>
      </c>
      <c r="D54" s="163">
        <f>'Hazard &amp; Exposure'!AP53</f>
        <v>7.2</v>
      </c>
      <c r="E54" s="163">
        <f>'Hazard &amp; Exposure'!AQ53</f>
        <v>7.3</v>
      </c>
      <c r="F54" s="163">
        <f>'Hazard &amp; Exposure'!AR53</f>
        <v>0</v>
      </c>
      <c r="G54" s="163">
        <f>'Hazard &amp; Exposure'!AU53</f>
        <v>1.1000000000000001</v>
      </c>
      <c r="H54" s="43">
        <f>'Hazard &amp; Exposure'!AV53</f>
        <v>5</v>
      </c>
      <c r="I54" s="163">
        <f>'Hazard &amp; Exposure'!AY53</f>
        <v>5.0999999999999996</v>
      </c>
      <c r="J54" s="163">
        <f>'Hazard &amp; Exposure'!BB53</f>
        <v>7</v>
      </c>
      <c r="K54" s="43">
        <f>'Hazard &amp; Exposure'!BC53</f>
        <v>7</v>
      </c>
      <c r="L54" s="44">
        <f t="shared" si="6"/>
        <v>6.1</v>
      </c>
      <c r="M54" s="161">
        <f>Vulnerability!E53</f>
        <v>2.2999999999999998</v>
      </c>
      <c r="N54" s="159">
        <f>Vulnerability!H53</f>
        <v>4.5999999999999996</v>
      </c>
      <c r="O54" s="159">
        <f>Vulnerability!M53</f>
        <v>1.6</v>
      </c>
      <c r="P54" s="43">
        <f>Vulnerability!N53</f>
        <v>2.7</v>
      </c>
      <c r="Q54" s="159">
        <f>Vulnerability!S53</f>
        <v>6</v>
      </c>
      <c r="R54" s="158">
        <f>Vulnerability!W53</f>
        <v>0.2</v>
      </c>
      <c r="S54" s="158">
        <f>Vulnerability!Z53</f>
        <v>1.6</v>
      </c>
      <c r="T54" s="158">
        <f>Vulnerability!AC53</f>
        <v>0</v>
      </c>
      <c r="U54" s="158">
        <f>Vulnerability!AI53</f>
        <v>2.2000000000000002</v>
      </c>
      <c r="V54" s="159">
        <f>Vulnerability!AJ53</f>
        <v>1</v>
      </c>
      <c r="W54" s="43">
        <f>Vulnerability!AK53</f>
        <v>3.9</v>
      </c>
      <c r="X54" s="44">
        <f t="shared" si="7"/>
        <v>3.3</v>
      </c>
      <c r="Y54" s="160">
        <f>'Lack of Coping Capacity'!D53</f>
        <v>4.2</v>
      </c>
      <c r="Z54" s="157">
        <f>'Lack of Coping Capacity'!G53</f>
        <v>6.6</v>
      </c>
      <c r="AA54" s="43">
        <f>'Lack of Coping Capacity'!H53</f>
        <v>5.4</v>
      </c>
      <c r="AB54" s="157">
        <f>'Lack of Coping Capacity'!M53</f>
        <v>4.0999999999999996</v>
      </c>
      <c r="AC54" s="157">
        <f>'Lack of Coping Capacity'!R53</f>
        <v>3.3</v>
      </c>
      <c r="AD54" s="157">
        <f>'Lack of Coping Capacity'!V53</f>
        <v>4.2</v>
      </c>
      <c r="AE54" s="43">
        <f>'Lack of Coping Capacity'!W53</f>
        <v>3.9</v>
      </c>
      <c r="AF54" s="44">
        <f t="shared" si="8"/>
        <v>4.7</v>
      </c>
      <c r="AG54" s="170">
        <f t="shared" si="9"/>
        <v>4.5999999999999996</v>
      </c>
      <c r="AH54" s="145">
        <f t="shared" si="10"/>
        <v>41</v>
      </c>
      <c r="AI54" s="165">
        <f>COUNTIF('Indicator Data'!C55:BB55,"No data")</f>
        <v>0</v>
      </c>
      <c r="AJ54" s="168">
        <f t="shared" si="5"/>
        <v>0</v>
      </c>
    </row>
    <row r="55" spans="1:36" ht="16.5" thickTop="1" thickBot="1" x14ac:dyDescent="0.3">
      <c r="A55" s="130" t="s">
        <v>97</v>
      </c>
      <c r="B55" s="47" t="s">
        <v>96</v>
      </c>
      <c r="C55" s="164">
        <f>'Hazard &amp; Exposure'!AO54</f>
        <v>7.5</v>
      </c>
      <c r="D55" s="163">
        <f>'Hazard &amp; Exposure'!AP54</f>
        <v>3.1</v>
      </c>
      <c r="E55" s="163">
        <f>'Hazard &amp; Exposure'!AQ54</f>
        <v>9.1999999999999993</v>
      </c>
      <c r="F55" s="163">
        <f>'Hazard &amp; Exposure'!AR54</f>
        <v>2.2000000000000002</v>
      </c>
      <c r="G55" s="163">
        <f>'Hazard &amp; Exposure'!AU54</f>
        <v>2.7</v>
      </c>
      <c r="H55" s="43">
        <f>'Hazard &amp; Exposure'!AV54</f>
        <v>5.8</v>
      </c>
      <c r="I55" s="163">
        <f>'Hazard &amp; Exposure'!AY54</f>
        <v>0.4</v>
      </c>
      <c r="J55" s="163">
        <f>'Hazard &amp; Exposure'!BB54</f>
        <v>0</v>
      </c>
      <c r="K55" s="43">
        <f>'Hazard &amp; Exposure'!BC54</f>
        <v>0.3</v>
      </c>
      <c r="L55" s="44">
        <f t="shared" si="6"/>
        <v>3.5</v>
      </c>
      <c r="M55" s="161">
        <f>Vulnerability!E54</f>
        <v>4.4000000000000004</v>
      </c>
      <c r="N55" s="159">
        <f>Vulnerability!H54</f>
        <v>5.0999999999999996</v>
      </c>
      <c r="O55" s="159">
        <f>Vulnerability!M54</f>
        <v>0.9</v>
      </c>
      <c r="P55" s="43">
        <f>Vulnerability!N54</f>
        <v>3.7</v>
      </c>
      <c r="Q55" s="159">
        <f>Vulnerability!S54</f>
        <v>0</v>
      </c>
      <c r="R55" s="158">
        <f>Vulnerability!W54</f>
        <v>0.6</v>
      </c>
      <c r="S55" s="158">
        <f>Vulnerability!Z54</f>
        <v>1.4</v>
      </c>
      <c r="T55" s="158">
        <f>Vulnerability!AC54</f>
        <v>1.7</v>
      </c>
      <c r="U55" s="158">
        <f>Vulnerability!AI54</f>
        <v>3.5</v>
      </c>
      <c r="V55" s="159">
        <f>Vulnerability!AJ54</f>
        <v>1.9</v>
      </c>
      <c r="W55" s="43">
        <f>Vulnerability!AK54</f>
        <v>1</v>
      </c>
      <c r="X55" s="44">
        <f t="shared" si="7"/>
        <v>2.5</v>
      </c>
      <c r="Y55" s="160">
        <f>'Lack of Coping Capacity'!D54</f>
        <v>5.2</v>
      </c>
      <c r="Z55" s="157">
        <f>'Lack of Coping Capacity'!G54</f>
        <v>5.7</v>
      </c>
      <c r="AA55" s="43">
        <f>'Lack of Coping Capacity'!H54</f>
        <v>5.5</v>
      </c>
      <c r="AB55" s="157">
        <f>'Lack of Coping Capacity'!M54</f>
        <v>3.4</v>
      </c>
      <c r="AC55" s="157">
        <f>'Lack of Coping Capacity'!R54</f>
        <v>2.9</v>
      </c>
      <c r="AD55" s="157">
        <f>'Lack of Coping Capacity'!V54</f>
        <v>5.2</v>
      </c>
      <c r="AE55" s="43">
        <f>'Lack of Coping Capacity'!W54</f>
        <v>3.8</v>
      </c>
      <c r="AF55" s="44">
        <f t="shared" si="8"/>
        <v>4.7</v>
      </c>
      <c r="AG55" s="170">
        <f t="shared" si="9"/>
        <v>3.5</v>
      </c>
      <c r="AH55" s="145">
        <f t="shared" si="10"/>
        <v>88</v>
      </c>
      <c r="AI55" s="165">
        <f>COUNTIF('Indicator Data'!C56:BB56,"No data")</f>
        <v>1</v>
      </c>
      <c r="AJ55" s="168">
        <f t="shared" si="5"/>
        <v>1.9607843137254902E-2</v>
      </c>
    </row>
    <row r="56" spans="1:36" ht="16.5" thickTop="1" thickBot="1" x14ac:dyDescent="0.3">
      <c r="A56" s="130" t="s">
        <v>99</v>
      </c>
      <c r="B56" s="47" t="s">
        <v>98</v>
      </c>
      <c r="C56" s="164">
        <f>'Hazard &amp; Exposure'!AO55</f>
        <v>0.1</v>
      </c>
      <c r="D56" s="163">
        <f>'Hazard &amp; Exposure'!AP55</f>
        <v>4.4000000000000004</v>
      </c>
      <c r="E56" s="163">
        <f>'Hazard &amp; Exposure'!AQ55</f>
        <v>0</v>
      </c>
      <c r="F56" s="163">
        <f>'Hazard &amp; Exposure'!AR55</f>
        <v>0</v>
      </c>
      <c r="G56" s="163">
        <f>'Hazard &amp; Exposure'!AU55</f>
        <v>1.1000000000000001</v>
      </c>
      <c r="H56" s="43">
        <f>'Hazard &amp; Exposure'!AV55</f>
        <v>1.3</v>
      </c>
      <c r="I56" s="163">
        <f>'Hazard &amp; Exposure'!AY55</f>
        <v>0.3</v>
      </c>
      <c r="J56" s="163">
        <f>'Hazard &amp; Exposure'!BB55</f>
        <v>0</v>
      </c>
      <c r="K56" s="43">
        <f>'Hazard &amp; Exposure'!BC55</f>
        <v>0.2</v>
      </c>
      <c r="L56" s="44">
        <f t="shared" si="6"/>
        <v>0.8</v>
      </c>
      <c r="M56" s="161">
        <f>Vulnerability!E55</f>
        <v>6.1</v>
      </c>
      <c r="N56" s="159" t="str">
        <f>Vulnerability!H55</f>
        <v>x</v>
      </c>
      <c r="O56" s="159">
        <f>Vulnerability!M55</f>
        <v>0.3</v>
      </c>
      <c r="P56" s="43">
        <f>Vulnerability!N55</f>
        <v>4.2</v>
      </c>
      <c r="Q56" s="159">
        <f>Vulnerability!S55</f>
        <v>0</v>
      </c>
      <c r="R56" s="158">
        <f>Vulnerability!W55</f>
        <v>7.5</v>
      </c>
      <c r="S56" s="158">
        <f>Vulnerability!Z55</f>
        <v>4.9000000000000004</v>
      </c>
      <c r="T56" s="158">
        <f>Vulnerability!AC55</f>
        <v>0</v>
      </c>
      <c r="U56" s="158">
        <f>Vulnerability!AI55</f>
        <v>1.7</v>
      </c>
      <c r="V56" s="159">
        <f>Vulnerability!AJ55</f>
        <v>4.2</v>
      </c>
      <c r="W56" s="43">
        <f>Vulnerability!AK55</f>
        <v>2.2999999999999998</v>
      </c>
      <c r="X56" s="44">
        <f t="shared" si="7"/>
        <v>3.3</v>
      </c>
      <c r="Y56" s="160" t="str">
        <f>'Lack of Coping Capacity'!D55</f>
        <v>x</v>
      </c>
      <c r="Z56" s="157">
        <f>'Lack of Coping Capacity'!G55</f>
        <v>8.1999999999999993</v>
      </c>
      <c r="AA56" s="43">
        <f>'Lack of Coping Capacity'!H55</f>
        <v>8.1999999999999993</v>
      </c>
      <c r="AB56" s="157">
        <f>'Lack of Coping Capacity'!M55</f>
        <v>4.9000000000000004</v>
      </c>
      <c r="AC56" s="157">
        <f>'Lack of Coping Capacity'!R55</f>
        <v>7.2</v>
      </c>
      <c r="AD56" s="157">
        <f>'Lack of Coping Capacity'!V55</f>
        <v>8.1</v>
      </c>
      <c r="AE56" s="43">
        <f>'Lack of Coping Capacity'!W55</f>
        <v>6.7</v>
      </c>
      <c r="AF56" s="44">
        <f t="shared" si="8"/>
        <v>7.5</v>
      </c>
      <c r="AG56" s="170">
        <f t="shared" si="9"/>
        <v>2.7</v>
      </c>
      <c r="AH56" s="145">
        <f t="shared" si="10"/>
        <v>120</v>
      </c>
      <c r="AI56" s="165">
        <f>COUNTIF('Indicator Data'!C57:BB57,"No data")</f>
        <v>7</v>
      </c>
      <c r="AJ56" s="168">
        <f t="shared" si="5"/>
        <v>0.13725490196078433</v>
      </c>
    </row>
    <row r="57" spans="1:36" ht="16.5" thickTop="1" thickBot="1" x14ac:dyDescent="0.3">
      <c r="A57" s="130" t="s">
        <v>101</v>
      </c>
      <c r="B57" s="47" t="s">
        <v>100</v>
      </c>
      <c r="C57" s="164">
        <f>'Hazard &amp; Exposure'!AO56</f>
        <v>2.2999999999999998</v>
      </c>
      <c r="D57" s="163">
        <f>'Hazard &amp; Exposure'!AP56</f>
        <v>3</v>
      </c>
      <c r="E57" s="163">
        <f>'Hazard &amp; Exposure'!AQ56</f>
        <v>0</v>
      </c>
      <c r="F57" s="163">
        <f>'Hazard &amp; Exposure'!AR56</f>
        <v>0</v>
      </c>
      <c r="G57" s="163">
        <f>'Hazard &amp; Exposure'!AU56</f>
        <v>6.9</v>
      </c>
      <c r="H57" s="43">
        <f>'Hazard &amp; Exposure'!AV56</f>
        <v>2.9</v>
      </c>
      <c r="I57" s="163">
        <f>'Hazard &amp; Exposure'!AY56</f>
        <v>2.9</v>
      </c>
      <c r="J57" s="163">
        <f>'Hazard &amp; Exposure'!BB56</f>
        <v>0</v>
      </c>
      <c r="K57" s="43">
        <f>'Hazard &amp; Exposure'!BC56</f>
        <v>2</v>
      </c>
      <c r="L57" s="44">
        <f t="shared" si="6"/>
        <v>2.5</v>
      </c>
      <c r="M57" s="161">
        <f>Vulnerability!E56</f>
        <v>8.8000000000000007</v>
      </c>
      <c r="N57" s="159" t="str">
        <f>Vulnerability!H56</f>
        <v>x</v>
      </c>
      <c r="O57" s="159">
        <f>Vulnerability!M56</f>
        <v>1.2</v>
      </c>
      <c r="P57" s="43">
        <f>Vulnerability!N56</f>
        <v>6.3</v>
      </c>
      <c r="Q57" s="159">
        <f>Vulnerability!S56</f>
        <v>3.8</v>
      </c>
      <c r="R57" s="158">
        <f>Vulnerability!W56</f>
        <v>1</v>
      </c>
      <c r="S57" s="158">
        <f>Vulnerability!Z56</f>
        <v>5.8</v>
      </c>
      <c r="T57" s="158">
        <f>Vulnerability!AC56</f>
        <v>0</v>
      </c>
      <c r="U57" s="158">
        <f>Vulnerability!AI56</f>
        <v>9.8000000000000007</v>
      </c>
      <c r="V57" s="159">
        <f>Vulnerability!AJ56</f>
        <v>5.8</v>
      </c>
      <c r="W57" s="43">
        <f>Vulnerability!AK56</f>
        <v>4.9000000000000004</v>
      </c>
      <c r="X57" s="44">
        <f t="shared" si="7"/>
        <v>5.6</v>
      </c>
      <c r="Y57" s="160" t="str">
        <f>'Lack of Coping Capacity'!D56</f>
        <v>x</v>
      </c>
      <c r="Z57" s="157">
        <f>'Lack of Coping Capacity'!G56</f>
        <v>8.1999999999999993</v>
      </c>
      <c r="AA57" s="43">
        <f>'Lack of Coping Capacity'!H56</f>
        <v>8.1999999999999993</v>
      </c>
      <c r="AB57" s="157">
        <f>'Lack of Coping Capacity'!M56</f>
        <v>7.9</v>
      </c>
      <c r="AC57" s="157">
        <f>'Lack of Coping Capacity'!R56</f>
        <v>9.1</v>
      </c>
      <c r="AD57" s="157">
        <f>'Lack of Coping Capacity'!V56</f>
        <v>5.4</v>
      </c>
      <c r="AE57" s="43">
        <f>'Lack of Coping Capacity'!W56</f>
        <v>7.5</v>
      </c>
      <c r="AF57" s="44">
        <f t="shared" si="8"/>
        <v>7.9</v>
      </c>
      <c r="AG57" s="170">
        <f t="shared" si="9"/>
        <v>4.8</v>
      </c>
      <c r="AH57" s="145">
        <f t="shared" si="10"/>
        <v>37</v>
      </c>
      <c r="AI57" s="165">
        <f>COUNTIF('Indicator Data'!C58:BB58,"No data")</f>
        <v>7</v>
      </c>
      <c r="AJ57" s="168">
        <f t="shared" si="5"/>
        <v>0.13725490196078433</v>
      </c>
    </row>
    <row r="58" spans="1:36" ht="16.5" thickTop="1" thickBot="1" x14ac:dyDescent="0.3">
      <c r="A58" s="130" t="s">
        <v>103</v>
      </c>
      <c r="B58" s="47" t="s">
        <v>102</v>
      </c>
      <c r="C58" s="164">
        <f>'Hazard &amp; Exposure'!AO57</f>
        <v>0.1</v>
      </c>
      <c r="D58" s="163">
        <f>'Hazard &amp; Exposure'!AP57</f>
        <v>3.9</v>
      </c>
      <c r="E58" s="163">
        <f>'Hazard &amp; Exposure'!AQ57</f>
        <v>0</v>
      </c>
      <c r="F58" s="163">
        <f>'Hazard &amp; Exposure'!AR57</f>
        <v>0</v>
      </c>
      <c r="G58" s="163">
        <f>'Hazard &amp; Exposure'!AU57</f>
        <v>0</v>
      </c>
      <c r="H58" s="43">
        <f>'Hazard &amp; Exposure'!AV57</f>
        <v>0.9</v>
      </c>
      <c r="I58" s="163">
        <f>'Hazard &amp; Exposure'!AY57</f>
        <v>0.1</v>
      </c>
      <c r="J58" s="163">
        <f>'Hazard &amp; Exposure'!BB57</f>
        <v>0</v>
      </c>
      <c r="K58" s="43">
        <f>'Hazard &amp; Exposure'!BC57</f>
        <v>0.1</v>
      </c>
      <c r="L58" s="44">
        <f t="shared" si="6"/>
        <v>0.5</v>
      </c>
      <c r="M58" s="161">
        <f>Vulnerability!E57</f>
        <v>1.7</v>
      </c>
      <c r="N58" s="159">
        <f>Vulnerability!H57</f>
        <v>2</v>
      </c>
      <c r="O58" s="159">
        <f>Vulnerability!M57</f>
        <v>0</v>
      </c>
      <c r="P58" s="43">
        <f>Vulnerability!N57</f>
        <v>1.4</v>
      </c>
      <c r="Q58" s="159">
        <f>Vulnerability!S57</f>
        <v>0.8</v>
      </c>
      <c r="R58" s="158">
        <f>Vulnerability!W57</f>
        <v>1.5</v>
      </c>
      <c r="S58" s="158">
        <f>Vulnerability!Z57</f>
        <v>0.3</v>
      </c>
      <c r="T58" s="158">
        <f>Vulnerability!AC57</f>
        <v>0</v>
      </c>
      <c r="U58" s="158">
        <f>Vulnerability!AI57</f>
        <v>1.6</v>
      </c>
      <c r="V58" s="159">
        <f>Vulnerability!AJ57</f>
        <v>0.9</v>
      </c>
      <c r="W58" s="43">
        <f>Vulnerability!AK57</f>
        <v>0.9</v>
      </c>
      <c r="X58" s="44">
        <f t="shared" si="7"/>
        <v>1.2</v>
      </c>
      <c r="Y58" s="160" t="str">
        <f>'Lack of Coping Capacity'!D57</f>
        <v>x</v>
      </c>
      <c r="Z58" s="157">
        <f>'Lack of Coping Capacity'!G57</f>
        <v>3.1</v>
      </c>
      <c r="AA58" s="43">
        <f>'Lack of Coping Capacity'!H57</f>
        <v>3.1</v>
      </c>
      <c r="AB58" s="157">
        <f>'Lack of Coping Capacity'!M57</f>
        <v>0.9</v>
      </c>
      <c r="AC58" s="157">
        <f>'Lack of Coping Capacity'!R57</f>
        <v>0.1</v>
      </c>
      <c r="AD58" s="157">
        <f>'Lack of Coping Capacity'!V57</f>
        <v>2.9</v>
      </c>
      <c r="AE58" s="43">
        <f>'Lack of Coping Capacity'!W57</f>
        <v>1.3</v>
      </c>
      <c r="AF58" s="44">
        <f t="shared" si="8"/>
        <v>2.2000000000000002</v>
      </c>
      <c r="AG58" s="170">
        <f t="shared" si="9"/>
        <v>1.1000000000000001</v>
      </c>
      <c r="AH58" s="145">
        <f t="shared" si="10"/>
        <v>181</v>
      </c>
      <c r="AI58" s="165">
        <f>COUNTIF('Indicator Data'!C59:BB59,"No data")</f>
        <v>4</v>
      </c>
      <c r="AJ58" s="168">
        <f t="shared" si="5"/>
        <v>7.8431372549019607E-2</v>
      </c>
    </row>
    <row r="59" spans="1:36" ht="16.5" thickTop="1" thickBot="1" x14ac:dyDescent="0.3">
      <c r="A59" s="130" t="s">
        <v>105</v>
      </c>
      <c r="B59" s="47" t="s">
        <v>104</v>
      </c>
      <c r="C59" s="164">
        <f>'Hazard &amp; Exposure'!AO58</f>
        <v>5.2</v>
      </c>
      <c r="D59" s="163">
        <f>'Hazard &amp; Exposure'!AP58</f>
        <v>5.6</v>
      </c>
      <c r="E59" s="163">
        <f>'Hazard &amp; Exposure'!AQ58</f>
        <v>0</v>
      </c>
      <c r="F59" s="163">
        <f>'Hazard &amp; Exposure'!AR58</f>
        <v>0</v>
      </c>
      <c r="G59" s="163">
        <f>'Hazard &amp; Exposure'!AU58</f>
        <v>5.8</v>
      </c>
      <c r="H59" s="43">
        <f>'Hazard &amp; Exposure'!AV58</f>
        <v>3.8</v>
      </c>
      <c r="I59" s="163">
        <f>'Hazard &amp; Exposure'!AY58</f>
        <v>9.5</v>
      </c>
      <c r="J59" s="163">
        <f>'Hazard &amp; Exposure'!BB58</f>
        <v>0</v>
      </c>
      <c r="K59" s="43">
        <f>'Hazard &amp; Exposure'!BC58</f>
        <v>6.7</v>
      </c>
      <c r="L59" s="44">
        <f t="shared" si="6"/>
        <v>5.4</v>
      </c>
      <c r="M59" s="161">
        <f>Vulnerability!E58</f>
        <v>9.1999999999999993</v>
      </c>
      <c r="N59" s="159">
        <f>Vulnerability!H58</f>
        <v>4.8</v>
      </c>
      <c r="O59" s="159">
        <f>Vulnerability!M58</f>
        <v>3.6</v>
      </c>
      <c r="P59" s="43">
        <f>Vulnerability!N58</f>
        <v>6.7</v>
      </c>
      <c r="Q59" s="159">
        <f>Vulnerability!S58</f>
        <v>7.9</v>
      </c>
      <c r="R59" s="158">
        <f>Vulnerability!W58</f>
        <v>3.4</v>
      </c>
      <c r="S59" s="158">
        <f>Vulnerability!Z58</f>
        <v>5.3</v>
      </c>
      <c r="T59" s="158">
        <f>Vulnerability!AC58</f>
        <v>0</v>
      </c>
      <c r="U59" s="158">
        <f>Vulnerability!AI58</f>
        <v>7.1</v>
      </c>
      <c r="V59" s="159">
        <f>Vulnerability!AJ58</f>
        <v>4.4000000000000004</v>
      </c>
      <c r="W59" s="43">
        <f>Vulnerability!AK58</f>
        <v>6.5</v>
      </c>
      <c r="X59" s="44">
        <f t="shared" si="7"/>
        <v>6.6</v>
      </c>
      <c r="Y59" s="160">
        <f>'Lack of Coping Capacity'!D58</f>
        <v>2.9</v>
      </c>
      <c r="Z59" s="157">
        <f>'Lack of Coping Capacity'!G58</f>
        <v>6.4</v>
      </c>
      <c r="AA59" s="43">
        <f>'Lack of Coping Capacity'!H58</f>
        <v>4.7</v>
      </c>
      <c r="AB59" s="157">
        <f>'Lack of Coping Capacity'!M58</f>
        <v>8.6999999999999993</v>
      </c>
      <c r="AC59" s="157">
        <f>'Lack of Coping Capacity'!R58</f>
        <v>8.6</v>
      </c>
      <c r="AD59" s="157">
        <f>'Lack of Coping Capacity'!V58</f>
        <v>9.1</v>
      </c>
      <c r="AE59" s="43">
        <f>'Lack of Coping Capacity'!W58</f>
        <v>8.8000000000000007</v>
      </c>
      <c r="AF59" s="44">
        <f t="shared" si="8"/>
        <v>7.3</v>
      </c>
      <c r="AG59" s="170">
        <f t="shared" si="9"/>
        <v>6.4</v>
      </c>
      <c r="AH59" s="145">
        <f t="shared" si="10"/>
        <v>13</v>
      </c>
      <c r="AI59" s="165">
        <f>COUNTIF('Indicator Data'!C60:BB60,"No data")</f>
        <v>0</v>
      </c>
      <c r="AJ59" s="168">
        <f t="shared" si="5"/>
        <v>0</v>
      </c>
    </row>
    <row r="60" spans="1:36" ht="16.5" thickTop="1" thickBot="1" x14ac:dyDescent="0.3">
      <c r="A60" s="130" t="s">
        <v>107</v>
      </c>
      <c r="B60" s="47" t="s">
        <v>106</v>
      </c>
      <c r="C60" s="164">
        <f>'Hazard &amp; Exposure'!AO59</f>
        <v>5.9</v>
      </c>
      <c r="D60" s="163">
        <f>'Hazard &amp; Exposure'!AP59</f>
        <v>0.1</v>
      </c>
      <c r="E60" s="163">
        <f>'Hazard &amp; Exposure'!AQ59</f>
        <v>8.9</v>
      </c>
      <c r="F60" s="163">
        <f>'Hazard &amp; Exposure'!AR59</f>
        <v>7</v>
      </c>
      <c r="G60" s="163">
        <f>'Hazard &amp; Exposure'!AU59</f>
        <v>1.9</v>
      </c>
      <c r="H60" s="43">
        <f>'Hazard &amp; Exposure'!AV59</f>
        <v>5.7</v>
      </c>
      <c r="I60" s="163">
        <f>'Hazard &amp; Exposure'!AY59</f>
        <v>0.2</v>
      </c>
      <c r="J60" s="163">
        <f>'Hazard &amp; Exposure'!BB59</f>
        <v>0</v>
      </c>
      <c r="K60" s="43">
        <f>'Hazard &amp; Exposure'!BC59</f>
        <v>0.1</v>
      </c>
      <c r="L60" s="44">
        <f t="shared" si="6"/>
        <v>3.4</v>
      </c>
      <c r="M60" s="161">
        <f>Vulnerability!E59</f>
        <v>3.5</v>
      </c>
      <c r="N60" s="159">
        <f>Vulnerability!H59</f>
        <v>4.5</v>
      </c>
      <c r="O60" s="159">
        <f>Vulnerability!M59</f>
        <v>3.1</v>
      </c>
      <c r="P60" s="43">
        <f>Vulnerability!N59</f>
        <v>3.7</v>
      </c>
      <c r="Q60" s="159">
        <f>Vulnerability!S59</f>
        <v>0</v>
      </c>
      <c r="R60" s="158">
        <f>Vulnerability!W59</f>
        <v>0.6</v>
      </c>
      <c r="S60" s="158">
        <f>Vulnerability!Z59</f>
        <v>1.8</v>
      </c>
      <c r="T60" s="158">
        <f>Vulnerability!AC59</f>
        <v>0</v>
      </c>
      <c r="U60" s="158">
        <f>Vulnerability!AI59</f>
        <v>2.7</v>
      </c>
      <c r="V60" s="159">
        <f>Vulnerability!AJ59</f>
        <v>1.3</v>
      </c>
      <c r="W60" s="43">
        <f>Vulnerability!AK59</f>
        <v>0.7</v>
      </c>
      <c r="X60" s="44">
        <f t="shared" si="7"/>
        <v>2.2999999999999998</v>
      </c>
      <c r="Y60" s="160">
        <f>'Lack of Coping Capacity'!D59</f>
        <v>0.1</v>
      </c>
      <c r="Z60" s="157">
        <f>'Lack of Coping Capacity'!G59</f>
        <v>6.9</v>
      </c>
      <c r="AA60" s="43">
        <f>'Lack of Coping Capacity'!H59</f>
        <v>3.5</v>
      </c>
      <c r="AB60" s="157">
        <f>'Lack of Coping Capacity'!M59</f>
        <v>5</v>
      </c>
      <c r="AC60" s="157">
        <f>'Lack of Coping Capacity'!R59</f>
        <v>3.4</v>
      </c>
      <c r="AD60" s="157">
        <f>'Lack of Coping Capacity'!V59</f>
        <v>6.4</v>
      </c>
      <c r="AE60" s="43">
        <f>'Lack of Coping Capacity'!W59</f>
        <v>4.9000000000000004</v>
      </c>
      <c r="AF60" s="44">
        <f t="shared" si="8"/>
        <v>4.2</v>
      </c>
      <c r="AG60" s="170">
        <f t="shared" si="9"/>
        <v>3.2</v>
      </c>
      <c r="AH60" s="145">
        <f t="shared" si="10"/>
        <v>100</v>
      </c>
      <c r="AI60" s="165">
        <f>COUNTIF('Indicator Data'!C61:BB61,"No data")</f>
        <v>7</v>
      </c>
      <c r="AJ60" s="168">
        <f t="shared" si="5"/>
        <v>0.13725490196078433</v>
      </c>
    </row>
    <row r="61" spans="1:36" ht="16.5" thickTop="1" thickBot="1" x14ac:dyDescent="0.3">
      <c r="A61" s="130" t="s">
        <v>109</v>
      </c>
      <c r="B61" s="47" t="s">
        <v>108</v>
      </c>
      <c r="C61" s="164">
        <f>'Hazard &amp; Exposure'!AO60</f>
        <v>0.1</v>
      </c>
      <c r="D61" s="163">
        <f>'Hazard &amp; Exposure'!AP60</f>
        <v>0.1</v>
      </c>
      <c r="E61" s="163">
        <f>'Hazard &amp; Exposure'!AQ60</f>
        <v>0</v>
      </c>
      <c r="F61" s="163">
        <f>'Hazard &amp; Exposure'!AR60</f>
        <v>0</v>
      </c>
      <c r="G61" s="163">
        <f>'Hazard &amp; Exposure'!AU60</f>
        <v>0</v>
      </c>
      <c r="H61" s="43">
        <f>'Hazard &amp; Exposure'!AV60</f>
        <v>0.1</v>
      </c>
      <c r="I61" s="163">
        <f>'Hazard &amp; Exposure'!AY60</f>
        <v>0.1</v>
      </c>
      <c r="J61" s="163">
        <f>'Hazard &amp; Exposure'!BB60</f>
        <v>0</v>
      </c>
      <c r="K61" s="43">
        <f>'Hazard &amp; Exposure'!BC60</f>
        <v>0.1</v>
      </c>
      <c r="L61" s="44">
        <f t="shared" si="6"/>
        <v>0.1</v>
      </c>
      <c r="M61" s="161">
        <f>Vulnerability!E60</f>
        <v>1.1000000000000001</v>
      </c>
      <c r="N61" s="159">
        <f>Vulnerability!H60</f>
        <v>0.9</v>
      </c>
      <c r="O61" s="159">
        <f>Vulnerability!M60</f>
        <v>0</v>
      </c>
      <c r="P61" s="43">
        <f>Vulnerability!N60</f>
        <v>0.8</v>
      </c>
      <c r="Q61" s="159">
        <f>Vulnerability!S60</f>
        <v>3.8</v>
      </c>
      <c r="R61" s="158">
        <f>Vulnerability!W60</f>
        <v>0.2</v>
      </c>
      <c r="S61" s="158">
        <f>Vulnerability!Z60</f>
        <v>0.2</v>
      </c>
      <c r="T61" s="158">
        <f>Vulnerability!AC60</f>
        <v>0</v>
      </c>
      <c r="U61" s="158">
        <f>Vulnerability!AI60</f>
        <v>1.2</v>
      </c>
      <c r="V61" s="159">
        <f>Vulnerability!AJ60</f>
        <v>0.4</v>
      </c>
      <c r="W61" s="43">
        <f>Vulnerability!AK60</f>
        <v>2.2999999999999998</v>
      </c>
      <c r="X61" s="44">
        <f t="shared" si="7"/>
        <v>1.6</v>
      </c>
      <c r="Y61" s="160">
        <f>'Lack of Coping Capacity'!D60</f>
        <v>2.2000000000000002</v>
      </c>
      <c r="Z61" s="157">
        <f>'Lack of Coping Capacity'!G60</f>
        <v>0.9</v>
      </c>
      <c r="AA61" s="43">
        <f>'Lack of Coping Capacity'!H60</f>
        <v>1.6</v>
      </c>
      <c r="AB61" s="157">
        <f>'Lack of Coping Capacity'!M60</f>
        <v>1.3</v>
      </c>
      <c r="AC61" s="157">
        <f>'Lack of Coping Capacity'!R60</f>
        <v>0.6</v>
      </c>
      <c r="AD61" s="157">
        <f>'Lack of Coping Capacity'!V60</f>
        <v>1.1000000000000001</v>
      </c>
      <c r="AE61" s="43">
        <f>'Lack of Coping Capacity'!W60</f>
        <v>1</v>
      </c>
      <c r="AF61" s="44">
        <f t="shared" si="8"/>
        <v>1.3</v>
      </c>
      <c r="AG61" s="170">
        <f t="shared" si="9"/>
        <v>0.6</v>
      </c>
      <c r="AH61" s="145">
        <f t="shared" si="10"/>
        <v>190</v>
      </c>
      <c r="AI61" s="165">
        <f>COUNTIF('Indicator Data'!C62:BB62,"No data")</f>
        <v>5</v>
      </c>
      <c r="AJ61" s="168">
        <f t="shared" si="5"/>
        <v>9.8039215686274508E-2</v>
      </c>
    </row>
    <row r="62" spans="1:36" ht="16.5" thickTop="1" thickBot="1" x14ac:dyDescent="0.3">
      <c r="A62" s="130" t="s">
        <v>111</v>
      </c>
      <c r="B62" s="47" t="s">
        <v>110</v>
      </c>
      <c r="C62" s="164">
        <f>'Hazard &amp; Exposure'!AO61</f>
        <v>2.8</v>
      </c>
      <c r="D62" s="163">
        <f>'Hazard &amp; Exposure'!AP61</f>
        <v>6.3</v>
      </c>
      <c r="E62" s="163">
        <f>'Hazard &amp; Exposure'!AQ61</f>
        <v>6.1</v>
      </c>
      <c r="F62" s="163">
        <f>'Hazard &amp; Exposure'!AR61</f>
        <v>0</v>
      </c>
      <c r="G62" s="163">
        <f>'Hazard &amp; Exposure'!AU61</f>
        <v>1.6</v>
      </c>
      <c r="H62" s="43">
        <f>'Hazard &amp; Exposure'!AV61</f>
        <v>3.8</v>
      </c>
      <c r="I62" s="163">
        <f>'Hazard &amp; Exposure'!AY61</f>
        <v>4.7</v>
      </c>
      <c r="J62" s="163">
        <f>'Hazard &amp; Exposure'!BB61</f>
        <v>0</v>
      </c>
      <c r="K62" s="43">
        <f>'Hazard &amp; Exposure'!BC61</f>
        <v>3.3</v>
      </c>
      <c r="L62" s="44">
        <f t="shared" si="6"/>
        <v>3.6</v>
      </c>
      <c r="M62" s="161">
        <f>Vulnerability!E61</f>
        <v>1</v>
      </c>
      <c r="N62" s="159">
        <f>Vulnerability!H61</f>
        <v>1.4</v>
      </c>
      <c r="O62" s="159">
        <f>Vulnerability!M61</f>
        <v>0</v>
      </c>
      <c r="P62" s="43">
        <f>Vulnerability!N61</f>
        <v>0.9</v>
      </c>
      <c r="Q62" s="159">
        <f>Vulnerability!S61</f>
        <v>6.2</v>
      </c>
      <c r="R62" s="158">
        <f>Vulnerability!W61</f>
        <v>0.5</v>
      </c>
      <c r="S62" s="158">
        <f>Vulnerability!Z61</f>
        <v>0.3</v>
      </c>
      <c r="T62" s="158">
        <f>Vulnerability!AC61</f>
        <v>0</v>
      </c>
      <c r="U62" s="158">
        <f>Vulnerability!AI61</f>
        <v>0.8</v>
      </c>
      <c r="V62" s="159">
        <f>Vulnerability!AJ61</f>
        <v>0.4</v>
      </c>
      <c r="W62" s="43">
        <f>Vulnerability!AK61</f>
        <v>3.9</v>
      </c>
      <c r="X62" s="44">
        <f t="shared" si="7"/>
        <v>2.5</v>
      </c>
      <c r="Y62" s="160">
        <f>'Lack of Coping Capacity'!D61</f>
        <v>2.9</v>
      </c>
      <c r="Z62" s="157">
        <f>'Lack of Coping Capacity'!G61</f>
        <v>2.6</v>
      </c>
      <c r="AA62" s="43">
        <f>'Lack of Coping Capacity'!H61</f>
        <v>2.8</v>
      </c>
      <c r="AB62" s="157">
        <f>'Lack of Coping Capacity'!M61</f>
        <v>2.2000000000000002</v>
      </c>
      <c r="AC62" s="157">
        <f>'Lack of Coping Capacity'!R61</f>
        <v>0</v>
      </c>
      <c r="AD62" s="157">
        <f>'Lack of Coping Capacity'!V61</f>
        <v>1.4</v>
      </c>
      <c r="AE62" s="43">
        <f>'Lack of Coping Capacity'!W61</f>
        <v>1.2</v>
      </c>
      <c r="AF62" s="44">
        <f t="shared" si="8"/>
        <v>2</v>
      </c>
      <c r="AG62" s="170">
        <f t="shared" si="9"/>
        <v>2.6</v>
      </c>
      <c r="AH62" s="145">
        <f t="shared" si="10"/>
        <v>127</v>
      </c>
      <c r="AI62" s="165">
        <f>COUNTIF('Indicator Data'!C63:BB63,"No data")</f>
        <v>4</v>
      </c>
      <c r="AJ62" s="168">
        <f t="shared" si="5"/>
        <v>7.8431372549019607E-2</v>
      </c>
    </row>
    <row r="63" spans="1:36" ht="16.5" thickTop="1" thickBot="1" x14ac:dyDescent="0.3">
      <c r="A63" s="130" t="s">
        <v>113</v>
      </c>
      <c r="B63" s="47" t="s">
        <v>112</v>
      </c>
      <c r="C63" s="164">
        <f>'Hazard &amp; Exposure'!AO62</f>
        <v>1.8</v>
      </c>
      <c r="D63" s="163">
        <f>'Hazard &amp; Exposure'!AP62</f>
        <v>4.4000000000000004</v>
      </c>
      <c r="E63" s="163">
        <f>'Hazard &amp; Exposure'!AQ62</f>
        <v>0</v>
      </c>
      <c r="F63" s="163">
        <f>'Hazard &amp; Exposure'!AR62</f>
        <v>0</v>
      </c>
      <c r="G63" s="163">
        <f>'Hazard &amp; Exposure'!AU62</f>
        <v>0.6</v>
      </c>
      <c r="H63" s="43">
        <f>'Hazard &amp; Exposure'!AV62</f>
        <v>1.5</v>
      </c>
      <c r="I63" s="163">
        <f>'Hazard &amp; Exposure'!AY62</f>
        <v>0.3</v>
      </c>
      <c r="J63" s="163">
        <f>'Hazard &amp; Exposure'!BB62</f>
        <v>0</v>
      </c>
      <c r="K63" s="43">
        <f>'Hazard &amp; Exposure'!BC62</f>
        <v>0.2</v>
      </c>
      <c r="L63" s="44">
        <f t="shared" si="6"/>
        <v>0.9</v>
      </c>
      <c r="M63" s="161">
        <f>Vulnerability!E62</f>
        <v>2.6</v>
      </c>
      <c r="N63" s="159">
        <f>Vulnerability!H62</f>
        <v>5.6</v>
      </c>
      <c r="O63" s="159">
        <f>Vulnerability!M62</f>
        <v>1.2</v>
      </c>
      <c r="P63" s="43">
        <f>Vulnerability!N62</f>
        <v>3</v>
      </c>
      <c r="Q63" s="159">
        <f>Vulnerability!S62</f>
        <v>1.4</v>
      </c>
      <c r="R63" s="158">
        <f>Vulnerability!W62</f>
        <v>7.5</v>
      </c>
      <c r="S63" s="158">
        <f>Vulnerability!Z62</f>
        <v>2.9</v>
      </c>
      <c r="T63" s="158">
        <f>Vulnerability!AC62</f>
        <v>0</v>
      </c>
      <c r="U63" s="158">
        <f>Vulnerability!AI62</f>
        <v>3</v>
      </c>
      <c r="V63" s="159">
        <f>Vulnerability!AJ62</f>
        <v>3.9</v>
      </c>
      <c r="W63" s="43">
        <f>Vulnerability!AK62</f>
        <v>2.7</v>
      </c>
      <c r="X63" s="44">
        <f t="shared" si="7"/>
        <v>2.9</v>
      </c>
      <c r="Y63" s="160">
        <f>'Lack of Coping Capacity'!D62</f>
        <v>6.7</v>
      </c>
      <c r="Z63" s="157">
        <f>'Lack of Coping Capacity'!G62</f>
        <v>6.4</v>
      </c>
      <c r="AA63" s="43">
        <f>'Lack of Coping Capacity'!H62</f>
        <v>6.6</v>
      </c>
      <c r="AB63" s="157">
        <f>'Lack of Coping Capacity'!M62</f>
        <v>3.4</v>
      </c>
      <c r="AC63" s="157">
        <f>'Lack of Coping Capacity'!R62</f>
        <v>5.9</v>
      </c>
      <c r="AD63" s="157">
        <f>'Lack of Coping Capacity'!V62</f>
        <v>8.6999999999999993</v>
      </c>
      <c r="AE63" s="43">
        <f>'Lack of Coping Capacity'!W62</f>
        <v>6</v>
      </c>
      <c r="AF63" s="44">
        <f t="shared" si="8"/>
        <v>6.3</v>
      </c>
      <c r="AG63" s="170">
        <f t="shared" si="9"/>
        <v>2.5</v>
      </c>
      <c r="AH63" s="145">
        <f t="shared" si="10"/>
        <v>131</v>
      </c>
      <c r="AI63" s="165">
        <f>COUNTIF('Indicator Data'!C64:BB64,"No data")</f>
        <v>1</v>
      </c>
      <c r="AJ63" s="168">
        <f t="shared" si="5"/>
        <v>1.9607843137254902E-2</v>
      </c>
    </row>
    <row r="64" spans="1:36" ht="16.5" thickTop="1" thickBot="1" x14ac:dyDescent="0.3">
      <c r="A64" s="130" t="s">
        <v>115</v>
      </c>
      <c r="B64" s="47" t="s">
        <v>114</v>
      </c>
      <c r="C64" s="164">
        <f>'Hazard &amp; Exposure'!AO63</f>
        <v>0.1</v>
      </c>
      <c r="D64" s="163">
        <f>'Hazard &amp; Exposure'!AP63</f>
        <v>3</v>
      </c>
      <c r="E64" s="163">
        <f>'Hazard &amp; Exposure'!AQ63</f>
        <v>0</v>
      </c>
      <c r="F64" s="163">
        <f>'Hazard &amp; Exposure'!AR63</f>
        <v>0</v>
      </c>
      <c r="G64" s="163">
        <f>'Hazard &amp; Exposure'!AU63</f>
        <v>3.4</v>
      </c>
      <c r="H64" s="43">
        <f>'Hazard &amp; Exposure'!AV63</f>
        <v>1.4</v>
      </c>
      <c r="I64" s="163">
        <f>'Hazard &amp; Exposure'!AY63</f>
        <v>0.2</v>
      </c>
      <c r="J64" s="163">
        <f>'Hazard &amp; Exposure'!BB63</f>
        <v>0</v>
      </c>
      <c r="K64" s="43">
        <f>'Hazard &amp; Exposure'!BC63</f>
        <v>0.1</v>
      </c>
      <c r="L64" s="44">
        <f t="shared" si="6"/>
        <v>0.8</v>
      </c>
      <c r="M64" s="161">
        <f>Vulnerability!E63</f>
        <v>7.1</v>
      </c>
      <c r="N64" s="159">
        <f>Vulnerability!H63</f>
        <v>7</v>
      </c>
      <c r="O64" s="159">
        <f>Vulnerability!M63</f>
        <v>5.7</v>
      </c>
      <c r="P64" s="43">
        <f>Vulnerability!N63</f>
        <v>6.7</v>
      </c>
      <c r="Q64" s="159">
        <f>Vulnerability!S63</f>
        <v>4.3</v>
      </c>
      <c r="R64" s="158">
        <f>Vulnerability!W63</f>
        <v>4.5</v>
      </c>
      <c r="S64" s="158">
        <f>Vulnerability!Z63</f>
        <v>4.5999999999999996</v>
      </c>
      <c r="T64" s="158">
        <f>Vulnerability!AC63</f>
        <v>0</v>
      </c>
      <c r="U64" s="158">
        <f>Vulnerability!AI63</f>
        <v>2.8</v>
      </c>
      <c r="V64" s="159">
        <f>Vulnerability!AJ63</f>
        <v>3.2</v>
      </c>
      <c r="W64" s="43">
        <f>Vulnerability!AK63</f>
        <v>3.8</v>
      </c>
      <c r="X64" s="44">
        <f t="shared" si="7"/>
        <v>5.4</v>
      </c>
      <c r="Y64" s="160">
        <f>'Lack of Coping Capacity'!D63</f>
        <v>3</v>
      </c>
      <c r="Z64" s="157">
        <f>'Lack of Coping Capacity'!G63</f>
        <v>6.8</v>
      </c>
      <c r="AA64" s="43">
        <f>'Lack of Coping Capacity'!H63</f>
        <v>4.9000000000000004</v>
      </c>
      <c r="AB64" s="157">
        <f>'Lack of Coping Capacity'!M63</f>
        <v>6.8</v>
      </c>
      <c r="AC64" s="157">
        <f>'Lack of Coping Capacity'!R63</f>
        <v>4.2</v>
      </c>
      <c r="AD64" s="157">
        <f>'Lack of Coping Capacity'!V63</f>
        <v>6.8</v>
      </c>
      <c r="AE64" s="43">
        <f>'Lack of Coping Capacity'!W63</f>
        <v>5.9</v>
      </c>
      <c r="AF64" s="44">
        <f t="shared" si="8"/>
        <v>5.4</v>
      </c>
      <c r="AG64" s="170">
        <f t="shared" si="9"/>
        <v>2.9</v>
      </c>
      <c r="AH64" s="145">
        <f t="shared" si="10"/>
        <v>110</v>
      </c>
      <c r="AI64" s="165">
        <f>COUNTIF('Indicator Data'!C65:BB65,"No data")</f>
        <v>0</v>
      </c>
      <c r="AJ64" s="168">
        <f t="shared" si="5"/>
        <v>0</v>
      </c>
    </row>
    <row r="65" spans="1:36" ht="16.5" thickTop="1" thickBot="1" x14ac:dyDescent="0.3">
      <c r="A65" s="130" t="s">
        <v>117</v>
      </c>
      <c r="B65" s="47" t="s">
        <v>116</v>
      </c>
      <c r="C65" s="164">
        <f>'Hazard &amp; Exposure'!AO64</f>
        <v>8</v>
      </c>
      <c r="D65" s="163">
        <f>'Hazard &amp; Exposure'!AP64</f>
        <v>5.2</v>
      </c>
      <c r="E65" s="163">
        <f>'Hazard &amp; Exposure'!AQ64</f>
        <v>0</v>
      </c>
      <c r="F65" s="163">
        <f>'Hazard &amp; Exposure'!AR64</f>
        <v>0</v>
      </c>
      <c r="G65" s="163">
        <f>'Hazard &amp; Exposure'!AU64</f>
        <v>2.5</v>
      </c>
      <c r="H65" s="43">
        <f>'Hazard &amp; Exposure'!AV64</f>
        <v>3.9</v>
      </c>
      <c r="I65" s="163">
        <f>'Hazard &amp; Exposure'!AY64</f>
        <v>5.3</v>
      </c>
      <c r="J65" s="163">
        <f>'Hazard &amp; Exposure'!BB64</f>
        <v>0</v>
      </c>
      <c r="K65" s="43">
        <f>'Hazard &amp; Exposure'!BC64</f>
        <v>3.7</v>
      </c>
      <c r="L65" s="44">
        <f t="shared" si="6"/>
        <v>3.8</v>
      </c>
      <c r="M65" s="161">
        <f>Vulnerability!E64</f>
        <v>1.7</v>
      </c>
      <c r="N65" s="159">
        <f>Vulnerability!H64</f>
        <v>4.0999999999999996</v>
      </c>
      <c r="O65" s="159">
        <f>Vulnerability!M64</f>
        <v>4.3</v>
      </c>
      <c r="P65" s="43">
        <f>Vulnerability!N64</f>
        <v>3</v>
      </c>
      <c r="Q65" s="159">
        <f>Vulnerability!S64</f>
        <v>8.1999999999999993</v>
      </c>
      <c r="R65" s="158">
        <f>Vulnerability!W64</f>
        <v>0.9</v>
      </c>
      <c r="S65" s="158">
        <f>Vulnerability!Z64</f>
        <v>0.6</v>
      </c>
      <c r="T65" s="158">
        <f>Vulnerability!AC64</f>
        <v>0.5</v>
      </c>
      <c r="U65" s="158">
        <f>Vulnerability!AI64</f>
        <v>2.7</v>
      </c>
      <c r="V65" s="159">
        <f>Vulnerability!AJ64</f>
        <v>1.2</v>
      </c>
      <c r="W65" s="43">
        <f>Vulnerability!AK64</f>
        <v>5.7</v>
      </c>
      <c r="X65" s="44">
        <f t="shared" si="7"/>
        <v>4.5</v>
      </c>
      <c r="Y65" s="160">
        <f>'Lack of Coping Capacity'!D64</f>
        <v>4.7</v>
      </c>
      <c r="Z65" s="157">
        <f>'Lack of Coping Capacity'!G64</f>
        <v>4.4000000000000004</v>
      </c>
      <c r="AA65" s="43">
        <f>'Lack of Coping Capacity'!H64</f>
        <v>4.5999999999999996</v>
      </c>
      <c r="AB65" s="157">
        <f>'Lack of Coping Capacity'!M64</f>
        <v>2.2999999999999998</v>
      </c>
      <c r="AC65" s="157">
        <f>'Lack of Coping Capacity'!R64</f>
        <v>1.1000000000000001</v>
      </c>
      <c r="AD65" s="157">
        <f>'Lack of Coping Capacity'!V64</f>
        <v>3.2</v>
      </c>
      <c r="AE65" s="43">
        <f>'Lack of Coping Capacity'!W64</f>
        <v>2.2000000000000002</v>
      </c>
      <c r="AF65" s="44">
        <f t="shared" si="8"/>
        <v>3.5</v>
      </c>
      <c r="AG65" s="170">
        <f t="shared" si="9"/>
        <v>3.9</v>
      </c>
      <c r="AH65" s="145">
        <f t="shared" si="10"/>
        <v>75</v>
      </c>
      <c r="AI65" s="165">
        <f>COUNTIF('Indicator Data'!C66:BB66,"No data")</f>
        <v>3</v>
      </c>
      <c r="AJ65" s="168">
        <f t="shared" si="5"/>
        <v>5.8823529411764705E-2</v>
      </c>
    </row>
    <row r="66" spans="1:36" ht="16.5" thickTop="1" thickBot="1" x14ac:dyDescent="0.3">
      <c r="A66" s="130" t="s">
        <v>119</v>
      </c>
      <c r="B66" s="47" t="s">
        <v>118</v>
      </c>
      <c r="C66" s="164">
        <f>'Hazard &amp; Exposure'!AO65</f>
        <v>2.7</v>
      </c>
      <c r="D66" s="163">
        <f>'Hazard &amp; Exposure'!AP65</f>
        <v>5.8</v>
      </c>
      <c r="E66" s="163">
        <f>'Hazard &amp; Exposure'!AQ65</f>
        <v>0</v>
      </c>
      <c r="F66" s="163">
        <f>'Hazard &amp; Exposure'!AR65</f>
        <v>0</v>
      </c>
      <c r="G66" s="163">
        <f>'Hazard &amp; Exposure'!AU65</f>
        <v>0.6</v>
      </c>
      <c r="H66" s="43">
        <f>'Hazard &amp; Exposure'!AV65</f>
        <v>2.1</v>
      </c>
      <c r="I66" s="163">
        <f>'Hazard &amp; Exposure'!AY65</f>
        <v>2</v>
      </c>
      <c r="J66" s="163">
        <f>'Hazard &amp; Exposure'!BB65</f>
        <v>0</v>
      </c>
      <c r="K66" s="43">
        <f>'Hazard &amp; Exposure'!BC65</f>
        <v>1.4</v>
      </c>
      <c r="L66" s="44">
        <f t="shared" si="6"/>
        <v>1.8</v>
      </c>
      <c r="M66" s="161">
        <f>Vulnerability!E65</f>
        <v>0.6</v>
      </c>
      <c r="N66" s="159">
        <f>Vulnerability!H65</f>
        <v>1</v>
      </c>
      <c r="O66" s="159">
        <f>Vulnerability!M65</f>
        <v>0</v>
      </c>
      <c r="P66" s="43">
        <f>Vulnerability!N65</f>
        <v>0.6</v>
      </c>
      <c r="Q66" s="159">
        <f>Vulnerability!S65</f>
        <v>6</v>
      </c>
      <c r="R66" s="158">
        <f>Vulnerability!W65</f>
        <v>0.3</v>
      </c>
      <c r="S66" s="158">
        <f>Vulnerability!Z65</f>
        <v>0.3</v>
      </c>
      <c r="T66" s="158">
        <f>Vulnerability!AC65</f>
        <v>0</v>
      </c>
      <c r="U66" s="158">
        <f>Vulnerability!AI65</f>
        <v>0.8</v>
      </c>
      <c r="V66" s="159">
        <f>Vulnerability!AJ65</f>
        <v>0.4</v>
      </c>
      <c r="W66" s="43">
        <f>Vulnerability!AK65</f>
        <v>3.7</v>
      </c>
      <c r="X66" s="44">
        <f t="shared" si="7"/>
        <v>2.2999999999999998</v>
      </c>
      <c r="Y66" s="160">
        <f>'Lack of Coping Capacity'!D65</f>
        <v>2.7</v>
      </c>
      <c r="Z66" s="157">
        <f>'Lack of Coping Capacity'!G65</f>
        <v>2.1</v>
      </c>
      <c r="AA66" s="43">
        <f>'Lack of Coping Capacity'!H65</f>
        <v>2.4</v>
      </c>
      <c r="AB66" s="157">
        <f>'Lack of Coping Capacity'!M65</f>
        <v>1.8</v>
      </c>
      <c r="AC66" s="157">
        <f>'Lack of Coping Capacity'!R65</f>
        <v>0</v>
      </c>
      <c r="AD66" s="157">
        <f>'Lack of Coping Capacity'!V65</f>
        <v>0.3</v>
      </c>
      <c r="AE66" s="43">
        <f>'Lack of Coping Capacity'!W65</f>
        <v>0.7</v>
      </c>
      <c r="AF66" s="44">
        <f t="shared" si="8"/>
        <v>1.6</v>
      </c>
      <c r="AG66" s="170">
        <f t="shared" si="9"/>
        <v>1.9</v>
      </c>
      <c r="AH66" s="145">
        <f t="shared" si="10"/>
        <v>159</v>
      </c>
      <c r="AI66" s="165">
        <f>COUNTIF('Indicator Data'!C67:BB67,"No data")</f>
        <v>3</v>
      </c>
      <c r="AJ66" s="168">
        <f t="shared" si="5"/>
        <v>5.8823529411764705E-2</v>
      </c>
    </row>
    <row r="67" spans="1:36" ht="16.5" thickTop="1" thickBot="1" x14ac:dyDescent="0.3">
      <c r="A67" s="130" t="s">
        <v>121</v>
      </c>
      <c r="B67" s="47" t="s">
        <v>120</v>
      </c>
      <c r="C67" s="164">
        <f>'Hazard &amp; Exposure'!AO66</f>
        <v>0.1</v>
      </c>
      <c r="D67" s="163">
        <f>'Hazard &amp; Exposure'!AP66</f>
        <v>4.7</v>
      </c>
      <c r="E67" s="163">
        <f>'Hazard &amp; Exposure'!AQ66</f>
        <v>0</v>
      </c>
      <c r="F67" s="163">
        <f>'Hazard &amp; Exposure'!AR66</f>
        <v>0</v>
      </c>
      <c r="G67" s="163">
        <f>'Hazard &amp; Exposure'!AU66</f>
        <v>0.6</v>
      </c>
      <c r="H67" s="43">
        <f>'Hazard &amp; Exposure'!AV66</f>
        <v>1.3</v>
      </c>
      <c r="I67" s="163">
        <f>'Hazard &amp; Exposure'!AY66</f>
        <v>1.7</v>
      </c>
      <c r="J67" s="163">
        <f>'Hazard &amp; Exposure'!BB66</f>
        <v>0</v>
      </c>
      <c r="K67" s="43">
        <f>'Hazard &amp; Exposure'!BC66</f>
        <v>1.2</v>
      </c>
      <c r="L67" s="44">
        <f t="shared" si="6"/>
        <v>1.3</v>
      </c>
      <c r="M67" s="161">
        <f>Vulnerability!E66</f>
        <v>4.2</v>
      </c>
      <c r="N67" s="159">
        <f>Vulnerability!H66</f>
        <v>5.9</v>
      </c>
      <c r="O67" s="159">
        <f>Vulnerability!M66</f>
        <v>2.2000000000000002</v>
      </c>
      <c r="P67" s="43">
        <f>Vulnerability!N66</f>
        <v>4.0999999999999996</v>
      </c>
      <c r="Q67" s="159">
        <f>Vulnerability!S66</f>
        <v>3.6</v>
      </c>
      <c r="R67" s="158">
        <f>Vulnerability!W66</f>
        <v>3.3</v>
      </c>
      <c r="S67" s="158">
        <f>Vulnerability!Z66</f>
        <v>4.5999999999999996</v>
      </c>
      <c r="T67" s="158">
        <f>Vulnerability!AC66</f>
        <v>0.1</v>
      </c>
      <c r="U67" s="158">
        <f>Vulnerability!AI66</f>
        <v>1.9</v>
      </c>
      <c r="V67" s="159">
        <f>Vulnerability!AJ66</f>
        <v>2.6</v>
      </c>
      <c r="W67" s="43">
        <f>Vulnerability!AK66</f>
        <v>3.1</v>
      </c>
      <c r="X67" s="44">
        <f t="shared" si="7"/>
        <v>3.6</v>
      </c>
      <c r="Y67" s="160">
        <f>'Lack of Coping Capacity'!D66</f>
        <v>3.4</v>
      </c>
      <c r="Z67" s="157">
        <f>'Lack of Coping Capacity'!G66</f>
        <v>5.2</v>
      </c>
      <c r="AA67" s="43">
        <f>'Lack of Coping Capacity'!H66</f>
        <v>4.3</v>
      </c>
      <c r="AB67" s="157">
        <f>'Lack of Coping Capacity'!M66</f>
        <v>5.4</v>
      </c>
      <c r="AC67" s="157">
        <f>'Lack of Coping Capacity'!R66</f>
        <v>6.7</v>
      </c>
      <c r="AD67" s="157">
        <f>'Lack of Coping Capacity'!V66</f>
        <v>7</v>
      </c>
      <c r="AE67" s="43">
        <f>'Lack of Coping Capacity'!W66</f>
        <v>6.4</v>
      </c>
      <c r="AF67" s="44">
        <f t="shared" si="8"/>
        <v>5.4</v>
      </c>
      <c r="AG67" s="170">
        <f t="shared" si="9"/>
        <v>2.9</v>
      </c>
      <c r="AH67" s="145">
        <f t="shared" si="10"/>
        <v>110</v>
      </c>
      <c r="AI67" s="165">
        <f>COUNTIF('Indicator Data'!C68:BB68,"No data")</f>
        <v>0</v>
      </c>
      <c r="AJ67" s="168">
        <f t="shared" si="5"/>
        <v>0</v>
      </c>
    </row>
    <row r="68" spans="1:36" ht="16.5" thickTop="1" thickBot="1" x14ac:dyDescent="0.3">
      <c r="A68" s="130" t="s">
        <v>123</v>
      </c>
      <c r="B68" s="47" t="s">
        <v>122</v>
      </c>
      <c r="C68" s="164">
        <f>'Hazard &amp; Exposure'!AO67</f>
        <v>7.8</v>
      </c>
      <c r="D68" s="163">
        <f>'Hazard &amp; Exposure'!AP67</f>
        <v>3</v>
      </c>
      <c r="E68" s="163">
        <f>'Hazard &amp; Exposure'!AQ67</f>
        <v>9</v>
      </c>
      <c r="F68" s="163">
        <f>'Hazard &amp; Exposure'!AR67</f>
        <v>0</v>
      </c>
      <c r="G68" s="163">
        <f>'Hazard &amp; Exposure'!AU67</f>
        <v>0.9</v>
      </c>
      <c r="H68" s="43">
        <f>'Hazard &amp; Exposure'!AV67</f>
        <v>5.3</v>
      </c>
      <c r="I68" s="163">
        <f>'Hazard &amp; Exposure'!AY67</f>
        <v>2.4</v>
      </c>
      <c r="J68" s="163">
        <f>'Hazard &amp; Exposure'!BB67</f>
        <v>0</v>
      </c>
      <c r="K68" s="43">
        <f>'Hazard &amp; Exposure'!BC67</f>
        <v>1.7</v>
      </c>
      <c r="L68" s="44">
        <f t="shared" ref="L68:L99" si="11">ROUND((10-GEOMEAN(((10-H68)/10*9+1),((10-K68)/10*9+1)))/9*10,1)</f>
        <v>3.7</v>
      </c>
      <c r="M68" s="161">
        <f>Vulnerability!E67</f>
        <v>1.5</v>
      </c>
      <c r="N68" s="159">
        <f>Vulnerability!H67</f>
        <v>2.2000000000000002</v>
      </c>
      <c r="O68" s="159">
        <f>Vulnerability!M67</f>
        <v>0</v>
      </c>
      <c r="P68" s="43">
        <f>Vulnerability!N67</f>
        <v>1.3</v>
      </c>
      <c r="Q68" s="159">
        <f>Vulnerability!S67</f>
        <v>3.3</v>
      </c>
      <c r="R68" s="158">
        <f>Vulnerability!W67</f>
        <v>0.3</v>
      </c>
      <c r="S68" s="158">
        <f>Vulnerability!Z67</f>
        <v>0.3</v>
      </c>
      <c r="T68" s="158">
        <f>Vulnerability!AC67</f>
        <v>0.4</v>
      </c>
      <c r="U68" s="158">
        <f>Vulnerability!AI67</f>
        <v>1.5</v>
      </c>
      <c r="V68" s="159">
        <f>Vulnerability!AJ67</f>
        <v>0.6</v>
      </c>
      <c r="W68" s="43">
        <f>Vulnerability!AK67</f>
        <v>2.1</v>
      </c>
      <c r="X68" s="44">
        <f t="shared" ref="X68:X99" si="12">ROUND((10-GEOMEAN(((10-P68)/10*9+1),((10-W68)/10*9+1)))/9*10,1)</f>
        <v>1.7</v>
      </c>
      <c r="Y68" s="160">
        <f>'Lack of Coping Capacity'!D67</f>
        <v>2.2999999999999998</v>
      </c>
      <c r="Z68" s="157">
        <f>'Lack of Coping Capacity'!G67</f>
        <v>4.9000000000000004</v>
      </c>
      <c r="AA68" s="43">
        <f>'Lack of Coping Capacity'!H67</f>
        <v>3.6</v>
      </c>
      <c r="AB68" s="157">
        <f>'Lack of Coping Capacity'!M67</f>
        <v>2.2000000000000002</v>
      </c>
      <c r="AC68" s="157">
        <f>'Lack of Coping Capacity'!R67</f>
        <v>0</v>
      </c>
      <c r="AD68" s="157">
        <f>'Lack of Coping Capacity'!V67</f>
        <v>0.7</v>
      </c>
      <c r="AE68" s="43">
        <f>'Lack of Coping Capacity'!W67</f>
        <v>1</v>
      </c>
      <c r="AF68" s="44">
        <f t="shared" ref="AF68:AF99" si="13">ROUND((10-GEOMEAN(((10-AA68)/10*9+1),((10-AE68)/10*9+1)))/9*10,1)</f>
        <v>2.4</v>
      </c>
      <c r="AG68" s="170">
        <f t="shared" ref="AG68:AG99" si="14">ROUND(L68^(1/3)*X68^(1/3)*AF68^(1/3),1)</f>
        <v>2.5</v>
      </c>
      <c r="AH68" s="145">
        <f t="shared" ref="AH68:AH99" si="15">_xlfn.RANK.EQ(AG68,AG$4:AG$194)</f>
        <v>131</v>
      </c>
      <c r="AI68" s="165">
        <f>COUNTIF('Indicator Data'!C69:BB69,"No data")</f>
        <v>3</v>
      </c>
      <c r="AJ68" s="168">
        <f t="shared" si="5"/>
        <v>5.8823529411764705E-2</v>
      </c>
    </row>
    <row r="69" spans="1:36" ht="16.5" thickTop="1" thickBot="1" x14ac:dyDescent="0.3">
      <c r="A69" s="130" t="s">
        <v>125</v>
      </c>
      <c r="B69" s="47" t="s">
        <v>124</v>
      </c>
      <c r="C69" s="164">
        <f>'Hazard &amp; Exposure'!AO68</f>
        <v>5.4</v>
      </c>
      <c r="D69" s="163">
        <f>'Hazard &amp; Exposure'!AP68</f>
        <v>0.1</v>
      </c>
      <c r="E69" s="163">
        <f>'Hazard &amp; Exposure'!AQ68</f>
        <v>0</v>
      </c>
      <c r="F69" s="163">
        <f>'Hazard &amp; Exposure'!AR68</f>
        <v>1.3</v>
      </c>
      <c r="G69" s="163">
        <f>'Hazard &amp; Exposure'!AU68</f>
        <v>0.7</v>
      </c>
      <c r="H69" s="43">
        <f>'Hazard &amp; Exposure'!AV68</f>
        <v>1.8</v>
      </c>
      <c r="I69" s="163">
        <f>'Hazard &amp; Exposure'!AY68</f>
        <v>0</v>
      </c>
      <c r="J69" s="163">
        <f>'Hazard &amp; Exposure'!BB68</f>
        <v>0</v>
      </c>
      <c r="K69" s="43">
        <f>'Hazard &amp; Exposure'!BC68</f>
        <v>0</v>
      </c>
      <c r="L69" s="44">
        <f t="shared" si="11"/>
        <v>0.9</v>
      </c>
      <c r="M69" s="161">
        <f>Vulnerability!E68</f>
        <v>3.2</v>
      </c>
      <c r="N69" s="159" t="str">
        <f>Vulnerability!H68</f>
        <v>x</v>
      </c>
      <c r="O69" s="159">
        <f>Vulnerability!M68</f>
        <v>2.2000000000000002</v>
      </c>
      <c r="P69" s="43">
        <f>Vulnerability!N68</f>
        <v>2.9</v>
      </c>
      <c r="Q69" s="159">
        <f>Vulnerability!S68</f>
        <v>0</v>
      </c>
      <c r="R69" s="158">
        <f>Vulnerability!W68</f>
        <v>0.1</v>
      </c>
      <c r="S69" s="158">
        <f>Vulnerability!Z68</f>
        <v>0.9</v>
      </c>
      <c r="T69" s="158">
        <f>Vulnerability!AC68</f>
        <v>0</v>
      </c>
      <c r="U69" s="158">
        <f>Vulnerability!AI68</f>
        <v>4.0999999999999996</v>
      </c>
      <c r="V69" s="159">
        <f>Vulnerability!AJ68</f>
        <v>1.4</v>
      </c>
      <c r="W69" s="43">
        <f>Vulnerability!AK68</f>
        <v>0.7</v>
      </c>
      <c r="X69" s="44">
        <f t="shared" si="12"/>
        <v>1.9</v>
      </c>
      <c r="Y69" s="160">
        <f>'Lack of Coping Capacity'!D68</f>
        <v>4.7</v>
      </c>
      <c r="Z69" s="157">
        <f>'Lack of Coping Capacity'!G68</f>
        <v>4.5</v>
      </c>
      <c r="AA69" s="43">
        <f>'Lack of Coping Capacity'!H68</f>
        <v>4.5999999999999996</v>
      </c>
      <c r="AB69" s="157">
        <f>'Lack of Coping Capacity'!M68</f>
        <v>3.7</v>
      </c>
      <c r="AC69" s="157">
        <f>'Lack of Coping Capacity'!R68</f>
        <v>0.3</v>
      </c>
      <c r="AD69" s="157">
        <f>'Lack of Coping Capacity'!V68</f>
        <v>4.5</v>
      </c>
      <c r="AE69" s="43">
        <f>'Lack of Coping Capacity'!W68</f>
        <v>2.8</v>
      </c>
      <c r="AF69" s="44">
        <f t="shared" si="13"/>
        <v>3.8</v>
      </c>
      <c r="AG69" s="170">
        <f t="shared" si="14"/>
        <v>1.9</v>
      </c>
      <c r="AH69" s="145">
        <f t="shared" si="15"/>
        <v>159</v>
      </c>
      <c r="AI69" s="165">
        <f>COUNTIF('Indicator Data'!C70:BB70,"No data")</f>
        <v>11</v>
      </c>
      <c r="AJ69" s="168">
        <f t="shared" ref="AJ69:AJ132" si="16">AI69/51</f>
        <v>0.21568627450980393</v>
      </c>
    </row>
    <row r="70" spans="1:36" ht="16.5" thickTop="1" thickBot="1" x14ac:dyDescent="0.3">
      <c r="A70" s="130" t="s">
        <v>127</v>
      </c>
      <c r="B70" s="47" t="s">
        <v>126</v>
      </c>
      <c r="C70" s="164">
        <f>'Hazard &amp; Exposure'!AO69</f>
        <v>9.3000000000000007</v>
      </c>
      <c r="D70" s="163">
        <f>'Hazard &amp; Exposure'!AP69</f>
        <v>4.5</v>
      </c>
      <c r="E70" s="163">
        <f>'Hazard &amp; Exposure'!AQ69</f>
        <v>8.1999999999999993</v>
      </c>
      <c r="F70" s="163">
        <f>'Hazard &amp; Exposure'!AR69</f>
        <v>3</v>
      </c>
      <c r="G70" s="163">
        <f>'Hazard &amp; Exposure'!AU69</f>
        <v>3.8</v>
      </c>
      <c r="H70" s="43">
        <f>'Hazard &amp; Exposure'!AV69</f>
        <v>6.5</v>
      </c>
      <c r="I70" s="163">
        <f>'Hazard &amp; Exposure'!AY69</f>
        <v>1.6</v>
      </c>
      <c r="J70" s="163">
        <f>'Hazard &amp; Exposure'!BB69</f>
        <v>0</v>
      </c>
      <c r="K70" s="43">
        <f>'Hazard &amp; Exposure'!BC69</f>
        <v>1.1000000000000001</v>
      </c>
      <c r="L70" s="44">
        <f t="shared" si="11"/>
        <v>4.3</v>
      </c>
      <c r="M70" s="161">
        <f>Vulnerability!E69</f>
        <v>5</v>
      </c>
      <c r="N70" s="159">
        <f>Vulnerability!H69</f>
        <v>6.9</v>
      </c>
      <c r="O70" s="159">
        <f>Vulnerability!M69</f>
        <v>0.8</v>
      </c>
      <c r="P70" s="43">
        <f>Vulnerability!N69</f>
        <v>4.4000000000000004</v>
      </c>
      <c r="Q70" s="159">
        <f>Vulnerability!S69</f>
        <v>7.2</v>
      </c>
      <c r="R70" s="158">
        <f>Vulnerability!W69</f>
        <v>0.8</v>
      </c>
      <c r="S70" s="158">
        <f>Vulnerability!Z69</f>
        <v>2.7</v>
      </c>
      <c r="T70" s="158">
        <f>Vulnerability!AC69</f>
        <v>4.4000000000000004</v>
      </c>
      <c r="U70" s="158">
        <f>Vulnerability!AI69</f>
        <v>4.7</v>
      </c>
      <c r="V70" s="159">
        <f>Vulnerability!AJ69</f>
        <v>3.3</v>
      </c>
      <c r="W70" s="43">
        <f>Vulnerability!AK69</f>
        <v>5.6</v>
      </c>
      <c r="X70" s="44">
        <f t="shared" si="12"/>
        <v>5</v>
      </c>
      <c r="Y70" s="160">
        <f>'Lack of Coping Capacity'!D69</f>
        <v>5.5</v>
      </c>
      <c r="Z70" s="157">
        <f>'Lack of Coping Capacity'!G69</f>
        <v>6.6</v>
      </c>
      <c r="AA70" s="43">
        <f>'Lack of Coping Capacity'!H69</f>
        <v>6.1</v>
      </c>
      <c r="AB70" s="157">
        <f>'Lack of Coping Capacity'!M69</f>
        <v>4.8</v>
      </c>
      <c r="AC70" s="157">
        <f>'Lack of Coping Capacity'!R69</f>
        <v>4.5</v>
      </c>
      <c r="AD70" s="157">
        <f>'Lack of Coping Capacity'!V69</f>
        <v>8.1999999999999993</v>
      </c>
      <c r="AE70" s="43">
        <f>'Lack of Coping Capacity'!W69</f>
        <v>5.8</v>
      </c>
      <c r="AF70" s="44">
        <f t="shared" si="13"/>
        <v>6</v>
      </c>
      <c r="AG70" s="170">
        <f t="shared" si="14"/>
        <v>5.0999999999999996</v>
      </c>
      <c r="AH70" s="145">
        <f t="shared" si="15"/>
        <v>29</v>
      </c>
      <c r="AI70" s="165">
        <f>COUNTIF('Indicator Data'!C71:BB71,"No data")</f>
        <v>1</v>
      </c>
      <c r="AJ70" s="168">
        <f t="shared" si="16"/>
        <v>1.9607843137254902E-2</v>
      </c>
    </row>
    <row r="71" spans="1:36" ht="16.5" thickTop="1" thickBot="1" x14ac:dyDescent="0.3">
      <c r="A71" s="130" t="s">
        <v>129</v>
      </c>
      <c r="B71" s="47" t="s">
        <v>128</v>
      </c>
      <c r="C71" s="164">
        <f>'Hazard &amp; Exposure'!AO70</f>
        <v>0.1</v>
      </c>
      <c r="D71" s="163">
        <f>'Hazard &amp; Exposure'!AP70</f>
        <v>4.5999999999999996</v>
      </c>
      <c r="E71" s="163">
        <f>'Hazard &amp; Exposure'!AQ70</f>
        <v>7</v>
      </c>
      <c r="F71" s="163">
        <f>'Hazard &amp; Exposure'!AR70</f>
        <v>0</v>
      </c>
      <c r="G71" s="163">
        <f>'Hazard &amp; Exposure'!AU70</f>
        <v>0.9</v>
      </c>
      <c r="H71" s="43">
        <f>'Hazard &amp; Exposure'!AV70</f>
        <v>3.1</v>
      </c>
      <c r="I71" s="163">
        <f>'Hazard &amp; Exposure'!AY70</f>
        <v>5.6</v>
      </c>
      <c r="J71" s="163">
        <f>'Hazard &amp; Exposure'!BB70</f>
        <v>0</v>
      </c>
      <c r="K71" s="43">
        <f>'Hazard &amp; Exposure'!BC70</f>
        <v>3.9</v>
      </c>
      <c r="L71" s="44">
        <f t="shared" si="11"/>
        <v>3.5</v>
      </c>
      <c r="M71" s="161">
        <f>Vulnerability!E70</f>
        <v>9.4</v>
      </c>
      <c r="N71" s="159">
        <f>Vulnerability!H70</f>
        <v>2.2000000000000002</v>
      </c>
      <c r="O71" s="159">
        <f>Vulnerability!M70</f>
        <v>3.8</v>
      </c>
      <c r="P71" s="43">
        <f>Vulnerability!N70</f>
        <v>6.2</v>
      </c>
      <c r="Q71" s="159">
        <f>Vulnerability!S70</f>
        <v>3</v>
      </c>
      <c r="R71" s="158">
        <f>Vulnerability!W70</f>
        <v>5.5</v>
      </c>
      <c r="S71" s="158">
        <f>Vulnerability!Z70</f>
        <v>5.7</v>
      </c>
      <c r="T71" s="158">
        <f>Vulnerability!AC70</f>
        <v>0</v>
      </c>
      <c r="U71" s="158">
        <f>Vulnerability!AI70</f>
        <v>5.6</v>
      </c>
      <c r="V71" s="159">
        <f>Vulnerability!AJ70</f>
        <v>4.5</v>
      </c>
      <c r="W71" s="43">
        <f>Vulnerability!AK70</f>
        <v>3.8</v>
      </c>
      <c r="X71" s="44">
        <f t="shared" si="12"/>
        <v>5.0999999999999996</v>
      </c>
      <c r="Y71" s="160">
        <f>'Lack of Coping Capacity'!D70</f>
        <v>5</v>
      </c>
      <c r="Z71" s="157">
        <f>'Lack of Coping Capacity'!G70</f>
        <v>7.6</v>
      </c>
      <c r="AA71" s="43">
        <f>'Lack of Coping Capacity'!H70</f>
        <v>6.3</v>
      </c>
      <c r="AB71" s="157">
        <f>'Lack of Coping Capacity'!M70</f>
        <v>8.5</v>
      </c>
      <c r="AC71" s="157">
        <f>'Lack of Coping Capacity'!R70</f>
        <v>7.4</v>
      </c>
      <c r="AD71" s="157">
        <f>'Lack of Coping Capacity'!V70</f>
        <v>9.9</v>
      </c>
      <c r="AE71" s="43">
        <f>'Lack of Coping Capacity'!W70</f>
        <v>8.6</v>
      </c>
      <c r="AF71" s="44">
        <f t="shared" si="13"/>
        <v>7.6</v>
      </c>
      <c r="AG71" s="170">
        <f t="shared" si="14"/>
        <v>5.0999999999999996</v>
      </c>
      <c r="AH71" s="145">
        <f t="shared" si="15"/>
        <v>29</v>
      </c>
      <c r="AI71" s="165">
        <f>COUNTIF('Indicator Data'!C72:BB72,"No data")</f>
        <v>1</v>
      </c>
      <c r="AJ71" s="168">
        <f t="shared" si="16"/>
        <v>1.9607843137254902E-2</v>
      </c>
    </row>
    <row r="72" spans="1:36" ht="16.5" thickTop="1" thickBot="1" x14ac:dyDescent="0.3">
      <c r="A72" s="130" t="s">
        <v>372</v>
      </c>
      <c r="B72" s="47" t="s">
        <v>130</v>
      </c>
      <c r="C72" s="164">
        <f>'Hazard &amp; Exposure'!AO71</f>
        <v>0.1</v>
      </c>
      <c r="D72" s="163">
        <f>'Hazard &amp; Exposure'!AP71</f>
        <v>2.8</v>
      </c>
      <c r="E72" s="163">
        <f>'Hazard &amp; Exposure'!AQ71</f>
        <v>2.6</v>
      </c>
      <c r="F72" s="163">
        <f>'Hazard &amp; Exposure'!AR71</f>
        <v>0</v>
      </c>
      <c r="G72" s="163">
        <f>'Hazard &amp; Exposure'!AU71</f>
        <v>2.4</v>
      </c>
      <c r="H72" s="43">
        <f>'Hazard &amp; Exposure'!AV71</f>
        <v>1.7</v>
      </c>
      <c r="I72" s="163">
        <f>'Hazard &amp; Exposure'!AY71</f>
        <v>0.9</v>
      </c>
      <c r="J72" s="163">
        <f>'Hazard &amp; Exposure'!BB71</f>
        <v>0</v>
      </c>
      <c r="K72" s="43">
        <f>'Hazard &amp; Exposure'!BC71</f>
        <v>0.6</v>
      </c>
      <c r="L72" s="44">
        <f t="shared" si="11"/>
        <v>1.2</v>
      </c>
      <c r="M72" s="161">
        <f>Vulnerability!E71</f>
        <v>9.3000000000000007</v>
      </c>
      <c r="N72" s="159" t="str">
        <f>Vulnerability!H71</f>
        <v>x</v>
      </c>
      <c r="O72" s="159">
        <f>Vulnerability!M71</f>
        <v>4.8</v>
      </c>
      <c r="P72" s="43">
        <f>Vulnerability!N71</f>
        <v>7.8</v>
      </c>
      <c r="Q72" s="159">
        <f>Vulnerability!S71</f>
        <v>3.9</v>
      </c>
      <c r="R72" s="158">
        <f>Vulnerability!W71</f>
        <v>8.1</v>
      </c>
      <c r="S72" s="158">
        <f>Vulnerability!Z71</f>
        <v>6.7</v>
      </c>
      <c r="T72" s="158">
        <f>Vulnerability!AC71</f>
        <v>0</v>
      </c>
      <c r="U72" s="158">
        <f>Vulnerability!AI71</f>
        <v>5.3</v>
      </c>
      <c r="V72" s="159">
        <f>Vulnerability!AJ71</f>
        <v>5.7</v>
      </c>
      <c r="W72" s="43">
        <f>Vulnerability!AK71</f>
        <v>4.9000000000000004</v>
      </c>
      <c r="X72" s="44">
        <f t="shared" si="12"/>
        <v>6.6</v>
      </c>
      <c r="Y72" s="160">
        <f>'Lack of Coping Capacity'!D71</f>
        <v>7.8</v>
      </c>
      <c r="Z72" s="157">
        <f>'Lack of Coping Capacity'!G71</f>
        <v>8</v>
      </c>
      <c r="AA72" s="43">
        <f>'Lack of Coping Capacity'!H71</f>
        <v>7.9</v>
      </c>
      <c r="AB72" s="157">
        <f>'Lack of Coping Capacity'!M71</f>
        <v>7</v>
      </c>
      <c r="AC72" s="157">
        <f>'Lack of Coping Capacity'!R71</f>
        <v>7.3</v>
      </c>
      <c r="AD72" s="157">
        <f>'Lack of Coping Capacity'!V71</f>
        <v>9.1999999999999993</v>
      </c>
      <c r="AE72" s="43">
        <f>'Lack of Coping Capacity'!W71</f>
        <v>7.8</v>
      </c>
      <c r="AF72" s="44">
        <f t="shared" si="13"/>
        <v>7.9</v>
      </c>
      <c r="AG72" s="170">
        <f t="shared" si="14"/>
        <v>4</v>
      </c>
      <c r="AH72" s="145">
        <f t="shared" si="15"/>
        <v>69</v>
      </c>
      <c r="AI72" s="165">
        <f>COUNTIF('Indicator Data'!C73:BB73,"No data")</f>
        <v>4</v>
      </c>
      <c r="AJ72" s="168">
        <f t="shared" si="16"/>
        <v>7.8431372549019607E-2</v>
      </c>
    </row>
    <row r="73" spans="1:36" ht="16.5" thickTop="1" thickBot="1" x14ac:dyDescent="0.3">
      <c r="A73" s="130" t="s">
        <v>132</v>
      </c>
      <c r="B73" s="47" t="s">
        <v>131</v>
      </c>
      <c r="C73" s="164">
        <f>'Hazard &amp; Exposure'!AO72</f>
        <v>0.1</v>
      </c>
      <c r="D73" s="163">
        <f>'Hazard &amp; Exposure'!AP72</f>
        <v>4.9000000000000004</v>
      </c>
      <c r="E73" s="163">
        <f>'Hazard &amp; Exposure'!AQ72</f>
        <v>4</v>
      </c>
      <c r="F73" s="163">
        <f>'Hazard &amp; Exposure'!AR72</f>
        <v>0</v>
      </c>
      <c r="G73" s="163">
        <f>'Hazard &amp; Exposure'!AU72</f>
        <v>3.6</v>
      </c>
      <c r="H73" s="43">
        <f>'Hazard &amp; Exposure'!AV72</f>
        <v>2.8</v>
      </c>
      <c r="I73" s="163">
        <f>'Hazard &amp; Exposure'!AY72</f>
        <v>0.2</v>
      </c>
      <c r="J73" s="163">
        <f>'Hazard &amp; Exposure'!BB72</f>
        <v>0</v>
      </c>
      <c r="K73" s="43">
        <f>'Hazard &amp; Exposure'!BC72</f>
        <v>0.1</v>
      </c>
      <c r="L73" s="44">
        <f t="shared" si="11"/>
        <v>1.5</v>
      </c>
      <c r="M73" s="161">
        <f>Vulnerability!E72</f>
        <v>2.7</v>
      </c>
      <c r="N73" s="159">
        <f>Vulnerability!H72</f>
        <v>7</v>
      </c>
      <c r="O73" s="159">
        <f>Vulnerability!M72</f>
        <v>3.9</v>
      </c>
      <c r="P73" s="43">
        <f>Vulnerability!N72</f>
        <v>4.0999999999999996</v>
      </c>
      <c r="Q73" s="159">
        <f>Vulnerability!S72</f>
        <v>0</v>
      </c>
      <c r="R73" s="158">
        <f>Vulnerability!W72</f>
        <v>1.7</v>
      </c>
      <c r="S73" s="158">
        <f>Vulnerability!Z72</f>
        <v>2.7</v>
      </c>
      <c r="T73" s="158">
        <f>Vulnerability!AC72</f>
        <v>0</v>
      </c>
      <c r="U73" s="158">
        <f>Vulnerability!AI72</f>
        <v>3.1</v>
      </c>
      <c r="V73" s="159">
        <f>Vulnerability!AJ72</f>
        <v>1.9</v>
      </c>
      <c r="W73" s="43">
        <f>Vulnerability!AK72</f>
        <v>1</v>
      </c>
      <c r="X73" s="44">
        <f t="shared" si="12"/>
        <v>2.7</v>
      </c>
      <c r="Y73" s="160" t="str">
        <f>'Lack of Coping Capacity'!D72</f>
        <v>x</v>
      </c>
      <c r="Z73" s="157">
        <f>'Lack of Coping Capacity'!G72</f>
        <v>6.2</v>
      </c>
      <c r="AA73" s="43">
        <f>'Lack of Coping Capacity'!H72</f>
        <v>6.2</v>
      </c>
      <c r="AB73" s="157">
        <f>'Lack of Coping Capacity'!M72</f>
        <v>4.5</v>
      </c>
      <c r="AC73" s="157">
        <f>'Lack of Coping Capacity'!R72</f>
        <v>4</v>
      </c>
      <c r="AD73" s="157">
        <f>'Lack of Coping Capacity'!V72</f>
        <v>6.1</v>
      </c>
      <c r="AE73" s="43">
        <f>'Lack of Coping Capacity'!W72</f>
        <v>4.9000000000000004</v>
      </c>
      <c r="AF73" s="44">
        <f t="shared" si="13"/>
        <v>5.6</v>
      </c>
      <c r="AG73" s="170">
        <f t="shared" si="14"/>
        <v>2.8</v>
      </c>
      <c r="AH73" s="145">
        <f t="shared" si="15"/>
        <v>115</v>
      </c>
      <c r="AI73" s="165">
        <f>COUNTIF('Indicator Data'!C74:BB74,"No data")</f>
        <v>4</v>
      </c>
      <c r="AJ73" s="168">
        <f t="shared" si="16"/>
        <v>7.8431372549019607E-2</v>
      </c>
    </row>
    <row r="74" spans="1:36" ht="16.5" thickTop="1" thickBot="1" x14ac:dyDescent="0.3">
      <c r="A74" s="130" t="s">
        <v>134</v>
      </c>
      <c r="B74" s="47" t="s">
        <v>133</v>
      </c>
      <c r="C74" s="164">
        <f>'Hazard &amp; Exposure'!AO73</f>
        <v>6.7</v>
      </c>
      <c r="D74" s="163">
        <f>'Hazard &amp; Exposure'!AP73</f>
        <v>3.9</v>
      </c>
      <c r="E74" s="163">
        <f>'Hazard &amp; Exposure'!AQ73</f>
        <v>6.1</v>
      </c>
      <c r="F74" s="163">
        <f>'Hazard &amp; Exposure'!AR73</f>
        <v>8.6999999999999993</v>
      </c>
      <c r="G74" s="163">
        <f>'Hazard &amp; Exposure'!AU73</f>
        <v>3.2</v>
      </c>
      <c r="H74" s="43">
        <f>'Hazard &amp; Exposure'!AV73</f>
        <v>6.1</v>
      </c>
      <c r="I74" s="163">
        <f>'Hazard &amp; Exposure'!AY73</f>
        <v>3.9</v>
      </c>
      <c r="J74" s="163">
        <f>'Hazard &amp; Exposure'!BB73</f>
        <v>0</v>
      </c>
      <c r="K74" s="43">
        <f>'Hazard &amp; Exposure'!BC73</f>
        <v>2.7</v>
      </c>
      <c r="L74" s="44">
        <f t="shared" si="11"/>
        <v>4.5999999999999996</v>
      </c>
      <c r="M74" s="161">
        <f>Vulnerability!E73</f>
        <v>6.1</v>
      </c>
      <c r="N74" s="159">
        <f>Vulnerability!H73</f>
        <v>8</v>
      </c>
      <c r="O74" s="159">
        <f>Vulnerability!M73</f>
        <v>7.3</v>
      </c>
      <c r="P74" s="43">
        <f>Vulnerability!N73</f>
        <v>6.9</v>
      </c>
      <c r="Q74" s="159">
        <f>Vulnerability!S73</f>
        <v>5.0999999999999996</v>
      </c>
      <c r="R74" s="158">
        <f>Vulnerability!W73</f>
        <v>2.7</v>
      </c>
      <c r="S74" s="158">
        <f>Vulnerability!Z73</f>
        <v>4.0999999999999996</v>
      </c>
      <c r="T74" s="158">
        <f>Vulnerability!AC73</f>
        <v>5.8</v>
      </c>
      <c r="U74" s="158">
        <f>Vulnerability!AI73</f>
        <v>8.8000000000000007</v>
      </c>
      <c r="V74" s="159">
        <f>Vulnerability!AJ73</f>
        <v>5.9</v>
      </c>
      <c r="W74" s="43">
        <f>Vulnerability!AK73</f>
        <v>5.5</v>
      </c>
      <c r="X74" s="44">
        <f t="shared" si="12"/>
        <v>6.3</v>
      </c>
      <c r="Y74" s="160">
        <f>'Lack of Coping Capacity'!D73</f>
        <v>6.7</v>
      </c>
      <c r="Z74" s="157">
        <f>'Lack of Coping Capacity'!G73</f>
        <v>8.1</v>
      </c>
      <c r="AA74" s="43">
        <f>'Lack of Coping Capacity'!H73</f>
        <v>7.4</v>
      </c>
      <c r="AB74" s="157">
        <f>'Lack of Coping Capacity'!M73</f>
        <v>7.6</v>
      </c>
      <c r="AC74" s="157">
        <f>'Lack of Coping Capacity'!R73</f>
        <v>6.1</v>
      </c>
      <c r="AD74" s="157">
        <f>'Lack of Coping Capacity'!V73</f>
        <v>9.6999999999999993</v>
      </c>
      <c r="AE74" s="43">
        <f>'Lack of Coping Capacity'!W73</f>
        <v>7.8</v>
      </c>
      <c r="AF74" s="44">
        <f t="shared" si="13"/>
        <v>7.6</v>
      </c>
      <c r="AG74" s="170">
        <f t="shared" si="14"/>
        <v>6</v>
      </c>
      <c r="AH74" s="145">
        <f t="shared" si="15"/>
        <v>18</v>
      </c>
      <c r="AI74" s="165">
        <f>COUNTIF('Indicator Data'!C75:BB75,"No data")</f>
        <v>1</v>
      </c>
      <c r="AJ74" s="168">
        <f t="shared" si="16"/>
        <v>1.9607843137254902E-2</v>
      </c>
    </row>
    <row r="75" spans="1:36" ht="16.5" thickTop="1" thickBot="1" x14ac:dyDescent="0.3">
      <c r="A75" s="130" t="s">
        <v>136</v>
      </c>
      <c r="B75" s="47" t="s">
        <v>135</v>
      </c>
      <c r="C75" s="164">
        <f>'Hazard &amp; Exposure'!AO74</f>
        <v>6.5</v>
      </c>
      <c r="D75" s="163">
        <f>'Hazard &amp; Exposure'!AP74</f>
        <v>5.4</v>
      </c>
      <c r="E75" s="163">
        <f>'Hazard &amp; Exposure'!AQ74</f>
        <v>7.6</v>
      </c>
      <c r="F75" s="163">
        <f>'Hazard &amp; Exposure'!AR74</f>
        <v>4.5</v>
      </c>
      <c r="G75" s="163">
        <f>'Hazard &amp; Exposure'!AU74</f>
        <v>4.9000000000000004</v>
      </c>
      <c r="H75" s="43">
        <f>'Hazard &amp; Exposure'!AV74</f>
        <v>5.9</v>
      </c>
      <c r="I75" s="163">
        <f>'Hazard &amp; Exposure'!AY74</f>
        <v>1.4</v>
      </c>
      <c r="J75" s="163">
        <f>'Hazard &amp; Exposure'!BB74</f>
        <v>0</v>
      </c>
      <c r="K75" s="43">
        <f>'Hazard &amp; Exposure'!BC74</f>
        <v>1</v>
      </c>
      <c r="L75" s="44">
        <f t="shared" si="11"/>
        <v>3.9</v>
      </c>
      <c r="M75" s="161">
        <f>Vulnerability!E74</f>
        <v>3.4</v>
      </c>
      <c r="N75" s="159">
        <f>Vulnerability!H74</f>
        <v>7.3</v>
      </c>
      <c r="O75" s="159">
        <f>Vulnerability!M74</f>
        <v>2.7</v>
      </c>
      <c r="P75" s="43">
        <f>Vulnerability!N74</f>
        <v>4.2</v>
      </c>
      <c r="Q75" s="159">
        <f>Vulnerability!S74</f>
        <v>4.7</v>
      </c>
      <c r="R75" s="158">
        <f>Vulnerability!W74</f>
        <v>0.7</v>
      </c>
      <c r="S75" s="158">
        <f>Vulnerability!Z74</f>
        <v>1.7</v>
      </c>
      <c r="T75" s="158">
        <f>Vulnerability!AC74</f>
        <v>5.8</v>
      </c>
      <c r="U75" s="158">
        <f>Vulnerability!AI74</f>
        <v>3.3</v>
      </c>
      <c r="V75" s="159">
        <f>Vulnerability!AJ74</f>
        <v>3.1</v>
      </c>
      <c r="W75" s="43">
        <f>Vulnerability!AK74</f>
        <v>3.9</v>
      </c>
      <c r="X75" s="44">
        <f t="shared" si="12"/>
        <v>4.0999999999999996</v>
      </c>
      <c r="Y75" s="160">
        <f>'Lack of Coping Capacity'!D74</f>
        <v>5.2</v>
      </c>
      <c r="Z75" s="157">
        <f>'Lack of Coping Capacity'!G74</f>
        <v>6.8</v>
      </c>
      <c r="AA75" s="43">
        <f>'Lack of Coping Capacity'!H74</f>
        <v>6</v>
      </c>
      <c r="AB75" s="157">
        <f>'Lack of Coping Capacity'!M74</f>
        <v>4.5999999999999996</v>
      </c>
      <c r="AC75" s="157">
        <f>'Lack of Coping Capacity'!R74</f>
        <v>4.0999999999999996</v>
      </c>
      <c r="AD75" s="157">
        <f>'Lack of Coping Capacity'!V74</f>
        <v>5.8</v>
      </c>
      <c r="AE75" s="43">
        <f>'Lack of Coping Capacity'!W74</f>
        <v>4.8</v>
      </c>
      <c r="AF75" s="44">
        <f t="shared" si="13"/>
        <v>5.4</v>
      </c>
      <c r="AG75" s="170">
        <f t="shared" si="14"/>
        <v>4.4000000000000004</v>
      </c>
      <c r="AH75" s="145">
        <f t="shared" si="15"/>
        <v>51</v>
      </c>
      <c r="AI75" s="165">
        <f>COUNTIF('Indicator Data'!C76:BB76,"No data")</f>
        <v>1</v>
      </c>
      <c r="AJ75" s="168">
        <f t="shared" si="16"/>
        <v>1.9607843137254902E-2</v>
      </c>
    </row>
    <row r="76" spans="1:36" ht="16.5" thickTop="1" thickBot="1" x14ac:dyDescent="0.3">
      <c r="A76" s="130" t="s">
        <v>138</v>
      </c>
      <c r="B76" s="47" t="s">
        <v>137</v>
      </c>
      <c r="C76" s="164">
        <f>'Hazard &amp; Exposure'!AO75</f>
        <v>3.5</v>
      </c>
      <c r="D76" s="163">
        <f>'Hazard &amp; Exposure'!AP75</f>
        <v>8</v>
      </c>
      <c r="E76" s="163">
        <f>'Hazard &amp; Exposure'!AQ75</f>
        <v>0</v>
      </c>
      <c r="F76" s="163">
        <f>'Hazard &amp; Exposure'!AR75</f>
        <v>0</v>
      </c>
      <c r="G76" s="163">
        <f>'Hazard &amp; Exposure'!AU75</f>
        <v>2.4</v>
      </c>
      <c r="H76" s="43">
        <f>'Hazard &amp; Exposure'!AV75</f>
        <v>3.5</v>
      </c>
      <c r="I76" s="163">
        <f>'Hazard &amp; Exposure'!AY75</f>
        <v>0.6</v>
      </c>
      <c r="J76" s="163">
        <f>'Hazard &amp; Exposure'!BB75</f>
        <v>0</v>
      </c>
      <c r="K76" s="43">
        <f>'Hazard &amp; Exposure'!BC75</f>
        <v>0.4</v>
      </c>
      <c r="L76" s="44">
        <f t="shared" si="11"/>
        <v>2.1</v>
      </c>
      <c r="M76" s="161">
        <f>Vulnerability!E75</f>
        <v>2</v>
      </c>
      <c r="N76" s="159">
        <f>Vulnerability!H75</f>
        <v>2.2000000000000002</v>
      </c>
      <c r="O76" s="159">
        <f>Vulnerability!M75</f>
        <v>0</v>
      </c>
      <c r="P76" s="43">
        <f>Vulnerability!N75</f>
        <v>1.6</v>
      </c>
      <c r="Q76" s="159">
        <f>Vulnerability!S75</f>
        <v>2</v>
      </c>
      <c r="R76" s="158">
        <f>Vulnerability!W75</f>
        <v>0.3</v>
      </c>
      <c r="S76" s="158">
        <f>Vulnerability!Z75</f>
        <v>0.5</v>
      </c>
      <c r="T76" s="158">
        <f>Vulnerability!AC75</f>
        <v>0</v>
      </c>
      <c r="U76" s="158">
        <f>Vulnerability!AI75</f>
        <v>2.5</v>
      </c>
      <c r="V76" s="159">
        <f>Vulnerability!AJ75</f>
        <v>0.9</v>
      </c>
      <c r="W76" s="43">
        <f>Vulnerability!AK75</f>
        <v>1.5</v>
      </c>
      <c r="X76" s="44">
        <f t="shared" si="12"/>
        <v>1.6</v>
      </c>
      <c r="Y76" s="160">
        <f>'Lack of Coping Capacity'!D75</f>
        <v>1.4</v>
      </c>
      <c r="Z76" s="157">
        <f>'Lack of Coping Capacity'!G75</f>
        <v>4.2</v>
      </c>
      <c r="AA76" s="43">
        <f>'Lack of Coping Capacity'!H75</f>
        <v>2.8</v>
      </c>
      <c r="AB76" s="157">
        <f>'Lack of Coping Capacity'!M75</f>
        <v>1.7</v>
      </c>
      <c r="AC76" s="157">
        <f>'Lack of Coping Capacity'!R75</f>
        <v>0.1</v>
      </c>
      <c r="AD76" s="157">
        <f>'Lack of Coping Capacity'!V75</f>
        <v>2.1</v>
      </c>
      <c r="AE76" s="43">
        <f>'Lack of Coping Capacity'!W75</f>
        <v>1.3</v>
      </c>
      <c r="AF76" s="44">
        <f t="shared" si="13"/>
        <v>2.1</v>
      </c>
      <c r="AG76" s="170">
        <f t="shared" si="14"/>
        <v>1.9</v>
      </c>
      <c r="AH76" s="145">
        <f t="shared" si="15"/>
        <v>159</v>
      </c>
      <c r="AI76" s="165">
        <f>COUNTIF('Indicator Data'!C77:BB77,"No data")</f>
        <v>3</v>
      </c>
      <c r="AJ76" s="168">
        <f t="shared" si="16"/>
        <v>5.8823529411764705E-2</v>
      </c>
    </row>
    <row r="77" spans="1:36" ht="16.5" thickTop="1" thickBot="1" x14ac:dyDescent="0.3">
      <c r="A77" s="130" t="s">
        <v>140</v>
      </c>
      <c r="B77" s="47" t="s">
        <v>139</v>
      </c>
      <c r="C77" s="164">
        <f>'Hazard &amp; Exposure'!AO76</f>
        <v>6.1</v>
      </c>
      <c r="D77" s="163">
        <f>'Hazard &amp; Exposure'!AP76</f>
        <v>0.1</v>
      </c>
      <c r="E77" s="163">
        <f>'Hazard &amp; Exposure'!AQ76</f>
        <v>0</v>
      </c>
      <c r="F77" s="163">
        <f>'Hazard &amp; Exposure'!AR76</f>
        <v>0</v>
      </c>
      <c r="G77" s="163">
        <f>'Hazard &amp; Exposure'!AU76</f>
        <v>0</v>
      </c>
      <c r="H77" s="43">
        <f>'Hazard &amp; Exposure'!AV76</f>
        <v>1.7</v>
      </c>
      <c r="I77" s="163">
        <f>'Hazard &amp; Exposure'!AY76</f>
        <v>0</v>
      </c>
      <c r="J77" s="163">
        <f>'Hazard &amp; Exposure'!BB76</f>
        <v>0</v>
      </c>
      <c r="K77" s="43">
        <f>'Hazard &amp; Exposure'!BC76</f>
        <v>0</v>
      </c>
      <c r="L77" s="44">
        <f t="shared" si="11"/>
        <v>0.9</v>
      </c>
      <c r="M77" s="161">
        <f>Vulnerability!E76</f>
        <v>0.9</v>
      </c>
      <c r="N77" s="159">
        <f>Vulnerability!H76</f>
        <v>0.8</v>
      </c>
      <c r="O77" s="159">
        <f>Vulnerability!M76</f>
        <v>0</v>
      </c>
      <c r="P77" s="43">
        <f>Vulnerability!N76</f>
        <v>0.7</v>
      </c>
      <c r="Q77" s="159">
        <f>Vulnerability!S76</f>
        <v>1.2</v>
      </c>
      <c r="R77" s="158">
        <f>Vulnerability!W76</f>
        <v>0.4</v>
      </c>
      <c r="S77" s="158">
        <f>Vulnerability!Z76</f>
        <v>0.2</v>
      </c>
      <c r="T77" s="158">
        <f>Vulnerability!AC76</f>
        <v>0</v>
      </c>
      <c r="U77" s="158">
        <f>Vulnerability!AI76</f>
        <v>1.3</v>
      </c>
      <c r="V77" s="159">
        <f>Vulnerability!AJ76</f>
        <v>0.5</v>
      </c>
      <c r="W77" s="43">
        <f>Vulnerability!AK76</f>
        <v>0.9</v>
      </c>
      <c r="X77" s="44">
        <f t="shared" si="12"/>
        <v>0.8</v>
      </c>
      <c r="Y77" s="160" t="str">
        <f>'Lack of Coping Capacity'!D76</f>
        <v>x</v>
      </c>
      <c r="Z77" s="157">
        <f>'Lack of Coping Capacity'!G76</f>
        <v>2.1</v>
      </c>
      <c r="AA77" s="43">
        <f>'Lack of Coping Capacity'!H76</f>
        <v>2.1</v>
      </c>
      <c r="AB77" s="157">
        <f>'Lack of Coping Capacity'!M76</f>
        <v>1.6</v>
      </c>
      <c r="AC77" s="157">
        <f>'Lack of Coping Capacity'!R76</f>
        <v>2.6</v>
      </c>
      <c r="AD77" s="157">
        <f>'Lack of Coping Capacity'!V76</f>
        <v>1.2</v>
      </c>
      <c r="AE77" s="43">
        <f>'Lack of Coping Capacity'!W76</f>
        <v>1.8</v>
      </c>
      <c r="AF77" s="44">
        <f t="shared" si="13"/>
        <v>2</v>
      </c>
      <c r="AG77" s="170">
        <f t="shared" si="14"/>
        <v>1.1000000000000001</v>
      </c>
      <c r="AH77" s="145">
        <f t="shared" si="15"/>
        <v>181</v>
      </c>
      <c r="AI77" s="165">
        <f>COUNTIF('Indicator Data'!C78:BB78,"No data")</f>
        <v>6</v>
      </c>
      <c r="AJ77" s="168">
        <f t="shared" si="16"/>
        <v>0.11764705882352941</v>
      </c>
    </row>
    <row r="78" spans="1:36" ht="16.5" thickTop="1" thickBot="1" x14ac:dyDescent="0.3">
      <c r="A78" s="130" t="s">
        <v>142</v>
      </c>
      <c r="B78" s="47" t="s">
        <v>141</v>
      </c>
      <c r="C78" s="164">
        <f>'Hazard &amp; Exposure'!AO77</f>
        <v>7.9</v>
      </c>
      <c r="D78" s="163">
        <f>'Hazard &amp; Exposure'!AP77</f>
        <v>8.5</v>
      </c>
      <c r="E78" s="163">
        <f>'Hazard &amp; Exposure'!AQ77</f>
        <v>8.9</v>
      </c>
      <c r="F78" s="163">
        <f>'Hazard &amp; Exposure'!AR77</f>
        <v>7.5</v>
      </c>
      <c r="G78" s="163">
        <f>'Hazard &amp; Exposure'!AU77</f>
        <v>4.9000000000000004</v>
      </c>
      <c r="H78" s="43">
        <f>'Hazard &amp; Exposure'!AV77</f>
        <v>7.8</v>
      </c>
      <c r="I78" s="163">
        <f>'Hazard &amp; Exposure'!AY77</f>
        <v>9.9</v>
      </c>
      <c r="J78" s="163">
        <f>'Hazard &amp; Exposure'!BB77</f>
        <v>0</v>
      </c>
      <c r="K78" s="43">
        <f>'Hazard &amp; Exposure'!BC77</f>
        <v>6.9</v>
      </c>
      <c r="L78" s="44">
        <f t="shared" si="11"/>
        <v>7.4</v>
      </c>
      <c r="M78" s="161">
        <f>Vulnerability!E77</f>
        <v>5.4</v>
      </c>
      <c r="N78" s="159">
        <f>Vulnerability!H77</f>
        <v>4.9000000000000004</v>
      </c>
      <c r="O78" s="159">
        <f>Vulnerability!M77</f>
        <v>0.1</v>
      </c>
      <c r="P78" s="43">
        <f>Vulnerability!N77</f>
        <v>4</v>
      </c>
      <c r="Q78" s="159">
        <f>Vulnerability!S77</f>
        <v>6.3</v>
      </c>
      <c r="R78" s="158">
        <f>Vulnerability!W77</f>
        <v>1.3</v>
      </c>
      <c r="S78" s="158">
        <f>Vulnerability!Z77</f>
        <v>6.9</v>
      </c>
      <c r="T78" s="158">
        <f>Vulnerability!AC77</f>
        <v>0.3</v>
      </c>
      <c r="U78" s="158">
        <f>Vulnerability!AI77</f>
        <v>4.4000000000000004</v>
      </c>
      <c r="V78" s="159">
        <f>Vulnerability!AJ77</f>
        <v>3.7</v>
      </c>
      <c r="W78" s="43">
        <f>Vulnerability!AK77</f>
        <v>5.0999999999999996</v>
      </c>
      <c r="X78" s="44">
        <f t="shared" si="12"/>
        <v>4.5999999999999996</v>
      </c>
      <c r="Y78" s="160">
        <f>'Lack of Coping Capacity'!D77</f>
        <v>1.8</v>
      </c>
      <c r="Z78" s="157">
        <f>'Lack of Coping Capacity'!G77</f>
        <v>5.8</v>
      </c>
      <c r="AA78" s="43">
        <f>'Lack of Coping Capacity'!H77</f>
        <v>3.8</v>
      </c>
      <c r="AB78" s="157">
        <f>'Lack of Coping Capacity'!M77</f>
        <v>5.9</v>
      </c>
      <c r="AC78" s="157">
        <f>'Lack of Coping Capacity'!R77</f>
        <v>5.2</v>
      </c>
      <c r="AD78" s="157">
        <f>'Lack of Coping Capacity'!V77</f>
        <v>7.2</v>
      </c>
      <c r="AE78" s="43">
        <f>'Lack of Coping Capacity'!W77</f>
        <v>6.1</v>
      </c>
      <c r="AF78" s="44">
        <f t="shared" si="13"/>
        <v>5.0999999999999996</v>
      </c>
      <c r="AG78" s="170">
        <f t="shared" si="14"/>
        <v>5.6</v>
      </c>
      <c r="AH78" s="145">
        <f t="shared" si="15"/>
        <v>23</v>
      </c>
      <c r="AI78" s="165">
        <f>COUNTIF('Indicator Data'!C79:BB79,"No data")</f>
        <v>0</v>
      </c>
      <c r="AJ78" s="168">
        <f t="shared" si="16"/>
        <v>0</v>
      </c>
    </row>
    <row r="79" spans="1:36" ht="16.5" thickTop="1" thickBot="1" x14ac:dyDescent="0.3">
      <c r="A79" s="130" t="s">
        <v>144</v>
      </c>
      <c r="B79" s="47" t="s">
        <v>143</v>
      </c>
      <c r="C79" s="164">
        <f>'Hazard &amp; Exposure'!AO78</f>
        <v>8.5</v>
      </c>
      <c r="D79" s="163">
        <f>'Hazard &amp; Exposure'!AP78</f>
        <v>8.1</v>
      </c>
      <c r="E79" s="163">
        <f>'Hazard &amp; Exposure'!AQ78</f>
        <v>9.9</v>
      </c>
      <c r="F79" s="163">
        <f>'Hazard &amp; Exposure'!AR78</f>
        <v>2.5</v>
      </c>
      <c r="G79" s="163">
        <f>'Hazard &amp; Exposure'!AU78</f>
        <v>2.2999999999999998</v>
      </c>
      <c r="H79" s="43">
        <f>'Hazard &amp; Exposure'!AV78</f>
        <v>7.4</v>
      </c>
      <c r="I79" s="163">
        <f>'Hazard &amp; Exposure'!AY78</f>
        <v>7.8</v>
      </c>
      <c r="J79" s="163">
        <f>'Hazard &amp; Exposure'!BB78</f>
        <v>0</v>
      </c>
      <c r="K79" s="43">
        <f>'Hazard &amp; Exposure'!BC78</f>
        <v>5.5</v>
      </c>
      <c r="L79" s="44">
        <f t="shared" si="11"/>
        <v>6.5</v>
      </c>
      <c r="M79" s="161">
        <f>Vulnerability!E78</f>
        <v>2.2999999999999998</v>
      </c>
      <c r="N79" s="159">
        <f>Vulnerability!H78</f>
        <v>5</v>
      </c>
      <c r="O79" s="159">
        <f>Vulnerability!M78</f>
        <v>0</v>
      </c>
      <c r="P79" s="43">
        <f>Vulnerability!N78</f>
        <v>2.4</v>
      </c>
      <c r="Q79" s="159">
        <f>Vulnerability!S78</f>
        <v>3.6</v>
      </c>
      <c r="R79" s="158">
        <f>Vulnerability!W78</f>
        <v>1.5</v>
      </c>
      <c r="S79" s="158">
        <f>Vulnerability!Z78</f>
        <v>3.4</v>
      </c>
      <c r="T79" s="158">
        <f>Vulnerability!AC78</f>
        <v>0.2</v>
      </c>
      <c r="U79" s="158">
        <f>Vulnerability!AI78</f>
        <v>3.7</v>
      </c>
      <c r="V79" s="159">
        <f>Vulnerability!AJ78</f>
        <v>2.2999999999999998</v>
      </c>
      <c r="W79" s="43">
        <f>Vulnerability!AK78</f>
        <v>3</v>
      </c>
      <c r="X79" s="44">
        <f t="shared" si="12"/>
        <v>2.7</v>
      </c>
      <c r="Y79" s="160">
        <f>'Lack of Coping Capacity'!D78</f>
        <v>3.3</v>
      </c>
      <c r="Z79" s="157">
        <f>'Lack of Coping Capacity'!G78</f>
        <v>6.1</v>
      </c>
      <c r="AA79" s="43">
        <f>'Lack of Coping Capacity'!H78</f>
        <v>4.7</v>
      </c>
      <c r="AB79" s="157">
        <f>'Lack of Coping Capacity'!M78</f>
        <v>3.5</v>
      </c>
      <c r="AC79" s="157">
        <f>'Lack of Coping Capacity'!R78</f>
        <v>5.3</v>
      </c>
      <c r="AD79" s="157">
        <f>'Lack of Coping Capacity'!V78</f>
        <v>8.1</v>
      </c>
      <c r="AE79" s="43">
        <f>'Lack of Coping Capacity'!W78</f>
        <v>5.6</v>
      </c>
      <c r="AF79" s="44">
        <f t="shared" si="13"/>
        <v>5.2</v>
      </c>
      <c r="AG79" s="170">
        <f t="shared" si="14"/>
        <v>4.5</v>
      </c>
      <c r="AH79" s="145">
        <f t="shared" si="15"/>
        <v>48</v>
      </c>
      <c r="AI79" s="165">
        <f>COUNTIF('Indicator Data'!C80:BB80,"No data")</f>
        <v>0</v>
      </c>
      <c r="AJ79" s="168">
        <f t="shared" si="16"/>
        <v>0</v>
      </c>
    </row>
    <row r="80" spans="1:36" ht="16.5" thickTop="1" thickBot="1" x14ac:dyDescent="0.3">
      <c r="A80" s="130" t="s">
        <v>882</v>
      </c>
      <c r="B80" s="47" t="s">
        <v>145</v>
      </c>
      <c r="C80" s="164">
        <f>'Hazard &amp; Exposure'!AO79</f>
        <v>10</v>
      </c>
      <c r="D80" s="163">
        <f>'Hazard &amp; Exposure'!AP79</f>
        <v>6.4</v>
      </c>
      <c r="E80" s="163">
        <f>'Hazard &amp; Exposure'!AQ79</f>
        <v>6.5</v>
      </c>
      <c r="F80" s="163">
        <f>'Hazard &amp; Exposure'!AR79</f>
        <v>0.3</v>
      </c>
      <c r="G80" s="163">
        <f>'Hazard &amp; Exposure'!AU79</f>
        <v>4.8</v>
      </c>
      <c r="H80" s="43">
        <f>'Hazard &amp; Exposure'!AV79</f>
        <v>6.7</v>
      </c>
      <c r="I80" s="163">
        <f>'Hazard &amp; Exposure'!AY79</f>
        <v>2</v>
      </c>
      <c r="J80" s="163">
        <f>'Hazard &amp; Exposure'!BB79</f>
        <v>0</v>
      </c>
      <c r="K80" s="43">
        <f>'Hazard &amp; Exposure'!BC79</f>
        <v>1.4</v>
      </c>
      <c r="L80" s="44">
        <f t="shared" si="11"/>
        <v>4.5999999999999996</v>
      </c>
      <c r="M80" s="161">
        <f>Vulnerability!E79</f>
        <v>3.1</v>
      </c>
      <c r="N80" s="159">
        <f>Vulnerability!H79</f>
        <v>5.0999999999999996</v>
      </c>
      <c r="O80" s="159">
        <f>Vulnerability!M79</f>
        <v>0.1</v>
      </c>
      <c r="P80" s="43">
        <f>Vulnerability!N79</f>
        <v>2.9</v>
      </c>
      <c r="Q80" s="159">
        <f>Vulnerability!S79</f>
        <v>8</v>
      </c>
      <c r="R80" s="158">
        <f>Vulnerability!W79</f>
        <v>0.2</v>
      </c>
      <c r="S80" s="158">
        <f>Vulnerability!Z79</f>
        <v>1.2</v>
      </c>
      <c r="T80" s="158">
        <f>Vulnerability!AC79</f>
        <v>0.3</v>
      </c>
      <c r="U80" s="158">
        <f>Vulnerability!AI79</f>
        <v>2</v>
      </c>
      <c r="V80" s="159">
        <f>Vulnerability!AJ79</f>
        <v>1</v>
      </c>
      <c r="W80" s="43">
        <f>Vulnerability!AK79</f>
        <v>5.5</v>
      </c>
      <c r="X80" s="44">
        <f t="shared" si="12"/>
        <v>4.3</v>
      </c>
      <c r="Y80" s="160">
        <f>'Lack of Coping Capacity'!D79</f>
        <v>4.4000000000000004</v>
      </c>
      <c r="Z80" s="157">
        <f>'Lack of Coping Capacity'!G79</f>
        <v>6.9</v>
      </c>
      <c r="AA80" s="43">
        <f>'Lack of Coping Capacity'!H79</f>
        <v>5.7</v>
      </c>
      <c r="AB80" s="157">
        <f>'Lack of Coping Capacity'!M79</f>
        <v>3.8</v>
      </c>
      <c r="AC80" s="157">
        <f>'Lack of Coping Capacity'!R79</f>
        <v>3.7</v>
      </c>
      <c r="AD80" s="157">
        <f>'Lack of Coping Capacity'!V79</f>
        <v>4.4000000000000004</v>
      </c>
      <c r="AE80" s="43">
        <f>'Lack of Coping Capacity'!W79</f>
        <v>4</v>
      </c>
      <c r="AF80" s="44">
        <f t="shared" si="13"/>
        <v>4.9000000000000004</v>
      </c>
      <c r="AG80" s="170">
        <f t="shared" si="14"/>
        <v>4.5999999999999996</v>
      </c>
      <c r="AH80" s="145">
        <f t="shared" si="15"/>
        <v>41</v>
      </c>
      <c r="AI80" s="165">
        <f>COUNTIF('Indicator Data'!C81:BB81,"No data")</f>
        <v>1</v>
      </c>
      <c r="AJ80" s="168">
        <f t="shared" si="16"/>
        <v>1.9607843137254902E-2</v>
      </c>
    </row>
    <row r="81" spans="1:36" ht="16.5" thickTop="1" thickBot="1" x14ac:dyDescent="0.3">
      <c r="A81" s="130" t="s">
        <v>147</v>
      </c>
      <c r="B81" s="47" t="s">
        <v>146</v>
      </c>
      <c r="C81" s="164">
        <f>'Hazard &amp; Exposure'!AO80</f>
        <v>6.7</v>
      </c>
      <c r="D81" s="163">
        <f>'Hazard &amp; Exposure'!AP80</f>
        <v>9.5</v>
      </c>
      <c r="E81" s="163">
        <f>'Hazard &amp; Exposure'!AQ80</f>
        <v>0</v>
      </c>
      <c r="F81" s="163">
        <f>'Hazard &amp; Exposure'!AR80</f>
        <v>0</v>
      </c>
      <c r="G81" s="163">
        <f>'Hazard &amp; Exposure'!AU80</f>
        <v>2</v>
      </c>
      <c r="H81" s="43">
        <f>'Hazard &amp; Exposure'!AV80</f>
        <v>5.0999999999999996</v>
      </c>
      <c r="I81" s="163">
        <f>'Hazard &amp; Exposure'!AY80</f>
        <v>8.3000000000000007</v>
      </c>
      <c r="J81" s="163">
        <f>'Hazard &amp; Exposure'!BB80</f>
        <v>10</v>
      </c>
      <c r="K81" s="43">
        <f>'Hazard &amp; Exposure'!BC80</f>
        <v>10</v>
      </c>
      <c r="L81" s="44">
        <f t="shared" si="11"/>
        <v>8.5</v>
      </c>
      <c r="M81" s="161">
        <f>Vulnerability!E80</f>
        <v>2.7</v>
      </c>
      <c r="N81" s="159">
        <f>Vulnerability!H80</f>
        <v>4.2</v>
      </c>
      <c r="O81" s="159">
        <f>Vulnerability!M80</f>
        <v>1.7</v>
      </c>
      <c r="P81" s="43">
        <f>Vulnerability!N80</f>
        <v>2.8</v>
      </c>
      <c r="Q81" s="159">
        <f>Vulnerability!S80</f>
        <v>10</v>
      </c>
      <c r="R81" s="158">
        <f>Vulnerability!W80</f>
        <v>0.4</v>
      </c>
      <c r="S81" s="158">
        <f>Vulnerability!Z80</f>
        <v>2.1</v>
      </c>
      <c r="T81" s="158">
        <f>Vulnerability!AC80</f>
        <v>0</v>
      </c>
      <c r="U81" s="158">
        <f>Vulnerability!AI80</f>
        <v>5.0999999999999996</v>
      </c>
      <c r="V81" s="159">
        <f>Vulnerability!AJ80</f>
        <v>2.2000000000000002</v>
      </c>
      <c r="W81" s="43">
        <f>Vulnerability!AK80</f>
        <v>8</v>
      </c>
      <c r="X81" s="44">
        <f t="shared" si="12"/>
        <v>6</v>
      </c>
      <c r="Y81" s="160">
        <f>'Lack of Coping Capacity'!D80</f>
        <v>8.4</v>
      </c>
      <c r="Z81" s="157">
        <f>'Lack of Coping Capacity'!G80</f>
        <v>7.8</v>
      </c>
      <c r="AA81" s="43">
        <f>'Lack of Coping Capacity'!H80</f>
        <v>8.1</v>
      </c>
      <c r="AB81" s="157">
        <f>'Lack of Coping Capacity'!M80</f>
        <v>4.5999999999999996</v>
      </c>
      <c r="AC81" s="157">
        <f>'Lack of Coping Capacity'!R80</f>
        <v>4.4000000000000004</v>
      </c>
      <c r="AD81" s="157">
        <f>'Lack of Coping Capacity'!V80</f>
        <v>8.8000000000000007</v>
      </c>
      <c r="AE81" s="43">
        <f>'Lack of Coping Capacity'!W80</f>
        <v>5.9</v>
      </c>
      <c r="AF81" s="44">
        <f t="shared" si="13"/>
        <v>7.1</v>
      </c>
      <c r="AG81" s="170">
        <f t="shared" si="14"/>
        <v>7.1</v>
      </c>
      <c r="AH81" s="145">
        <f t="shared" si="15"/>
        <v>7</v>
      </c>
      <c r="AI81" s="165">
        <f>COUNTIF('Indicator Data'!C82:BB82,"No data")</f>
        <v>1</v>
      </c>
      <c r="AJ81" s="168">
        <f t="shared" si="16"/>
        <v>1.9607843137254902E-2</v>
      </c>
    </row>
    <row r="82" spans="1:36" ht="16.5" thickTop="1" thickBot="1" x14ac:dyDescent="0.3">
      <c r="A82" s="130" t="s">
        <v>149</v>
      </c>
      <c r="B82" s="47" t="s">
        <v>148</v>
      </c>
      <c r="C82" s="164">
        <f>'Hazard &amp; Exposure'!AO81</f>
        <v>0.1</v>
      </c>
      <c r="D82" s="163">
        <f>'Hazard &amp; Exposure'!AP81</f>
        <v>3.8</v>
      </c>
      <c r="E82" s="163">
        <f>'Hazard &amp; Exposure'!AQ81</f>
        <v>6</v>
      </c>
      <c r="F82" s="163">
        <f>'Hazard &amp; Exposure'!AR81</f>
        <v>0</v>
      </c>
      <c r="G82" s="163">
        <f>'Hazard &amp; Exposure'!AU81</f>
        <v>0</v>
      </c>
      <c r="H82" s="43">
        <f>'Hazard &amp; Exposure'!AV81</f>
        <v>2.4</v>
      </c>
      <c r="I82" s="163">
        <f>'Hazard &amp; Exposure'!AY81</f>
        <v>0.1</v>
      </c>
      <c r="J82" s="163">
        <f>'Hazard &amp; Exposure'!BB81</f>
        <v>0</v>
      </c>
      <c r="K82" s="43">
        <f>'Hazard &amp; Exposure'!BC81</f>
        <v>0.1</v>
      </c>
      <c r="L82" s="44">
        <f t="shared" si="11"/>
        <v>1.3</v>
      </c>
      <c r="M82" s="161">
        <f>Vulnerability!E81</f>
        <v>0.8</v>
      </c>
      <c r="N82" s="159">
        <f>Vulnerability!H81</f>
        <v>1.7</v>
      </c>
      <c r="O82" s="159">
        <f>Vulnerability!M81</f>
        <v>0</v>
      </c>
      <c r="P82" s="43">
        <f>Vulnerability!N81</f>
        <v>0.8</v>
      </c>
      <c r="Q82" s="159">
        <f>Vulnerability!S81</f>
        <v>3</v>
      </c>
      <c r="R82" s="158">
        <f>Vulnerability!W81</f>
        <v>0.4</v>
      </c>
      <c r="S82" s="158">
        <f>Vulnerability!Z81</f>
        <v>0.3</v>
      </c>
      <c r="T82" s="158">
        <f>Vulnerability!AC81</f>
        <v>0</v>
      </c>
      <c r="U82" s="158">
        <f>Vulnerability!AI81</f>
        <v>0.4</v>
      </c>
      <c r="V82" s="159">
        <f>Vulnerability!AJ81</f>
        <v>0.3</v>
      </c>
      <c r="W82" s="43">
        <f>Vulnerability!AK81</f>
        <v>1.7</v>
      </c>
      <c r="X82" s="44">
        <f t="shared" si="12"/>
        <v>1.3</v>
      </c>
      <c r="Y82" s="160" t="str">
        <f>'Lack of Coping Capacity'!D81</f>
        <v>x</v>
      </c>
      <c r="Z82" s="157">
        <f>'Lack of Coping Capacity'!G81</f>
        <v>2.4</v>
      </c>
      <c r="AA82" s="43">
        <f>'Lack of Coping Capacity'!H81</f>
        <v>2.4</v>
      </c>
      <c r="AB82" s="157">
        <f>'Lack of Coping Capacity'!M81</f>
        <v>2.2999999999999998</v>
      </c>
      <c r="AC82" s="157">
        <f>'Lack of Coping Capacity'!R81</f>
        <v>0.5</v>
      </c>
      <c r="AD82" s="157">
        <f>'Lack of Coping Capacity'!V81</f>
        <v>1.6</v>
      </c>
      <c r="AE82" s="43">
        <f>'Lack of Coping Capacity'!W81</f>
        <v>1.5</v>
      </c>
      <c r="AF82" s="44">
        <f t="shared" si="13"/>
        <v>2</v>
      </c>
      <c r="AG82" s="170">
        <f t="shared" si="14"/>
        <v>1.5</v>
      </c>
      <c r="AH82" s="145">
        <f t="shared" si="15"/>
        <v>173</v>
      </c>
      <c r="AI82" s="165">
        <f>COUNTIF('Indicator Data'!C83:BB83,"No data")</f>
        <v>5</v>
      </c>
      <c r="AJ82" s="168">
        <f t="shared" si="16"/>
        <v>9.8039215686274508E-2</v>
      </c>
    </row>
    <row r="83" spans="1:36" ht="16.5" thickTop="1" thickBot="1" x14ac:dyDescent="0.3">
      <c r="A83" s="130" t="s">
        <v>151</v>
      </c>
      <c r="B83" s="47" t="s">
        <v>150</v>
      </c>
      <c r="C83" s="164">
        <f>'Hazard &amp; Exposure'!AO82</f>
        <v>6.4</v>
      </c>
      <c r="D83" s="163">
        <f>'Hazard &amp; Exposure'!AP82</f>
        <v>2.1</v>
      </c>
      <c r="E83" s="163">
        <f>'Hazard &amp; Exposure'!AQ82</f>
        <v>4.3</v>
      </c>
      <c r="F83" s="163">
        <f>'Hazard &amp; Exposure'!AR82</f>
        <v>0</v>
      </c>
      <c r="G83" s="163">
        <f>'Hazard &amp; Exposure'!AU82</f>
        <v>2</v>
      </c>
      <c r="H83" s="43">
        <f>'Hazard &amp; Exposure'!AV82</f>
        <v>3.3</v>
      </c>
      <c r="I83" s="163">
        <f>'Hazard &amp; Exposure'!AY82</f>
        <v>3.4</v>
      </c>
      <c r="J83" s="163">
        <f>'Hazard &amp; Exposure'!BB82</f>
        <v>0</v>
      </c>
      <c r="K83" s="43">
        <f>'Hazard &amp; Exposure'!BC82</f>
        <v>2.4</v>
      </c>
      <c r="L83" s="44">
        <f t="shared" si="11"/>
        <v>2.9</v>
      </c>
      <c r="M83" s="161">
        <f>Vulnerability!E82</f>
        <v>1</v>
      </c>
      <c r="N83" s="159">
        <f>Vulnerability!H82</f>
        <v>2.9</v>
      </c>
      <c r="O83" s="159">
        <f>Vulnerability!M82</f>
        <v>0</v>
      </c>
      <c r="P83" s="43">
        <f>Vulnerability!N82</f>
        <v>1.2</v>
      </c>
      <c r="Q83" s="159">
        <f>Vulnerability!S82</f>
        <v>5</v>
      </c>
      <c r="R83" s="158">
        <f>Vulnerability!W82</f>
        <v>0.3</v>
      </c>
      <c r="S83" s="158">
        <f>Vulnerability!Z82</f>
        <v>0.3</v>
      </c>
      <c r="T83" s="158">
        <f>Vulnerability!AC82</f>
        <v>0</v>
      </c>
      <c r="U83" s="158">
        <f>Vulnerability!AI82</f>
        <v>0.5</v>
      </c>
      <c r="V83" s="159">
        <f>Vulnerability!AJ82</f>
        <v>0.3</v>
      </c>
      <c r="W83" s="43">
        <f>Vulnerability!AK82</f>
        <v>3</v>
      </c>
      <c r="X83" s="44">
        <f t="shared" si="12"/>
        <v>2.1</v>
      </c>
      <c r="Y83" s="160" t="str">
        <f>'Lack of Coping Capacity'!D82</f>
        <v>x</v>
      </c>
      <c r="Z83" s="157">
        <f>'Lack of Coping Capacity'!G82</f>
        <v>3.3</v>
      </c>
      <c r="AA83" s="43">
        <f>'Lack of Coping Capacity'!H82</f>
        <v>3.3</v>
      </c>
      <c r="AB83" s="157">
        <f>'Lack of Coping Capacity'!M82</f>
        <v>1.9</v>
      </c>
      <c r="AC83" s="157">
        <f>'Lack of Coping Capacity'!R82</f>
        <v>0</v>
      </c>
      <c r="AD83" s="157">
        <f>'Lack of Coping Capacity'!V82</f>
        <v>1.5</v>
      </c>
      <c r="AE83" s="43">
        <f>'Lack of Coping Capacity'!W82</f>
        <v>1.1000000000000001</v>
      </c>
      <c r="AF83" s="44">
        <f t="shared" si="13"/>
        <v>2.2999999999999998</v>
      </c>
      <c r="AG83" s="170">
        <f t="shared" si="14"/>
        <v>2.4</v>
      </c>
      <c r="AH83" s="145">
        <f t="shared" si="15"/>
        <v>136</v>
      </c>
      <c r="AI83" s="165">
        <f>COUNTIF('Indicator Data'!C84:BB84,"No data")</f>
        <v>4</v>
      </c>
      <c r="AJ83" s="168">
        <f t="shared" si="16"/>
        <v>7.8431372549019607E-2</v>
      </c>
    </row>
    <row r="84" spans="1:36" ht="16.5" thickTop="1" thickBot="1" x14ac:dyDescent="0.3">
      <c r="A84" s="130" t="s">
        <v>153</v>
      </c>
      <c r="B84" s="47" t="s">
        <v>152</v>
      </c>
      <c r="C84" s="164">
        <f>'Hazard &amp; Exposure'!AO83</f>
        <v>6.5</v>
      </c>
      <c r="D84" s="163">
        <f>'Hazard &amp; Exposure'!AP83</f>
        <v>5.0999999999999996</v>
      </c>
      <c r="E84" s="163">
        <f>'Hazard &amp; Exposure'!AQ83</f>
        <v>8.5</v>
      </c>
      <c r="F84" s="163">
        <f>'Hazard &amp; Exposure'!AR83</f>
        <v>0</v>
      </c>
      <c r="G84" s="163">
        <f>'Hazard &amp; Exposure'!AU83</f>
        <v>1.6</v>
      </c>
      <c r="H84" s="43">
        <f>'Hazard &amp; Exposure'!AV83</f>
        <v>5.0999999999999996</v>
      </c>
      <c r="I84" s="163">
        <f>'Hazard &amp; Exposure'!AY83</f>
        <v>5.0999999999999996</v>
      </c>
      <c r="J84" s="163">
        <f>'Hazard &amp; Exposure'!BB83</f>
        <v>0</v>
      </c>
      <c r="K84" s="43">
        <f>'Hazard &amp; Exposure'!BC83</f>
        <v>3.6</v>
      </c>
      <c r="L84" s="44">
        <f t="shared" si="11"/>
        <v>4.4000000000000004</v>
      </c>
      <c r="M84" s="161">
        <f>Vulnerability!E83</f>
        <v>1.2</v>
      </c>
      <c r="N84" s="159">
        <f>Vulnerability!H83</f>
        <v>1.8</v>
      </c>
      <c r="O84" s="159">
        <f>Vulnerability!M83</f>
        <v>0</v>
      </c>
      <c r="P84" s="43">
        <f>Vulnerability!N83</f>
        <v>1.1000000000000001</v>
      </c>
      <c r="Q84" s="159">
        <f>Vulnerability!S83</f>
        <v>5.0999999999999996</v>
      </c>
      <c r="R84" s="158">
        <f>Vulnerability!W83</f>
        <v>0.4</v>
      </c>
      <c r="S84" s="158">
        <f>Vulnerability!Z83</f>
        <v>0.3</v>
      </c>
      <c r="T84" s="158">
        <f>Vulnerability!AC83</f>
        <v>0</v>
      </c>
      <c r="U84" s="158">
        <f>Vulnerability!AI83</f>
        <v>0.9</v>
      </c>
      <c r="V84" s="159">
        <f>Vulnerability!AJ83</f>
        <v>0.4</v>
      </c>
      <c r="W84" s="43">
        <f>Vulnerability!AK83</f>
        <v>3.1</v>
      </c>
      <c r="X84" s="44">
        <f t="shared" si="12"/>
        <v>2.2000000000000002</v>
      </c>
      <c r="Y84" s="160">
        <f>'Lack of Coping Capacity'!D83</f>
        <v>2.4</v>
      </c>
      <c r="Z84" s="157">
        <f>'Lack of Coping Capacity'!G83</f>
        <v>4.9000000000000004</v>
      </c>
      <c r="AA84" s="43">
        <f>'Lack of Coping Capacity'!H83</f>
        <v>3.7</v>
      </c>
      <c r="AB84" s="157">
        <f>'Lack of Coping Capacity'!M83</f>
        <v>1.6</v>
      </c>
      <c r="AC84" s="157">
        <f>'Lack of Coping Capacity'!R83</f>
        <v>0</v>
      </c>
      <c r="AD84" s="157">
        <f>'Lack of Coping Capacity'!V83</f>
        <v>1.3</v>
      </c>
      <c r="AE84" s="43">
        <f>'Lack of Coping Capacity'!W83</f>
        <v>1</v>
      </c>
      <c r="AF84" s="44">
        <f t="shared" si="13"/>
        <v>2.5</v>
      </c>
      <c r="AG84" s="170">
        <f t="shared" si="14"/>
        <v>2.9</v>
      </c>
      <c r="AH84" s="145">
        <f t="shared" si="15"/>
        <v>110</v>
      </c>
      <c r="AI84" s="165">
        <f>COUNTIF('Indicator Data'!C85:BB85,"No data")</f>
        <v>3</v>
      </c>
      <c r="AJ84" s="168">
        <f t="shared" si="16"/>
        <v>5.8823529411764705E-2</v>
      </c>
    </row>
    <row r="85" spans="1:36" ht="16.5" thickTop="1" thickBot="1" x14ac:dyDescent="0.3">
      <c r="A85" s="130" t="s">
        <v>155</v>
      </c>
      <c r="B85" s="47" t="s">
        <v>154</v>
      </c>
      <c r="C85" s="164">
        <f>'Hazard &amp; Exposure'!AO84</f>
        <v>6.2</v>
      </c>
      <c r="D85" s="163">
        <f>'Hazard &amp; Exposure'!AP84</f>
        <v>3</v>
      </c>
      <c r="E85" s="163">
        <f>'Hazard &amp; Exposure'!AQ84</f>
        <v>0</v>
      </c>
      <c r="F85" s="163">
        <f>'Hazard &amp; Exposure'!AR84</f>
        <v>6.9</v>
      </c>
      <c r="G85" s="163">
        <f>'Hazard &amp; Exposure'!AU84</f>
        <v>0.4</v>
      </c>
      <c r="H85" s="43">
        <f>'Hazard &amp; Exposure'!AV84</f>
        <v>3.9</v>
      </c>
      <c r="I85" s="163">
        <f>'Hazard &amp; Exposure'!AY84</f>
        <v>0.3</v>
      </c>
      <c r="J85" s="163">
        <f>'Hazard &amp; Exposure'!BB84</f>
        <v>0</v>
      </c>
      <c r="K85" s="43">
        <f>'Hazard &amp; Exposure'!BC84</f>
        <v>0.2</v>
      </c>
      <c r="L85" s="44">
        <f t="shared" si="11"/>
        <v>2.2000000000000002</v>
      </c>
      <c r="M85" s="161">
        <f>Vulnerability!E84</f>
        <v>3.6</v>
      </c>
      <c r="N85" s="159">
        <f>Vulnerability!H84</f>
        <v>5.6</v>
      </c>
      <c r="O85" s="159">
        <f>Vulnerability!M84</f>
        <v>0.5</v>
      </c>
      <c r="P85" s="43">
        <f>Vulnerability!N84</f>
        <v>3.3</v>
      </c>
      <c r="Q85" s="159">
        <f>Vulnerability!S84</f>
        <v>0</v>
      </c>
      <c r="R85" s="158">
        <f>Vulnerability!W84</f>
        <v>1.9</v>
      </c>
      <c r="S85" s="158">
        <f>Vulnerability!Z84</f>
        <v>0.9</v>
      </c>
      <c r="T85" s="158">
        <f>Vulnerability!AC84</f>
        <v>1.7</v>
      </c>
      <c r="U85" s="158">
        <f>Vulnerability!AI84</f>
        <v>3.2</v>
      </c>
      <c r="V85" s="159">
        <f>Vulnerability!AJ84</f>
        <v>2</v>
      </c>
      <c r="W85" s="43">
        <f>Vulnerability!AK84</f>
        <v>1</v>
      </c>
      <c r="X85" s="44">
        <f t="shared" si="12"/>
        <v>2.2000000000000002</v>
      </c>
      <c r="Y85" s="160">
        <f>'Lack of Coping Capacity'!D84</f>
        <v>3.3</v>
      </c>
      <c r="Z85" s="157">
        <f>'Lack of Coping Capacity'!G84</f>
        <v>5.6</v>
      </c>
      <c r="AA85" s="43">
        <f>'Lack of Coping Capacity'!H84</f>
        <v>4.5</v>
      </c>
      <c r="AB85" s="157">
        <f>'Lack of Coping Capacity'!M84</f>
        <v>3.6</v>
      </c>
      <c r="AC85" s="157">
        <f>'Lack of Coping Capacity'!R84</f>
        <v>1.9</v>
      </c>
      <c r="AD85" s="157">
        <f>'Lack of Coping Capacity'!V84</f>
        <v>6.4</v>
      </c>
      <c r="AE85" s="43">
        <f>'Lack of Coping Capacity'!W84</f>
        <v>4</v>
      </c>
      <c r="AF85" s="44">
        <f t="shared" si="13"/>
        <v>4.3</v>
      </c>
      <c r="AG85" s="170">
        <f t="shared" si="14"/>
        <v>2.8</v>
      </c>
      <c r="AH85" s="145">
        <f t="shared" si="15"/>
        <v>115</v>
      </c>
      <c r="AI85" s="165">
        <f>COUNTIF('Indicator Data'!C86:BB86,"No data")</f>
        <v>2</v>
      </c>
      <c r="AJ85" s="168">
        <f t="shared" si="16"/>
        <v>3.9215686274509803E-2</v>
      </c>
    </row>
    <row r="86" spans="1:36" ht="16.5" thickTop="1" thickBot="1" x14ac:dyDescent="0.3">
      <c r="A86" s="130" t="s">
        <v>157</v>
      </c>
      <c r="B86" s="47" t="s">
        <v>156</v>
      </c>
      <c r="C86" s="164">
        <f>'Hazard &amp; Exposure'!AO85</f>
        <v>10</v>
      </c>
      <c r="D86" s="163">
        <f>'Hazard &amp; Exposure'!AP85</f>
        <v>3.6</v>
      </c>
      <c r="E86" s="163">
        <f>'Hazard &amp; Exposure'!AQ85</f>
        <v>10</v>
      </c>
      <c r="F86" s="163">
        <f>'Hazard &amp; Exposure'!AR85</f>
        <v>9.9</v>
      </c>
      <c r="G86" s="163">
        <f>'Hazard &amp; Exposure'!AU85</f>
        <v>0</v>
      </c>
      <c r="H86" s="43">
        <f>'Hazard &amp; Exposure'!AV85</f>
        <v>8.5</v>
      </c>
      <c r="I86" s="163">
        <f>'Hazard &amp; Exposure'!AY85</f>
        <v>2.5</v>
      </c>
      <c r="J86" s="163">
        <f>'Hazard &amp; Exposure'!BB85</f>
        <v>0</v>
      </c>
      <c r="K86" s="43">
        <f>'Hazard &amp; Exposure'!BC85</f>
        <v>1.8</v>
      </c>
      <c r="L86" s="44">
        <f t="shared" si="11"/>
        <v>6.2</v>
      </c>
      <c r="M86" s="161">
        <f>Vulnerability!E85</f>
        <v>0.9</v>
      </c>
      <c r="N86" s="159">
        <f>Vulnerability!H85</f>
        <v>1.8</v>
      </c>
      <c r="O86" s="159">
        <f>Vulnerability!M85</f>
        <v>0</v>
      </c>
      <c r="P86" s="43">
        <f>Vulnerability!N85</f>
        <v>0.9</v>
      </c>
      <c r="Q86" s="159">
        <f>Vulnerability!S85</f>
        <v>0.7</v>
      </c>
      <c r="R86" s="158">
        <f>Vulnerability!W85</f>
        <v>0.3</v>
      </c>
      <c r="S86" s="158">
        <f>Vulnerability!Z85</f>
        <v>0.2</v>
      </c>
      <c r="T86" s="158">
        <f>Vulnerability!AC85</f>
        <v>0</v>
      </c>
      <c r="U86" s="158">
        <f>Vulnerability!AI85</f>
        <v>2.2000000000000002</v>
      </c>
      <c r="V86" s="159">
        <f>Vulnerability!AJ85</f>
        <v>0.7</v>
      </c>
      <c r="W86" s="43">
        <f>Vulnerability!AK85</f>
        <v>0.7</v>
      </c>
      <c r="X86" s="44">
        <f t="shared" si="12"/>
        <v>0.8</v>
      </c>
      <c r="Y86" s="160">
        <f>'Lack of Coping Capacity'!D85</f>
        <v>1.9</v>
      </c>
      <c r="Z86" s="157">
        <f>'Lack of Coping Capacity'!G85</f>
        <v>2.1</v>
      </c>
      <c r="AA86" s="43">
        <f>'Lack of Coping Capacity'!H85</f>
        <v>2</v>
      </c>
      <c r="AB86" s="157">
        <f>'Lack of Coping Capacity'!M85</f>
        <v>1.7</v>
      </c>
      <c r="AC86" s="157">
        <f>'Lack of Coping Capacity'!R85</f>
        <v>0</v>
      </c>
      <c r="AD86" s="157">
        <f>'Lack of Coping Capacity'!V85</f>
        <v>1.5</v>
      </c>
      <c r="AE86" s="43">
        <f>'Lack of Coping Capacity'!W85</f>
        <v>1.1000000000000001</v>
      </c>
      <c r="AF86" s="44">
        <f t="shared" si="13"/>
        <v>1.6</v>
      </c>
      <c r="AG86" s="170">
        <f t="shared" si="14"/>
        <v>2</v>
      </c>
      <c r="AH86" s="145">
        <f t="shared" si="15"/>
        <v>151</v>
      </c>
      <c r="AI86" s="165">
        <f>COUNTIF('Indicator Data'!C87:BB87,"No data")</f>
        <v>4</v>
      </c>
      <c r="AJ86" s="168">
        <f t="shared" si="16"/>
        <v>7.8431372549019607E-2</v>
      </c>
    </row>
    <row r="87" spans="1:36" ht="16.5" thickTop="1" thickBot="1" x14ac:dyDescent="0.3">
      <c r="A87" s="130" t="s">
        <v>159</v>
      </c>
      <c r="B87" s="47" t="s">
        <v>158</v>
      </c>
      <c r="C87" s="164">
        <f>'Hazard &amp; Exposure'!AO86</f>
        <v>6.5</v>
      </c>
      <c r="D87" s="163">
        <f>'Hazard &amp; Exposure'!AP86</f>
        <v>1.7</v>
      </c>
      <c r="E87" s="163">
        <f>'Hazard &amp; Exposure'!AQ86</f>
        <v>0</v>
      </c>
      <c r="F87" s="163">
        <f>'Hazard &amp; Exposure'!AR86</f>
        <v>0</v>
      </c>
      <c r="G87" s="163">
        <f>'Hazard &amp; Exposure'!AU86</f>
        <v>3.7</v>
      </c>
      <c r="H87" s="43">
        <f>'Hazard &amp; Exposure'!AV86</f>
        <v>2.8</v>
      </c>
      <c r="I87" s="163">
        <f>'Hazard &amp; Exposure'!AY86</f>
        <v>1.9</v>
      </c>
      <c r="J87" s="163">
        <f>'Hazard &amp; Exposure'!BB86</f>
        <v>0</v>
      </c>
      <c r="K87" s="43">
        <f>'Hazard &amp; Exposure'!BC86</f>
        <v>1.3</v>
      </c>
      <c r="L87" s="44">
        <f t="shared" si="11"/>
        <v>2.1</v>
      </c>
      <c r="M87" s="161">
        <f>Vulnerability!E86</f>
        <v>1.7</v>
      </c>
      <c r="N87" s="159">
        <f>Vulnerability!H86</f>
        <v>4.4000000000000004</v>
      </c>
      <c r="O87" s="159">
        <f>Vulnerability!M86</f>
        <v>6.4</v>
      </c>
      <c r="P87" s="43">
        <f>Vulnerability!N86</f>
        <v>3.6</v>
      </c>
      <c r="Q87" s="159">
        <f>Vulnerability!S86</f>
        <v>10</v>
      </c>
      <c r="R87" s="158">
        <f>Vulnerability!W86</f>
        <v>0.1</v>
      </c>
      <c r="S87" s="158">
        <f>Vulnerability!Z86</f>
        <v>1.1000000000000001</v>
      </c>
      <c r="T87" s="158">
        <f>Vulnerability!AC86</f>
        <v>0</v>
      </c>
      <c r="U87" s="158">
        <f>Vulnerability!AI86</f>
        <v>1.8</v>
      </c>
      <c r="V87" s="159">
        <f>Vulnerability!AJ86</f>
        <v>0.8</v>
      </c>
      <c r="W87" s="43">
        <f>Vulnerability!AK86</f>
        <v>7.7</v>
      </c>
      <c r="X87" s="44">
        <f t="shared" si="12"/>
        <v>6</v>
      </c>
      <c r="Y87" s="160">
        <f>'Lack of Coping Capacity'!D86</f>
        <v>6.1</v>
      </c>
      <c r="Z87" s="157">
        <f>'Lack of Coping Capacity'!G86</f>
        <v>5.2</v>
      </c>
      <c r="AA87" s="43">
        <f>'Lack of Coping Capacity'!H86</f>
        <v>5.7</v>
      </c>
      <c r="AB87" s="157">
        <f>'Lack of Coping Capacity'!M86</f>
        <v>2.2000000000000002</v>
      </c>
      <c r="AC87" s="157">
        <f>'Lack of Coping Capacity'!R86</f>
        <v>2.5</v>
      </c>
      <c r="AD87" s="157">
        <f>'Lack of Coping Capacity'!V86</f>
        <v>3.8</v>
      </c>
      <c r="AE87" s="43">
        <f>'Lack of Coping Capacity'!W86</f>
        <v>2.8</v>
      </c>
      <c r="AF87" s="44">
        <f t="shared" si="13"/>
        <v>4.4000000000000004</v>
      </c>
      <c r="AG87" s="170">
        <f t="shared" si="14"/>
        <v>3.8</v>
      </c>
      <c r="AH87" s="145">
        <f t="shared" si="15"/>
        <v>80</v>
      </c>
      <c r="AI87" s="165">
        <f>COUNTIF('Indicator Data'!C88:BB88,"No data")</f>
        <v>2</v>
      </c>
      <c r="AJ87" s="168">
        <f t="shared" si="16"/>
        <v>3.9215686274509803E-2</v>
      </c>
    </row>
    <row r="88" spans="1:36" ht="16.5" thickTop="1" thickBot="1" x14ac:dyDescent="0.3">
      <c r="A88" s="130" t="s">
        <v>161</v>
      </c>
      <c r="B88" s="47" t="s">
        <v>160</v>
      </c>
      <c r="C88" s="164">
        <f>'Hazard &amp; Exposure'!AO87</f>
        <v>6.7</v>
      </c>
      <c r="D88" s="163">
        <f>'Hazard &amp; Exposure'!AP87</f>
        <v>5.6</v>
      </c>
      <c r="E88" s="163">
        <f>'Hazard &amp; Exposure'!AQ87</f>
        <v>0</v>
      </c>
      <c r="F88" s="163">
        <f>'Hazard &amp; Exposure'!AR87</f>
        <v>0</v>
      </c>
      <c r="G88" s="163">
        <f>'Hazard &amp; Exposure'!AU87</f>
        <v>2.8</v>
      </c>
      <c r="H88" s="43">
        <f>'Hazard &amp; Exposure'!AV87</f>
        <v>3.5</v>
      </c>
      <c r="I88" s="163">
        <f>'Hazard &amp; Exposure'!AY87</f>
        <v>0.9</v>
      </c>
      <c r="J88" s="163">
        <f>'Hazard &amp; Exposure'!BB87</f>
        <v>0</v>
      </c>
      <c r="K88" s="43">
        <f>'Hazard &amp; Exposure'!BC87</f>
        <v>0.6</v>
      </c>
      <c r="L88" s="44">
        <f t="shared" si="11"/>
        <v>2.2000000000000002</v>
      </c>
      <c r="M88" s="161">
        <f>Vulnerability!E87</f>
        <v>1.6</v>
      </c>
      <c r="N88" s="159">
        <f>Vulnerability!H87</f>
        <v>2.6</v>
      </c>
      <c r="O88" s="159">
        <f>Vulnerability!M87</f>
        <v>0.2</v>
      </c>
      <c r="P88" s="43">
        <f>Vulnerability!N87</f>
        <v>1.5</v>
      </c>
      <c r="Q88" s="159">
        <f>Vulnerability!S87</f>
        <v>0</v>
      </c>
      <c r="R88" s="158">
        <f>Vulnerability!W87</f>
        <v>1.5</v>
      </c>
      <c r="S88" s="158">
        <f>Vulnerability!Z87</f>
        <v>1.2</v>
      </c>
      <c r="T88" s="158">
        <f>Vulnerability!AC87</f>
        <v>0.1</v>
      </c>
      <c r="U88" s="158">
        <f>Vulnerability!AI87</f>
        <v>0.9</v>
      </c>
      <c r="V88" s="159">
        <f>Vulnerability!AJ87</f>
        <v>0.9</v>
      </c>
      <c r="W88" s="43">
        <f>Vulnerability!AK87</f>
        <v>0.5</v>
      </c>
      <c r="X88" s="44">
        <f t="shared" si="12"/>
        <v>1</v>
      </c>
      <c r="Y88" s="160">
        <f>'Lack of Coping Capacity'!D87</f>
        <v>3.8</v>
      </c>
      <c r="Z88" s="157">
        <f>'Lack of Coping Capacity'!G87</f>
        <v>6.6</v>
      </c>
      <c r="AA88" s="43">
        <f>'Lack of Coping Capacity'!H87</f>
        <v>5.2</v>
      </c>
      <c r="AB88" s="157">
        <f>'Lack of Coping Capacity'!M87</f>
        <v>1.6</v>
      </c>
      <c r="AC88" s="157">
        <f>'Lack of Coping Capacity'!R87</f>
        <v>3.7</v>
      </c>
      <c r="AD88" s="157">
        <f>'Lack of Coping Capacity'!V87</f>
        <v>2.6</v>
      </c>
      <c r="AE88" s="43">
        <f>'Lack of Coping Capacity'!W87</f>
        <v>2.6</v>
      </c>
      <c r="AF88" s="44">
        <f t="shared" si="13"/>
        <v>4</v>
      </c>
      <c r="AG88" s="170">
        <f t="shared" si="14"/>
        <v>2.1</v>
      </c>
      <c r="AH88" s="145">
        <f t="shared" si="15"/>
        <v>148</v>
      </c>
      <c r="AI88" s="165">
        <f>COUNTIF('Indicator Data'!C89:BB89,"No data")</f>
        <v>3</v>
      </c>
      <c r="AJ88" s="168">
        <f t="shared" si="16"/>
        <v>5.8823529411764705E-2</v>
      </c>
    </row>
    <row r="89" spans="1:36" ht="16.5" thickTop="1" thickBot="1" x14ac:dyDescent="0.3">
      <c r="A89" s="130" t="s">
        <v>163</v>
      </c>
      <c r="B89" s="47" t="s">
        <v>162</v>
      </c>
      <c r="C89" s="164">
        <f>'Hazard &amp; Exposure'!AO88</f>
        <v>4.0999999999999996</v>
      </c>
      <c r="D89" s="163">
        <f>'Hazard &amp; Exposure'!AP88</f>
        <v>5.2</v>
      </c>
      <c r="E89" s="163">
        <f>'Hazard &amp; Exposure'!AQ88</f>
        <v>5</v>
      </c>
      <c r="F89" s="163">
        <f>'Hazard &amp; Exposure'!AR88</f>
        <v>0</v>
      </c>
      <c r="G89" s="163">
        <f>'Hazard &amp; Exposure'!AU88</f>
        <v>5.6</v>
      </c>
      <c r="H89" s="43">
        <f>'Hazard &amp; Exposure'!AV88</f>
        <v>4.2</v>
      </c>
      <c r="I89" s="163">
        <f>'Hazard &amp; Exposure'!AY88</f>
        <v>8.5</v>
      </c>
      <c r="J89" s="163">
        <f>'Hazard &amp; Exposure'!BB88</f>
        <v>7</v>
      </c>
      <c r="K89" s="43">
        <f>'Hazard &amp; Exposure'!BC88</f>
        <v>7</v>
      </c>
      <c r="L89" s="44">
        <f t="shared" si="11"/>
        <v>5.8</v>
      </c>
      <c r="M89" s="161">
        <f>Vulnerability!E88</f>
        <v>5.3</v>
      </c>
      <c r="N89" s="159">
        <f>Vulnerability!H88</f>
        <v>6.5</v>
      </c>
      <c r="O89" s="159">
        <f>Vulnerability!M88</f>
        <v>3.4</v>
      </c>
      <c r="P89" s="43">
        <f>Vulnerability!N88</f>
        <v>5.0999999999999996</v>
      </c>
      <c r="Q89" s="159">
        <f>Vulnerability!S88</f>
        <v>8.1</v>
      </c>
      <c r="R89" s="158">
        <f>Vulnerability!W88</f>
        <v>7.2</v>
      </c>
      <c r="S89" s="158">
        <f>Vulnerability!Z88</f>
        <v>4.5</v>
      </c>
      <c r="T89" s="158">
        <f>Vulnerability!AC88</f>
        <v>1.8</v>
      </c>
      <c r="U89" s="158">
        <f>Vulnerability!AI88</f>
        <v>5.6</v>
      </c>
      <c r="V89" s="159">
        <f>Vulnerability!AJ88</f>
        <v>5.0999999999999996</v>
      </c>
      <c r="W89" s="43">
        <f>Vulnerability!AK88</f>
        <v>6.9</v>
      </c>
      <c r="X89" s="44">
        <f t="shared" si="12"/>
        <v>6.1</v>
      </c>
      <c r="Y89" s="160">
        <f>'Lack of Coping Capacity'!D88</f>
        <v>3.9</v>
      </c>
      <c r="Z89" s="157">
        <f>'Lack of Coping Capacity'!G88</f>
        <v>6.8</v>
      </c>
      <c r="AA89" s="43">
        <f>'Lack of Coping Capacity'!H88</f>
        <v>5.4</v>
      </c>
      <c r="AB89" s="157">
        <f>'Lack of Coping Capacity'!M88</f>
        <v>6.3</v>
      </c>
      <c r="AC89" s="157">
        <f>'Lack of Coping Capacity'!R88</f>
        <v>8.1</v>
      </c>
      <c r="AD89" s="157">
        <f>'Lack of Coping Capacity'!V88</f>
        <v>8.1</v>
      </c>
      <c r="AE89" s="43">
        <f>'Lack of Coping Capacity'!W88</f>
        <v>7.5</v>
      </c>
      <c r="AF89" s="44">
        <f t="shared" si="13"/>
        <v>6.6</v>
      </c>
      <c r="AG89" s="170">
        <f t="shared" si="14"/>
        <v>6.2</v>
      </c>
      <c r="AH89" s="145">
        <f t="shared" si="15"/>
        <v>16</v>
      </c>
      <c r="AI89" s="165">
        <f>COUNTIF('Indicator Data'!C90:BB90,"No data")</f>
        <v>0</v>
      </c>
      <c r="AJ89" s="168">
        <f t="shared" si="16"/>
        <v>0</v>
      </c>
    </row>
    <row r="90" spans="1:36" ht="16.5" thickTop="1" thickBot="1" x14ac:dyDescent="0.3">
      <c r="A90" s="130" t="s">
        <v>165</v>
      </c>
      <c r="B90" s="47" t="s">
        <v>164</v>
      </c>
      <c r="C90" s="164">
        <f>'Hazard &amp; Exposure'!AO89</f>
        <v>4.5</v>
      </c>
      <c r="D90" s="163">
        <f>'Hazard &amp; Exposure'!AP89</f>
        <v>0.1</v>
      </c>
      <c r="E90" s="163">
        <f>'Hazard &amp; Exposure'!AQ89</f>
        <v>8.8000000000000007</v>
      </c>
      <c r="F90" s="163">
        <f>'Hazard &amp; Exposure'!AR89</f>
        <v>0</v>
      </c>
      <c r="G90" s="163">
        <f>'Hazard &amp; Exposure'!AU89</f>
        <v>5.0999999999999996</v>
      </c>
      <c r="H90" s="43">
        <f>'Hazard &amp; Exposure'!AV89</f>
        <v>4.7</v>
      </c>
      <c r="I90" s="163">
        <f>'Hazard &amp; Exposure'!AY89</f>
        <v>0.1</v>
      </c>
      <c r="J90" s="163">
        <f>'Hazard &amp; Exposure'!BB89</f>
        <v>0</v>
      </c>
      <c r="K90" s="43">
        <f>'Hazard &amp; Exposure'!BC89</f>
        <v>0.1</v>
      </c>
      <c r="L90" s="44">
        <f t="shared" si="11"/>
        <v>2.7</v>
      </c>
      <c r="M90" s="161">
        <f>Vulnerability!E89</f>
        <v>5.3</v>
      </c>
      <c r="N90" s="159" t="str">
        <f>Vulnerability!H89</f>
        <v>x</v>
      </c>
      <c r="O90" s="159">
        <f>Vulnerability!M89</f>
        <v>10</v>
      </c>
      <c r="P90" s="43">
        <f>Vulnerability!N89</f>
        <v>6.9</v>
      </c>
      <c r="Q90" s="159">
        <f>Vulnerability!S89</f>
        <v>0</v>
      </c>
      <c r="R90" s="158">
        <f>Vulnerability!W89</f>
        <v>9</v>
      </c>
      <c r="S90" s="158">
        <f>Vulnerability!Z89</f>
        <v>4.5</v>
      </c>
      <c r="T90" s="158">
        <f>Vulnerability!AC89</f>
        <v>0.1</v>
      </c>
      <c r="U90" s="158">
        <f>Vulnerability!AI89</f>
        <v>0.8</v>
      </c>
      <c r="V90" s="159">
        <f>Vulnerability!AJ89</f>
        <v>4.8</v>
      </c>
      <c r="W90" s="43">
        <f>Vulnerability!AK89</f>
        <v>2.7</v>
      </c>
      <c r="X90" s="44">
        <f t="shared" si="12"/>
        <v>5.2</v>
      </c>
      <c r="Y90" s="160" t="str">
        <f>'Lack of Coping Capacity'!D89</f>
        <v>x</v>
      </c>
      <c r="Z90" s="157">
        <f>'Lack of Coping Capacity'!G89</f>
        <v>6.7</v>
      </c>
      <c r="AA90" s="43">
        <f>'Lack of Coping Capacity'!H89</f>
        <v>6.7</v>
      </c>
      <c r="AB90" s="157">
        <f>'Lack of Coping Capacity'!M89</f>
        <v>7.4</v>
      </c>
      <c r="AC90" s="157">
        <f>'Lack of Coping Capacity'!R89</f>
        <v>4.7</v>
      </c>
      <c r="AD90" s="157">
        <f>'Lack of Coping Capacity'!V89</f>
        <v>6.9</v>
      </c>
      <c r="AE90" s="43">
        <f>'Lack of Coping Capacity'!W89</f>
        <v>6.3</v>
      </c>
      <c r="AF90" s="44">
        <f t="shared" si="13"/>
        <v>6.5</v>
      </c>
      <c r="AG90" s="170">
        <f t="shared" si="14"/>
        <v>4.5</v>
      </c>
      <c r="AH90" s="145">
        <f t="shared" si="15"/>
        <v>48</v>
      </c>
      <c r="AI90" s="165">
        <f>COUNTIF('Indicator Data'!C91:BB91,"No data")</f>
        <v>12</v>
      </c>
      <c r="AJ90" s="168">
        <f t="shared" si="16"/>
        <v>0.23529411764705882</v>
      </c>
    </row>
    <row r="91" spans="1:36" ht="16.5" thickTop="1" thickBot="1" x14ac:dyDescent="0.3">
      <c r="A91" s="130" t="s">
        <v>880</v>
      </c>
      <c r="B91" s="47" t="s">
        <v>166</v>
      </c>
      <c r="C91" s="164">
        <f>'Hazard &amp; Exposure'!AO90</f>
        <v>0.1</v>
      </c>
      <c r="D91" s="163">
        <f>'Hazard &amp; Exposure'!AP90</f>
        <v>7.4</v>
      </c>
      <c r="E91" s="163">
        <f>'Hazard &amp; Exposure'!AQ90</f>
        <v>3.1</v>
      </c>
      <c r="F91" s="163">
        <f>'Hazard &amp; Exposure'!AR90</f>
        <v>5.3</v>
      </c>
      <c r="G91" s="163">
        <f>'Hazard &amp; Exposure'!AU90</f>
        <v>2.2999999999999998</v>
      </c>
      <c r="H91" s="43">
        <f>'Hazard &amp; Exposure'!AV90</f>
        <v>4.0999999999999996</v>
      </c>
      <c r="I91" s="163">
        <f>'Hazard &amp; Exposure'!AY90</f>
        <v>2.6</v>
      </c>
      <c r="J91" s="163">
        <f>'Hazard &amp; Exposure'!BB90</f>
        <v>0</v>
      </c>
      <c r="K91" s="43">
        <f>'Hazard &amp; Exposure'!BC90</f>
        <v>1.8</v>
      </c>
      <c r="L91" s="44">
        <f t="shared" si="11"/>
        <v>3</v>
      </c>
      <c r="M91" s="161">
        <f>Vulnerability!E90</f>
        <v>7.4</v>
      </c>
      <c r="N91" s="159" t="str">
        <f>Vulnerability!H90</f>
        <v>x</v>
      </c>
      <c r="O91" s="159">
        <f>Vulnerability!M90</f>
        <v>0.2</v>
      </c>
      <c r="P91" s="43">
        <f>Vulnerability!N90</f>
        <v>5</v>
      </c>
      <c r="Q91" s="159">
        <f>Vulnerability!S90</f>
        <v>0</v>
      </c>
      <c r="R91" s="158">
        <f>Vulnerability!W90</f>
        <v>2.6</v>
      </c>
      <c r="S91" s="158">
        <f>Vulnerability!Z90</f>
        <v>3.2</v>
      </c>
      <c r="T91" s="158">
        <f>Vulnerability!AC90</f>
        <v>0.8</v>
      </c>
      <c r="U91" s="158">
        <f>Vulnerability!AI90</f>
        <v>9.1999999999999993</v>
      </c>
      <c r="V91" s="159">
        <f>Vulnerability!AJ90</f>
        <v>5.0999999999999996</v>
      </c>
      <c r="W91" s="43">
        <f>Vulnerability!AK90</f>
        <v>2.9</v>
      </c>
      <c r="X91" s="44">
        <f t="shared" si="12"/>
        <v>4</v>
      </c>
      <c r="Y91" s="160" t="str">
        <f>'Lack of Coping Capacity'!D90</f>
        <v>x</v>
      </c>
      <c r="Z91" s="157">
        <f>'Lack of Coping Capacity'!G90</f>
        <v>9.1</v>
      </c>
      <c r="AA91" s="43">
        <f>'Lack of Coping Capacity'!H90</f>
        <v>9.1</v>
      </c>
      <c r="AB91" s="157">
        <f>'Lack of Coping Capacity'!M90</f>
        <v>6.7</v>
      </c>
      <c r="AC91" s="157">
        <f>'Lack of Coping Capacity'!R90</f>
        <v>3.1</v>
      </c>
      <c r="AD91" s="157">
        <f>'Lack of Coping Capacity'!V90</f>
        <v>1</v>
      </c>
      <c r="AE91" s="43">
        <f>'Lack of Coping Capacity'!W90</f>
        <v>3.6</v>
      </c>
      <c r="AF91" s="44">
        <f t="shared" si="13"/>
        <v>7.2</v>
      </c>
      <c r="AG91" s="170">
        <f t="shared" si="14"/>
        <v>4.4000000000000004</v>
      </c>
      <c r="AH91" s="145">
        <f t="shared" si="15"/>
        <v>51</v>
      </c>
      <c r="AI91" s="165">
        <f>COUNTIF('Indicator Data'!C92:BB92,"No data")</f>
        <v>8</v>
      </c>
      <c r="AJ91" s="168">
        <f t="shared" si="16"/>
        <v>0.15686274509803921</v>
      </c>
    </row>
    <row r="92" spans="1:36" ht="16.5" thickTop="1" thickBot="1" x14ac:dyDescent="0.3">
      <c r="A92" s="130" t="s">
        <v>884</v>
      </c>
      <c r="B92" s="47" t="s">
        <v>297</v>
      </c>
      <c r="C92" s="164">
        <f>'Hazard &amp; Exposure'!AO91</f>
        <v>2</v>
      </c>
      <c r="D92" s="163">
        <f>'Hazard &amp; Exposure'!AP91</f>
        <v>4.7</v>
      </c>
      <c r="E92" s="163">
        <f>'Hazard &amp; Exposure'!AQ91</f>
        <v>7.8</v>
      </c>
      <c r="F92" s="163">
        <f>'Hazard &amp; Exposure'!AR91</f>
        <v>9.3000000000000007</v>
      </c>
      <c r="G92" s="163">
        <f>'Hazard &amp; Exposure'!AU91</f>
        <v>0.4</v>
      </c>
      <c r="H92" s="43">
        <f>'Hazard &amp; Exposure'!AV91</f>
        <v>5.9</v>
      </c>
      <c r="I92" s="163">
        <f>'Hazard &amp; Exposure'!AY91</f>
        <v>0.5</v>
      </c>
      <c r="J92" s="163">
        <f>'Hazard &amp; Exposure'!BB91</f>
        <v>0</v>
      </c>
      <c r="K92" s="43">
        <f>'Hazard &amp; Exposure'!BC91</f>
        <v>0.4</v>
      </c>
      <c r="L92" s="44">
        <f t="shared" si="11"/>
        <v>3.6</v>
      </c>
      <c r="M92" s="161">
        <f>Vulnerability!E91</f>
        <v>0.9</v>
      </c>
      <c r="N92" s="159">
        <f>Vulnerability!H91</f>
        <v>1.3</v>
      </c>
      <c r="O92" s="159">
        <f>Vulnerability!M91</f>
        <v>0</v>
      </c>
      <c r="P92" s="43">
        <f>Vulnerability!N91</f>
        <v>0.8</v>
      </c>
      <c r="Q92" s="159">
        <f>Vulnerability!S91</f>
        <v>0.1</v>
      </c>
      <c r="R92" s="158">
        <f>Vulnerability!W91</f>
        <v>0.7</v>
      </c>
      <c r="S92" s="158">
        <f>Vulnerability!Z91</f>
        <v>0.3</v>
      </c>
      <c r="T92" s="158">
        <f>Vulnerability!AC91</f>
        <v>0</v>
      </c>
      <c r="U92" s="158">
        <f>Vulnerability!AI91</f>
        <v>0.9</v>
      </c>
      <c r="V92" s="159">
        <f>Vulnerability!AJ91</f>
        <v>0.5</v>
      </c>
      <c r="W92" s="43">
        <f>Vulnerability!AK91</f>
        <v>0.3</v>
      </c>
      <c r="X92" s="44">
        <f t="shared" si="12"/>
        <v>0.6</v>
      </c>
      <c r="Y92" s="160">
        <f>'Lack of Coping Capacity'!D91</f>
        <v>1.5</v>
      </c>
      <c r="Z92" s="157">
        <f>'Lack of Coping Capacity'!G91</f>
        <v>3.7</v>
      </c>
      <c r="AA92" s="43">
        <f>'Lack of Coping Capacity'!H91</f>
        <v>2.6</v>
      </c>
      <c r="AB92" s="157">
        <f>'Lack of Coping Capacity'!M91</f>
        <v>2</v>
      </c>
      <c r="AC92" s="157">
        <f>'Lack of Coping Capacity'!R91</f>
        <v>0.1</v>
      </c>
      <c r="AD92" s="157">
        <f>'Lack of Coping Capacity'!V91</f>
        <v>2.2000000000000002</v>
      </c>
      <c r="AE92" s="43">
        <f>'Lack of Coping Capacity'!W91</f>
        <v>1.4</v>
      </c>
      <c r="AF92" s="44">
        <f t="shared" si="13"/>
        <v>2</v>
      </c>
      <c r="AG92" s="170">
        <f t="shared" si="14"/>
        <v>1.6</v>
      </c>
      <c r="AH92" s="145">
        <f t="shared" si="15"/>
        <v>169</v>
      </c>
      <c r="AI92" s="165">
        <f>COUNTIF('Indicator Data'!C93:BB93,"No data")</f>
        <v>4</v>
      </c>
      <c r="AJ92" s="168">
        <f t="shared" si="16"/>
        <v>7.8431372549019607E-2</v>
      </c>
    </row>
    <row r="93" spans="1:36" ht="16.5" thickTop="1" thickBot="1" x14ac:dyDescent="0.3">
      <c r="A93" s="130" t="s">
        <v>168</v>
      </c>
      <c r="B93" s="47" t="s">
        <v>167</v>
      </c>
      <c r="C93" s="164">
        <f>'Hazard &amp; Exposure'!AO92</f>
        <v>5.8</v>
      </c>
      <c r="D93" s="163">
        <f>'Hazard &amp; Exposure'!AP92</f>
        <v>0.3</v>
      </c>
      <c r="E93" s="163">
        <f>'Hazard &amp; Exposure'!AQ92</f>
        <v>0</v>
      </c>
      <c r="F93" s="163">
        <f>'Hazard &amp; Exposure'!AR92</f>
        <v>0</v>
      </c>
      <c r="G93" s="163">
        <f>'Hazard &amp; Exposure'!AU92</f>
        <v>3.4</v>
      </c>
      <c r="H93" s="43">
        <f>'Hazard &amp; Exposure'!AV92</f>
        <v>2.2000000000000002</v>
      </c>
      <c r="I93" s="163">
        <f>'Hazard &amp; Exposure'!AY92</f>
        <v>0.7</v>
      </c>
      <c r="J93" s="163">
        <f>'Hazard &amp; Exposure'!BB92</f>
        <v>0</v>
      </c>
      <c r="K93" s="43">
        <f>'Hazard &amp; Exposure'!BC92</f>
        <v>0.5</v>
      </c>
      <c r="L93" s="44">
        <f t="shared" si="11"/>
        <v>1.4</v>
      </c>
      <c r="M93" s="161">
        <f>Vulnerability!E92</f>
        <v>2.1</v>
      </c>
      <c r="N93" s="159">
        <f>Vulnerability!H92</f>
        <v>3.8</v>
      </c>
      <c r="O93" s="159">
        <f>Vulnerability!M92</f>
        <v>0</v>
      </c>
      <c r="P93" s="43">
        <f>Vulnerability!N92</f>
        <v>2</v>
      </c>
      <c r="Q93" s="159">
        <f>Vulnerability!S92</f>
        <v>1.1000000000000001</v>
      </c>
      <c r="R93" s="158">
        <f>Vulnerability!W92</f>
        <v>0.4</v>
      </c>
      <c r="S93" s="158">
        <f>Vulnerability!Z92</f>
        <v>0.6</v>
      </c>
      <c r="T93" s="158">
        <f>Vulnerability!AC92</f>
        <v>0</v>
      </c>
      <c r="U93" s="158">
        <f>Vulnerability!AI92</f>
        <v>1.3</v>
      </c>
      <c r="V93" s="159">
        <f>Vulnerability!AJ92</f>
        <v>0.6</v>
      </c>
      <c r="W93" s="43">
        <f>Vulnerability!AK92</f>
        <v>0.9</v>
      </c>
      <c r="X93" s="44">
        <f t="shared" si="12"/>
        <v>1.5</v>
      </c>
      <c r="Y93" s="160" t="str">
        <f>'Lack of Coping Capacity'!D92</f>
        <v>x</v>
      </c>
      <c r="Z93" s="157">
        <f>'Lack of Coping Capacity'!G92</f>
        <v>5.4</v>
      </c>
      <c r="AA93" s="43">
        <f>'Lack of Coping Capacity'!H92</f>
        <v>5.4</v>
      </c>
      <c r="AB93" s="157">
        <f>'Lack of Coping Capacity'!M92</f>
        <v>0.8</v>
      </c>
      <c r="AC93" s="157">
        <f>'Lack of Coping Capacity'!R92</f>
        <v>1.7</v>
      </c>
      <c r="AD93" s="157">
        <f>'Lack of Coping Capacity'!V92</f>
        <v>2.2000000000000002</v>
      </c>
      <c r="AE93" s="43">
        <f>'Lack of Coping Capacity'!W92</f>
        <v>1.6</v>
      </c>
      <c r="AF93" s="44">
        <f t="shared" si="13"/>
        <v>3.7</v>
      </c>
      <c r="AG93" s="170">
        <f t="shared" si="14"/>
        <v>2</v>
      </c>
      <c r="AH93" s="145">
        <f t="shared" si="15"/>
        <v>151</v>
      </c>
      <c r="AI93" s="165">
        <f>COUNTIF('Indicator Data'!C94:BB94,"No data")</f>
        <v>5</v>
      </c>
      <c r="AJ93" s="168">
        <f t="shared" si="16"/>
        <v>9.8039215686274508E-2</v>
      </c>
    </row>
    <row r="94" spans="1:36" ht="16.5" thickTop="1" thickBot="1" x14ac:dyDescent="0.3">
      <c r="A94" s="130" t="s">
        <v>170</v>
      </c>
      <c r="B94" s="47" t="s">
        <v>169</v>
      </c>
      <c r="C94" s="164">
        <f>'Hazard &amp; Exposure'!AO93</f>
        <v>9.6999999999999993</v>
      </c>
      <c r="D94" s="163">
        <f>'Hazard &amp; Exposure'!AP93</f>
        <v>5.3</v>
      </c>
      <c r="E94" s="163">
        <f>'Hazard &amp; Exposure'!AQ93</f>
        <v>0</v>
      </c>
      <c r="F94" s="163">
        <f>'Hazard &amp; Exposure'!AR93</f>
        <v>0</v>
      </c>
      <c r="G94" s="163">
        <f>'Hazard &amp; Exposure'!AU93</f>
        <v>5.2</v>
      </c>
      <c r="H94" s="43">
        <f>'Hazard &amp; Exposure'!AV93</f>
        <v>5.4</v>
      </c>
      <c r="I94" s="163">
        <f>'Hazard &amp; Exposure'!AY93</f>
        <v>1.5</v>
      </c>
      <c r="J94" s="163">
        <f>'Hazard &amp; Exposure'!BB93</f>
        <v>0</v>
      </c>
      <c r="K94" s="43">
        <f>'Hazard &amp; Exposure'!BC93</f>
        <v>1.1000000000000001</v>
      </c>
      <c r="L94" s="44">
        <f t="shared" si="11"/>
        <v>3.5</v>
      </c>
      <c r="M94" s="161">
        <f>Vulnerability!E93</f>
        <v>2.9</v>
      </c>
      <c r="N94" s="159">
        <f>Vulnerability!H93</f>
        <v>3.4</v>
      </c>
      <c r="O94" s="159">
        <f>Vulnerability!M93</f>
        <v>4.3</v>
      </c>
      <c r="P94" s="43">
        <f>Vulnerability!N93</f>
        <v>3.4</v>
      </c>
      <c r="Q94" s="159">
        <f>Vulnerability!S93</f>
        <v>0.9</v>
      </c>
      <c r="R94" s="158">
        <f>Vulnerability!W93</f>
        <v>1</v>
      </c>
      <c r="S94" s="158">
        <f>Vulnerability!Z93</f>
        <v>1.3</v>
      </c>
      <c r="T94" s="158">
        <f>Vulnerability!AC93</f>
        <v>0</v>
      </c>
      <c r="U94" s="158">
        <f>Vulnerability!AI93</f>
        <v>2</v>
      </c>
      <c r="V94" s="159">
        <f>Vulnerability!AJ93</f>
        <v>1.1000000000000001</v>
      </c>
      <c r="W94" s="43">
        <f>Vulnerability!AK93</f>
        <v>1</v>
      </c>
      <c r="X94" s="44">
        <f t="shared" si="12"/>
        <v>2.2999999999999998</v>
      </c>
      <c r="Y94" s="160">
        <f>'Lack of Coping Capacity'!D93</f>
        <v>3.7</v>
      </c>
      <c r="Z94" s="157">
        <f>'Lack of Coping Capacity'!G93</f>
        <v>6.9</v>
      </c>
      <c r="AA94" s="43">
        <f>'Lack of Coping Capacity'!H93</f>
        <v>5.3</v>
      </c>
      <c r="AB94" s="157">
        <f>'Lack of Coping Capacity'!M93</f>
        <v>2.7</v>
      </c>
      <c r="AC94" s="157">
        <f>'Lack of Coping Capacity'!R93</f>
        <v>3.6</v>
      </c>
      <c r="AD94" s="157">
        <f>'Lack of Coping Capacity'!V93</f>
        <v>5.0999999999999996</v>
      </c>
      <c r="AE94" s="43">
        <f>'Lack of Coping Capacity'!W93</f>
        <v>3.8</v>
      </c>
      <c r="AF94" s="44">
        <f t="shared" si="13"/>
        <v>4.5999999999999996</v>
      </c>
      <c r="AG94" s="170">
        <f t="shared" si="14"/>
        <v>3.3</v>
      </c>
      <c r="AH94" s="145">
        <f t="shared" si="15"/>
        <v>94</v>
      </c>
      <c r="AI94" s="165">
        <f>COUNTIF('Indicator Data'!C95:BB95,"No data")</f>
        <v>2</v>
      </c>
      <c r="AJ94" s="168">
        <f t="shared" si="16"/>
        <v>3.9215686274509803E-2</v>
      </c>
    </row>
    <row r="95" spans="1:36" ht="16.5" thickTop="1" thickBot="1" x14ac:dyDescent="0.3">
      <c r="A95" s="130" t="s">
        <v>883</v>
      </c>
      <c r="B95" s="47" t="s">
        <v>171</v>
      </c>
      <c r="C95" s="164">
        <f>'Hazard &amp; Exposure'!AO94</f>
        <v>3.7</v>
      </c>
      <c r="D95" s="163">
        <f>'Hazard &amp; Exposure'!AP94</f>
        <v>9.1</v>
      </c>
      <c r="E95" s="163">
        <f>'Hazard &amp; Exposure'!AQ94</f>
        <v>0</v>
      </c>
      <c r="F95" s="163">
        <f>'Hazard &amp; Exposure'!AR94</f>
        <v>2.8</v>
      </c>
      <c r="G95" s="163">
        <f>'Hazard &amp; Exposure'!AU94</f>
        <v>1.4</v>
      </c>
      <c r="H95" s="43">
        <f>'Hazard &amp; Exposure'!AV94</f>
        <v>4.4000000000000004</v>
      </c>
      <c r="I95" s="163">
        <f>'Hazard &amp; Exposure'!AY94</f>
        <v>1.6</v>
      </c>
      <c r="J95" s="163">
        <f>'Hazard &amp; Exposure'!BB94</f>
        <v>0</v>
      </c>
      <c r="K95" s="43">
        <f>'Hazard &amp; Exposure'!BC94</f>
        <v>1.1000000000000001</v>
      </c>
      <c r="L95" s="44">
        <f t="shared" si="11"/>
        <v>2.9</v>
      </c>
      <c r="M95" s="161">
        <f>Vulnerability!E94</f>
        <v>4.5999999999999996</v>
      </c>
      <c r="N95" s="159">
        <f>Vulnerability!H94</f>
        <v>5</v>
      </c>
      <c r="O95" s="159">
        <f>Vulnerability!M94</f>
        <v>2.6</v>
      </c>
      <c r="P95" s="43">
        <f>Vulnerability!N94</f>
        <v>4.2</v>
      </c>
      <c r="Q95" s="159">
        <f>Vulnerability!S94</f>
        <v>2.6</v>
      </c>
      <c r="R95" s="158">
        <f>Vulnerability!W94</f>
        <v>1.3</v>
      </c>
      <c r="S95" s="158">
        <f>Vulnerability!Z94</f>
        <v>5.7</v>
      </c>
      <c r="T95" s="158">
        <f>Vulnerability!AC94</f>
        <v>0.6</v>
      </c>
      <c r="U95" s="158">
        <f>Vulnerability!AI94</f>
        <v>5.9</v>
      </c>
      <c r="V95" s="159">
        <f>Vulnerability!AJ94</f>
        <v>3.8</v>
      </c>
      <c r="W95" s="43">
        <f>Vulnerability!AK94</f>
        <v>3.2</v>
      </c>
      <c r="X95" s="44">
        <f t="shared" si="12"/>
        <v>3.7</v>
      </c>
      <c r="Y95" s="160">
        <f>'Lack of Coping Capacity'!D94</f>
        <v>6.1</v>
      </c>
      <c r="Z95" s="157">
        <f>'Lack of Coping Capacity'!G94</f>
        <v>7</v>
      </c>
      <c r="AA95" s="43">
        <f>'Lack of Coping Capacity'!H94</f>
        <v>6.6</v>
      </c>
      <c r="AB95" s="157">
        <f>'Lack of Coping Capacity'!M94</f>
        <v>5.9</v>
      </c>
      <c r="AC95" s="157">
        <f>'Lack of Coping Capacity'!R94</f>
        <v>5.7</v>
      </c>
      <c r="AD95" s="157">
        <f>'Lack of Coping Capacity'!V94</f>
        <v>7.5</v>
      </c>
      <c r="AE95" s="43">
        <f>'Lack of Coping Capacity'!W94</f>
        <v>6.4</v>
      </c>
      <c r="AF95" s="44">
        <f t="shared" si="13"/>
        <v>6.5</v>
      </c>
      <c r="AG95" s="170">
        <f t="shared" si="14"/>
        <v>4.0999999999999996</v>
      </c>
      <c r="AH95" s="145">
        <f t="shared" si="15"/>
        <v>67</v>
      </c>
      <c r="AI95" s="165">
        <f>COUNTIF('Indicator Data'!C96:BB96,"No data")</f>
        <v>0</v>
      </c>
      <c r="AJ95" s="168">
        <f t="shared" si="16"/>
        <v>0</v>
      </c>
    </row>
    <row r="96" spans="1:36" ht="16.5" thickTop="1" thickBot="1" x14ac:dyDescent="0.3">
      <c r="A96" s="130" t="s">
        <v>378</v>
      </c>
      <c r="B96" s="47" t="s">
        <v>172</v>
      </c>
      <c r="C96" s="164">
        <f>'Hazard &amp; Exposure'!AO95</f>
        <v>0.1</v>
      </c>
      <c r="D96" s="163">
        <f>'Hazard &amp; Exposure'!AP95</f>
        <v>6.4</v>
      </c>
      <c r="E96" s="163">
        <f>'Hazard &amp; Exposure'!AQ95</f>
        <v>0</v>
      </c>
      <c r="F96" s="163">
        <f>'Hazard &amp; Exposure'!AR95</f>
        <v>0</v>
      </c>
      <c r="G96" s="163">
        <f>'Hazard &amp; Exposure'!AU95</f>
        <v>0</v>
      </c>
      <c r="H96" s="43">
        <f>'Hazard &amp; Exposure'!AV95</f>
        <v>1.8</v>
      </c>
      <c r="I96" s="163">
        <f>'Hazard &amp; Exposure'!AY95</f>
        <v>0.1</v>
      </c>
      <c r="J96" s="163">
        <f>'Hazard &amp; Exposure'!BB95</f>
        <v>0</v>
      </c>
      <c r="K96" s="43">
        <f>'Hazard &amp; Exposure'!BC95</f>
        <v>0.1</v>
      </c>
      <c r="L96" s="44">
        <f t="shared" si="11"/>
        <v>1</v>
      </c>
      <c r="M96" s="161">
        <f>Vulnerability!E95</f>
        <v>2.1</v>
      </c>
      <c r="N96" s="159">
        <f>Vulnerability!H95</f>
        <v>2.9</v>
      </c>
      <c r="O96" s="159">
        <f>Vulnerability!M95</f>
        <v>0</v>
      </c>
      <c r="P96" s="43">
        <f>Vulnerability!N95</f>
        <v>1.8</v>
      </c>
      <c r="Q96" s="159">
        <f>Vulnerability!S95</f>
        <v>0.9</v>
      </c>
      <c r="R96" s="158">
        <f>Vulnerability!W95</f>
        <v>1.2</v>
      </c>
      <c r="S96" s="158">
        <f>Vulnerability!Z95</f>
        <v>0.6</v>
      </c>
      <c r="T96" s="158">
        <f>Vulnerability!AC95</f>
        <v>0</v>
      </c>
      <c r="U96" s="158">
        <f>Vulnerability!AI95</f>
        <v>1.5</v>
      </c>
      <c r="V96" s="159">
        <f>Vulnerability!AJ95</f>
        <v>0.8</v>
      </c>
      <c r="W96" s="43">
        <f>Vulnerability!AK95</f>
        <v>0.9</v>
      </c>
      <c r="X96" s="44">
        <f t="shared" si="12"/>
        <v>1.4</v>
      </c>
      <c r="Y96" s="160" t="str">
        <f>'Lack of Coping Capacity'!D95</f>
        <v>x</v>
      </c>
      <c r="Z96" s="157">
        <f>'Lack of Coping Capacity'!G95</f>
        <v>3.9</v>
      </c>
      <c r="AA96" s="43">
        <f>'Lack of Coping Capacity'!H95</f>
        <v>3.9</v>
      </c>
      <c r="AB96" s="157">
        <f>'Lack of Coping Capacity'!M95</f>
        <v>1.6</v>
      </c>
      <c r="AC96" s="157">
        <f>'Lack of Coping Capacity'!R95</f>
        <v>0.8</v>
      </c>
      <c r="AD96" s="157">
        <f>'Lack of Coping Capacity'!V95</f>
        <v>2.6</v>
      </c>
      <c r="AE96" s="43">
        <f>'Lack of Coping Capacity'!W95</f>
        <v>1.7</v>
      </c>
      <c r="AF96" s="44">
        <f t="shared" si="13"/>
        <v>2.9</v>
      </c>
      <c r="AG96" s="170">
        <f t="shared" si="14"/>
        <v>1.6</v>
      </c>
      <c r="AH96" s="145">
        <f t="shared" si="15"/>
        <v>169</v>
      </c>
      <c r="AI96" s="165">
        <f>COUNTIF('Indicator Data'!C97:BB97,"No data")</f>
        <v>4</v>
      </c>
      <c r="AJ96" s="168">
        <f t="shared" si="16"/>
        <v>7.8431372549019607E-2</v>
      </c>
    </row>
    <row r="97" spans="1:36" ht="16.5" thickTop="1" thickBot="1" x14ac:dyDescent="0.3">
      <c r="A97" s="130" t="s">
        <v>174</v>
      </c>
      <c r="B97" s="47" t="s">
        <v>173</v>
      </c>
      <c r="C97" s="164">
        <f>'Hazard &amp; Exposure'!AO96</f>
        <v>6.3</v>
      </c>
      <c r="D97" s="163">
        <f>'Hazard &amp; Exposure'!AP96</f>
        <v>1.5</v>
      </c>
      <c r="E97" s="163">
        <f>'Hazard &amp; Exposure'!AQ96</f>
        <v>7.5</v>
      </c>
      <c r="F97" s="163">
        <f>'Hazard &amp; Exposure'!AR96</f>
        <v>0</v>
      </c>
      <c r="G97" s="163">
        <f>'Hazard &amp; Exposure'!AU96</f>
        <v>1.7</v>
      </c>
      <c r="H97" s="43">
        <f>'Hazard &amp; Exposure'!AV96</f>
        <v>4.0999999999999996</v>
      </c>
      <c r="I97" s="163">
        <f>'Hazard &amp; Exposure'!AY96</f>
        <v>6.8</v>
      </c>
      <c r="J97" s="163">
        <f>'Hazard &amp; Exposure'!BB96</f>
        <v>0</v>
      </c>
      <c r="K97" s="43">
        <f>'Hazard &amp; Exposure'!BC96</f>
        <v>4.8</v>
      </c>
      <c r="L97" s="44">
        <f t="shared" si="11"/>
        <v>4.5</v>
      </c>
      <c r="M97" s="161">
        <f>Vulnerability!E96</f>
        <v>2.8</v>
      </c>
      <c r="N97" s="159">
        <f>Vulnerability!H96</f>
        <v>5.5</v>
      </c>
      <c r="O97" s="159">
        <f>Vulnerability!M96</f>
        <v>5.5</v>
      </c>
      <c r="P97" s="43">
        <f>Vulnerability!N96</f>
        <v>4.2</v>
      </c>
      <c r="Q97" s="159">
        <f>Vulnerability!S96</f>
        <v>10</v>
      </c>
      <c r="R97" s="158">
        <f>Vulnerability!W96</f>
        <v>0.3</v>
      </c>
      <c r="S97" s="158">
        <f>Vulnerability!Z96</f>
        <v>0.8</v>
      </c>
      <c r="T97" s="158">
        <f>Vulnerability!AC96</f>
        <v>10</v>
      </c>
      <c r="U97" s="158">
        <f>Vulnerability!AI96</f>
        <v>1</v>
      </c>
      <c r="V97" s="159">
        <f>Vulnerability!AJ96</f>
        <v>5.2</v>
      </c>
      <c r="W97" s="43">
        <f>Vulnerability!AK96</f>
        <v>8.5</v>
      </c>
      <c r="X97" s="44">
        <f t="shared" si="12"/>
        <v>6.9</v>
      </c>
      <c r="Y97" s="160">
        <f>'Lack of Coping Capacity'!D96</f>
        <v>4.7</v>
      </c>
      <c r="Z97" s="157">
        <f>'Lack of Coping Capacity'!G96</f>
        <v>6.6</v>
      </c>
      <c r="AA97" s="43">
        <f>'Lack of Coping Capacity'!H96</f>
        <v>5.7</v>
      </c>
      <c r="AB97" s="157">
        <f>'Lack of Coping Capacity'!M96</f>
        <v>2.6</v>
      </c>
      <c r="AC97" s="157">
        <f>'Lack of Coping Capacity'!R96</f>
        <v>0.8</v>
      </c>
      <c r="AD97" s="157">
        <f>'Lack of Coping Capacity'!V96</f>
        <v>4.5</v>
      </c>
      <c r="AE97" s="43">
        <f>'Lack of Coping Capacity'!W96</f>
        <v>2.6</v>
      </c>
      <c r="AF97" s="44">
        <f t="shared" si="13"/>
        <v>4.3</v>
      </c>
      <c r="AG97" s="170">
        <f t="shared" si="14"/>
        <v>5.0999999999999996</v>
      </c>
      <c r="AH97" s="145">
        <f t="shared" si="15"/>
        <v>29</v>
      </c>
      <c r="AI97" s="165">
        <f>COUNTIF('Indicator Data'!C98:BB98,"No data")</f>
        <v>5</v>
      </c>
      <c r="AJ97" s="168">
        <f t="shared" si="16"/>
        <v>9.8039215686274508E-2</v>
      </c>
    </row>
    <row r="98" spans="1:36" ht="16.5" thickTop="1" thickBot="1" x14ac:dyDescent="0.3">
      <c r="A98" s="130" t="s">
        <v>176</v>
      </c>
      <c r="B98" s="47" t="s">
        <v>175</v>
      </c>
      <c r="C98" s="164">
        <f>'Hazard &amp; Exposure'!AO97</f>
        <v>0.1</v>
      </c>
      <c r="D98" s="163">
        <f>'Hazard &amp; Exposure'!AP97</f>
        <v>3.6</v>
      </c>
      <c r="E98" s="163">
        <f>'Hazard &amp; Exposure'!AQ97</f>
        <v>0</v>
      </c>
      <c r="F98" s="163">
        <f>'Hazard &amp; Exposure'!AR97</f>
        <v>0</v>
      </c>
      <c r="G98" s="163">
        <f>'Hazard &amp; Exposure'!AU97</f>
        <v>4.9000000000000004</v>
      </c>
      <c r="H98" s="43">
        <f>'Hazard &amp; Exposure'!AV97</f>
        <v>2</v>
      </c>
      <c r="I98" s="163">
        <f>'Hazard &amp; Exposure'!AY97</f>
        <v>1.9</v>
      </c>
      <c r="J98" s="163">
        <f>'Hazard &amp; Exposure'!BB97</f>
        <v>0</v>
      </c>
      <c r="K98" s="43">
        <f>'Hazard &amp; Exposure'!BC97</f>
        <v>1.3</v>
      </c>
      <c r="L98" s="44">
        <f t="shared" si="11"/>
        <v>1.7</v>
      </c>
      <c r="M98" s="161">
        <f>Vulnerability!E97</f>
        <v>5.7</v>
      </c>
      <c r="N98" s="159">
        <f>Vulnerability!H97</f>
        <v>7.4</v>
      </c>
      <c r="O98" s="159">
        <f>Vulnerability!M97</f>
        <v>6.7</v>
      </c>
      <c r="P98" s="43">
        <f>Vulnerability!N97</f>
        <v>6.4</v>
      </c>
      <c r="Q98" s="159">
        <f>Vulnerability!S97</f>
        <v>0</v>
      </c>
      <c r="R98" s="158">
        <f>Vulnerability!W97</f>
        <v>10</v>
      </c>
      <c r="S98" s="158">
        <f>Vulnerability!Z97</f>
        <v>5.3</v>
      </c>
      <c r="T98" s="158">
        <f>Vulnerability!AC97</f>
        <v>0.1</v>
      </c>
      <c r="U98" s="158">
        <f>Vulnerability!AI97</f>
        <v>3.4</v>
      </c>
      <c r="V98" s="159">
        <f>Vulnerability!AJ97</f>
        <v>6.3</v>
      </c>
      <c r="W98" s="43">
        <f>Vulnerability!AK97</f>
        <v>3.8</v>
      </c>
      <c r="X98" s="44">
        <f t="shared" si="12"/>
        <v>5.2</v>
      </c>
      <c r="Y98" s="160">
        <f>'Lack of Coping Capacity'!D97</f>
        <v>8.4</v>
      </c>
      <c r="Z98" s="157">
        <f>'Lack of Coping Capacity'!G97</f>
        <v>5.5</v>
      </c>
      <c r="AA98" s="43">
        <f>'Lack of Coping Capacity'!H97</f>
        <v>7</v>
      </c>
      <c r="AB98" s="157">
        <f>'Lack of Coping Capacity'!M97</f>
        <v>6.6</v>
      </c>
      <c r="AC98" s="157">
        <f>'Lack of Coping Capacity'!R97</f>
        <v>6.5</v>
      </c>
      <c r="AD98" s="157">
        <f>'Lack of Coping Capacity'!V97</f>
        <v>5.5</v>
      </c>
      <c r="AE98" s="43">
        <f>'Lack of Coping Capacity'!W97</f>
        <v>6.2</v>
      </c>
      <c r="AF98" s="44">
        <f t="shared" si="13"/>
        <v>6.6</v>
      </c>
      <c r="AG98" s="170">
        <f t="shared" si="14"/>
        <v>3.9</v>
      </c>
      <c r="AH98" s="145">
        <f t="shared" si="15"/>
        <v>75</v>
      </c>
      <c r="AI98" s="165">
        <f>COUNTIF('Indicator Data'!C99:BB99,"No data")</f>
        <v>2</v>
      </c>
      <c r="AJ98" s="168">
        <f t="shared" si="16"/>
        <v>3.9215686274509803E-2</v>
      </c>
    </row>
    <row r="99" spans="1:36" ht="16.5" thickTop="1" thickBot="1" x14ac:dyDescent="0.3">
      <c r="A99" s="130" t="s">
        <v>178</v>
      </c>
      <c r="B99" s="47" t="s">
        <v>177</v>
      </c>
      <c r="C99" s="164">
        <f>'Hazard &amp; Exposure'!AO98</f>
        <v>0.1</v>
      </c>
      <c r="D99" s="163">
        <f>'Hazard &amp; Exposure'!AP98</f>
        <v>5.6</v>
      </c>
      <c r="E99" s="163">
        <f>'Hazard &amp; Exposure'!AQ98</f>
        <v>0</v>
      </c>
      <c r="F99" s="163">
        <f>'Hazard &amp; Exposure'!AR98</f>
        <v>0</v>
      </c>
      <c r="G99" s="163">
        <f>'Hazard &amp; Exposure'!AU98</f>
        <v>0.6</v>
      </c>
      <c r="H99" s="43">
        <f>'Hazard &amp; Exposure'!AV98</f>
        <v>1.6</v>
      </c>
      <c r="I99" s="163">
        <f>'Hazard &amp; Exposure'!AY98</f>
        <v>0.9</v>
      </c>
      <c r="J99" s="163">
        <f>'Hazard &amp; Exposure'!BB98</f>
        <v>0</v>
      </c>
      <c r="K99" s="43">
        <f>'Hazard &amp; Exposure'!BC98</f>
        <v>0.6</v>
      </c>
      <c r="L99" s="44">
        <f t="shared" si="11"/>
        <v>1.1000000000000001</v>
      </c>
      <c r="M99" s="161">
        <f>Vulnerability!E98</f>
        <v>8.6999999999999993</v>
      </c>
      <c r="N99" s="159">
        <f>Vulnerability!H98</f>
        <v>6</v>
      </c>
      <c r="O99" s="159">
        <f>Vulnerability!M98</f>
        <v>9.8000000000000007</v>
      </c>
      <c r="P99" s="43">
        <f>Vulnerability!N98</f>
        <v>8.3000000000000007</v>
      </c>
      <c r="Q99" s="159">
        <f>Vulnerability!S98</f>
        <v>6.1</v>
      </c>
      <c r="R99" s="158">
        <f>Vulnerability!W98</f>
        <v>5</v>
      </c>
      <c r="S99" s="158">
        <f>Vulnerability!Z98</f>
        <v>4.5</v>
      </c>
      <c r="T99" s="158">
        <f>Vulnerability!AC98</f>
        <v>0.1</v>
      </c>
      <c r="U99" s="158">
        <f>Vulnerability!AI98</f>
        <v>7.3</v>
      </c>
      <c r="V99" s="159">
        <f>Vulnerability!AJ98</f>
        <v>4.7</v>
      </c>
      <c r="W99" s="43">
        <f>Vulnerability!AK98</f>
        <v>5.4</v>
      </c>
      <c r="X99" s="44">
        <f t="shared" si="12"/>
        <v>7.1</v>
      </c>
      <c r="Y99" s="160" t="str">
        <f>'Lack of Coping Capacity'!D98</f>
        <v>x</v>
      </c>
      <c r="Z99" s="157">
        <f>'Lack of Coping Capacity'!G98</f>
        <v>7</v>
      </c>
      <c r="AA99" s="43">
        <f>'Lack of Coping Capacity'!H98</f>
        <v>7</v>
      </c>
      <c r="AB99" s="157">
        <f>'Lack of Coping Capacity'!M98</f>
        <v>8.5</v>
      </c>
      <c r="AC99" s="157">
        <f>'Lack of Coping Capacity'!R98</f>
        <v>7.8</v>
      </c>
      <c r="AD99" s="157">
        <f>'Lack of Coping Capacity'!V98</f>
        <v>10</v>
      </c>
      <c r="AE99" s="43">
        <f>'Lack of Coping Capacity'!W98</f>
        <v>8.8000000000000007</v>
      </c>
      <c r="AF99" s="44">
        <f t="shared" si="13"/>
        <v>8</v>
      </c>
      <c r="AG99" s="170">
        <f t="shared" si="14"/>
        <v>4</v>
      </c>
      <c r="AH99" s="145">
        <f t="shared" si="15"/>
        <v>69</v>
      </c>
      <c r="AI99" s="165">
        <f>COUNTIF('Indicator Data'!C100:BB100,"No data")</f>
        <v>3</v>
      </c>
      <c r="AJ99" s="168">
        <f t="shared" si="16"/>
        <v>5.8823529411764705E-2</v>
      </c>
    </row>
    <row r="100" spans="1:36" ht="16.5" thickTop="1" thickBot="1" x14ac:dyDescent="0.3">
      <c r="A100" s="130" t="s">
        <v>180</v>
      </c>
      <c r="B100" s="47" t="s">
        <v>179</v>
      </c>
      <c r="C100" s="164">
        <f>'Hazard &amp; Exposure'!AO99</f>
        <v>5.8</v>
      </c>
      <c r="D100" s="163">
        <f>'Hazard &amp; Exposure'!AP99</f>
        <v>2.7</v>
      </c>
      <c r="E100" s="163">
        <f>'Hazard &amp; Exposure'!AQ99</f>
        <v>6.9</v>
      </c>
      <c r="F100" s="163">
        <f>'Hazard &amp; Exposure'!AR99</f>
        <v>0</v>
      </c>
      <c r="G100" s="163">
        <f>'Hazard &amp; Exposure'!AU99</f>
        <v>3.4</v>
      </c>
      <c r="H100" s="43">
        <f>'Hazard &amp; Exposure'!AV99</f>
        <v>4.2</v>
      </c>
      <c r="I100" s="163">
        <f>'Hazard &amp; Exposure'!AY99</f>
        <v>1.5</v>
      </c>
      <c r="J100" s="163">
        <f>'Hazard &amp; Exposure'!BB99</f>
        <v>8</v>
      </c>
      <c r="K100" s="43">
        <f>'Hazard &amp; Exposure'!BC99</f>
        <v>8</v>
      </c>
      <c r="L100" s="44">
        <f t="shared" ref="L100:L131" si="17">ROUND((10-GEOMEAN(((10-H100)/10*9+1),((10-K100)/10*9+1)))/9*10,1)</f>
        <v>6.5</v>
      </c>
      <c r="M100" s="161">
        <f>Vulnerability!E99</f>
        <v>2.5</v>
      </c>
      <c r="N100" s="159">
        <f>Vulnerability!H99</f>
        <v>2.9</v>
      </c>
      <c r="O100" s="159">
        <f>Vulnerability!M99</f>
        <v>0.5</v>
      </c>
      <c r="P100" s="43">
        <f>Vulnerability!N99</f>
        <v>2.1</v>
      </c>
      <c r="Q100" s="159">
        <f>Vulnerability!S99</f>
        <v>9.1</v>
      </c>
      <c r="R100" s="158">
        <f>Vulnerability!W99</f>
        <v>0.7</v>
      </c>
      <c r="S100" s="158">
        <f>Vulnerability!Z99</f>
        <v>1.2</v>
      </c>
      <c r="T100" s="158">
        <f>Vulnerability!AC99</f>
        <v>0</v>
      </c>
      <c r="U100" s="158">
        <f>Vulnerability!AI99</f>
        <v>1.3</v>
      </c>
      <c r="V100" s="159">
        <f>Vulnerability!AJ99</f>
        <v>0.8</v>
      </c>
      <c r="W100" s="43">
        <f>Vulnerability!AK99</f>
        <v>6.6</v>
      </c>
      <c r="X100" s="44">
        <f t="shared" ref="X100:X131" si="18">ROUND((10-GEOMEAN(((10-P100)/10*9+1),((10-W100)/10*9+1)))/9*10,1)</f>
        <v>4.7</v>
      </c>
      <c r="Y100" s="160" t="str">
        <f>'Lack of Coping Capacity'!D99</f>
        <v>x</v>
      </c>
      <c r="Z100" s="157">
        <f>'Lack of Coping Capacity'!G99</f>
        <v>8.1</v>
      </c>
      <c r="AA100" s="43">
        <f>'Lack of Coping Capacity'!H99</f>
        <v>8.1</v>
      </c>
      <c r="AB100" s="157">
        <f>'Lack of Coping Capacity'!M99</f>
        <v>3.1</v>
      </c>
      <c r="AC100" s="157">
        <f>'Lack of Coping Capacity'!R99</f>
        <v>6.4</v>
      </c>
      <c r="AD100" s="157">
        <f>'Lack of Coping Capacity'!V99</f>
        <v>4.8</v>
      </c>
      <c r="AE100" s="43">
        <f>'Lack of Coping Capacity'!W99</f>
        <v>4.8</v>
      </c>
      <c r="AF100" s="44">
        <f t="shared" ref="AF100:AF131" si="19">ROUND((10-GEOMEAN(((10-AA100)/10*9+1),((10-AE100)/10*9+1)))/9*10,1)</f>
        <v>6.8</v>
      </c>
      <c r="AG100" s="170">
        <f t="shared" ref="AG100:AG131" si="20">ROUND(L100^(1/3)*X100^(1/3)*AF100^(1/3),1)</f>
        <v>5.9</v>
      </c>
      <c r="AH100" s="145">
        <f t="shared" ref="AH100:AH131" si="21">_xlfn.RANK.EQ(AG100,AG$4:AG$194)</f>
        <v>20</v>
      </c>
      <c r="AI100" s="165">
        <f>COUNTIF('Indicator Data'!C101:BB101,"No data")</f>
        <v>7</v>
      </c>
      <c r="AJ100" s="168">
        <f t="shared" si="16"/>
        <v>0.13725490196078433</v>
      </c>
    </row>
    <row r="101" spans="1:36" ht="16.5" thickTop="1" thickBot="1" x14ac:dyDescent="0.3">
      <c r="A101" s="130" t="s">
        <v>182</v>
      </c>
      <c r="B101" s="47" t="s">
        <v>181</v>
      </c>
      <c r="C101" s="164">
        <f>'Hazard &amp; Exposure'!AO100</f>
        <v>5.2</v>
      </c>
      <c r="D101" s="163">
        <f>'Hazard &amp; Exposure'!AP100</f>
        <v>0.1</v>
      </c>
      <c r="E101" s="163">
        <f>'Hazard &amp; Exposure'!AQ100</f>
        <v>0</v>
      </c>
      <c r="F101" s="163">
        <f>'Hazard &amp; Exposure'!AR100</f>
        <v>0</v>
      </c>
      <c r="G101" s="163">
        <f>'Hazard &amp; Exposure'!AU100</f>
        <v>0</v>
      </c>
      <c r="H101" s="43">
        <f>'Hazard &amp; Exposure'!AV100</f>
        <v>1.3</v>
      </c>
      <c r="I101" s="163">
        <f>'Hazard &amp; Exposure'!AY100</f>
        <v>0</v>
      </c>
      <c r="J101" s="163">
        <f>'Hazard &amp; Exposure'!BB100</f>
        <v>0</v>
      </c>
      <c r="K101" s="43">
        <f>'Hazard &amp; Exposure'!BC100</f>
        <v>0</v>
      </c>
      <c r="L101" s="44">
        <f t="shared" si="17"/>
        <v>0.7</v>
      </c>
      <c r="M101" s="161">
        <f>Vulnerability!E100</f>
        <v>0.9</v>
      </c>
      <c r="N101" s="159" t="str">
        <f>Vulnerability!H100</f>
        <v>x</v>
      </c>
      <c r="O101" s="159">
        <f>Vulnerability!M100</f>
        <v>0</v>
      </c>
      <c r="P101" s="43">
        <f>Vulnerability!N100</f>
        <v>0.6</v>
      </c>
      <c r="Q101" s="159">
        <f>Vulnerability!S100</f>
        <v>2.1</v>
      </c>
      <c r="R101" s="158" t="str">
        <f>Vulnerability!W100</f>
        <v>x</v>
      </c>
      <c r="S101" s="158" t="str">
        <f>Vulnerability!Z100</f>
        <v>x</v>
      </c>
      <c r="T101" s="158">
        <f>Vulnerability!AC100</f>
        <v>0</v>
      </c>
      <c r="U101" s="158">
        <f>Vulnerability!AI100</f>
        <v>5</v>
      </c>
      <c r="V101" s="159">
        <f>Vulnerability!AJ100</f>
        <v>2.9</v>
      </c>
      <c r="W101" s="43">
        <f>Vulnerability!AK100</f>
        <v>2.5</v>
      </c>
      <c r="X101" s="44">
        <f t="shared" si="18"/>
        <v>1.6</v>
      </c>
      <c r="Y101" s="160" t="str">
        <f>'Lack of Coping Capacity'!D100</f>
        <v>x</v>
      </c>
      <c r="Z101" s="157">
        <f>'Lack of Coping Capacity'!G100</f>
        <v>1.5</v>
      </c>
      <c r="AA101" s="43">
        <f>'Lack of Coping Capacity'!H100</f>
        <v>1.5</v>
      </c>
      <c r="AB101" s="157">
        <f>'Lack of Coping Capacity'!M100</f>
        <v>1.8</v>
      </c>
      <c r="AC101" s="157">
        <f>'Lack of Coping Capacity'!R100</f>
        <v>0</v>
      </c>
      <c r="AD101" s="157" t="str">
        <f>'Lack of Coping Capacity'!V100</f>
        <v>x</v>
      </c>
      <c r="AE101" s="43">
        <f>'Lack of Coping Capacity'!W100</f>
        <v>0.9</v>
      </c>
      <c r="AF101" s="44">
        <f t="shared" si="19"/>
        <v>1.2</v>
      </c>
      <c r="AG101" s="170">
        <f t="shared" si="20"/>
        <v>1.1000000000000001</v>
      </c>
      <c r="AH101" s="145">
        <f t="shared" si="21"/>
        <v>181</v>
      </c>
      <c r="AI101" s="165">
        <f>COUNTIF('Indicator Data'!C102:BB102,"No data")</f>
        <v>19</v>
      </c>
      <c r="AJ101" s="168">
        <f t="shared" si="16"/>
        <v>0.37254901960784315</v>
      </c>
    </row>
    <row r="102" spans="1:36" ht="16.5" thickTop="1" thickBot="1" x14ac:dyDescent="0.3">
      <c r="A102" s="130" t="s">
        <v>184</v>
      </c>
      <c r="B102" s="47" t="s">
        <v>183</v>
      </c>
      <c r="C102" s="164">
        <f>'Hazard &amp; Exposure'!AO101</f>
        <v>0.1</v>
      </c>
      <c r="D102" s="163">
        <f>'Hazard &amp; Exposure'!AP101</f>
        <v>5</v>
      </c>
      <c r="E102" s="163">
        <f>'Hazard &amp; Exposure'!AQ101</f>
        <v>0</v>
      </c>
      <c r="F102" s="163">
        <f>'Hazard &amp; Exposure'!AR101</f>
        <v>0</v>
      </c>
      <c r="G102" s="163">
        <f>'Hazard &amp; Exposure'!AU101</f>
        <v>1.3</v>
      </c>
      <c r="H102" s="43">
        <f>'Hazard &amp; Exposure'!AV101</f>
        <v>1.5</v>
      </c>
      <c r="I102" s="163">
        <f>'Hazard &amp; Exposure'!AY101</f>
        <v>0.1</v>
      </c>
      <c r="J102" s="163">
        <f>'Hazard &amp; Exposure'!BB101</f>
        <v>0</v>
      </c>
      <c r="K102" s="43">
        <f>'Hazard &amp; Exposure'!BC101</f>
        <v>0.1</v>
      </c>
      <c r="L102" s="44">
        <f t="shared" si="17"/>
        <v>0.8</v>
      </c>
      <c r="M102" s="161">
        <f>Vulnerability!E101</f>
        <v>1.8</v>
      </c>
      <c r="N102" s="159">
        <f>Vulnerability!H101</f>
        <v>1.7</v>
      </c>
      <c r="O102" s="159">
        <f>Vulnerability!M101</f>
        <v>0</v>
      </c>
      <c r="P102" s="43">
        <f>Vulnerability!N101</f>
        <v>1.3</v>
      </c>
      <c r="Q102" s="159">
        <f>Vulnerability!S101</f>
        <v>1.3</v>
      </c>
      <c r="R102" s="158">
        <f>Vulnerability!W101</f>
        <v>0.7</v>
      </c>
      <c r="S102" s="158">
        <f>Vulnerability!Z101</f>
        <v>0.4</v>
      </c>
      <c r="T102" s="158">
        <f>Vulnerability!AC101</f>
        <v>0</v>
      </c>
      <c r="U102" s="158">
        <f>Vulnerability!AI101</f>
        <v>1.2</v>
      </c>
      <c r="V102" s="159">
        <f>Vulnerability!AJ101</f>
        <v>0.6</v>
      </c>
      <c r="W102" s="43">
        <f>Vulnerability!AK101</f>
        <v>1</v>
      </c>
      <c r="X102" s="44">
        <f t="shared" si="18"/>
        <v>1.2</v>
      </c>
      <c r="Y102" s="160" t="str">
        <f>'Lack of Coping Capacity'!D101</f>
        <v>x</v>
      </c>
      <c r="Z102" s="157">
        <f>'Lack of Coping Capacity'!G101</f>
        <v>3.8</v>
      </c>
      <c r="AA102" s="43">
        <f>'Lack of Coping Capacity'!H101</f>
        <v>3.8</v>
      </c>
      <c r="AB102" s="157">
        <f>'Lack of Coping Capacity'!M101</f>
        <v>1.4</v>
      </c>
      <c r="AC102" s="157">
        <f>'Lack of Coping Capacity'!R101</f>
        <v>0.5</v>
      </c>
      <c r="AD102" s="157">
        <f>'Lack of Coping Capacity'!V101</f>
        <v>2.1</v>
      </c>
      <c r="AE102" s="43">
        <f>'Lack of Coping Capacity'!W101</f>
        <v>1.3</v>
      </c>
      <c r="AF102" s="44">
        <f t="shared" si="19"/>
        <v>2.6</v>
      </c>
      <c r="AG102" s="170">
        <f t="shared" si="20"/>
        <v>1.4</v>
      </c>
      <c r="AH102" s="145">
        <f t="shared" si="21"/>
        <v>174</v>
      </c>
      <c r="AI102" s="165">
        <f>COUNTIF('Indicator Data'!C103:BB103,"No data")</f>
        <v>4</v>
      </c>
      <c r="AJ102" s="168">
        <f t="shared" si="16"/>
        <v>7.8431372549019607E-2</v>
      </c>
    </row>
    <row r="103" spans="1:36" ht="16.5" thickTop="1" thickBot="1" x14ac:dyDescent="0.3">
      <c r="A103" s="130" t="s">
        <v>186</v>
      </c>
      <c r="B103" s="47" t="s">
        <v>185</v>
      </c>
      <c r="C103" s="164">
        <f>'Hazard &amp; Exposure'!AO102</f>
        <v>0.1</v>
      </c>
      <c r="D103" s="163">
        <f>'Hazard &amp; Exposure'!AP102</f>
        <v>1.3</v>
      </c>
      <c r="E103" s="163">
        <f>'Hazard &amp; Exposure'!AQ102</f>
        <v>0</v>
      </c>
      <c r="F103" s="163">
        <f>'Hazard &amp; Exposure'!AR102</f>
        <v>0</v>
      </c>
      <c r="G103" s="163">
        <f>'Hazard &amp; Exposure'!AU102</f>
        <v>0</v>
      </c>
      <c r="H103" s="43">
        <f>'Hazard &amp; Exposure'!AV102</f>
        <v>0.3</v>
      </c>
      <c r="I103" s="163">
        <f>'Hazard &amp; Exposure'!AY102</f>
        <v>0.1</v>
      </c>
      <c r="J103" s="163">
        <f>'Hazard &amp; Exposure'!BB102</f>
        <v>0</v>
      </c>
      <c r="K103" s="43">
        <f>'Hazard &amp; Exposure'!BC102</f>
        <v>0.1</v>
      </c>
      <c r="L103" s="44">
        <f t="shared" si="17"/>
        <v>0.2</v>
      </c>
      <c r="M103" s="161">
        <f>Vulnerability!E102</f>
        <v>1.1000000000000001</v>
      </c>
      <c r="N103" s="159">
        <f>Vulnerability!H102</f>
        <v>2.1</v>
      </c>
      <c r="O103" s="159">
        <f>Vulnerability!M102</f>
        <v>0</v>
      </c>
      <c r="P103" s="43">
        <f>Vulnerability!N102</f>
        <v>1.1000000000000001</v>
      </c>
      <c r="Q103" s="159">
        <f>Vulnerability!S102</f>
        <v>2</v>
      </c>
      <c r="R103" s="158">
        <f>Vulnerability!W102</f>
        <v>0.4</v>
      </c>
      <c r="S103" s="158">
        <f>Vulnerability!Z102</f>
        <v>0.2</v>
      </c>
      <c r="T103" s="158">
        <f>Vulnerability!AC102</f>
        <v>0</v>
      </c>
      <c r="U103" s="158">
        <f>Vulnerability!AI102</f>
        <v>0.8</v>
      </c>
      <c r="V103" s="159">
        <f>Vulnerability!AJ102</f>
        <v>0.4</v>
      </c>
      <c r="W103" s="43">
        <f>Vulnerability!AK102</f>
        <v>1.2</v>
      </c>
      <c r="X103" s="44">
        <f t="shared" si="18"/>
        <v>1.2</v>
      </c>
      <c r="Y103" s="160" t="str">
        <f>'Lack of Coping Capacity'!D102</f>
        <v>x</v>
      </c>
      <c r="Z103" s="157">
        <f>'Lack of Coping Capacity'!G102</f>
        <v>1.8</v>
      </c>
      <c r="AA103" s="43">
        <f>'Lack of Coping Capacity'!H102</f>
        <v>1.8</v>
      </c>
      <c r="AB103" s="157">
        <f>'Lack of Coping Capacity'!M102</f>
        <v>1</v>
      </c>
      <c r="AC103" s="157">
        <f>'Lack of Coping Capacity'!R102</f>
        <v>0.1</v>
      </c>
      <c r="AD103" s="157">
        <f>'Lack of Coping Capacity'!V102</f>
        <v>0.9</v>
      </c>
      <c r="AE103" s="43">
        <f>'Lack of Coping Capacity'!W102</f>
        <v>0.7</v>
      </c>
      <c r="AF103" s="44">
        <f t="shared" si="19"/>
        <v>1.3</v>
      </c>
      <c r="AG103" s="170">
        <f t="shared" si="20"/>
        <v>0.7</v>
      </c>
      <c r="AH103" s="145">
        <f t="shared" si="21"/>
        <v>188</v>
      </c>
      <c r="AI103" s="165">
        <f>COUNTIF('Indicator Data'!C104:BB104,"No data")</f>
        <v>6</v>
      </c>
      <c r="AJ103" s="168">
        <f t="shared" si="16"/>
        <v>0.11764705882352941</v>
      </c>
    </row>
    <row r="104" spans="1:36" ht="16.5" thickTop="1" thickBot="1" x14ac:dyDescent="0.3">
      <c r="A104" s="130" t="s">
        <v>189</v>
      </c>
      <c r="B104" s="47" t="s">
        <v>188</v>
      </c>
      <c r="C104" s="164">
        <f>'Hazard &amp; Exposure'!AO103</f>
        <v>0.1</v>
      </c>
      <c r="D104" s="163">
        <f>'Hazard &amp; Exposure'!AP103</f>
        <v>6.6</v>
      </c>
      <c r="E104" s="163">
        <f>'Hazard &amp; Exposure'!AQ103</f>
        <v>7.4</v>
      </c>
      <c r="F104" s="163">
        <f>'Hazard &amp; Exposure'!AR103</f>
        <v>7.6</v>
      </c>
      <c r="G104" s="163">
        <f>'Hazard &amp; Exposure'!AU103</f>
        <v>3.7</v>
      </c>
      <c r="H104" s="43">
        <f>'Hazard &amp; Exposure'!AV103</f>
        <v>5.7</v>
      </c>
      <c r="I104" s="163">
        <f>'Hazard &amp; Exposure'!AY103</f>
        <v>1</v>
      </c>
      <c r="J104" s="163">
        <f>'Hazard &amp; Exposure'!BB103</f>
        <v>0</v>
      </c>
      <c r="K104" s="43">
        <f>'Hazard &amp; Exposure'!BC103</f>
        <v>0.7</v>
      </c>
      <c r="L104" s="44">
        <f t="shared" si="17"/>
        <v>3.6</v>
      </c>
      <c r="M104" s="161">
        <f>Vulnerability!E103</f>
        <v>7.7</v>
      </c>
      <c r="N104" s="159">
        <f>Vulnerability!H103</f>
        <v>3.9</v>
      </c>
      <c r="O104" s="159">
        <f>Vulnerability!M103</f>
        <v>2</v>
      </c>
      <c r="P104" s="43">
        <f>Vulnerability!N103</f>
        <v>5.3</v>
      </c>
      <c r="Q104" s="159">
        <f>Vulnerability!S103</f>
        <v>0</v>
      </c>
      <c r="R104" s="158">
        <f>Vulnerability!W103</f>
        <v>2.1</v>
      </c>
      <c r="S104" s="158">
        <f>Vulnerability!Z103</f>
        <v>6.3</v>
      </c>
      <c r="T104" s="158">
        <f>Vulnerability!AC103</f>
        <v>0.9</v>
      </c>
      <c r="U104" s="158">
        <f>Vulnerability!AI103</f>
        <v>7.4</v>
      </c>
      <c r="V104" s="159">
        <f>Vulnerability!AJ103</f>
        <v>4.7</v>
      </c>
      <c r="W104" s="43">
        <f>Vulnerability!AK103</f>
        <v>2.7</v>
      </c>
      <c r="X104" s="44">
        <f t="shared" si="18"/>
        <v>4.0999999999999996</v>
      </c>
      <c r="Y104" s="160">
        <f>'Lack of Coping Capacity'!D103</f>
        <v>4.7</v>
      </c>
      <c r="Z104" s="157">
        <f>'Lack of Coping Capacity'!G103</f>
        <v>7.2</v>
      </c>
      <c r="AA104" s="43">
        <f>'Lack of Coping Capacity'!H103</f>
        <v>6</v>
      </c>
      <c r="AB104" s="157">
        <f>'Lack of Coping Capacity'!M103</f>
        <v>8.1999999999999993</v>
      </c>
      <c r="AC104" s="157">
        <f>'Lack of Coping Capacity'!R103</f>
        <v>9.6</v>
      </c>
      <c r="AD104" s="157">
        <f>'Lack of Coping Capacity'!V103</f>
        <v>9.5</v>
      </c>
      <c r="AE104" s="43">
        <f>'Lack of Coping Capacity'!W103</f>
        <v>9.1</v>
      </c>
      <c r="AF104" s="44">
        <f t="shared" si="19"/>
        <v>7.9</v>
      </c>
      <c r="AG104" s="170">
        <f t="shared" si="20"/>
        <v>4.9000000000000004</v>
      </c>
      <c r="AH104" s="145">
        <f t="shared" si="21"/>
        <v>35</v>
      </c>
      <c r="AI104" s="165">
        <f>COUNTIF('Indicator Data'!C105:BB105,"No data")</f>
        <v>1</v>
      </c>
      <c r="AJ104" s="168">
        <f t="shared" si="16"/>
        <v>1.9607843137254902E-2</v>
      </c>
    </row>
    <row r="105" spans="1:36" ht="16.5" thickTop="1" thickBot="1" x14ac:dyDescent="0.3">
      <c r="A105" s="130" t="s">
        <v>191</v>
      </c>
      <c r="B105" s="47" t="s">
        <v>190</v>
      </c>
      <c r="C105" s="164">
        <f>'Hazard &amp; Exposure'!AO104</f>
        <v>3.8</v>
      </c>
      <c r="D105" s="163">
        <f>'Hazard &amp; Exposure'!AP104</f>
        <v>5.2</v>
      </c>
      <c r="E105" s="163">
        <f>'Hazard &amp; Exposure'!AQ104</f>
        <v>0</v>
      </c>
      <c r="F105" s="163">
        <f>'Hazard &amp; Exposure'!AR104</f>
        <v>0.8</v>
      </c>
      <c r="G105" s="163">
        <f>'Hazard &amp; Exposure'!AU104</f>
        <v>5.0999999999999996</v>
      </c>
      <c r="H105" s="43">
        <f>'Hazard &amp; Exposure'!AV104</f>
        <v>3.3</v>
      </c>
      <c r="I105" s="163">
        <f>'Hazard &amp; Exposure'!AY104</f>
        <v>0.7</v>
      </c>
      <c r="J105" s="163">
        <f>'Hazard &amp; Exposure'!BB104</f>
        <v>0</v>
      </c>
      <c r="K105" s="43">
        <f>'Hazard &amp; Exposure'!BC104</f>
        <v>0.5</v>
      </c>
      <c r="L105" s="44">
        <f t="shared" si="17"/>
        <v>2</v>
      </c>
      <c r="M105" s="161">
        <f>Vulnerability!E104</f>
        <v>7.4</v>
      </c>
      <c r="N105" s="159">
        <f>Vulnerability!H104</f>
        <v>6.6</v>
      </c>
      <c r="O105" s="159">
        <f>Vulnerability!M104</f>
        <v>6.5</v>
      </c>
      <c r="P105" s="43">
        <f>Vulnerability!N104</f>
        <v>7</v>
      </c>
      <c r="Q105" s="159">
        <f>Vulnerability!S104</f>
        <v>2.6</v>
      </c>
      <c r="R105" s="158">
        <f>Vulnerability!W104</f>
        <v>6.4</v>
      </c>
      <c r="S105" s="158">
        <f>Vulnerability!Z104</f>
        <v>4.2</v>
      </c>
      <c r="T105" s="158">
        <f>Vulnerability!AC104</f>
        <v>4.0999999999999996</v>
      </c>
      <c r="U105" s="158">
        <f>Vulnerability!AI104</f>
        <v>6.1</v>
      </c>
      <c r="V105" s="159">
        <f>Vulnerability!AJ104</f>
        <v>5.3</v>
      </c>
      <c r="W105" s="43">
        <f>Vulnerability!AK104</f>
        <v>4.0999999999999996</v>
      </c>
      <c r="X105" s="44">
        <f t="shared" si="18"/>
        <v>5.7</v>
      </c>
      <c r="Y105" s="160">
        <f>'Lack of Coping Capacity'!D104</f>
        <v>4</v>
      </c>
      <c r="Z105" s="157">
        <f>'Lack of Coping Capacity'!G104</f>
        <v>6.4</v>
      </c>
      <c r="AA105" s="43">
        <f>'Lack of Coping Capacity'!H104</f>
        <v>5.2</v>
      </c>
      <c r="AB105" s="157">
        <f>'Lack of Coping Capacity'!M104</f>
        <v>8.5</v>
      </c>
      <c r="AC105" s="157">
        <f>'Lack of Coping Capacity'!R104</f>
        <v>5.6</v>
      </c>
      <c r="AD105" s="157">
        <f>'Lack of Coping Capacity'!V104</f>
        <v>7.8</v>
      </c>
      <c r="AE105" s="43">
        <f>'Lack of Coping Capacity'!W104</f>
        <v>7.3</v>
      </c>
      <c r="AF105" s="44">
        <f t="shared" si="19"/>
        <v>6.4</v>
      </c>
      <c r="AG105" s="170">
        <f t="shared" si="20"/>
        <v>4.2</v>
      </c>
      <c r="AH105" s="145">
        <f t="shared" si="21"/>
        <v>61</v>
      </c>
      <c r="AI105" s="165">
        <f>COUNTIF('Indicator Data'!C106:BB106,"No data")</f>
        <v>0</v>
      </c>
      <c r="AJ105" s="168">
        <f t="shared" si="16"/>
        <v>0</v>
      </c>
    </row>
    <row r="106" spans="1:36" ht="16.5" thickTop="1" thickBot="1" x14ac:dyDescent="0.3">
      <c r="A106" s="130" t="s">
        <v>193</v>
      </c>
      <c r="B106" s="47" t="s">
        <v>192</v>
      </c>
      <c r="C106" s="164">
        <f>'Hazard &amp; Exposure'!AO105</f>
        <v>4.2</v>
      </c>
      <c r="D106" s="163">
        <f>'Hazard &amp; Exposure'!AP105</f>
        <v>6.6</v>
      </c>
      <c r="E106" s="163">
        <f>'Hazard &amp; Exposure'!AQ105</f>
        <v>6</v>
      </c>
      <c r="F106" s="163">
        <f>'Hazard &amp; Exposure'!AR105</f>
        <v>0.6</v>
      </c>
      <c r="G106" s="163">
        <f>'Hazard &amp; Exposure'!AU105</f>
        <v>2.6</v>
      </c>
      <c r="H106" s="43">
        <f>'Hazard &amp; Exposure'!AV105</f>
        <v>4.3</v>
      </c>
      <c r="I106" s="163">
        <f>'Hazard &amp; Exposure'!AY105</f>
        <v>4.5999999999999996</v>
      </c>
      <c r="J106" s="163">
        <f>'Hazard &amp; Exposure'!BB105</f>
        <v>0</v>
      </c>
      <c r="K106" s="43">
        <f>'Hazard &amp; Exposure'!BC105</f>
        <v>3.2</v>
      </c>
      <c r="L106" s="44">
        <f t="shared" si="17"/>
        <v>3.8</v>
      </c>
      <c r="M106" s="161">
        <f>Vulnerability!E105</f>
        <v>2.7</v>
      </c>
      <c r="N106" s="159">
        <f>Vulnerability!H105</f>
        <v>4.0999999999999996</v>
      </c>
      <c r="O106" s="159">
        <f>Vulnerability!M105</f>
        <v>0</v>
      </c>
      <c r="P106" s="43">
        <f>Vulnerability!N105</f>
        <v>2.4</v>
      </c>
      <c r="Q106" s="159">
        <f>Vulnerability!S105</f>
        <v>5.5</v>
      </c>
      <c r="R106" s="158">
        <f>Vulnerability!W105</f>
        <v>0.9</v>
      </c>
      <c r="S106" s="158">
        <f>Vulnerability!Z105</f>
        <v>1.8</v>
      </c>
      <c r="T106" s="158">
        <f>Vulnerability!AC105</f>
        <v>4</v>
      </c>
      <c r="U106" s="158">
        <f>Vulnerability!AI105</f>
        <v>1.6</v>
      </c>
      <c r="V106" s="159">
        <f>Vulnerability!AJ105</f>
        <v>2.2000000000000002</v>
      </c>
      <c r="W106" s="43">
        <f>Vulnerability!AK105</f>
        <v>4</v>
      </c>
      <c r="X106" s="44">
        <f t="shared" si="18"/>
        <v>3.2</v>
      </c>
      <c r="Y106" s="160">
        <f>'Lack of Coping Capacity'!D105</f>
        <v>2.6</v>
      </c>
      <c r="Z106" s="157">
        <f>'Lack of Coping Capacity'!G105</f>
        <v>3.8</v>
      </c>
      <c r="AA106" s="43">
        <f>'Lack of Coping Capacity'!H105</f>
        <v>3.2</v>
      </c>
      <c r="AB106" s="157">
        <f>'Lack of Coping Capacity'!M105</f>
        <v>1.9</v>
      </c>
      <c r="AC106" s="157">
        <f>'Lack of Coping Capacity'!R105</f>
        <v>2.9</v>
      </c>
      <c r="AD106" s="157">
        <f>'Lack of Coping Capacity'!V105</f>
        <v>5.0999999999999996</v>
      </c>
      <c r="AE106" s="43">
        <f>'Lack of Coping Capacity'!W105</f>
        <v>3.3</v>
      </c>
      <c r="AF106" s="44">
        <f t="shared" si="19"/>
        <v>3.3</v>
      </c>
      <c r="AG106" s="170">
        <f t="shared" si="20"/>
        <v>3.4</v>
      </c>
      <c r="AH106" s="145">
        <f t="shared" si="21"/>
        <v>92</v>
      </c>
      <c r="AI106" s="165">
        <f>COUNTIF('Indicator Data'!C107:BB107,"No data")</f>
        <v>1</v>
      </c>
      <c r="AJ106" s="168">
        <f t="shared" si="16"/>
        <v>1.9607843137254902E-2</v>
      </c>
    </row>
    <row r="107" spans="1:36" ht="16.5" thickTop="1" thickBot="1" x14ac:dyDescent="0.3">
      <c r="A107" s="130" t="s">
        <v>195</v>
      </c>
      <c r="B107" s="47" t="s">
        <v>194</v>
      </c>
      <c r="C107" s="164">
        <f>'Hazard &amp; Exposure'!AO106</f>
        <v>0.1</v>
      </c>
      <c r="D107" s="163">
        <f>'Hazard &amp; Exposure'!AP106</f>
        <v>0.1</v>
      </c>
      <c r="E107" s="163">
        <f>'Hazard &amp; Exposure'!AQ106</f>
        <v>9.3000000000000007</v>
      </c>
      <c r="F107" s="163">
        <f>'Hazard &amp; Exposure'!AR106</f>
        <v>0</v>
      </c>
      <c r="G107" s="163">
        <f>'Hazard &amp; Exposure'!AU106</f>
        <v>0</v>
      </c>
      <c r="H107" s="43">
        <f>'Hazard &amp; Exposure'!AV106</f>
        <v>3.4</v>
      </c>
      <c r="I107" s="163">
        <f>'Hazard &amp; Exposure'!AY106</f>
        <v>0</v>
      </c>
      <c r="J107" s="163">
        <f>'Hazard &amp; Exposure'!BB106</f>
        <v>0</v>
      </c>
      <c r="K107" s="43">
        <f>'Hazard &amp; Exposure'!BC106</f>
        <v>0</v>
      </c>
      <c r="L107" s="44">
        <f t="shared" si="17"/>
        <v>1.9</v>
      </c>
      <c r="M107" s="161">
        <f>Vulnerability!E106</f>
        <v>2.2000000000000002</v>
      </c>
      <c r="N107" s="159">
        <f>Vulnerability!H106</f>
        <v>3.5</v>
      </c>
      <c r="O107" s="159">
        <f>Vulnerability!M106</f>
        <v>2.6</v>
      </c>
      <c r="P107" s="43">
        <f>Vulnerability!N106</f>
        <v>2.6</v>
      </c>
      <c r="Q107" s="159">
        <f>Vulnerability!S106</f>
        <v>0</v>
      </c>
      <c r="R107" s="158">
        <f>Vulnerability!W106</f>
        <v>0.5</v>
      </c>
      <c r="S107" s="158">
        <f>Vulnerability!Z106</f>
        <v>2.4</v>
      </c>
      <c r="T107" s="158">
        <f>Vulnerability!AC106</f>
        <v>0</v>
      </c>
      <c r="U107" s="158">
        <f>Vulnerability!AI106</f>
        <v>2.1</v>
      </c>
      <c r="V107" s="159">
        <f>Vulnerability!AJ106</f>
        <v>1.3</v>
      </c>
      <c r="W107" s="43">
        <f>Vulnerability!AK106</f>
        <v>0.7</v>
      </c>
      <c r="X107" s="44">
        <f t="shared" si="18"/>
        <v>1.7</v>
      </c>
      <c r="Y107" s="160">
        <f>'Lack of Coping Capacity'!D106</f>
        <v>5.8</v>
      </c>
      <c r="Z107" s="157">
        <f>'Lack of Coping Capacity'!G106</f>
        <v>5.6</v>
      </c>
      <c r="AA107" s="43">
        <f>'Lack of Coping Capacity'!H106</f>
        <v>5.7</v>
      </c>
      <c r="AB107" s="157">
        <f>'Lack of Coping Capacity'!M106</f>
        <v>1.5</v>
      </c>
      <c r="AC107" s="157">
        <f>'Lack of Coping Capacity'!R106</f>
        <v>0.2</v>
      </c>
      <c r="AD107" s="157">
        <f>'Lack of Coping Capacity'!V106</f>
        <v>4.0999999999999996</v>
      </c>
      <c r="AE107" s="43">
        <f>'Lack of Coping Capacity'!W106</f>
        <v>1.9</v>
      </c>
      <c r="AF107" s="44">
        <f t="shared" si="19"/>
        <v>4.0999999999999996</v>
      </c>
      <c r="AG107" s="170">
        <f t="shared" si="20"/>
        <v>2.4</v>
      </c>
      <c r="AH107" s="145">
        <f t="shared" si="21"/>
        <v>136</v>
      </c>
      <c r="AI107" s="165">
        <f>COUNTIF('Indicator Data'!C108:BB108,"No data")</f>
        <v>3</v>
      </c>
      <c r="AJ107" s="168">
        <f t="shared" si="16"/>
        <v>5.8823529411764705E-2</v>
      </c>
    </row>
    <row r="108" spans="1:36" ht="16.5" thickTop="1" thickBot="1" x14ac:dyDescent="0.3">
      <c r="A108" s="130" t="s">
        <v>197</v>
      </c>
      <c r="B108" s="47" t="s">
        <v>196</v>
      </c>
      <c r="C108" s="164">
        <f>'Hazard &amp; Exposure'!AO107</f>
        <v>0.1</v>
      </c>
      <c r="D108" s="163">
        <f>'Hazard &amp; Exposure'!AP107</f>
        <v>6.8</v>
      </c>
      <c r="E108" s="163">
        <f>'Hazard &amp; Exposure'!AQ107</f>
        <v>0</v>
      </c>
      <c r="F108" s="163">
        <f>'Hazard &amp; Exposure'!AR107</f>
        <v>0</v>
      </c>
      <c r="G108" s="163">
        <f>'Hazard &amp; Exposure'!AU107</f>
        <v>5.8</v>
      </c>
      <c r="H108" s="43">
        <f>'Hazard &amp; Exposure'!AV107</f>
        <v>3.2</v>
      </c>
      <c r="I108" s="163">
        <f>'Hazard &amp; Exposure'!AY107</f>
        <v>9.4</v>
      </c>
      <c r="J108" s="163">
        <f>'Hazard &amp; Exposure'!BB107</f>
        <v>8</v>
      </c>
      <c r="K108" s="43">
        <f>'Hazard &amp; Exposure'!BC107</f>
        <v>8</v>
      </c>
      <c r="L108" s="44">
        <f t="shared" si="17"/>
        <v>6.2</v>
      </c>
      <c r="M108" s="161">
        <f>Vulnerability!E107</f>
        <v>9.4</v>
      </c>
      <c r="N108" s="159">
        <f>Vulnerability!H107</f>
        <v>5.5</v>
      </c>
      <c r="O108" s="159">
        <f>Vulnerability!M107</f>
        <v>6.5</v>
      </c>
      <c r="P108" s="43">
        <f>Vulnerability!N107</f>
        <v>7.7</v>
      </c>
      <c r="Q108" s="159">
        <f>Vulnerability!S107</f>
        <v>6.5</v>
      </c>
      <c r="R108" s="158">
        <f>Vulnerability!W107</f>
        <v>4.3</v>
      </c>
      <c r="S108" s="158">
        <f>Vulnerability!Z107</f>
        <v>7.8</v>
      </c>
      <c r="T108" s="158">
        <f>Vulnerability!AC107</f>
        <v>0.1</v>
      </c>
      <c r="U108" s="158">
        <f>Vulnerability!AI107</f>
        <v>2.9</v>
      </c>
      <c r="V108" s="159">
        <f>Vulnerability!AJ107</f>
        <v>4.4000000000000004</v>
      </c>
      <c r="W108" s="43">
        <f>Vulnerability!AK107</f>
        <v>5.5</v>
      </c>
      <c r="X108" s="44">
        <f t="shared" si="18"/>
        <v>6.7</v>
      </c>
      <c r="Y108" s="160">
        <f>'Lack of Coping Capacity'!D107</f>
        <v>4.9000000000000004</v>
      </c>
      <c r="Z108" s="157">
        <f>'Lack of Coping Capacity'!G107</f>
        <v>6.8</v>
      </c>
      <c r="AA108" s="43">
        <f>'Lack of Coping Capacity'!H107</f>
        <v>5.9</v>
      </c>
      <c r="AB108" s="157">
        <f>'Lack of Coping Capacity'!M107</f>
        <v>7.3</v>
      </c>
      <c r="AC108" s="157">
        <f>'Lack of Coping Capacity'!R107</f>
        <v>7.4</v>
      </c>
      <c r="AD108" s="157">
        <f>'Lack of Coping Capacity'!V107</f>
        <v>8.1999999999999993</v>
      </c>
      <c r="AE108" s="43">
        <f>'Lack of Coping Capacity'!W107</f>
        <v>7.6</v>
      </c>
      <c r="AF108" s="44">
        <f t="shared" si="19"/>
        <v>6.8</v>
      </c>
      <c r="AG108" s="170">
        <f t="shared" si="20"/>
        <v>6.6</v>
      </c>
      <c r="AH108" s="145">
        <f t="shared" si="21"/>
        <v>11</v>
      </c>
      <c r="AI108" s="165">
        <f>COUNTIF('Indicator Data'!C109:BB109,"No data")</f>
        <v>0</v>
      </c>
      <c r="AJ108" s="168">
        <f t="shared" si="16"/>
        <v>0</v>
      </c>
    </row>
    <row r="109" spans="1:36" ht="16.5" thickTop="1" thickBot="1" x14ac:dyDescent="0.3">
      <c r="A109" s="130" t="s">
        <v>199</v>
      </c>
      <c r="B109" s="47" t="s">
        <v>198</v>
      </c>
      <c r="C109" s="164">
        <f>'Hazard &amp; Exposure'!AO108</f>
        <v>0.1</v>
      </c>
      <c r="D109" s="163">
        <f>'Hazard &amp; Exposure'!AP108</f>
        <v>0.1</v>
      </c>
      <c r="E109" s="163">
        <f>'Hazard &amp; Exposure'!AQ108</f>
        <v>6</v>
      </c>
      <c r="F109" s="163">
        <f>'Hazard &amp; Exposure'!AR108</f>
        <v>0</v>
      </c>
      <c r="G109" s="163">
        <f>'Hazard &amp; Exposure'!AU108</f>
        <v>0</v>
      </c>
      <c r="H109" s="43">
        <f>'Hazard &amp; Exposure'!AV108</f>
        <v>1.6</v>
      </c>
      <c r="I109" s="163">
        <f>'Hazard &amp; Exposure'!AY108</f>
        <v>0.1</v>
      </c>
      <c r="J109" s="163">
        <f>'Hazard &amp; Exposure'!BB108</f>
        <v>0</v>
      </c>
      <c r="K109" s="43">
        <f>'Hazard &amp; Exposure'!BC108</f>
        <v>0.1</v>
      </c>
      <c r="L109" s="44">
        <f t="shared" si="17"/>
        <v>0.9</v>
      </c>
      <c r="M109" s="161">
        <f>Vulnerability!E108</f>
        <v>1.9</v>
      </c>
      <c r="N109" s="159">
        <f>Vulnerability!H108</f>
        <v>2.9</v>
      </c>
      <c r="O109" s="159">
        <f>Vulnerability!M108</f>
        <v>0</v>
      </c>
      <c r="P109" s="43">
        <f>Vulnerability!N108</f>
        <v>1.7</v>
      </c>
      <c r="Q109" s="159">
        <f>Vulnerability!S108</f>
        <v>4.4000000000000004</v>
      </c>
      <c r="R109" s="158">
        <f>Vulnerability!W108</f>
        <v>0.2</v>
      </c>
      <c r="S109" s="158">
        <f>Vulnerability!Z108</f>
        <v>0.5</v>
      </c>
      <c r="T109" s="158">
        <f>Vulnerability!AC108</f>
        <v>0</v>
      </c>
      <c r="U109" s="158">
        <f>Vulnerability!AI108</f>
        <v>1.4</v>
      </c>
      <c r="V109" s="159">
        <f>Vulnerability!AJ108</f>
        <v>0.5</v>
      </c>
      <c r="W109" s="43">
        <f>Vulnerability!AK108</f>
        <v>2.7</v>
      </c>
      <c r="X109" s="44">
        <f t="shared" si="18"/>
        <v>2.2000000000000002</v>
      </c>
      <c r="Y109" s="160" t="str">
        <f>'Lack of Coping Capacity'!D108</f>
        <v>x</v>
      </c>
      <c r="Z109" s="157">
        <f>'Lack of Coping Capacity'!G108</f>
        <v>3.5</v>
      </c>
      <c r="AA109" s="43">
        <f>'Lack of Coping Capacity'!H108</f>
        <v>3.5</v>
      </c>
      <c r="AB109" s="157">
        <f>'Lack of Coping Capacity'!M108</f>
        <v>2</v>
      </c>
      <c r="AC109" s="157">
        <f>'Lack of Coping Capacity'!R108</f>
        <v>0</v>
      </c>
      <c r="AD109" s="157">
        <f>'Lack of Coping Capacity'!V108</f>
        <v>0.9</v>
      </c>
      <c r="AE109" s="43">
        <f>'Lack of Coping Capacity'!W108</f>
        <v>1</v>
      </c>
      <c r="AF109" s="44">
        <f t="shared" si="19"/>
        <v>2.2999999999999998</v>
      </c>
      <c r="AG109" s="170">
        <f t="shared" si="20"/>
        <v>1.7</v>
      </c>
      <c r="AH109" s="145">
        <f t="shared" si="21"/>
        <v>166</v>
      </c>
      <c r="AI109" s="165">
        <f>COUNTIF('Indicator Data'!C110:BB110,"No data")</f>
        <v>6</v>
      </c>
      <c r="AJ109" s="168">
        <f t="shared" si="16"/>
        <v>0.11764705882352941</v>
      </c>
    </row>
    <row r="110" spans="1:36" s="3" customFormat="1" ht="16.5" thickTop="1" thickBot="1" x14ac:dyDescent="0.3">
      <c r="A110" s="130" t="s">
        <v>201</v>
      </c>
      <c r="B110" s="47" t="s">
        <v>200</v>
      </c>
      <c r="C110" s="164">
        <f>'Hazard &amp; Exposure'!AO109</f>
        <v>5.2</v>
      </c>
      <c r="D110" s="163">
        <f>'Hazard &amp; Exposure'!AP109</f>
        <v>0.1</v>
      </c>
      <c r="E110" s="163">
        <f>'Hazard &amp; Exposure'!AQ109</f>
        <v>7.4</v>
      </c>
      <c r="F110" s="163">
        <f>'Hazard &amp; Exposure'!AR109</f>
        <v>0.1</v>
      </c>
      <c r="G110" s="163">
        <f>'Hazard &amp; Exposure'!AU109</f>
        <v>1.9</v>
      </c>
      <c r="H110" s="43">
        <f>'Hazard &amp; Exposure'!AV109</f>
        <v>3.6</v>
      </c>
      <c r="I110" s="163">
        <f>'Hazard &amp; Exposure'!AY109</f>
        <v>0</v>
      </c>
      <c r="J110" s="163">
        <f>'Hazard &amp; Exposure'!BB109</f>
        <v>0</v>
      </c>
      <c r="K110" s="43">
        <f>'Hazard &amp; Exposure'!BC109</f>
        <v>0</v>
      </c>
      <c r="L110" s="44">
        <f t="shared" si="17"/>
        <v>2</v>
      </c>
      <c r="M110" s="161">
        <f>Vulnerability!E109</f>
        <v>6.2</v>
      </c>
      <c r="N110" s="159" t="str">
        <f>Vulnerability!H109</f>
        <v>x</v>
      </c>
      <c r="O110" s="159">
        <f>Vulnerability!M109</f>
        <v>10</v>
      </c>
      <c r="P110" s="43">
        <f>Vulnerability!N109</f>
        <v>7.5</v>
      </c>
      <c r="Q110" s="159">
        <f>Vulnerability!S109</f>
        <v>0</v>
      </c>
      <c r="R110" s="158">
        <f>Vulnerability!W109</f>
        <v>6.4</v>
      </c>
      <c r="S110" s="158">
        <f>Vulnerability!Z109</f>
        <v>2.9</v>
      </c>
      <c r="T110" s="158">
        <f>Vulnerability!AC109</f>
        <v>3.4</v>
      </c>
      <c r="U110" s="158">
        <f>Vulnerability!AI109</f>
        <v>4</v>
      </c>
      <c r="V110" s="159">
        <f>Vulnerability!AJ109</f>
        <v>4.3</v>
      </c>
      <c r="W110" s="43">
        <f>Vulnerability!AK109</f>
        <v>2.4</v>
      </c>
      <c r="X110" s="44">
        <f t="shared" si="18"/>
        <v>5.5</v>
      </c>
      <c r="Y110" s="160">
        <f>'Lack of Coping Capacity'!D109</f>
        <v>7.3</v>
      </c>
      <c r="Z110" s="157">
        <f>'Lack of Coping Capacity'!G109</f>
        <v>8.1999999999999993</v>
      </c>
      <c r="AA110" s="43">
        <f>'Lack of Coping Capacity'!H109</f>
        <v>7.8</v>
      </c>
      <c r="AB110" s="157">
        <f>'Lack of Coping Capacity'!M109</f>
        <v>7.1</v>
      </c>
      <c r="AC110" s="157">
        <f>'Lack of Coping Capacity'!R109</f>
        <v>1.2</v>
      </c>
      <c r="AD110" s="157">
        <f>'Lack of Coping Capacity'!V109</f>
        <v>7.3</v>
      </c>
      <c r="AE110" s="43">
        <f>'Lack of Coping Capacity'!W109</f>
        <v>5.2</v>
      </c>
      <c r="AF110" s="44">
        <f t="shared" si="19"/>
        <v>6.7</v>
      </c>
      <c r="AG110" s="170">
        <f t="shared" si="20"/>
        <v>4.2</v>
      </c>
      <c r="AH110" s="145">
        <f t="shared" si="21"/>
        <v>61</v>
      </c>
      <c r="AI110" s="165">
        <f>COUNTIF('Indicator Data'!C111:BB111,"No data")</f>
        <v>12</v>
      </c>
      <c r="AJ110" s="168">
        <f t="shared" si="16"/>
        <v>0.23529411764705882</v>
      </c>
    </row>
    <row r="111" spans="1:36" ht="16.5" thickTop="1" thickBot="1" x14ac:dyDescent="0.3">
      <c r="A111" s="130" t="s">
        <v>203</v>
      </c>
      <c r="B111" s="47" t="s">
        <v>202</v>
      </c>
      <c r="C111" s="164">
        <f>'Hazard &amp; Exposure'!AO110</f>
        <v>0.1</v>
      </c>
      <c r="D111" s="163">
        <f>'Hazard &amp; Exposure'!AP110</f>
        <v>6.1</v>
      </c>
      <c r="E111" s="163">
        <f>'Hazard &amp; Exposure'!AQ110</f>
        <v>0</v>
      </c>
      <c r="F111" s="163">
        <f>'Hazard &amp; Exposure'!AR110</f>
        <v>0</v>
      </c>
      <c r="G111" s="163">
        <f>'Hazard &amp; Exposure'!AU110</f>
        <v>9.1999999999999993</v>
      </c>
      <c r="H111" s="43">
        <f>'Hazard &amp; Exposure'!AV110</f>
        <v>4.5</v>
      </c>
      <c r="I111" s="163">
        <f>'Hazard &amp; Exposure'!AY110</f>
        <v>2.9</v>
      </c>
      <c r="J111" s="163">
        <f>'Hazard &amp; Exposure'!BB110</f>
        <v>0</v>
      </c>
      <c r="K111" s="43">
        <f>'Hazard &amp; Exposure'!BC110</f>
        <v>2</v>
      </c>
      <c r="L111" s="44">
        <f t="shared" si="17"/>
        <v>3.4</v>
      </c>
      <c r="M111" s="161">
        <f>Vulnerability!E110</f>
        <v>7</v>
      </c>
      <c r="N111" s="159">
        <f>Vulnerability!H110</f>
        <v>6.3</v>
      </c>
      <c r="O111" s="159">
        <f>Vulnerability!M110</f>
        <v>4.4000000000000004</v>
      </c>
      <c r="P111" s="43">
        <f>Vulnerability!N110</f>
        <v>6.2</v>
      </c>
      <c r="Q111" s="159">
        <f>Vulnerability!S110</f>
        <v>6.5</v>
      </c>
      <c r="R111" s="158">
        <f>Vulnerability!W110</f>
        <v>3.2</v>
      </c>
      <c r="S111" s="158">
        <f>Vulnerability!Z110</f>
        <v>5.6</v>
      </c>
      <c r="T111" s="158">
        <f>Vulnerability!AC110</f>
        <v>0</v>
      </c>
      <c r="U111" s="158">
        <f>Vulnerability!AI110</f>
        <v>3.6</v>
      </c>
      <c r="V111" s="159">
        <f>Vulnerability!AJ110</f>
        <v>3.3</v>
      </c>
      <c r="W111" s="43">
        <f>Vulnerability!AK110</f>
        <v>5.0999999999999996</v>
      </c>
      <c r="X111" s="44">
        <f t="shared" si="18"/>
        <v>5.7</v>
      </c>
      <c r="Y111" s="160">
        <f>'Lack of Coping Capacity'!D110</f>
        <v>4.8</v>
      </c>
      <c r="Z111" s="157">
        <f>'Lack of Coping Capacity'!G110</f>
        <v>6.9</v>
      </c>
      <c r="AA111" s="43">
        <f>'Lack of Coping Capacity'!H110</f>
        <v>5.9</v>
      </c>
      <c r="AB111" s="157">
        <f>'Lack of Coping Capacity'!M110</f>
        <v>7.7</v>
      </c>
      <c r="AC111" s="157">
        <f>'Lack of Coping Capacity'!R110</f>
        <v>8.4</v>
      </c>
      <c r="AD111" s="157">
        <f>'Lack of Coping Capacity'!V110</f>
        <v>7.7</v>
      </c>
      <c r="AE111" s="43">
        <f>'Lack of Coping Capacity'!W110</f>
        <v>7.9</v>
      </c>
      <c r="AF111" s="44">
        <f t="shared" si="19"/>
        <v>7</v>
      </c>
      <c r="AG111" s="170">
        <f t="shared" si="20"/>
        <v>5.0999999999999996</v>
      </c>
      <c r="AH111" s="145">
        <f t="shared" si="21"/>
        <v>29</v>
      </c>
      <c r="AI111" s="165">
        <f>COUNTIF('Indicator Data'!C112:BB112,"No data")</f>
        <v>0</v>
      </c>
      <c r="AJ111" s="168">
        <f t="shared" si="16"/>
        <v>0</v>
      </c>
    </row>
    <row r="112" spans="1:36" ht="16.5" thickTop="1" thickBot="1" x14ac:dyDescent="0.3">
      <c r="A112" s="130" t="s">
        <v>205</v>
      </c>
      <c r="B112" s="47" t="s">
        <v>204</v>
      </c>
      <c r="C112" s="164">
        <f>'Hazard &amp; Exposure'!AO111</f>
        <v>0.1</v>
      </c>
      <c r="D112" s="163">
        <f>'Hazard &amp; Exposure'!AP111</f>
        <v>0.1</v>
      </c>
      <c r="E112" s="163">
        <f>'Hazard &amp; Exposure'!AQ111</f>
        <v>6.1</v>
      </c>
      <c r="F112" s="163">
        <f>'Hazard &amp; Exposure'!AR111</f>
        <v>6.3</v>
      </c>
      <c r="G112" s="163">
        <f>'Hazard &amp; Exposure'!AU111</f>
        <v>0.4</v>
      </c>
      <c r="H112" s="43">
        <f>'Hazard &amp; Exposure'!AV111</f>
        <v>3.2</v>
      </c>
      <c r="I112" s="163">
        <f>'Hazard &amp; Exposure'!AY111</f>
        <v>0</v>
      </c>
      <c r="J112" s="163">
        <f>'Hazard &amp; Exposure'!BB111</f>
        <v>0</v>
      </c>
      <c r="K112" s="43">
        <f>'Hazard &amp; Exposure'!BC111</f>
        <v>0</v>
      </c>
      <c r="L112" s="44">
        <f t="shared" si="17"/>
        <v>1.7</v>
      </c>
      <c r="M112" s="161">
        <f>Vulnerability!E111</f>
        <v>2.8</v>
      </c>
      <c r="N112" s="159">
        <f>Vulnerability!H111</f>
        <v>3.9</v>
      </c>
      <c r="O112" s="159">
        <f>Vulnerability!M111</f>
        <v>3</v>
      </c>
      <c r="P112" s="43">
        <f>Vulnerability!N111</f>
        <v>3.1</v>
      </c>
      <c r="Q112" s="159">
        <f>Vulnerability!S111</f>
        <v>0</v>
      </c>
      <c r="R112" s="158">
        <f>Vulnerability!W111</f>
        <v>1.3</v>
      </c>
      <c r="S112" s="158">
        <f>Vulnerability!Z111</f>
        <v>1.1000000000000001</v>
      </c>
      <c r="T112" s="158">
        <f>Vulnerability!AC111</f>
        <v>0</v>
      </c>
      <c r="U112" s="158">
        <f>Vulnerability!AI111</f>
        <v>2.5</v>
      </c>
      <c r="V112" s="159">
        <f>Vulnerability!AJ111</f>
        <v>1.3</v>
      </c>
      <c r="W112" s="43">
        <f>Vulnerability!AK111</f>
        <v>0.7</v>
      </c>
      <c r="X112" s="44">
        <f t="shared" si="18"/>
        <v>2</v>
      </c>
      <c r="Y112" s="160">
        <f>'Lack of Coping Capacity'!D111</f>
        <v>3.3</v>
      </c>
      <c r="Z112" s="157">
        <f>'Lack of Coping Capacity'!G111</f>
        <v>3.9</v>
      </c>
      <c r="AA112" s="43">
        <f>'Lack of Coping Capacity'!H111</f>
        <v>3.6</v>
      </c>
      <c r="AB112" s="157">
        <f>'Lack of Coping Capacity'!M111</f>
        <v>2.9</v>
      </c>
      <c r="AC112" s="157">
        <f>'Lack of Coping Capacity'!R111</f>
        <v>0.3</v>
      </c>
      <c r="AD112" s="157">
        <f>'Lack of Coping Capacity'!V111</f>
        <v>3.8</v>
      </c>
      <c r="AE112" s="43">
        <f>'Lack of Coping Capacity'!W111</f>
        <v>2.2999999999999998</v>
      </c>
      <c r="AF112" s="44">
        <f t="shared" si="19"/>
        <v>3</v>
      </c>
      <c r="AG112" s="170">
        <f t="shared" si="20"/>
        <v>2.2000000000000002</v>
      </c>
      <c r="AH112" s="145">
        <f t="shared" si="21"/>
        <v>147</v>
      </c>
      <c r="AI112" s="165">
        <f>COUNTIF('Indicator Data'!C113:BB113,"No data")</f>
        <v>5</v>
      </c>
      <c r="AJ112" s="168">
        <f t="shared" si="16"/>
        <v>9.8039215686274508E-2</v>
      </c>
    </row>
    <row r="113" spans="1:36" ht="16.5" thickTop="1" thickBot="1" x14ac:dyDescent="0.3">
      <c r="A113" s="130" t="s">
        <v>207</v>
      </c>
      <c r="B113" s="47" t="s">
        <v>206</v>
      </c>
      <c r="C113" s="164">
        <f>'Hazard &amp; Exposure'!AO112</f>
        <v>8.5</v>
      </c>
      <c r="D113" s="163">
        <f>'Hazard &amp; Exposure'!AP112</f>
        <v>7.1</v>
      </c>
      <c r="E113" s="163">
        <f>'Hazard &amp; Exposure'!AQ112</f>
        <v>7.1</v>
      </c>
      <c r="F113" s="163">
        <f>'Hazard &amp; Exposure'!AR112</f>
        <v>8</v>
      </c>
      <c r="G113" s="163">
        <f>'Hazard &amp; Exposure'!AU112</f>
        <v>3.6</v>
      </c>
      <c r="H113" s="43">
        <f>'Hazard &amp; Exposure'!AV112</f>
        <v>7.1</v>
      </c>
      <c r="I113" s="163">
        <f>'Hazard &amp; Exposure'!AY112</f>
        <v>9</v>
      </c>
      <c r="J113" s="163">
        <f>'Hazard &amp; Exposure'!BB112</f>
        <v>9</v>
      </c>
      <c r="K113" s="43">
        <f>'Hazard &amp; Exposure'!BC112</f>
        <v>9</v>
      </c>
      <c r="L113" s="44">
        <f t="shared" si="17"/>
        <v>8.1999999999999993</v>
      </c>
      <c r="M113" s="161">
        <f>Vulnerability!E112</f>
        <v>1.6</v>
      </c>
      <c r="N113" s="159">
        <f>Vulnerability!H112</f>
        <v>5.4</v>
      </c>
      <c r="O113" s="159">
        <f>Vulnerability!M112</f>
        <v>0.1</v>
      </c>
      <c r="P113" s="43">
        <f>Vulnerability!N112</f>
        <v>2.2000000000000002</v>
      </c>
      <c r="Q113" s="159">
        <f>Vulnerability!S112</f>
        <v>6.1</v>
      </c>
      <c r="R113" s="158">
        <f>Vulnerability!W112</f>
        <v>0.3</v>
      </c>
      <c r="S113" s="158">
        <f>Vulnerability!Z112</f>
        <v>0.9</v>
      </c>
      <c r="T113" s="158">
        <f>Vulnerability!AC112</f>
        <v>0.1</v>
      </c>
      <c r="U113" s="158">
        <f>Vulnerability!AI112</f>
        <v>1.9</v>
      </c>
      <c r="V113" s="159">
        <f>Vulnerability!AJ112</f>
        <v>0.8</v>
      </c>
      <c r="W113" s="43">
        <f>Vulnerability!AK112</f>
        <v>3.9</v>
      </c>
      <c r="X113" s="44">
        <f t="shared" si="18"/>
        <v>3.1</v>
      </c>
      <c r="Y113" s="160">
        <f>'Lack of Coping Capacity'!D112</f>
        <v>5.0999999999999996</v>
      </c>
      <c r="Z113" s="157">
        <f>'Lack of Coping Capacity'!G112</f>
        <v>5.5</v>
      </c>
      <c r="AA113" s="43">
        <f>'Lack of Coping Capacity'!H112</f>
        <v>5.3</v>
      </c>
      <c r="AB113" s="157">
        <f>'Lack of Coping Capacity'!M112</f>
        <v>3.2</v>
      </c>
      <c r="AC113" s="157">
        <f>'Lack of Coping Capacity'!R112</f>
        <v>3.5</v>
      </c>
      <c r="AD113" s="157">
        <f>'Lack of Coping Capacity'!V112</f>
        <v>4</v>
      </c>
      <c r="AE113" s="43">
        <f>'Lack of Coping Capacity'!W112</f>
        <v>3.6</v>
      </c>
      <c r="AF113" s="44">
        <f t="shared" si="19"/>
        <v>4.5</v>
      </c>
      <c r="AG113" s="170">
        <f t="shared" si="20"/>
        <v>4.9000000000000004</v>
      </c>
      <c r="AH113" s="145">
        <f t="shared" si="21"/>
        <v>35</v>
      </c>
      <c r="AI113" s="165">
        <f>COUNTIF('Indicator Data'!C114:BB114,"No data")</f>
        <v>0</v>
      </c>
      <c r="AJ113" s="168">
        <f t="shared" si="16"/>
        <v>0</v>
      </c>
    </row>
    <row r="114" spans="1:36" s="3" customFormat="1" ht="16.5" thickTop="1" thickBot="1" x14ac:dyDescent="0.3">
      <c r="A114" s="130" t="s">
        <v>782</v>
      </c>
      <c r="B114" s="47" t="s">
        <v>208</v>
      </c>
      <c r="C114" s="164">
        <f>'Hazard &amp; Exposure'!AO113</f>
        <v>5.4</v>
      </c>
      <c r="D114" s="163">
        <f>'Hazard &amp; Exposure'!AP113</f>
        <v>0.1</v>
      </c>
      <c r="E114" s="163">
        <f>'Hazard &amp; Exposure'!AQ113</f>
        <v>6.8</v>
      </c>
      <c r="F114" s="163">
        <f>'Hazard &amp; Exposure'!AR113</f>
        <v>2.2999999999999998</v>
      </c>
      <c r="G114" s="163">
        <f>'Hazard &amp; Exposure'!AU113</f>
        <v>2.9</v>
      </c>
      <c r="H114" s="43">
        <f>'Hazard &amp; Exposure'!AV113</f>
        <v>3.9</v>
      </c>
      <c r="I114" s="163">
        <f>'Hazard &amp; Exposure'!AY113</f>
        <v>0</v>
      </c>
      <c r="J114" s="163">
        <f>'Hazard &amp; Exposure'!BB113</f>
        <v>0</v>
      </c>
      <c r="K114" s="43">
        <f>'Hazard &amp; Exposure'!BC113</f>
        <v>0</v>
      </c>
      <c r="L114" s="44">
        <f t="shared" si="17"/>
        <v>2.2000000000000002</v>
      </c>
      <c r="M114" s="161">
        <f>Vulnerability!E113</f>
        <v>4.9000000000000004</v>
      </c>
      <c r="N114" s="159" t="str">
        <f>Vulnerability!H113</f>
        <v>x</v>
      </c>
      <c r="O114" s="159">
        <f>Vulnerability!M113</f>
        <v>10</v>
      </c>
      <c r="P114" s="43">
        <f>Vulnerability!N113</f>
        <v>6.6</v>
      </c>
      <c r="Q114" s="159">
        <f>Vulnerability!S113</f>
        <v>0</v>
      </c>
      <c r="R114" s="158">
        <f>Vulnerability!W113</f>
        <v>3.4</v>
      </c>
      <c r="S114" s="158">
        <f>Vulnerability!Z113</f>
        <v>2.8</v>
      </c>
      <c r="T114" s="158">
        <f>Vulnerability!AC113</f>
        <v>5.8</v>
      </c>
      <c r="U114" s="158">
        <f>Vulnerability!AI113</f>
        <v>4</v>
      </c>
      <c r="V114" s="159">
        <f>Vulnerability!AJ113</f>
        <v>4.0999999999999996</v>
      </c>
      <c r="W114" s="43">
        <f>Vulnerability!AK113</f>
        <v>2.2999999999999998</v>
      </c>
      <c r="X114" s="44">
        <f t="shared" si="18"/>
        <v>4.8</v>
      </c>
      <c r="Y114" s="160">
        <f>'Lack of Coping Capacity'!D113</f>
        <v>6</v>
      </c>
      <c r="Z114" s="157">
        <f>'Lack of Coping Capacity'!G113</f>
        <v>6.1</v>
      </c>
      <c r="AA114" s="43">
        <f>'Lack of Coping Capacity'!H113</f>
        <v>6.1</v>
      </c>
      <c r="AB114" s="157">
        <f>'Lack of Coping Capacity'!M113</f>
        <v>6.6</v>
      </c>
      <c r="AC114" s="157">
        <f>'Lack of Coping Capacity'!R113</f>
        <v>3.9</v>
      </c>
      <c r="AD114" s="157">
        <f>'Lack of Coping Capacity'!V113</f>
        <v>6.8</v>
      </c>
      <c r="AE114" s="43">
        <f>'Lack of Coping Capacity'!W113</f>
        <v>5.8</v>
      </c>
      <c r="AF114" s="44">
        <f t="shared" si="19"/>
        <v>6</v>
      </c>
      <c r="AG114" s="170">
        <f t="shared" si="20"/>
        <v>4</v>
      </c>
      <c r="AH114" s="145">
        <f t="shared" si="21"/>
        <v>69</v>
      </c>
      <c r="AI114" s="165">
        <f>COUNTIF('Indicator Data'!C115:BB115,"No data")</f>
        <v>11</v>
      </c>
      <c r="AJ114" s="168">
        <f t="shared" si="16"/>
        <v>0.21568627450980393</v>
      </c>
    </row>
    <row r="115" spans="1:36" ht="16.5" thickTop="1" thickBot="1" x14ac:dyDescent="0.3">
      <c r="A115" s="130" t="s">
        <v>885</v>
      </c>
      <c r="B115" s="47" t="s">
        <v>209</v>
      </c>
      <c r="C115" s="164">
        <f>'Hazard &amp; Exposure'!AO114</f>
        <v>6.2</v>
      </c>
      <c r="D115" s="163">
        <f>'Hazard &amp; Exposure'!AP114</f>
        <v>6</v>
      </c>
      <c r="E115" s="163">
        <f>'Hazard &amp; Exposure'!AQ114</f>
        <v>0</v>
      </c>
      <c r="F115" s="163">
        <f>'Hazard &amp; Exposure'!AR114</f>
        <v>0</v>
      </c>
      <c r="G115" s="163">
        <f>'Hazard &amp; Exposure'!AU114</f>
        <v>4.4000000000000004</v>
      </c>
      <c r="H115" s="43">
        <f>'Hazard &amp; Exposure'!AV114</f>
        <v>3.8</v>
      </c>
      <c r="I115" s="163">
        <f>'Hazard &amp; Exposure'!AY114</f>
        <v>4.5999999999999996</v>
      </c>
      <c r="J115" s="163">
        <f>'Hazard &amp; Exposure'!BB114</f>
        <v>0</v>
      </c>
      <c r="K115" s="43">
        <f>'Hazard &amp; Exposure'!BC114</f>
        <v>3.2</v>
      </c>
      <c r="L115" s="44">
        <f t="shared" si="17"/>
        <v>3.5</v>
      </c>
      <c r="M115" s="161">
        <f>Vulnerability!E114</f>
        <v>2.5</v>
      </c>
      <c r="N115" s="159">
        <f>Vulnerability!H114</f>
        <v>2.7</v>
      </c>
      <c r="O115" s="159">
        <f>Vulnerability!M114</f>
        <v>3.7</v>
      </c>
      <c r="P115" s="43">
        <f>Vulnerability!N114</f>
        <v>2.9</v>
      </c>
      <c r="Q115" s="159">
        <f>Vulnerability!S114</f>
        <v>0.9</v>
      </c>
      <c r="R115" s="158">
        <f>Vulnerability!W114</f>
        <v>2.1</v>
      </c>
      <c r="S115" s="158">
        <f>Vulnerability!Z114</f>
        <v>1</v>
      </c>
      <c r="T115" s="158">
        <f>Vulnerability!AC114</f>
        <v>0</v>
      </c>
      <c r="U115" s="158">
        <f>Vulnerability!AI114</f>
        <v>2.8</v>
      </c>
      <c r="V115" s="159">
        <f>Vulnerability!AJ114</f>
        <v>1.5</v>
      </c>
      <c r="W115" s="43">
        <f>Vulnerability!AK114</f>
        <v>1.2</v>
      </c>
      <c r="X115" s="44">
        <f t="shared" si="18"/>
        <v>2.1</v>
      </c>
      <c r="Y115" s="160">
        <f>'Lack of Coping Capacity'!D114</f>
        <v>6.2</v>
      </c>
      <c r="Z115" s="157">
        <f>'Lack of Coping Capacity'!G114</f>
        <v>6.2</v>
      </c>
      <c r="AA115" s="43">
        <f>'Lack of Coping Capacity'!H114</f>
        <v>6.2</v>
      </c>
      <c r="AB115" s="157">
        <f>'Lack of Coping Capacity'!M114</f>
        <v>2.6</v>
      </c>
      <c r="AC115" s="157">
        <f>'Lack of Coping Capacity'!R114</f>
        <v>1.6</v>
      </c>
      <c r="AD115" s="157">
        <f>'Lack of Coping Capacity'!V114</f>
        <v>4.4000000000000004</v>
      </c>
      <c r="AE115" s="43">
        <f>'Lack of Coping Capacity'!W114</f>
        <v>2.9</v>
      </c>
      <c r="AF115" s="44">
        <f t="shared" si="19"/>
        <v>4.8</v>
      </c>
      <c r="AG115" s="170">
        <f t="shared" si="20"/>
        <v>3.3</v>
      </c>
      <c r="AH115" s="145">
        <f t="shared" si="21"/>
        <v>94</v>
      </c>
      <c r="AI115" s="165">
        <f>COUNTIF('Indicator Data'!C116:BB116,"No data")</f>
        <v>1</v>
      </c>
      <c r="AJ115" s="168">
        <f t="shared" si="16"/>
        <v>1.9607843137254902E-2</v>
      </c>
    </row>
    <row r="116" spans="1:36" ht="16.5" thickTop="1" thickBot="1" x14ac:dyDescent="0.3">
      <c r="A116" s="130" t="s">
        <v>211</v>
      </c>
      <c r="B116" s="47" t="s">
        <v>210</v>
      </c>
      <c r="C116" s="164">
        <f>'Hazard &amp; Exposure'!AO115</f>
        <v>4.4000000000000004</v>
      </c>
      <c r="D116" s="163">
        <f>'Hazard &amp; Exposure'!AP115</f>
        <v>4</v>
      </c>
      <c r="E116" s="163">
        <f>'Hazard &amp; Exposure'!AQ115</f>
        <v>0</v>
      </c>
      <c r="F116" s="163">
        <f>'Hazard &amp; Exposure'!AR115</f>
        <v>0</v>
      </c>
      <c r="G116" s="163">
        <f>'Hazard &amp; Exposure'!AU115</f>
        <v>4</v>
      </c>
      <c r="H116" s="43">
        <f>'Hazard &amp; Exposure'!AV115</f>
        <v>2.7</v>
      </c>
      <c r="I116" s="163">
        <f>'Hazard &amp; Exposure'!AY115</f>
        <v>2.9</v>
      </c>
      <c r="J116" s="163">
        <f>'Hazard &amp; Exposure'!BB115</f>
        <v>0</v>
      </c>
      <c r="K116" s="43">
        <f>'Hazard &amp; Exposure'!BC115</f>
        <v>2</v>
      </c>
      <c r="L116" s="44">
        <f t="shared" si="17"/>
        <v>2.4</v>
      </c>
      <c r="M116" s="161">
        <f>Vulnerability!E115</f>
        <v>2.4</v>
      </c>
      <c r="N116" s="159">
        <f>Vulnerability!H115</f>
        <v>3.6</v>
      </c>
      <c r="O116" s="159">
        <f>Vulnerability!M115</f>
        <v>4.3</v>
      </c>
      <c r="P116" s="43">
        <f>Vulnerability!N115</f>
        <v>3.2</v>
      </c>
      <c r="Q116" s="159">
        <f>Vulnerability!S115</f>
        <v>0</v>
      </c>
      <c r="R116" s="158">
        <f>Vulnerability!W115</f>
        <v>1.8</v>
      </c>
      <c r="S116" s="158">
        <f>Vulnerability!Z115</f>
        <v>1.4</v>
      </c>
      <c r="T116" s="158">
        <f>Vulnerability!AC115</f>
        <v>0</v>
      </c>
      <c r="U116" s="158">
        <f>Vulnerability!AI115</f>
        <v>5.2</v>
      </c>
      <c r="V116" s="159">
        <f>Vulnerability!AJ115</f>
        <v>2.2999999999999998</v>
      </c>
      <c r="W116" s="43">
        <f>Vulnerability!AK115</f>
        <v>1.2</v>
      </c>
      <c r="X116" s="44">
        <f t="shared" si="18"/>
        <v>2.2999999999999998</v>
      </c>
      <c r="Y116" s="160">
        <f>'Lack of Coping Capacity'!D115</f>
        <v>5.0999999999999996</v>
      </c>
      <c r="Z116" s="157">
        <f>'Lack of Coping Capacity'!G115</f>
        <v>6.1</v>
      </c>
      <c r="AA116" s="43">
        <f>'Lack of Coping Capacity'!H115</f>
        <v>5.6</v>
      </c>
      <c r="AB116" s="157">
        <f>'Lack of Coping Capacity'!M115</f>
        <v>3.4</v>
      </c>
      <c r="AC116" s="157">
        <f>'Lack of Coping Capacity'!R115</f>
        <v>7.1</v>
      </c>
      <c r="AD116" s="157">
        <f>'Lack of Coping Capacity'!V115</f>
        <v>3.8</v>
      </c>
      <c r="AE116" s="43">
        <f>'Lack of Coping Capacity'!W115</f>
        <v>4.8</v>
      </c>
      <c r="AF116" s="44">
        <f t="shared" si="19"/>
        <v>5.2</v>
      </c>
      <c r="AG116" s="170">
        <f t="shared" si="20"/>
        <v>3.1</v>
      </c>
      <c r="AH116" s="145">
        <f t="shared" si="21"/>
        <v>104</v>
      </c>
      <c r="AI116" s="165">
        <f>COUNTIF('Indicator Data'!C117:BB117,"No data")</f>
        <v>1</v>
      </c>
      <c r="AJ116" s="168">
        <f t="shared" si="16"/>
        <v>1.9607843137254902E-2</v>
      </c>
    </row>
    <row r="117" spans="1:36" ht="16.5" thickTop="1" thickBot="1" x14ac:dyDescent="0.3">
      <c r="A117" s="130" t="s">
        <v>213</v>
      </c>
      <c r="B117" s="47" t="s">
        <v>212</v>
      </c>
      <c r="C117" s="164">
        <f>'Hazard &amp; Exposure'!AO116</f>
        <v>5.8</v>
      </c>
      <c r="D117" s="163">
        <f>'Hazard &amp; Exposure'!AP116</f>
        <v>4.4000000000000004</v>
      </c>
      <c r="E117" s="163">
        <f>'Hazard &amp; Exposure'!AQ116</f>
        <v>6.7</v>
      </c>
      <c r="F117" s="163">
        <f>'Hazard &amp; Exposure'!AR116</f>
        <v>0</v>
      </c>
      <c r="G117" s="163">
        <f>'Hazard &amp; Exposure'!AU116</f>
        <v>0</v>
      </c>
      <c r="H117" s="43">
        <f>'Hazard &amp; Exposure'!AV116</f>
        <v>3.9</v>
      </c>
      <c r="I117" s="163">
        <f>'Hazard &amp; Exposure'!AY116</f>
        <v>0.1</v>
      </c>
      <c r="J117" s="163">
        <f>'Hazard &amp; Exposure'!BB116</f>
        <v>0</v>
      </c>
      <c r="K117" s="43">
        <f>'Hazard &amp; Exposure'!BC116</f>
        <v>0.1</v>
      </c>
      <c r="L117" s="44">
        <f t="shared" si="17"/>
        <v>2.2000000000000002</v>
      </c>
      <c r="M117" s="161">
        <f>Vulnerability!E116</f>
        <v>1.3</v>
      </c>
      <c r="N117" s="159">
        <f>Vulnerability!H116</f>
        <v>1.4</v>
      </c>
      <c r="O117" s="159">
        <f>Vulnerability!M116</f>
        <v>4.7</v>
      </c>
      <c r="P117" s="43">
        <f>Vulnerability!N116</f>
        <v>2.2000000000000002</v>
      </c>
      <c r="Q117" s="159">
        <f>Vulnerability!S116</f>
        <v>4.2</v>
      </c>
      <c r="R117" s="158">
        <f>Vulnerability!W116</f>
        <v>0.4</v>
      </c>
      <c r="S117" s="158">
        <f>Vulnerability!Z116</f>
        <v>0.3</v>
      </c>
      <c r="T117" s="158">
        <f>Vulnerability!AC116</f>
        <v>0</v>
      </c>
      <c r="U117" s="158">
        <f>Vulnerability!AI116</f>
        <v>1.8</v>
      </c>
      <c r="V117" s="159">
        <f>Vulnerability!AJ116</f>
        <v>0.6</v>
      </c>
      <c r="W117" s="43">
        <f>Vulnerability!AK116</f>
        <v>2.6</v>
      </c>
      <c r="X117" s="44">
        <f t="shared" si="18"/>
        <v>2.4</v>
      </c>
      <c r="Y117" s="160">
        <f>'Lack of Coping Capacity'!D116</f>
        <v>4</v>
      </c>
      <c r="Z117" s="157">
        <f>'Lack of Coping Capacity'!G116</f>
        <v>5.3</v>
      </c>
      <c r="AA117" s="43">
        <f>'Lack of Coping Capacity'!H116</f>
        <v>4.7</v>
      </c>
      <c r="AB117" s="157">
        <f>'Lack of Coping Capacity'!M116</f>
        <v>1.5</v>
      </c>
      <c r="AC117" s="157">
        <f>'Lack of Coping Capacity'!R116</f>
        <v>0.8</v>
      </c>
      <c r="AD117" s="157">
        <f>'Lack of Coping Capacity'!V116</f>
        <v>4.8</v>
      </c>
      <c r="AE117" s="43">
        <f>'Lack of Coping Capacity'!W116</f>
        <v>2.4</v>
      </c>
      <c r="AF117" s="44">
        <f t="shared" si="19"/>
        <v>3.6</v>
      </c>
      <c r="AG117" s="170">
        <f t="shared" si="20"/>
        <v>2.7</v>
      </c>
      <c r="AH117" s="145">
        <f t="shared" si="21"/>
        <v>120</v>
      </c>
      <c r="AI117" s="165">
        <f>COUNTIF('Indicator Data'!C118:BB118,"No data")</f>
        <v>4</v>
      </c>
      <c r="AJ117" s="168">
        <f t="shared" si="16"/>
        <v>7.8431372549019607E-2</v>
      </c>
    </row>
    <row r="118" spans="1:36" ht="16.5" thickTop="1" thickBot="1" x14ac:dyDescent="0.3">
      <c r="A118" s="130" t="s">
        <v>215</v>
      </c>
      <c r="B118" s="47" t="s">
        <v>214</v>
      </c>
      <c r="C118" s="164">
        <f>'Hazard &amp; Exposure'!AO117</f>
        <v>2.8</v>
      </c>
      <c r="D118" s="163">
        <f>'Hazard &amp; Exposure'!AP117</f>
        <v>5.7</v>
      </c>
      <c r="E118" s="163">
        <f>'Hazard &amp; Exposure'!AQ117</f>
        <v>7</v>
      </c>
      <c r="F118" s="163">
        <f>'Hazard &amp; Exposure'!AR117</f>
        <v>0</v>
      </c>
      <c r="G118" s="163">
        <f>'Hazard &amp; Exposure'!AU117</f>
        <v>3.8</v>
      </c>
      <c r="H118" s="43">
        <f>'Hazard &amp; Exposure'!AV117</f>
        <v>4.3</v>
      </c>
      <c r="I118" s="163">
        <f>'Hazard &amp; Exposure'!AY117</f>
        <v>1.5</v>
      </c>
      <c r="J118" s="163">
        <f>'Hazard &amp; Exposure'!BB117</f>
        <v>0</v>
      </c>
      <c r="K118" s="43">
        <f>'Hazard &amp; Exposure'!BC117</f>
        <v>1.1000000000000001</v>
      </c>
      <c r="L118" s="44">
        <f t="shared" si="17"/>
        <v>2.9</v>
      </c>
      <c r="M118" s="161">
        <f>Vulnerability!E117</f>
        <v>5.0999999999999996</v>
      </c>
      <c r="N118" s="159">
        <f>Vulnerability!H117</f>
        <v>5.0999999999999996</v>
      </c>
      <c r="O118" s="159">
        <f>Vulnerability!M117</f>
        <v>1.7</v>
      </c>
      <c r="P118" s="43">
        <f>Vulnerability!N117</f>
        <v>4.3</v>
      </c>
      <c r="Q118" s="159">
        <f>Vulnerability!S117</f>
        <v>0.2</v>
      </c>
      <c r="R118" s="158">
        <f>Vulnerability!W117</f>
        <v>1.2</v>
      </c>
      <c r="S118" s="158">
        <f>Vulnerability!Z117</f>
        <v>1.5</v>
      </c>
      <c r="T118" s="158">
        <f>Vulnerability!AC117</f>
        <v>0.2</v>
      </c>
      <c r="U118" s="158">
        <f>Vulnerability!AI117</f>
        <v>1.8</v>
      </c>
      <c r="V118" s="159">
        <f>Vulnerability!AJ117</f>
        <v>1.2</v>
      </c>
      <c r="W118" s="43">
        <f>Vulnerability!AK117</f>
        <v>0.7</v>
      </c>
      <c r="X118" s="44">
        <f t="shared" si="18"/>
        <v>2.7</v>
      </c>
      <c r="Y118" s="160">
        <f>'Lack of Coping Capacity'!D117</f>
        <v>5.6</v>
      </c>
      <c r="Z118" s="157">
        <f>'Lack of Coping Capacity'!G117</f>
        <v>5.6</v>
      </c>
      <c r="AA118" s="43">
        <f>'Lack of Coping Capacity'!H117</f>
        <v>5.6</v>
      </c>
      <c r="AB118" s="157">
        <f>'Lack of Coping Capacity'!M117</f>
        <v>3.5</v>
      </c>
      <c r="AC118" s="157">
        <f>'Lack of Coping Capacity'!R117</f>
        <v>4.2</v>
      </c>
      <c r="AD118" s="157">
        <f>'Lack of Coping Capacity'!V117</f>
        <v>5.7</v>
      </c>
      <c r="AE118" s="43">
        <f>'Lack of Coping Capacity'!W117</f>
        <v>4.5</v>
      </c>
      <c r="AF118" s="44">
        <f t="shared" si="19"/>
        <v>5.0999999999999996</v>
      </c>
      <c r="AG118" s="170">
        <f t="shared" si="20"/>
        <v>3.4</v>
      </c>
      <c r="AH118" s="145">
        <f t="shared" si="21"/>
        <v>92</v>
      </c>
      <c r="AI118" s="165">
        <f>COUNTIF('Indicator Data'!C119:BB119,"No data")</f>
        <v>2</v>
      </c>
      <c r="AJ118" s="168">
        <f t="shared" si="16"/>
        <v>3.9215686274509803E-2</v>
      </c>
    </row>
    <row r="119" spans="1:36" ht="16.5" thickTop="1" thickBot="1" x14ac:dyDescent="0.3">
      <c r="A119" s="130" t="s">
        <v>217</v>
      </c>
      <c r="B119" s="47" t="s">
        <v>216</v>
      </c>
      <c r="C119" s="164">
        <f>'Hazard &amp; Exposure'!AO118</f>
        <v>2.5</v>
      </c>
      <c r="D119" s="163">
        <f>'Hazard &amp; Exposure'!AP118</f>
        <v>5.8</v>
      </c>
      <c r="E119" s="163">
        <f>'Hazard &amp; Exposure'!AQ118</f>
        <v>6.7</v>
      </c>
      <c r="F119" s="163">
        <f>'Hazard &amp; Exposure'!AR118</f>
        <v>8.3000000000000007</v>
      </c>
      <c r="G119" s="163">
        <f>'Hazard &amp; Exposure'!AU118</f>
        <v>5.2</v>
      </c>
      <c r="H119" s="43">
        <f>'Hazard &amp; Exposure'!AV118</f>
        <v>6</v>
      </c>
      <c r="I119" s="163">
        <f>'Hazard &amp; Exposure'!AY118</f>
        <v>4.3</v>
      </c>
      <c r="J119" s="163">
        <f>'Hazard &amp; Exposure'!BB118</f>
        <v>0</v>
      </c>
      <c r="K119" s="43">
        <f>'Hazard &amp; Exposure'!BC118</f>
        <v>3</v>
      </c>
      <c r="L119" s="44">
        <f t="shared" si="17"/>
        <v>4.7</v>
      </c>
      <c r="M119" s="161">
        <f>Vulnerability!E118</f>
        <v>8.1</v>
      </c>
      <c r="N119" s="159">
        <f>Vulnerability!H118</f>
        <v>7</v>
      </c>
      <c r="O119" s="159">
        <f>Vulnerability!M118</f>
        <v>6.7</v>
      </c>
      <c r="P119" s="43">
        <f>Vulnerability!N118</f>
        <v>7.5</v>
      </c>
      <c r="Q119" s="159">
        <f>Vulnerability!S118</f>
        <v>2.2000000000000002</v>
      </c>
      <c r="R119" s="158">
        <f>Vulnerability!W118</f>
        <v>8.9</v>
      </c>
      <c r="S119" s="158">
        <f>Vulnerability!Z118</f>
        <v>5.4</v>
      </c>
      <c r="T119" s="158">
        <f>Vulnerability!AC118</f>
        <v>0.8</v>
      </c>
      <c r="U119" s="158">
        <f>Vulnerability!AI118</f>
        <v>6.5</v>
      </c>
      <c r="V119" s="159">
        <f>Vulnerability!AJ118</f>
        <v>6.2</v>
      </c>
      <c r="W119" s="43">
        <f>Vulnerability!AK118</f>
        <v>4.5</v>
      </c>
      <c r="X119" s="44">
        <f t="shared" si="18"/>
        <v>6.2</v>
      </c>
      <c r="Y119" s="160">
        <f>'Lack of Coping Capacity'!D118</f>
        <v>2.1</v>
      </c>
      <c r="Z119" s="157">
        <f>'Lack of Coping Capacity'!G118</f>
        <v>6.6</v>
      </c>
      <c r="AA119" s="43">
        <f>'Lack of Coping Capacity'!H118</f>
        <v>4.4000000000000004</v>
      </c>
      <c r="AB119" s="157">
        <f>'Lack of Coping Capacity'!M118</f>
        <v>8.1</v>
      </c>
      <c r="AC119" s="157">
        <f>'Lack of Coping Capacity'!R118</f>
        <v>9.4</v>
      </c>
      <c r="AD119" s="157">
        <f>'Lack of Coping Capacity'!V118</f>
        <v>7.8</v>
      </c>
      <c r="AE119" s="43">
        <f>'Lack of Coping Capacity'!W118</f>
        <v>8.4</v>
      </c>
      <c r="AF119" s="44">
        <f t="shared" si="19"/>
        <v>6.8</v>
      </c>
      <c r="AG119" s="170">
        <f t="shared" si="20"/>
        <v>5.8</v>
      </c>
      <c r="AH119" s="145">
        <f t="shared" si="21"/>
        <v>21</v>
      </c>
      <c r="AI119" s="165">
        <f>COUNTIF('Indicator Data'!C120:BB120,"No data")</f>
        <v>0</v>
      </c>
      <c r="AJ119" s="168">
        <f t="shared" si="16"/>
        <v>0</v>
      </c>
    </row>
    <row r="120" spans="1:36" ht="16.5" thickTop="1" thickBot="1" x14ac:dyDescent="0.3">
      <c r="A120" s="130" t="s">
        <v>370</v>
      </c>
      <c r="B120" s="47" t="s">
        <v>218</v>
      </c>
      <c r="C120" s="164">
        <f>'Hazard &amp; Exposure'!AO119</f>
        <v>9.3000000000000007</v>
      </c>
      <c r="D120" s="163">
        <f>'Hazard &amp; Exposure'!AP119</f>
        <v>9.8000000000000007</v>
      </c>
      <c r="E120" s="163">
        <f>'Hazard &amp; Exposure'!AQ119</f>
        <v>9.3000000000000007</v>
      </c>
      <c r="F120" s="163">
        <f>'Hazard &amp; Exposure'!AR119</f>
        <v>7</v>
      </c>
      <c r="G120" s="163">
        <f>'Hazard &amp; Exposure'!AU119</f>
        <v>0</v>
      </c>
      <c r="H120" s="43">
        <f>'Hazard &amp; Exposure'!AV119</f>
        <v>8.1999999999999993</v>
      </c>
      <c r="I120" s="163">
        <f>'Hazard &amp; Exposure'!AY119</f>
        <v>9.8000000000000007</v>
      </c>
      <c r="J120" s="163">
        <f>'Hazard &amp; Exposure'!BB119</f>
        <v>7</v>
      </c>
      <c r="K120" s="43">
        <f>'Hazard &amp; Exposure'!BC119</f>
        <v>7</v>
      </c>
      <c r="L120" s="44">
        <f t="shared" si="17"/>
        <v>7.7</v>
      </c>
      <c r="M120" s="161">
        <f>Vulnerability!E119</f>
        <v>6.6</v>
      </c>
      <c r="N120" s="159">
        <f>Vulnerability!H119</f>
        <v>5.7</v>
      </c>
      <c r="O120" s="159">
        <f>Vulnerability!M119</f>
        <v>3.2</v>
      </c>
      <c r="P120" s="43">
        <f>Vulnerability!N119</f>
        <v>5.5</v>
      </c>
      <c r="Q120" s="159">
        <f>Vulnerability!S119</f>
        <v>7.7</v>
      </c>
      <c r="R120" s="158">
        <f>Vulnerability!W119</f>
        <v>3.1</v>
      </c>
      <c r="S120" s="158">
        <f>Vulnerability!Z119</f>
        <v>4.5</v>
      </c>
      <c r="T120" s="158">
        <f>Vulnerability!AC119</f>
        <v>0.2</v>
      </c>
      <c r="U120" s="158">
        <f>Vulnerability!AI119</f>
        <v>5.2</v>
      </c>
      <c r="V120" s="159">
        <f>Vulnerability!AJ119</f>
        <v>3.5</v>
      </c>
      <c r="W120" s="43">
        <f>Vulnerability!AK119</f>
        <v>6</v>
      </c>
      <c r="X120" s="44">
        <f t="shared" si="18"/>
        <v>5.8</v>
      </c>
      <c r="Y120" s="160">
        <f>'Lack of Coping Capacity'!D119</f>
        <v>7.1</v>
      </c>
      <c r="Z120" s="157">
        <f>'Lack of Coping Capacity'!G119</f>
        <v>8</v>
      </c>
      <c r="AA120" s="43">
        <f>'Lack of Coping Capacity'!H119</f>
        <v>7.6</v>
      </c>
      <c r="AB120" s="157">
        <f>'Lack of Coping Capacity'!M119</f>
        <v>6</v>
      </c>
      <c r="AC120" s="157">
        <f>'Lack of Coping Capacity'!R119</f>
        <v>5.2</v>
      </c>
      <c r="AD120" s="157">
        <f>'Lack of Coping Capacity'!V119</f>
        <v>7.3</v>
      </c>
      <c r="AE120" s="43">
        <f>'Lack of Coping Capacity'!W119</f>
        <v>6.2</v>
      </c>
      <c r="AF120" s="44">
        <f t="shared" si="19"/>
        <v>7</v>
      </c>
      <c r="AG120" s="170">
        <f t="shared" si="20"/>
        <v>6.8</v>
      </c>
      <c r="AH120" s="145">
        <f t="shared" si="21"/>
        <v>9</v>
      </c>
      <c r="AI120" s="165">
        <f>COUNTIF('Indicator Data'!C121:BB121,"No data")</f>
        <v>2</v>
      </c>
      <c r="AJ120" s="168">
        <f t="shared" si="16"/>
        <v>3.9215686274509803E-2</v>
      </c>
    </row>
    <row r="121" spans="1:36" ht="16.5" thickTop="1" thickBot="1" x14ac:dyDescent="0.3">
      <c r="A121" s="130" t="s">
        <v>220</v>
      </c>
      <c r="B121" s="47" t="s">
        <v>219</v>
      </c>
      <c r="C121" s="164">
        <f>'Hazard &amp; Exposure'!AO120</f>
        <v>0.1</v>
      </c>
      <c r="D121" s="163">
        <f>'Hazard &amp; Exposure'!AP120</f>
        <v>5.7</v>
      </c>
      <c r="E121" s="163">
        <f>'Hazard &amp; Exposure'!AQ120</f>
        <v>0</v>
      </c>
      <c r="F121" s="163">
        <f>'Hazard &amp; Exposure'!AR120</f>
        <v>0</v>
      </c>
      <c r="G121" s="163">
        <f>'Hazard &amp; Exposure'!AU120</f>
        <v>6.9</v>
      </c>
      <c r="H121" s="43">
        <f>'Hazard &amp; Exposure'!AV120</f>
        <v>3.2</v>
      </c>
      <c r="I121" s="163">
        <f>'Hazard &amp; Exposure'!AY120</f>
        <v>0.9</v>
      </c>
      <c r="J121" s="163">
        <f>'Hazard &amp; Exposure'!BB120</f>
        <v>0</v>
      </c>
      <c r="K121" s="43">
        <f>'Hazard &amp; Exposure'!BC120</f>
        <v>0.6</v>
      </c>
      <c r="L121" s="44">
        <f t="shared" si="17"/>
        <v>2</v>
      </c>
      <c r="M121" s="161">
        <f>Vulnerability!E120</f>
        <v>4.2</v>
      </c>
      <c r="N121" s="159">
        <f>Vulnerability!H120</f>
        <v>7.6</v>
      </c>
      <c r="O121" s="159">
        <f>Vulnerability!M120</f>
        <v>3</v>
      </c>
      <c r="P121" s="43">
        <f>Vulnerability!N120</f>
        <v>4.8</v>
      </c>
      <c r="Q121" s="159">
        <f>Vulnerability!S120</f>
        <v>1.9</v>
      </c>
      <c r="R121" s="158">
        <f>Vulnerability!W120</f>
        <v>7.2</v>
      </c>
      <c r="S121" s="158">
        <f>Vulnerability!Z120</f>
        <v>3.4</v>
      </c>
      <c r="T121" s="158">
        <f>Vulnerability!AC120</f>
        <v>3.7</v>
      </c>
      <c r="U121" s="158">
        <f>Vulnerability!AI120</f>
        <v>7</v>
      </c>
      <c r="V121" s="159">
        <f>Vulnerability!AJ120</f>
        <v>5.6</v>
      </c>
      <c r="W121" s="43">
        <f>Vulnerability!AK120</f>
        <v>4</v>
      </c>
      <c r="X121" s="44">
        <f t="shared" si="18"/>
        <v>4.4000000000000004</v>
      </c>
      <c r="Y121" s="160">
        <f>'Lack of Coping Capacity'!D120</f>
        <v>4.3</v>
      </c>
      <c r="Z121" s="157">
        <f>'Lack of Coping Capacity'!G120</f>
        <v>4.9000000000000004</v>
      </c>
      <c r="AA121" s="43">
        <f>'Lack of Coping Capacity'!H120</f>
        <v>4.5999999999999996</v>
      </c>
      <c r="AB121" s="157">
        <f>'Lack of Coping Capacity'!M120</f>
        <v>5.7</v>
      </c>
      <c r="AC121" s="157">
        <f>'Lack of Coping Capacity'!R120</f>
        <v>6.2</v>
      </c>
      <c r="AD121" s="157">
        <f>'Lack of Coping Capacity'!V120</f>
        <v>6.9</v>
      </c>
      <c r="AE121" s="43">
        <f>'Lack of Coping Capacity'!W120</f>
        <v>6.3</v>
      </c>
      <c r="AF121" s="44">
        <f t="shared" si="19"/>
        <v>5.5</v>
      </c>
      <c r="AG121" s="170">
        <f t="shared" si="20"/>
        <v>3.6</v>
      </c>
      <c r="AH121" s="145">
        <f t="shared" si="21"/>
        <v>86</v>
      </c>
      <c r="AI121" s="165">
        <f>COUNTIF('Indicator Data'!C122:BB122,"No data")</f>
        <v>0</v>
      </c>
      <c r="AJ121" s="168">
        <f t="shared" si="16"/>
        <v>0</v>
      </c>
    </row>
    <row r="122" spans="1:36" ht="16.5" thickTop="1" thickBot="1" x14ac:dyDescent="0.3">
      <c r="A122" s="130" t="s">
        <v>222</v>
      </c>
      <c r="B122" s="47" t="s">
        <v>221</v>
      </c>
      <c r="C122" s="164">
        <f>'Hazard &amp; Exposure'!AO121</f>
        <v>5</v>
      </c>
      <c r="D122" s="163">
        <f>'Hazard &amp; Exposure'!AP121</f>
        <v>0.1</v>
      </c>
      <c r="E122" s="163">
        <f>'Hazard &amp; Exposure'!AQ121</f>
        <v>0</v>
      </c>
      <c r="F122" s="163">
        <f>'Hazard &amp; Exposure'!AR121</f>
        <v>0</v>
      </c>
      <c r="G122" s="163">
        <f>'Hazard &amp; Exposure'!AU121</f>
        <v>0</v>
      </c>
      <c r="H122" s="43">
        <f>'Hazard &amp; Exposure'!AV121</f>
        <v>1.3</v>
      </c>
      <c r="I122" s="163">
        <f>'Hazard &amp; Exposure'!AY121</f>
        <v>0</v>
      </c>
      <c r="J122" s="163">
        <f>'Hazard &amp; Exposure'!BB121</f>
        <v>0</v>
      </c>
      <c r="K122" s="43">
        <f>'Hazard &amp; Exposure'!BC121</f>
        <v>0</v>
      </c>
      <c r="L122" s="44">
        <f t="shared" si="17"/>
        <v>0.7</v>
      </c>
      <c r="M122" s="161">
        <f>Vulnerability!E121</f>
        <v>5.5</v>
      </c>
      <c r="N122" s="159" t="str">
        <f>Vulnerability!H121</f>
        <v>x</v>
      </c>
      <c r="O122" s="159">
        <f>Vulnerability!M121</f>
        <v>5</v>
      </c>
      <c r="P122" s="43">
        <f>Vulnerability!N121</f>
        <v>5.3</v>
      </c>
      <c r="Q122" s="159">
        <f>Vulnerability!S121</f>
        <v>4</v>
      </c>
      <c r="R122" s="158">
        <f>Vulnerability!W121</f>
        <v>0.9</v>
      </c>
      <c r="S122" s="158">
        <f>Vulnerability!Z121</f>
        <v>2</v>
      </c>
      <c r="T122" s="158">
        <f>Vulnerability!AC121</f>
        <v>0</v>
      </c>
      <c r="U122" s="158">
        <f>Vulnerability!AI121</f>
        <v>4</v>
      </c>
      <c r="V122" s="159">
        <f>Vulnerability!AJ121</f>
        <v>1.9</v>
      </c>
      <c r="W122" s="43">
        <f>Vulnerability!AK121</f>
        <v>3</v>
      </c>
      <c r="X122" s="44">
        <f t="shared" si="18"/>
        <v>4.2</v>
      </c>
      <c r="Y122" s="160">
        <f>'Lack of Coping Capacity'!D121</f>
        <v>8.1</v>
      </c>
      <c r="Z122" s="157">
        <f>'Lack of Coping Capacity'!G121</f>
        <v>6.2</v>
      </c>
      <c r="AA122" s="43">
        <f>'Lack of Coping Capacity'!H121</f>
        <v>7.2</v>
      </c>
      <c r="AB122" s="157">
        <f>'Lack of Coping Capacity'!M121</f>
        <v>6.9</v>
      </c>
      <c r="AC122" s="157">
        <f>'Lack of Coping Capacity'!R121</f>
        <v>1.5</v>
      </c>
      <c r="AD122" s="157">
        <f>'Lack of Coping Capacity'!V121</f>
        <v>4.3</v>
      </c>
      <c r="AE122" s="43">
        <f>'Lack of Coping Capacity'!W121</f>
        <v>4.2</v>
      </c>
      <c r="AF122" s="44">
        <f t="shared" si="19"/>
        <v>5.9</v>
      </c>
      <c r="AG122" s="170">
        <f t="shared" si="20"/>
        <v>2.6</v>
      </c>
      <c r="AH122" s="145">
        <f t="shared" si="21"/>
        <v>127</v>
      </c>
      <c r="AI122" s="165">
        <f>COUNTIF('Indicator Data'!C123:BB123,"No data")</f>
        <v>14</v>
      </c>
      <c r="AJ122" s="168">
        <f t="shared" si="16"/>
        <v>0.27450980392156865</v>
      </c>
    </row>
    <row r="123" spans="1:36" ht="16.5" thickTop="1" thickBot="1" x14ac:dyDescent="0.3">
      <c r="A123" s="130" t="s">
        <v>224</v>
      </c>
      <c r="B123" s="47" t="s">
        <v>223</v>
      </c>
      <c r="C123" s="164">
        <f>'Hazard &amp; Exposure'!AO122</f>
        <v>9.9</v>
      </c>
      <c r="D123" s="163">
        <f>'Hazard &amp; Exposure'!AP122</f>
        <v>6.8</v>
      </c>
      <c r="E123" s="163">
        <f>'Hazard &amp; Exposure'!AQ122</f>
        <v>0</v>
      </c>
      <c r="F123" s="163">
        <f>'Hazard &amp; Exposure'!AR122</f>
        <v>0.3</v>
      </c>
      <c r="G123" s="163">
        <f>'Hazard &amp; Exposure'!AU122</f>
        <v>2.1</v>
      </c>
      <c r="H123" s="43">
        <f>'Hazard &amp; Exposure'!AV122</f>
        <v>5.5</v>
      </c>
      <c r="I123" s="163">
        <f>'Hazard &amp; Exposure'!AY122</f>
        <v>3.6</v>
      </c>
      <c r="J123" s="163">
        <f>'Hazard &amp; Exposure'!BB122</f>
        <v>0</v>
      </c>
      <c r="K123" s="43">
        <f>'Hazard &amp; Exposure'!BC122</f>
        <v>2.5</v>
      </c>
      <c r="L123" s="44">
        <f t="shared" si="17"/>
        <v>4.2</v>
      </c>
      <c r="M123" s="161">
        <f>Vulnerability!E122</f>
        <v>5</v>
      </c>
      <c r="N123" s="159">
        <f>Vulnerability!H122</f>
        <v>4.2</v>
      </c>
      <c r="O123" s="159">
        <f>Vulnerability!M122</f>
        <v>2.2999999999999998</v>
      </c>
      <c r="P123" s="43">
        <f>Vulnerability!N122</f>
        <v>4.0999999999999996</v>
      </c>
      <c r="Q123" s="159">
        <f>Vulnerability!S122</f>
        <v>5.4</v>
      </c>
      <c r="R123" s="158">
        <f>Vulnerability!W122</f>
        <v>1.1000000000000001</v>
      </c>
      <c r="S123" s="158">
        <f>Vulnerability!Z122</f>
        <v>4.8</v>
      </c>
      <c r="T123" s="158">
        <f>Vulnerability!AC122</f>
        <v>10</v>
      </c>
      <c r="U123" s="158">
        <f>Vulnerability!AI122</f>
        <v>4.4000000000000004</v>
      </c>
      <c r="V123" s="159">
        <f>Vulnerability!AJ122</f>
        <v>6.5</v>
      </c>
      <c r="W123" s="43">
        <f>Vulnerability!AK122</f>
        <v>6</v>
      </c>
      <c r="X123" s="44">
        <f t="shared" si="18"/>
        <v>5.0999999999999996</v>
      </c>
      <c r="Y123" s="160">
        <f>'Lack of Coping Capacity'!D122</f>
        <v>5.4</v>
      </c>
      <c r="Z123" s="157">
        <f>'Lack of Coping Capacity'!G122</f>
        <v>7</v>
      </c>
      <c r="AA123" s="43">
        <f>'Lack of Coping Capacity'!H122</f>
        <v>6.2</v>
      </c>
      <c r="AB123" s="157">
        <f>'Lack of Coping Capacity'!M122</f>
        <v>6.1</v>
      </c>
      <c r="AC123" s="157">
        <f>'Lack of Coping Capacity'!R122</f>
        <v>5.4</v>
      </c>
      <c r="AD123" s="157">
        <f>'Lack of Coping Capacity'!V122</f>
        <v>6.3</v>
      </c>
      <c r="AE123" s="43">
        <f>'Lack of Coping Capacity'!W122</f>
        <v>5.9</v>
      </c>
      <c r="AF123" s="44">
        <f t="shared" si="19"/>
        <v>6.1</v>
      </c>
      <c r="AG123" s="170">
        <f t="shared" si="20"/>
        <v>5.0999999999999996</v>
      </c>
      <c r="AH123" s="145">
        <f t="shared" si="21"/>
        <v>29</v>
      </c>
      <c r="AI123" s="165">
        <f>COUNTIF('Indicator Data'!C124:BB124,"No data")</f>
        <v>1</v>
      </c>
      <c r="AJ123" s="168">
        <f t="shared" si="16"/>
        <v>1.9607843137254902E-2</v>
      </c>
    </row>
    <row r="124" spans="1:36" ht="16.5" thickTop="1" thickBot="1" x14ac:dyDescent="0.3">
      <c r="A124" s="130" t="s">
        <v>226</v>
      </c>
      <c r="B124" s="47" t="s">
        <v>225</v>
      </c>
      <c r="C124" s="164">
        <f>'Hazard &amp; Exposure'!AO123</f>
        <v>1.8</v>
      </c>
      <c r="D124" s="163">
        <f>'Hazard &amp; Exposure'!AP123</f>
        <v>5.4</v>
      </c>
      <c r="E124" s="163">
        <f>'Hazard &amp; Exposure'!AQ123</f>
        <v>0</v>
      </c>
      <c r="F124" s="163">
        <f>'Hazard &amp; Exposure'!AR123</f>
        <v>0</v>
      </c>
      <c r="G124" s="163">
        <f>'Hazard &amp; Exposure'!AU123</f>
        <v>0</v>
      </c>
      <c r="H124" s="43">
        <f>'Hazard &amp; Exposure'!AV123</f>
        <v>1.7</v>
      </c>
      <c r="I124" s="163">
        <f>'Hazard &amp; Exposure'!AY123</f>
        <v>0.1</v>
      </c>
      <c r="J124" s="163">
        <f>'Hazard &amp; Exposure'!BB123</f>
        <v>0</v>
      </c>
      <c r="K124" s="43">
        <f>'Hazard &amp; Exposure'!BC123</f>
        <v>0.1</v>
      </c>
      <c r="L124" s="44">
        <f t="shared" si="17"/>
        <v>0.9</v>
      </c>
      <c r="M124" s="161">
        <f>Vulnerability!E123</f>
        <v>0.5</v>
      </c>
      <c r="N124" s="159">
        <f>Vulnerability!H123</f>
        <v>0.9</v>
      </c>
      <c r="O124" s="159">
        <f>Vulnerability!M123</f>
        <v>0</v>
      </c>
      <c r="P124" s="43">
        <f>Vulnerability!N123</f>
        <v>0.5</v>
      </c>
      <c r="Q124" s="159">
        <f>Vulnerability!S123</f>
        <v>5.6</v>
      </c>
      <c r="R124" s="158">
        <f>Vulnerability!W123</f>
        <v>0.3</v>
      </c>
      <c r="S124" s="158">
        <f>Vulnerability!Z123</f>
        <v>0.3</v>
      </c>
      <c r="T124" s="158">
        <f>Vulnerability!AC123</f>
        <v>0</v>
      </c>
      <c r="U124" s="158">
        <f>Vulnerability!AI123</f>
        <v>1.5</v>
      </c>
      <c r="V124" s="159">
        <f>Vulnerability!AJ123</f>
        <v>0.5</v>
      </c>
      <c r="W124" s="43">
        <f>Vulnerability!AK123</f>
        <v>3.5</v>
      </c>
      <c r="X124" s="44">
        <f t="shared" si="18"/>
        <v>2.1</v>
      </c>
      <c r="Y124" s="160">
        <f>'Lack of Coping Capacity'!D123</f>
        <v>1.7</v>
      </c>
      <c r="Z124" s="157">
        <f>'Lack of Coping Capacity'!G123</f>
        <v>1.6</v>
      </c>
      <c r="AA124" s="43">
        <f>'Lack of Coping Capacity'!H123</f>
        <v>1.7</v>
      </c>
      <c r="AB124" s="157">
        <f>'Lack of Coping Capacity'!M123</f>
        <v>1.7</v>
      </c>
      <c r="AC124" s="157">
        <f>'Lack of Coping Capacity'!R123</f>
        <v>0.1</v>
      </c>
      <c r="AD124" s="157">
        <f>'Lack of Coping Capacity'!V123</f>
        <v>1.2</v>
      </c>
      <c r="AE124" s="43">
        <f>'Lack of Coping Capacity'!W123</f>
        <v>1</v>
      </c>
      <c r="AF124" s="44">
        <f t="shared" si="19"/>
        <v>1.4</v>
      </c>
      <c r="AG124" s="170">
        <f t="shared" si="20"/>
        <v>1.4</v>
      </c>
      <c r="AH124" s="145">
        <f t="shared" si="21"/>
        <v>174</v>
      </c>
      <c r="AI124" s="165">
        <f>COUNTIF('Indicator Data'!C125:BB125,"No data")</f>
        <v>4</v>
      </c>
      <c r="AJ124" s="168">
        <f t="shared" si="16"/>
        <v>7.8431372549019607E-2</v>
      </c>
    </row>
    <row r="125" spans="1:36" ht="16.5" thickTop="1" thickBot="1" x14ac:dyDescent="0.3">
      <c r="A125" s="130" t="s">
        <v>228</v>
      </c>
      <c r="B125" s="47" t="s">
        <v>227</v>
      </c>
      <c r="C125" s="164">
        <f>'Hazard &amp; Exposure'!AO124</f>
        <v>9.1</v>
      </c>
      <c r="D125" s="163">
        <f>'Hazard &amp; Exposure'!AP124</f>
        <v>3.5</v>
      </c>
      <c r="E125" s="163">
        <f>'Hazard &amp; Exposure'!AQ124</f>
        <v>8.3000000000000007</v>
      </c>
      <c r="F125" s="163">
        <f>'Hazard &amp; Exposure'!AR124</f>
        <v>0.9</v>
      </c>
      <c r="G125" s="163">
        <f>'Hazard &amp; Exposure'!AU124</f>
        <v>1.8</v>
      </c>
      <c r="H125" s="43">
        <f>'Hazard &amp; Exposure'!AV124</f>
        <v>5.8</v>
      </c>
      <c r="I125" s="163">
        <f>'Hazard &amp; Exposure'!AY124</f>
        <v>0.1</v>
      </c>
      <c r="J125" s="163">
        <f>'Hazard &amp; Exposure'!BB124</f>
        <v>0</v>
      </c>
      <c r="K125" s="43">
        <f>'Hazard &amp; Exposure'!BC124</f>
        <v>0.1</v>
      </c>
      <c r="L125" s="44">
        <f t="shared" si="17"/>
        <v>3.5</v>
      </c>
      <c r="M125" s="161">
        <f>Vulnerability!E124</f>
        <v>0.6</v>
      </c>
      <c r="N125" s="159">
        <f>Vulnerability!H124</f>
        <v>2.5</v>
      </c>
      <c r="O125" s="159">
        <f>Vulnerability!M124</f>
        <v>0</v>
      </c>
      <c r="P125" s="43">
        <f>Vulnerability!N124</f>
        <v>0.9</v>
      </c>
      <c r="Q125" s="159">
        <f>Vulnerability!S124</f>
        <v>1.4</v>
      </c>
      <c r="R125" s="158">
        <f>Vulnerability!W124</f>
        <v>0.2</v>
      </c>
      <c r="S125" s="158">
        <f>Vulnerability!Z124</f>
        <v>0.5</v>
      </c>
      <c r="T125" s="158">
        <f>Vulnerability!AC124</f>
        <v>0.1</v>
      </c>
      <c r="U125" s="158">
        <f>Vulnerability!AI124</f>
        <v>1.3</v>
      </c>
      <c r="V125" s="159">
        <f>Vulnerability!AJ124</f>
        <v>0.5</v>
      </c>
      <c r="W125" s="43">
        <f>Vulnerability!AK124</f>
        <v>1</v>
      </c>
      <c r="X125" s="44">
        <f t="shared" si="18"/>
        <v>1</v>
      </c>
      <c r="Y125" s="160">
        <f>'Lack of Coping Capacity'!D124</f>
        <v>2.6</v>
      </c>
      <c r="Z125" s="157">
        <f>'Lack of Coping Capacity'!G124</f>
        <v>1.2</v>
      </c>
      <c r="AA125" s="43">
        <f>'Lack of Coping Capacity'!H124</f>
        <v>1.9</v>
      </c>
      <c r="AB125" s="157">
        <f>'Lack of Coping Capacity'!M124</f>
        <v>2</v>
      </c>
      <c r="AC125" s="157">
        <f>'Lack of Coping Capacity'!R124</f>
        <v>3</v>
      </c>
      <c r="AD125" s="157">
        <f>'Lack of Coping Capacity'!V124</f>
        <v>1.6</v>
      </c>
      <c r="AE125" s="43">
        <f>'Lack of Coping Capacity'!W124</f>
        <v>2.2000000000000002</v>
      </c>
      <c r="AF125" s="44">
        <f t="shared" si="19"/>
        <v>2.1</v>
      </c>
      <c r="AG125" s="170">
        <f t="shared" si="20"/>
        <v>1.9</v>
      </c>
      <c r="AH125" s="145">
        <f t="shared" si="21"/>
        <v>159</v>
      </c>
      <c r="AI125" s="165">
        <f>COUNTIF('Indicator Data'!C126:BB126,"No data")</f>
        <v>7</v>
      </c>
      <c r="AJ125" s="168">
        <f t="shared" si="16"/>
        <v>0.13725490196078433</v>
      </c>
    </row>
    <row r="126" spans="1:36" ht="16.5" thickTop="1" thickBot="1" x14ac:dyDescent="0.3">
      <c r="A126" s="130" t="s">
        <v>230</v>
      </c>
      <c r="B126" s="47" t="s">
        <v>229</v>
      </c>
      <c r="C126" s="164">
        <f>'Hazard &amp; Exposure'!AO125</f>
        <v>9.4</v>
      </c>
      <c r="D126" s="163">
        <f>'Hazard &amp; Exposure'!AP125</f>
        <v>4.8</v>
      </c>
      <c r="E126" s="163">
        <f>'Hazard &amp; Exposure'!AQ125</f>
        <v>8.3000000000000007</v>
      </c>
      <c r="F126" s="163">
        <f>'Hazard &amp; Exposure'!AR125</f>
        <v>3.3</v>
      </c>
      <c r="G126" s="163">
        <f>'Hazard &amp; Exposure'!AU125</f>
        <v>2.9</v>
      </c>
      <c r="H126" s="43">
        <f>'Hazard &amp; Exposure'!AV125</f>
        <v>6.6</v>
      </c>
      <c r="I126" s="163">
        <f>'Hazard &amp; Exposure'!AY125</f>
        <v>1.3</v>
      </c>
      <c r="J126" s="163">
        <f>'Hazard &amp; Exposure'!BB125</f>
        <v>0</v>
      </c>
      <c r="K126" s="43">
        <f>'Hazard &amp; Exposure'!BC125</f>
        <v>0.9</v>
      </c>
      <c r="L126" s="44">
        <f t="shared" si="17"/>
        <v>4.3</v>
      </c>
      <c r="M126" s="161">
        <f>Vulnerability!E125</f>
        <v>3.3</v>
      </c>
      <c r="N126" s="159">
        <f>Vulnerability!H125</f>
        <v>5.7</v>
      </c>
      <c r="O126" s="159">
        <f>Vulnerability!M125</f>
        <v>3.3</v>
      </c>
      <c r="P126" s="43">
        <f>Vulnerability!N125</f>
        <v>3.9</v>
      </c>
      <c r="Q126" s="159">
        <f>Vulnerability!S125</f>
        <v>0</v>
      </c>
      <c r="R126" s="158">
        <f>Vulnerability!W125</f>
        <v>0.5</v>
      </c>
      <c r="S126" s="158">
        <f>Vulnerability!Z125</f>
        <v>1.6</v>
      </c>
      <c r="T126" s="158">
        <f>Vulnerability!AC125</f>
        <v>4.4000000000000004</v>
      </c>
      <c r="U126" s="158">
        <f>Vulnerability!AI125</f>
        <v>4</v>
      </c>
      <c r="V126" s="159">
        <f>Vulnerability!AJ125</f>
        <v>2.8</v>
      </c>
      <c r="W126" s="43">
        <f>Vulnerability!AK125</f>
        <v>1.5</v>
      </c>
      <c r="X126" s="44">
        <f t="shared" si="18"/>
        <v>2.8</v>
      </c>
      <c r="Y126" s="160">
        <f>'Lack of Coping Capacity'!D125</f>
        <v>4.7</v>
      </c>
      <c r="Z126" s="157">
        <f>'Lack of Coping Capacity'!G125</f>
        <v>6.9</v>
      </c>
      <c r="AA126" s="43">
        <f>'Lack of Coping Capacity'!H125</f>
        <v>5.8</v>
      </c>
      <c r="AB126" s="157">
        <f>'Lack of Coping Capacity'!M125</f>
        <v>4.8</v>
      </c>
      <c r="AC126" s="157">
        <f>'Lack of Coping Capacity'!R125</f>
        <v>4.9000000000000004</v>
      </c>
      <c r="AD126" s="157">
        <f>'Lack of Coping Capacity'!V125</f>
        <v>5.6</v>
      </c>
      <c r="AE126" s="43">
        <f>'Lack of Coping Capacity'!W125</f>
        <v>5.0999999999999996</v>
      </c>
      <c r="AF126" s="44">
        <f t="shared" si="19"/>
        <v>5.5</v>
      </c>
      <c r="AG126" s="170">
        <f t="shared" si="20"/>
        <v>4</v>
      </c>
      <c r="AH126" s="145">
        <f t="shared" si="21"/>
        <v>69</v>
      </c>
      <c r="AI126" s="165">
        <f>COUNTIF('Indicator Data'!C127:BB127,"No data")</f>
        <v>0</v>
      </c>
      <c r="AJ126" s="168">
        <f t="shared" si="16"/>
        <v>0</v>
      </c>
    </row>
    <row r="127" spans="1:36" ht="16.5" thickTop="1" thickBot="1" x14ac:dyDescent="0.3">
      <c r="A127" s="130" t="s">
        <v>232</v>
      </c>
      <c r="B127" s="47" t="s">
        <v>231</v>
      </c>
      <c r="C127" s="164">
        <f>'Hazard &amp; Exposure'!AO126</f>
        <v>0.1</v>
      </c>
      <c r="D127" s="163">
        <f>'Hazard &amp; Exposure'!AP126</f>
        <v>6</v>
      </c>
      <c r="E127" s="163">
        <f>'Hazard &amp; Exposure'!AQ126</f>
        <v>0</v>
      </c>
      <c r="F127" s="163">
        <f>'Hazard &amp; Exposure'!AR126</f>
        <v>0</v>
      </c>
      <c r="G127" s="163">
        <f>'Hazard &amp; Exposure'!AU126</f>
        <v>6.2</v>
      </c>
      <c r="H127" s="43">
        <f>'Hazard &amp; Exposure'!AV126</f>
        <v>3</v>
      </c>
      <c r="I127" s="163">
        <f>'Hazard &amp; Exposure'!AY126</f>
        <v>5.4</v>
      </c>
      <c r="J127" s="163">
        <f>'Hazard &amp; Exposure'!BB126</f>
        <v>0</v>
      </c>
      <c r="K127" s="43">
        <f>'Hazard &amp; Exposure'!BC126</f>
        <v>3.8</v>
      </c>
      <c r="L127" s="44">
        <f t="shared" si="17"/>
        <v>3.4</v>
      </c>
      <c r="M127" s="161">
        <f>Vulnerability!E126</f>
        <v>9.6999999999999993</v>
      </c>
      <c r="N127" s="159">
        <f>Vulnerability!H126</f>
        <v>5.3</v>
      </c>
      <c r="O127" s="159">
        <f>Vulnerability!M126</f>
        <v>4.8</v>
      </c>
      <c r="P127" s="43">
        <f>Vulnerability!N126</f>
        <v>7.4</v>
      </c>
      <c r="Q127" s="159">
        <f>Vulnerability!S126</f>
        <v>6.8</v>
      </c>
      <c r="R127" s="158">
        <f>Vulnerability!W126</f>
        <v>4.2</v>
      </c>
      <c r="S127" s="158">
        <f>Vulnerability!Z126</f>
        <v>8.1999999999999993</v>
      </c>
      <c r="T127" s="158">
        <f>Vulnerability!AC126</f>
        <v>0.7</v>
      </c>
      <c r="U127" s="158">
        <f>Vulnerability!AI126</f>
        <v>3.8</v>
      </c>
      <c r="V127" s="159">
        <f>Vulnerability!AJ126</f>
        <v>4.9000000000000004</v>
      </c>
      <c r="W127" s="43">
        <f>Vulnerability!AK126</f>
        <v>5.9</v>
      </c>
      <c r="X127" s="44">
        <f t="shared" si="18"/>
        <v>6.7</v>
      </c>
      <c r="Y127" s="160">
        <f>'Lack of Coping Capacity'!D126</f>
        <v>5.3</v>
      </c>
      <c r="Z127" s="157">
        <f>'Lack of Coping Capacity'!G126</f>
        <v>6.5</v>
      </c>
      <c r="AA127" s="43">
        <f>'Lack of Coping Capacity'!H126</f>
        <v>5.9</v>
      </c>
      <c r="AB127" s="157">
        <f>'Lack of Coping Capacity'!M126</f>
        <v>9.1</v>
      </c>
      <c r="AC127" s="157">
        <f>'Lack of Coping Capacity'!R126</f>
        <v>9.3000000000000007</v>
      </c>
      <c r="AD127" s="157">
        <f>'Lack of Coping Capacity'!V126</f>
        <v>9</v>
      </c>
      <c r="AE127" s="43">
        <f>'Lack of Coping Capacity'!W126</f>
        <v>9.1</v>
      </c>
      <c r="AF127" s="44">
        <f t="shared" si="19"/>
        <v>7.9</v>
      </c>
      <c r="AG127" s="170">
        <f t="shared" si="20"/>
        <v>5.6</v>
      </c>
      <c r="AH127" s="145">
        <f t="shared" si="21"/>
        <v>23</v>
      </c>
      <c r="AI127" s="165">
        <f>COUNTIF('Indicator Data'!C128:BB128,"No data")</f>
        <v>0</v>
      </c>
      <c r="AJ127" s="168">
        <f t="shared" si="16"/>
        <v>0</v>
      </c>
    </row>
    <row r="128" spans="1:36" ht="16.5" thickTop="1" thickBot="1" x14ac:dyDescent="0.3">
      <c r="A128" s="130" t="s">
        <v>234</v>
      </c>
      <c r="B128" s="47" t="s">
        <v>233</v>
      </c>
      <c r="C128" s="164">
        <f>'Hazard &amp; Exposure'!AO127</f>
        <v>0.1</v>
      </c>
      <c r="D128" s="163">
        <f>'Hazard &amp; Exposure'!AP127</f>
        <v>7.5</v>
      </c>
      <c r="E128" s="163">
        <f>'Hazard &amp; Exposure'!AQ127</f>
        <v>0</v>
      </c>
      <c r="F128" s="163">
        <f>'Hazard &amp; Exposure'!AR127</f>
        <v>0</v>
      </c>
      <c r="G128" s="163">
        <f>'Hazard &amp; Exposure'!AU127</f>
        <v>0</v>
      </c>
      <c r="H128" s="43">
        <f>'Hazard &amp; Exposure'!AV127</f>
        <v>2.2999999999999998</v>
      </c>
      <c r="I128" s="163">
        <f>'Hazard &amp; Exposure'!AY127</f>
        <v>9.9</v>
      </c>
      <c r="J128" s="163">
        <f>'Hazard &amp; Exposure'!BB127</f>
        <v>9</v>
      </c>
      <c r="K128" s="43">
        <f>'Hazard &amp; Exposure'!BC127</f>
        <v>9</v>
      </c>
      <c r="L128" s="44">
        <f t="shared" si="17"/>
        <v>6.8</v>
      </c>
      <c r="M128" s="161">
        <f>Vulnerability!E127</f>
        <v>5.7</v>
      </c>
      <c r="N128" s="159">
        <f>Vulnerability!H127</f>
        <v>4.5</v>
      </c>
      <c r="O128" s="159">
        <f>Vulnerability!M127</f>
        <v>0.4</v>
      </c>
      <c r="P128" s="43">
        <f>Vulnerability!N127</f>
        <v>4.0999999999999996</v>
      </c>
      <c r="Q128" s="159">
        <f>Vulnerability!S127</f>
        <v>7.7</v>
      </c>
      <c r="R128" s="158">
        <f>Vulnerability!W127</f>
        <v>7.5</v>
      </c>
      <c r="S128" s="158">
        <f>Vulnerability!Z127</f>
        <v>8</v>
      </c>
      <c r="T128" s="158">
        <f>Vulnerability!AC127</f>
        <v>0</v>
      </c>
      <c r="U128" s="158">
        <f>Vulnerability!AI127</f>
        <v>3.1</v>
      </c>
      <c r="V128" s="159">
        <f>Vulnerability!AJ127</f>
        <v>5.5</v>
      </c>
      <c r="W128" s="43">
        <f>Vulnerability!AK127</f>
        <v>6.7</v>
      </c>
      <c r="X128" s="44">
        <f t="shared" si="18"/>
        <v>5.5</v>
      </c>
      <c r="Y128" s="160">
        <f>'Lack of Coping Capacity'!D127</f>
        <v>2.8</v>
      </c>
      <c r="Z128" s="157">
        <f>'Lack of Coping Capacity'!G127</f>
        <v>7.2</v>
      </c>
      <c r="AA128" s="43">
        <f>'Lack of Coping Capacity'!H127</f>
        <v>5</v>
      </c>
      <c r="AB128" s="157">
        <f>'Lack of Coping Capacity'!M127</f>
        <v>6.1</v>
      </c>
      <c r="AC128" s="157">
        <f>'Lack of Coping Capacity'!R127</f>
        <v>7.7</v>
      </c>
      <c r="AD128" s="157">
        <f>'Lack of Coping Capacity'!V127</f>
        <v>9.5</v>
      </c>
      <c r="AE128" s="43">
        <f>'Lack of Coping Capacity'!W127</f>
        <v>7.8</v>
      </c>
      <c r="AF128" s="44">
        <f t="shared" si="19"/>
        <v>6.6</v>
      </c>
      <c r="AG128" s="170">
        <f t="shared" si="20"/>
        <v>6.3</v>
      </c>
      <c r="AH128" s="145">
        <f t="shared" si="21"/>
        <v>15</v>
      </c>
      <c r="AI128" s="165">
        <f>COUNTIF('Indicator Data'!C129:BB129,"No data")</f>
        <v>1</v>
      </c>
      <c r="AJ128" s="168">
        <f t="shared" si="16"/>
        <v>1.9607843137254902E-2</v>
      </c>
    </row>
    <row r="129" spans="1:36" ht="16.5" thickTop="1" thickBot="1" x14ac:dyDescent="0.3">
      <c r="A129" s="130" t="s">
        <v>236</v>
      </c>
      <c r="B129" s="47" t="s">
        <v>235</v>
      </c>
      <c r="C129" s="164">
        <f>'Hazard &amp; Exposure'!AO128</f>
        <v>1</v>
      </c>
      <c r="D129" s="163">
        <f>'Hazard &amp; Exposure'!AP128</f>
        <v>0.1</v>
      </c>
      <c r="E129" s="163">
        <f>'Hazard &amp; Exposure'!AQ128</f>
        <v>0</v>
      </c>
      <c r="F129" s="163">
        <f>'Hazard &amp; Exposure'!AR128</f>
        <v>0</v>
      </c>
      <c r="G129" s="163">
        <f>'Hazard &amp; Exposure'!AU128</f>
        <v>0</v>
      </c>
      <c r="H129" s="43">
        <f>'Hazard &amp; Exposure'!AV128</f>
        <v>0.2</v>
      </c>
      <c r="I129" s="163">
        <f>'Hazard &amp; Exposure'!AY128</f>
        <v>0.4</v>
      </c>
      <c r="J129" s="163">
        <f>'Hazard &amp; Exposure'!BB128</f>
        <v>0</v>
      </c>
      <c r="K129" s="43">
        <f>'Hazard &amp; Exposure'!BC128</f>
        <v>0.3</v>
      </c>
      <c r="L129" s="44">
        <f t="shared" si="17"/>
        <v>0.3</v>
      </c>
      <c r="M129" s="161">
        <f>Vulnerability!E128</f>
        <v>0.1</v>
      </c>
      <c r="N129" s="159">
        <f>Vulnerability!H128</f>
        <v>0.7</v>
      </c>
      <c r="O129" s="159">
        <f>Vulnerability!M128</f>
        <v>0</v>
      </c>
      <c r="P129" s="43">
        <f>Vulnerability!N128</f>
        <v>0.2</v>
      </c>
      <c r="Q129" s="159">
        <f>Vulnerability!S128</f>
        <v>5.6</v>
      </c>
      <c r="R129" s="158">
        <f>Vulnerability!W128</f>
        <v>0.3</v>
      </c>
      <c r="S129" s="158">
        <f>Vulnerability!Z128</f>
        <v>0.2</v>
      </c>
      <c r="T129" s="158">
        <f>Vulnerability!AC128</f>
        <v>0</v>
      </c>
      <c r="U129" s="158">
        <f>Vulnerability!AI128</f>
        <v>1.1000000000000001</v>
      </c>
      <c r="V129" s="159">
        <f>Vulnerability!AJ128</f>
        <v>0.4</v>
      </c>
      <c r="W129" s="43">
        <f>Vulnerability!AK128</f>
        <v>3.4</v>
      </c>
      <c r="X129" s="44">
        <f t="shared" si="18"/>
        <v>1.9</v>
      </c>
      <c r="Y129" s="160">
        <f>'Lack of Coping Capacity'!D128</f>
        <v>2.2999999999999998</v>
      </c>
      <c r="Z129" s="157">
        <f>'Lack of Coping Capacity'!G128</f>
        <v>1.4</v>
      </c>
      <c r="AA129" s="43">
        <f>'Lack of Coping Capacity'!H128</f>
        <v>1.9</v>
      </c>
      <c r="AB129" s="157">
        <f>'Lack of Coping Capacity'!M128</f>
        <v>1.6</v>
      </c>
      <c r="AC129" s="157">
        <f>'Lack of Coping Capacity'!R128</f>
        <v>1.9</v>
      </c>
      <c r="AD129" s="157">
        <f>'Lack of Coping Capacity'!V128</f>
        <v>0.4</v>
      </c>
      <c r="AE129" s="43">
        <f>'Lack of Coping Capacity'!W128</f>
        <v>1.3</v>
      </c>
      <c r="AF129" s="44">
        <f t="shared" si="19"/>
        <v>1.6</v>
      </c>
      <c r="AG129" s="170">
        <f t="shared" si="20"/>
        <v>1</v>
      </c>
      <c r="AH129" s="145">
        <f t="shared" si="21"/>
        <v>185</v>
      </c>
      <c r="AI129" s="165">
        <f>COUNTIF('Indicator Data'!C130:BB130,"No data")</f>
        <v>5</v>
      </c>
      <c r="AJ129" s="168">
        <f t="shared" si="16"/>
        <v>9.8039215686274508E-2</v>
      </c>
    </row>
    <row r="130" spans="1:36" ht="16.5" thickTop="1" thickBot="1" x14ac:dyDescent="0.3">
      <c r="A130" s="130" t="s">
        <v>239</v>
      </c>
      <c r="B130" s="47" t="s">
        <v>238</v>
      </c>
      <c r="C130" s="164">
        <f>'Hazard &amp; Exposure'!AO129</f>
        <v>5.7</v>
      </c>
      <c r="D130" s="163">
        <f>'Hazard &amp; Exposure'!AP129</f>
        <v>3.2</v>
      </c>
      <c r="E130" s="163">
        <f>'Hazard &amp; Exposure'!AQ129</f>
        <v>9.6999999999999993</v>
      </c>
      <c r="F130" s="163">
        <f>'Hazard &amp; Exposure'!AR129</f>
        <v>0.8</v>
      </c>
      <c r="G130" s="163">
        <f>'Hazard &amp; Exposure'!AU129</f>
        <v>4.5</v>
      </c>
      <c r="H130" s="43">
        <f>'Hazard &amp; Exposure'!AV129</f>
        <v>5.8</v>
      </c>
      <c r="I130" s="163">
        <f>'Hazard &amp; Exposure'!AY129</f>
        <v>0.4</v>
      </c>
      <c r="J130" s="163">
        <f>'Hazard &amp; Exposure'!BB129</f>
        <v>0</v>
      </c>
      <c r="K130" s="43">
        <f>'Hazard &amp; Exposure'!BC129</f>
        <v>0.3</v>
      </c>
      <c r="L130" s="44">
        <f t="shared" si="17"/>
        <v>3.5</v>
      </c>
      <c r="M130" s="161">
        <f>Vulnerability!E129</f>
        <v>2.6</v>
      </c>
      <c r="N130" s="159">
        <f>Vulnerability!H129</f>
        <v>4.5999999999999996</v>
      </c>
      <c r="O130" s="159">
        <f>Vulnerability!M129</f>
        <v>0</v>
      </c>
      <c r="P130" s="43">
        <f>Vulnerability!N129</f>
        <v>2.5</v>
      </c>
      <c r="Q130" s="159">
        <f>Vulnerability!S129</f>
        <v>0</v>
      </c>
      <c r="R130" s="158">
        <f>Vulnerability!W129</f>
        <v>0.2</v>
      </c>
      <c r="S130" s="158">
        <f>Vulnerability!Z129</f>
        <v>1.4</v>
      </c>
      <c r="T130" s="158">
        <f>Vulnerability!AC129</f>
        <v>0</v>
      </c>
      <c r="U130" s="158">
        <f>Vulnerability!AI129</f>
        <v>1.9</v>
      </c>
      <c r="V130" s="159">
        <f>Vulnerability!AJ129</f>
        <v>0.9</v>
      </c>
      <c r="W130" s="43">
        <f>Vulnerability!AK129</f>
        <v>0.5</v>
      </c>
      <c r="X130" s="44">
        <f t="shared" si="18"/>
        <v>1.6</v>
      </c>
      <c r="Y130" s="160" t="str">
        <f>'Lack of Coping Capacity'!D129</f>
        <v>x</v>
      </c>
      <c r="Z130" s="157">
        <f>'Lack of Coping Capacity'!G129</f>
        <v>5.0999999999999996</v>
      </c>
      <c r="AA130" s="43">
        <f>'Lack of Coping Capacity'!H129</f>
        <v>5.0999999999999996</v>
      </c>
      <c r="AB130" s="157">
        <f>'Lack of Coping Capacity'!M129</f>
        <v>2</v>
      </c>
      <c r="AC130" s="157">
        <f>'Lack of Coping Capacity'!R129</f>
        <v>3.5</v>
      </c>
      <c r="AD130" s="157">
        <f>'Lack of Coping Capacity'!V129</f>
        <v>3.8</v>
      </c>
      <c r="AE130" s="43">
        <f>'Lack of Coping Capacity'!W129</f>
        <v>3.1</v>
      </c>
      <c r="AF130" s="44">
        <f t="shared" si="19"/>
        <v>4.2</v>
      </c>
      <c r="AG130" s="170">
        <f t="shared" si="20"/>
        <v>2.9</v>
      </c>
      <c r="AH130" s="145">
        <f t="shared" si="21"/>
        <v>110</v>
      </c>
      <c r="AI130" s="165">
        <f>COUNTIF('Indicator Data'!C131:BB131,"No data")</f>
        <v>5</v>
      </c>
      <c r="AJ130" s="168">
        <f t="shared" si="16"/>
        <v>9.8039215686274508E-2</v>
      </c>
    </row>
    <row r="131" spans="1:36" ht="16.5" thickTop="1" thickBot="1" x14ac:dyDescent="0.3">
      <c r="A131" s="130" t="s">
        <v>241</v>
      </c>
      <c r="B131" s="47" t="s">
        <v>240</v>
      </c>
      <c r="C131" s="164">
        <f>'Hazard &amp; Exposure'!AO130</f>
        <v>8.8000000000000007</v>
      </c>
      <c r="D131" s="163">
        <f>'Hazard &amp; Exposure'!AP130</f>
        <v>9.1</v>
      </c>
      <c r="E131" s="163">
        <f>'Hazard &amp; Exposure'!AQ130</f>
        <v>6.5</v>
      </c>
      <c r="F131" s="163">
        <f>'Hazard &amp; Exposure'!AR130</f>
        <v>2.5</v>
      </c>
      <c r="G131" s="163">
        <f>'Hazard &amp; Exposure'!AU130</f>
        <v>3.7</v>
      </c>
      <c r="H131" s="43">
        <f>'Hazard &amp; Exposure'!AV130</f>
        <v>6.9</v>
      </c>
      <c r="I131" s="163">
        <f>'Hazard &amp; Exposure'!AY130</f>
        <v>9.9</v>
      </c>
      <c r="J131" s="163">
        <f>'Hazard &amp; Exposure'!BB130</f>
        <v>10</v>
      </c>
      <c r="K131" s="43">
        <f>'Hazard &amp; Exposure'!BC130</f>
        <v>10</v>
      </c>
      <c r="L131" s="44">
        <f t="shared" si="17"/>
        <v>8.9</v>
      </c>
      <c r="M131" s="161">
        <f>Vulnerability!E130</f>
        <v>5.4</v>
      </c>
      <c r="N131" s="159">
        <f>Vulnerability!H130</f>
        <v>4.4000000000000004</v>
      </c>
      <c r="O131" s="159">
        <f>Vulnerability!M130</f>
        <v>0.6</v>
      </c>
      <c r="P131" s="43">
        <f>Vulnerability!N130</f>
        <v>4</v>
      </c>
      <c r="Q131" s="159">
        <f>Vulnerability!S130</f>
        <v>8.3000000000000007</v>
      </c>
      <c r="R131" s="158">
        <f>Vulnerability!W130</f>
        <v>1.8</v>
      </c>
      <c r="S131" s="158">
        <f>Vulnerability!Z130</f>
        <v>6.8</v>
      </c>
      <c r="T131" s="158">
        <f>Vulnerability!AC130</f>
        <v>1.3</v>
      </c>
      <c r="U131" s="158">
        <f>Vulnerability!AI130</f>
        <v>6</v>
      </c>
      <c r="V131" s="159">
        <f>Vulnerability!AJ130</f>
        <v>4.4000000000000004</v>
      </c>
      <c r="W131" s="43">
        <f>Vulnerability!AK130</f>
        <v>6.8</v>
      </c>
      <c r="X131" s="44">
        <f t="shared" si="18"/>
        <v>5.6</v>
      </c>
      <c r="Y131" s="160">
        <f>'Lack of Coping Capacity'!D130</f>
        <v>4</v>
      </c>
      <c r="Z131" s="157">
        <f>'Lack of Coping Capacity'!G130</f>
        <v>6.9</v>
      </c>
      <c r="AA131" s="43">
        <f>'Lack of Coping Capacity'!H130</f>
        <v>5.5</v>
      </c>
      <c r="AB131" s="157">
        <f>'Lack of Coping Capacity'!M130</f>
        <v>5.9</v>
      </c>
      <c r="AC131" s="157">
        <f>'Lack of Coping Capacity'!R130</f>
        <v>4.9000000000000004</v>
      </c>
      <c r="AD131" s="157">
        <f>'Lack of Coping Capacity'!V130</f>
        <v>8.9</v>
      </c>
      <c r="AE131" s="43">
        <f>'Lack of Coping Capacity'!W130</f>
        <v>6.6</v>
      </c>
      <c r="AF131" s="44">
        <f t="shared" si="19"/>
        <v>6.1</v>
      </c>
      <c r="AG131" s="170">
        <f t="shared" si="20"/>
        <v>6.7</v>
      </c>
      <c r="AH131" s="145">
        <f t="shared" si="21"/>
        <v>10</v>
      </c>
      <c r="AI131" s="165">
        <f>COUNTIF('Indicator Data'!C132:BB132,"No data")</f>
        <v>0</v>
      </c>
      <c r="AJ131" s="168">
        <f t="shared" si="16"/>
        <v>0</v>
      </c>
    </row>
    <row r="132" spans="1:36" ht="16.5" thickTop="1" thickBot="1" x14ac:dyDescent="0.3">
      <c r="A132" s="130" t="s">
        <v>243</v>
      </c>
      <c r="B132" s="47" t="s">
        <v>242</v>
      </c>
      <c r="C132" s="164">
        <f>'Hazard &amp; Exposure'!AO131</f>
        <v>5.0999999999999996</v>
      </c>
      <c r="D132" s="163">
        <f>'Hazard &amp; Exposure'!AP131</f>
        <v>0.1</v>
      </c>
      <c r="E132" s="163">
        <f>'Hazard &amp; Exposure'!AQ131</f>
        <v>0</v>
      </c>
      <c r="F132" s="163">
        <f>'Hazard &amp; Exposure'!AR131</f>
        <v>4.4000000000000004</v>
      </c>
      <c r="G132" s="163">
        <f>'Hazard &amp; Exposure'!AU131</f>
        <v>0</v>
      </c>
      <c r="H132" s="43">
        <f>'Hazard &amp; Exposure'!AV131</f>
        <v>2.2000000000000002</v>
      </c>
      <c r="I132" s="163">
        <f>'Hazard &amp; Exposure'!AY131</f>
        <v>0</v>
      </c>
      <c r="J132" s="163">
        <f>'Hazard &amp; Exposure'!BB131</f>
        <v>0</v>
      </c>
      <c r="K132" s="43">
        <f>'Hazard &amp; Exposure'!BC131</f>
        <v>0</v>
      </c>
      <c r="L132" s="44">
        <f t="shared" ref="L132:L163" si="22">ROUND((10-GEOMEAN(((10-H132)/10*9+1),((10-K132)/10*9+1)))/9*10,1)</f>
        <v>1.2</v>
      </c>
      <c r="M132" s="161">
        <f>Vulnerability!E131</f>
        <v>2.7</v>
      </c>
      <c r="N132" s="159" t="str">
        <f>Vulnerability!H131</f>
        <v>x</v>
      </c>
      <c r="O132" s="159">
        <f>Vulnerability!M131</f>
        <v>10</v>
      </c>
      <c r="P132" s="43">
        <f>Vulnerability!N131</f>
        <v>5.0999999999999996</v>
      </c>
      <c r="Q132" s="159">
        <f>Vulnerability!S131</f>
        <v>0</v>
      </c>
      <c r="R132" s="158">
        <f>Vulnerability!W131</f>
        <v>0.8</v>
      </c>
      <c r="S132" s="158">
        <f>Vulnerability!Z131</f>
        <v>0.9</v>
      </c>
      <c r="T132" s="158">
        <f>Vulnerability!AC131</f>
        <v>0</v>
      </c>
      <c r="U132" s="158">
        <f>Vulnerability!AI131</f>
        <v>4</v>
      </c>
      <c r="V132" s="159">
        <f>Vulnerability!AJ131</f>
        <v>1.6</v>
      </c>
      <c r="W132" s="43">
        <f>Vulnerability!AK131</f>
        <v>0.8</v>
      </c>
      <c r="X132" s="44">
        <f t="shared" ref="X132:X163" si="23">ROUND((10-GEOMEAN(((10-P132)/10*9+1),((10-W132)/10*9+1)))/9*10,1)</f>
        <v>3.2</v>
      </c>
      <c r="Y132" s="160">
        <f>'Lack of Coping Capacity'!D131</f>
        <v>5.9</v>
      </c>
      <c r="Z132" s="157">
        <f>'Lack of Coping Capacity'!G131</f>
        <v>6.2</v>
      </c>
      <c r="AA132" s="43">
        <f>'Lack of Coping Capacity'!H131</f>
        <v>6.1</v>
      </c>
      <c r="AB132" s="157">
        <f>'Lack of Coping Capacity'!M131</f>
        <v>5</v>
      </c>
      <c r="AC132" s="157">
        <f>'Lack of Coping Capacity'!R131</f>
        <v>1.6</v>
      </c>
      <c r="AD132" s="157">
        <f>'Lack of Coping Capacity'!V131</f>
        <v>5.5</v>
      </c>
      <c r="AE132" s="43">
        <f>'Lack of Coping Capacity'!W131</f>
        <v>4</v>
      </c>
      <c r="AF132" s="44">
        <f t="shared" ref="AF132:AF163" si="24">ROUND((10-GEOMEAN(((10-AA132)/10*9+1),((10-AE132)/10*9+1)))/9*10,1)</f>
        <v>5.0999999999999996</v>
      </c>
      <c r="AG132" s="170">
        <f t="shared" ref="AG132:AG163" si="25">ROUND(L132^(1/3)*X132^(1/3)*AF132^(1/3),1)</f>
        <v>2.7</v>
      </c>
      <c r="AH132" s="145">
        <f t="shared" ref="AH132:AH163" si="26">_xlfn.RANK.EQ(AG132,AG$4:AG$194)</f>
        <v>120</v>
      </c>
      <c r="AI132" s="165">
        <f>COUNTIF('Indicator Data'!C133:BB133,"No data")</f>
        <v>9</v>
      </c>
      <c r="AJ132" s="168">
        <f t="shared" si="16"/>
        <v>0.17647058823529413</v>
      </c>
    </row>
    <row r="133" spans="1:36" ht="16.5" thickTop="1" thickBot="1" x14ac:dyDescent="0.3">
      <c r="A133" s="130" t="s">
        <v>393</v>
      </c>
      <c r="B133" s="47" t="s">
        <v>237</v>
      </c>
      <c r="C133" s="164">
        <f>'Hazard &amp; Exposure'!AO132</f>
        <v>5</v>
      </c>
      <c r="D133" s="163">
        <f>'Hazard &amp; Exposure'!AP132</f>
        <v>1.2</v>
      </c>
      <c r="E133" s="163">
        <f>'Hazard &amp; Exposure'!AQ132</f>
        <v>3.7</v>
      </c>
      <c r="F133" s="163">
        <f>'Hazard &amp; Exposure'!AR132</f>
        <v>0</v>
      </c>
      <c r="G133" s="163">
        <f>'Hazard &amp; Exposure'!AU132</f>
        <v>1.1000000000000001</v>
      </c>
      <c r="H133" s="43">
        <f>'Hazard &amp; Exposure'!AV132</f>
        <v>2.4</v>
      </c>
      <c r="I133" s="163">
        <f>'Hazard &amp; Exposure'!AY132</f>
        <v>7.3</v>
      </c>
      <c r="J133" s="163">
        <f>'Hazard &amp; Exposure'!BB132</f>
        <v>9</v>
      </c>
      <c r="K133" s="43">
        <f>'Hazard &amp; Exposure'!BC132</f>
        <v>9</v>
      </c>
      <c r="L133" s="44">
        <f t="shared" si="22"/>
        <v>6.8</v>
      </c>
      <c r="M133" s="161">
        <f>Vulnerability!E132</f>
        <v>2.2999999999999998</v>
      </c>
      <c r="N133" s="159">
        <f>Vulnerability!H132</f>
        <v>2.4</v>
      </c>
      <c r="O133" s="159">
        <f>Vulnerability!M132</f>
        <v>10</v>
      </c>
      <c r="P133" s="43">
        <f>Vulnerability!N132</f>
        <v>4.3</v>
      </c>
      <c r="Q133" s="159">
        <f>Vulnerability!S132</f>
        <v>10</v>
      </c>
      <c r="R133" s="158" t="str">
        <f>Vulnerability!W132</f>
        <v>x</v>
      </c>
      <c r="S133" s="158">
        <f>Vulnerability!Z132</f>
        <v>1.3</v>
      </c>
      <c r="T133" s="158">
        <f>Vulnerability!AC132</f>
        <v>0.8</v>
      </c>
      <c r="U133" s="158">
        <f>Vulnerability!AI132</f>
        <v>8.1</v>
      </c>
      <c r="V133" s="159">
        <f>Vulnerability!AJ132</f>
        <v>4.4000000000000004</v>
      </c>
      <c r="W133" s="43">
        <f>Vulnerability!AK132</f>
        <v>8.4</v>
      </c>
      <c r="X133" s="44">
        <f t="shared" si="23"/>
        <v>6.8</v>
      </c>
      <c r="Y133" s="160">
        <f>'Lack of Coping Capacity'!D132</f>
        <v>5.8</v>
      </c>
      <c r="Z133" s="157">
        <f>'Lack of Coping Capacity'!G132</f>
        <v>6.6</v>
      </c>
      <c r="AA133" s="43">
        <f>'Lack of Coping Capacity'!H132</f>
        <v>6.2</v>
      </c>
      <c r="AB133" s="157">
        <f>'Lack of Coping Capacity'!M132</f>
        <v>3.1</v>
      </c>
      <c r="AC133" s="157">
        <f>'Lack of Coping Capacity'!R132</f>
        <v>3.1</v>
      </c>
      <c r="AD133" s="157">
        <f>'Lack of Coping Capacity'!V132</f>
        <v>2.6</v>
      </c>
      <c r="AE133" s="43">
        <f>'Lack of Coping Capacity'!W132</f>
        <v>2.9</v>
      </c>
      <c r="AF133" s="44">
        <f t="shared" si="24"/>
        <v>4.8</v>
      </c>
      <c r="AG133" s="170">
        <f t="shared" si="25"/>
        <v>6.1</v>
      </c>
      <c r="AH133" s="145">
        <f t="shared" si="26"/>
        <v>17</v>
      </c>
      <c r="AI133" s="165">
        <f>COUNTIF('Indicator Data'!C134:BB134,"No data")</f>
        <v>8</v>
      </c>
      <c r="AJ133" s="168">
        <f t="shared" ref="AJ133:AJ194" si="27">AI133/51</f>
        <v>0.15686274509803921</v>
      </c>
    </row>
    <row r="134" spans="1:36" ht="16.5" thickTop="1" thickBot="1" x14ac:dyDescent="0.3">
      <c r="A134" s="130" t="s">
        <v>245</v>
      </c>
      <c r="B134" s="47" t="s">
        <v>244</v>
      </c>
      <c r="C134" s="164">
        <f>'Hazard &amp; Exposure'!AO133</f>
        <v>7.7</v>
      </c>
      <c r="D134" s="163">
        <f>'Hazard &amp; Exposure'!AP133</f>
        <v>2.7</v>
      </c>
      <c r="E134" s="163">
        <f>'Hazard &amp; Exposure'!AQ133</f>
        <v>9.4</v>
      </c>
      <c r="F134" s="163">
        <f>'Hazard &amp; Exposure'!AR133</f>
        <v>0.4</v>
      </c>
      <c r="G134" s="163">
        <f>'Hazard &amp; Exposure'!AU133</f>
        <v>0.4</v>
      </c>
      <c r="H134" s="43">
        <f>'Hazard &amp; Exposure'!AV133</f>
        <v>5.5</v>
      </c>
      <c r="I134" s="163">
        <f>'Hazard &amp; Exposure'!AY133</f>
        <v>1.7</v>
      </c>
      <c r="J134" s="163">
        <f>'Hazard &amp; Exposure'!BB133</f>
        <v>0</v>
      </c>
      <c r="K134" s="43">
        <f>'Hazard &amp; Exposure'!BC133</f>
        <v>1.2</v>
      </c>
      <c r="L134" s="44">
        <f t="shared" si="22"/>
        <v>3.7</v>
      </c>
      <c r="M134" s="161">
        <f>Vulnerability!E133</f>
        <v>2.8</v>
      </c>
      <c r="N134" s="159">
        <f>Vulnerability!H133</f>
        <v>6.7</v>
      </c>
      <c r="O134" s="159">
        <f>Vulnerability!M133</f>
        <v>0.2</v>
      </c>
      <c r="P134" s="43">
        <f>Vulnerability!N133</f>
        <v>3.1</v>
      </c>
      <c r="Q134" s="159">
        <f>Vulnerability!S133</f>
        <v>4.4000000000000004</v>
      </c>
      <c r="R134" s="158">
        <f>Vulnerability!W133</f>
        <v>0.7</v>
      </c>
      <c r="S134" s="158">
        <f>Vulnerability!Z133</f>
        <v>1.2</v>
      </c>
      <c r="T134" s="158">
        <f>Vulnerability!AC133</f>
        <v>0</v>
      </c>
      <c r="U134" s="158">
        <f>Vulnerability!AI133</f>
        <v>2.5</v>
      </c>
      <c r="V134" s="159">
        <f>Vulnerability!AJ133</f>
        <v>1.1000000000000001</v>
      </c>
      <c r="W134" s="43">
        <f>Vulnerability!AK133</f>
        <v>2.9</v>
      </c>
      <c r="X134" s="44">
        <f t="shared" si="23"/>
        <v>3</v>
      </c>
      <c r="Y134" s="160">
        <f>'Lack of Coping Capacity'!D133</f>
        <v>4.3</v>
      </c>
      <c r="Z134" s="157">
        <f>'Lack of Coping Capacity'!G133</f>
        <v>5.4</v>
      </c>
      <c r="AA134" s="43">
        <f>'Lack of Coping Capacity'!H133</f>
        <v>4.9000000000000004</v>
      </c>
      <c r="AB134" s="157">
        <f>'Lack of Coping Capacity'!M133</f>
        <v>2.5</v>
      </c>
      <c r="AC134" s="157">
        <f>'Lack of Coping Capacity'!R133</f>
        <v>4.0999999999999996</v>
      </c>
      <c r="AD134" s="157">
        <f>'Lack of Coping Capacity'!V133</f>
        <v>5.2</v>
      </c>
      <c r="AE134" s="43">
        <f>'Lack of Coping Capacity'!W133</f>
        <v>3.9</v>
      </c>
      <c r="AF134" s="44">
        <f t="shared" si="24"/>
        <v>4.4000000000000004</v>
      </c>
      <c r="AG134" s="170">
        <f t="shared" si="25"/>
        <v>3.7</v>
      </c>
      <c r="AH134" s="145">
        <f t="shared" si="26"/>
        <v>83</v>
      </c>
      <c r="AI134" s="165">
        <f>COUNTIF('Indicator Data'!C135:BB135,"No data")</f>
        <v>1</v>
      </c>
      <c r="AJ134" s="168">
        <f t="shared" si="27"/>
        <v>1.9607843137254902E-2</v>
      </c>
    </row>
    <row r="135" spans="1:36" ht="16.5" thickTop="1" thickBot="1" x14ac:dyDescent="0.3">
      <c r="A135" s="130" t="s">
        <v>247</v>
      </c>
      <c r="B135" s="47" t="s">
        <v>246</v>
      </c>
      <c r="C135" s="164">
        <f>'Hazard &amp; Exposure'!AO134</f>
        <v>7.7</v>
      </c>
      <c r="D135" s="163">
        <f>'Hazard &amp; Exposure'!AP134</f>
        <v>4.5999999999999996</v>
      </c>
      <c r="E135" s="163">
        <f>'Hazard &amp; Exposure'!AQ134</f>
        <v>7.6</v>
      </c>
      <c r="F135" s="163">
        <f>'Hazard &amp; Exposure'!AR134</f>
        <v>1.5</v>
      </c>
      <c r="G135" s="163">
        <f>'Hazard &amp; Exposure'!AU134</f>
        <v>1.8</v>
      </c>
      <c r="H135" s="43">
        <f>'Hazard &amp; Exposure'!AV134</f>
        <v>5.2</v>
      </c>
      <c r="I135" s="163">
        <f>'Hazard &amp; Exposure'!AY134</f>
        <v>0.3</v>
      </c>
      <c r="J135" s="163">
        <f>'Hazard &amp; Exposure'!BB134</f>
        <v>0</v>
      </c>
      <c r="K135" s="43">
        <f>'Hazard &amp; Exposure'!BC134</f>
        <v>0.2</v>
      </c>
      <c r="L135" s="44">
        <f t="shared" si="22"/>
        <v>3.1</v>
      </c>
      <c r="M135" s="161">
        <f>Vulnerability!E134</f>
        <v>7.1</v>
      </c>
      <c r="N135" s="159">
        <f>Vulnerability!H134</f>
        <v>8.1999999999999993</v>
      </c>
      <c r="O135" s="159">
        <f>Vulnerability!M134</f>
        <v>3.3</v>
      </c>
      <c r="P135" s="43">
        <f>Vulnerability!N134</f>
        <v>6.4</v>
      </c>
      <c r="Q135" s="159">
        <f>Vulnerability!S134</f>
        <v>4</v>
      </c>
      <c r="R135" s="158">
        <f>Vulnerability!W134</f>
        <v>3.5</v>
      </c>
      <c r="S135" s="158">
        <f>Vulnerability!Z134</f>
        <v>4.4000000000000004</v>
      </c>
      <c r="T135" s="158">
        <f>Vulnerability!AC134</f>
        <v>0.7</v>
      </c>
      <c r="U135" s="158">
        <f>Vulnerability!AI134</f>
        <v>4</v>
      </c>
      <c r="V135" s="159">
        <f>Vulnerability!AJ134</f>
        <v>3.3</v>
      </c>
      <c r="W135" s="43">
        <f>Vulnerability!AK134</f>
        <v>3.7</v>
      </c>
      <c r="X135" s="44">
        <f t="shared" si="23"/>
        <v>5.2</v>
      </c>
      <c r="Y135" s="160">
        <f>'Lack of Coping Capacity'!D134</f>
        <v>6.7</v>
      </c>
      <c r="Z135" s="157">
        <f>'Lack of Coping Capacity'!G134</f>
        <v>7</v>
      </c>
      <c r="AA135" s="43">
        <f>'Lack of Coping Capacity'!H134</f>
        <v>6.9</v>
      </c>
      <c r="AB135" s="157">
        <f>'Lack of Coping Capacity'!M134</f>
        <v>8</v>
      </c>
      <c r="AC135" s="157">
        <f>'Lack of Coping Capacity'!R134</f>
        <v>9.6</v>
      </c>
      <c r="AD135" s="157">
        <f>'Lack of Coping Capacity'!V134</f>
        <v>9.5</v>
      </c>
      <c r="AE135" s="43">
        <f>'Lack of Coping Capacity'!W134</f>
        <v>9</v>
      </c>
      <c r="AF135" s="44">
        <f t="shared" si="24"/>
        <v>8.1</v>
      </c>
      <c r="AG135" s="170">
        <f t="shared" si="25"/>
        <v>5.0999999999999996</v>
      </c>
      <c r="AH135" s="145">
        <f t="shared" si="26"/>
        <v>29</v>
      </c>
      <c r="AI135" s="165">
        <f>COUNTIF('Indicator Data'!C136:BB136,"No data")</f>
        <v>4</v>
      </c>
      <c r="AJ135" s="168">
        <f t="shared" si="27"/>
        <v>7.8431372549019607E-2</v>
      </c>
    </row>
    <row r="136" spans="1:36" ht="16.5" thickTop="1" thickBot="1" x14ac:dyDescent="0.3">
      <c r="A136" s="130" t="s">
        <v>249</v>
      </c>
      <c r="B136" s="47" t="s">
        <v>248</v>
      </c>
      <c r="C136" s="164">
        <f>'Hazard &amp; Exposure'!AO135</f>
        <v>0.1</v>
      </c>
      <c r="D136" s="163">
        <f>'Hazard &amp; Exposure'!AP135</f>
        <v>5</v>
      </c>
      <c r="E136" s="163">
        <f>'Hazard &amp; Exposure'!AQ135</f>
        <v>0</v>
      </c>
      <c r="F136" s="163">
        <f>'Hazard &amp; Exposure'!AR135</f>
        <v>0</v>
      </c>
      <c r="G136" s="163">
        <f>'Hazard &amp; Exposure'!AU135</f>
        <v>4</v>
      </c>
      <c r="H136" s="43">
        <f>'Hazard &amp; Exposure'!AV135</f>
        <v>2.1</v>
      </c>
      <c r="I136" s="163">
        <f>'Hazard &amp; Exposure'!AY135</f>
        <v>0.2</v>
      </c>
      <c r="J136" s="163">
        <f>'Hazard &amp; Exposure'!BB135</f>
        <v>0</v>
      </c>
      <c r="K136" s="43">
        <f>'Hazard &amp; Exposure'!BC135</f>
        <v>0.1</v>
      </c>
      <c r="L136" s="44">
        <f t="shared" si="22"/>
        <v>1.2</v>
      </c>
      <c r="M136" s="161">
        <f>Vulnerability!E135</f>
        <v>4.2</v>
      </c>
      <c r="N136" s="159">
        <f>Vulnerability!H135</f>
        <v>6</v>
      </c>
      <c r="O136" s="159">
        <f>Vulnerability!M135</f>
        <v>0.5</v>
      </c>
      <c r="P136" s="43">
        <f>Vulnerability!N135</f>
        <v>3.7</v>
      </c>
      <c r="Q136" s="159">
        <f>Vulnerability!S135</f>
        <v>0</v>
      </c>
      <c r="R136" s="158">
        <f>Vulnerability!W135</f>
        <v>0.5</v>
      </c>
      <c r="S136" s="158">
        <f>Vulnerability!Z135</f>
        <v>1.3</v>
      </c>
      <c r="T136" s="158">
        <f>Vulnerability!AC135</f>
        <v>2</v>
      </c>
      <c r="U136" s="158">
        <f>Vulnerability!AI135</f>
        <v>3.5</v>
      </c>
      <c r="V136" s="159">
        <f>Vulnerability!AJ135</f>
        <v>1.9</v>
      </c>
      <c r="W136" s="43">
        <f>Vulnerability!AK135</f>
        <v>1</v>
      </c>
      <c r="X136" s="44">
        <f t="shared" si="23"/>
        <v>2.5</v>
      </c>
      <c r="Y136" s="160">
        <f>'Lack of Coping Capacity'!D135</f>
        <v>3.7</v>
      </c>
      <c r="Z136" s="157">
        <f>'Lack of Coping Capacity'!G135</f>
        <v>7.2</v>
      </c>
      <c r="AA136" s="43">
        <f>'Lack of Coping Capacity'!H135</f>
        <v>5.5</v>
      </c>
      <c r="AB136" s="157">
        <f>'Lack of Coping Capacity'!M135</f>
        <v>3</v>
      </c>
      <c r="AC136" s="157">
        <f>'Lack of Coping Capacity'!R135</f>
        <v>3.3</v>
      </c>
      <c r="AD136" s="157">
        <f>'Lack of Coping Capacity'!V135</f>
        <v>5.6</v>
      </c>
      <c r="AE136" s="43">
        <f>'Lack of Coping Capacity'!W135</f>
        <v>4</v>
      </c>
      <c r="AF136" s="44">
        <f t="shared" si="24"/>
        <v>4.8</v>
      </c>
      <c r="AG136" s="170">
        <f t="shared" si="25"/>
        <v>2.4</v>
      </c>
      <c r="AH136" s="145">
        <f t="shared" si="26"/>
        <v>136</v>
      </c>
      <c r="AI136" s="165">
        <f>COUNTIF('Indicator Data'!C137:BB137,"No data")</f>
        <v>1</v>
      </c>
      <c r="AJ136" s="168">
        <f t="shared" si="27"/>
        <v>1.9607843137254902E-2</v>
      </c>
    </row>
    <row r="137" spans="1:36" ht="16.5" thickTop="1" thickBot="1" x14ac:dyDescent="0.3">
      <c r="A137" s="130" t="s">
        <v>251</v>
      </c>
      <c r="B137" s="47" t="s">
        <v>250</v>
      </c>
      <c r="C137" s="164">
        <f>'Hazard &amp; Exposure'!AO136</f>
        <v>9.9</v>
      </c>
      <c r="D137" s="163">
        <f>'Hazard &amp; Exposure'!AP136</f>
        <v>5.8</v>
      </c>
      <c r="E137" s="163">
        <f>'Hazard &amp; Exposure'!AQ136</f>
        <v>10</v>
      </c>
      <c r="F137" s="163">
        <f>'Hazard &amp; Exposure'!AR136</f>
        <v>0</v>
      </c>
      <c r="G137" s="163">
        <f>'Hazard &amp; Exposure'!AU136</f>
        <v>4.8</v>
      </c>
      <c r="H137" s="43">
        <f>'Hazard &amp; Exposure'!AV136</f>
        <v>7.6</v>
      </c>
      <c r="I137" s="163">
        <f>'Hazard &amp; Exposure'!AY136</f>
        <v>1.9</v>
      </c>
      <c r="J137" s="163">
        <f>'Hazard &amp; Exposure'!BB136</f>
        <v>0</v>
      </c>
      <c r="K137" s="43">
        <f>'Hazard &amp; Exposure'!BC136</f>
        <v>1.3</v>
      </c>
      <c r="L137" s="44">
        <f t="shared" si="22"/>
        <v>5.2</v>
      </c>
      <c r="M137" s="161">
        <f>Vulnerability!E136</f>
        <v>1.8</v>
      </c>
      <c r="N137" s="159">
        <f>Vulnerability!H136</f>
        <v>5.2</v>
      </c>
      <c r="O137" s="159">
        <f>Vulnerability!M136</f>
        <v>0.3</v>
      </c>
      <c r="P137" s="43">
        <f>Vulnerability!N136</f>
        <v>2.2999999999999998</v>
      </c>
      <c r="Q137" s="159">
        <f>Vulnerability!S136</f>
        <v>6</v>
      </c>
      <c r="R137" s="158">
        <f>Vulnerability!W136</f>
        <v>1</v>
      </c>
      <c r="S137" s="158">
        <f>Vulnerability!Z136</f>
        <v>1.2</v>
      </c>
      <c r="T137" s="158">
        <f>Vulnerability!AC136</f>
        <v>0.9</v>
      </c>
      <c r="U137" s="158">
        <f>Vulnerability!AI136</f>
        <v>2.5</v>
      </c>
      <c r="V137" s="159">
        <f>Vulnerability!AJ136</f>
        <v>1.4</v>
      </c>
      <c r="W137" s="43">
        <f>Vulnerability!AK136</f>
        <v>4.0999999999999996</v>
      </c>
      <c r="X137" s="44">
        <f t="shared" si="23"/>
        <v>3.3</v>
      </c>
      <c r="Y137" s="160">
        <f>'Lack of Coping Capacity'!D136</f>
        <v>3.6</v>
      </c>
      <c r="Z137" s="157">
        <f>'Lack of Coping Capacity'!G136</f>
        <v>5.8</v>
      </c>
      <c r="AA137" s="43">
        <f>'Lack of Coping Capacity'!H136</f>
        <v>4.7</v>
      </c>
      <c r="AB137" s="157">
        <f>'Lack of Coping Capacity'!M136</f>
        <v>3.3</v>
      </c>
      <c r="AC137" s="157">
        <f>'Lack of Coping Capacity'!R136</f>
        <v>4.9000000000000004</v>
      </c>
      <c r="AD137" s="157">
        <f>'Lack of Coping Capacity'!V136</f>
        <v>5.9</v>
      </c>
      <c r="AE137" s="43">
        <f>'Lack of Coping Capacity'!W136</f>
        <v>4.7</v>
      </c>
      <c r="AF137" s="44">
        <f t="shared" si="24"/>
        <v>4.7</v>
      </c>
      <c r="AG137" s="170">
        <f t="shared" si="25"/>
        <v>4.3</v>
      </c>
      <c r="AH137" s="145">
        <f t="shared" si="26"/>
        <v>55</v>
      </c>
      <c r="AI137" s="165">
        <f>COUNTIF('Indicator Data'!C138:BB138,"No data")</f>
        <v>0</v>
      </c>
      <c r="AJ137" s="168">
        <f t="shared" si="27"/>
        <v>0</v>
      </c>
    </row>
    <row r="138" spans="1:36" ht="16.5" thickTop="1" thickBot="1" x14ac:dyDescent="0.3">
      <c r="A138" s="130" t="s">
        <v>253</v>
      </c>
      <c r="B138" s="47" t="s">
        <v>252</v>
      </c>
      <c r="C138" s="164">
        <f>'Hazard &amp; Exposure'!AO137</f>
        <v>10</v>
      </c>
      <c r="D138" s="163">
        <f>'Hazard &amp; Exposure'!AP137</f>
        <v>7.4</v>
      </c>
      <c r="E138" s="163">
        <f>'Hazard &amp; Exposure'!AQ137</f>
        <v>9.8000000000000007</v>
      </c>
      <c r="F138" s="163">
        <f>'Hazard &amp; Exposure'!AR137</f>
        <v>9.8000000000000007</v>
      </c>
      <c r="G138" s="163">
        <f>'Hazard &amp; Exposure'!AU137</f>
        <v>3.3</v>
      </c>
      <c r="H138" s="43">
        <f>'Hazard &amp; Exposure'!AV137</f>
        <v>8.9</v>
      </c>
      <c r="I138" s="163">
        <f>'Hazard &amp; Exposure'!AY137</f>
        <v>8.1</v>
      </c>
      <c r="J138" s="163">
        <f>'Hazard &amp; Exposure'!BB137</f>
        <v>7</v>
      </c>
      <c r="K138" s="43">
        <f>'Hazard &amp; Exposure'!BC137</f>
        <v>7</v>
      </c>
      <c r="L138" s="44">
        <f t="shared" si="22"/>
        <v>8.1</v>
      </c>
      <c r="M138" s="161">
        <f>Vulnerability!E137</f>
        <v>2.5</v>
      </c>
      <c r="N138" s="159">
        <f>Vulnerability!H137</f>
        <v>5</v>
      </c>
      <c r="O138" s="159">
        <f>Vulnerability!M137</f>
        <v>0.1</v>
      </c>
      <c r="P138" s="43">
        <f>Vulnerability!N137</f>
        <v>2.5</v>
      </c>
      <c r="Q138" s="159">
        <f>Vulnerability!S137</f>
        <v>5.0999999999999996</v>
      </c>
      <c r="R138" s="158">
        <f>Vulnerability!W137</f>
        <v>1.8</v>
      </c>
      <c r="S138" s="158">
        <f>Vulnerability!Z137</f>
        <v>3.5</v>
      </c>
      <c r="T138" s="158">
        <f>Vulnerability!AC137</f>
        <v>8.1999999999999993</v>
      </c>
      <c r="U138" s="158">
        <f>Vulnerability!AI137</f>
        <v>4.0999999999999996</v>
      </c>
      <c r="V138" s="159">
        <f>Vulnerability!AJ137</f>
        <v>4.9000000000000004</v>
      </c>
      <c r="W138" s="43">
        <f>Vulnerability!AK137</f>
        <v>5</v>
      </c>
      <c r="X138" s="44">
        <f t="shared" si="23"/>
        <v>3.9</v>
      </c>
      <c r="Y138" s="160">
        <f>'Lack of Coping Capacity'!D137</f>
        <v>3.5</v>
      </c>
      <c r="Z138" s="157">
        <f>'Lack of Coping Capacity'!G137</f>
        <v>5.6</v>
      </c>
      <c r="AA138" s="43">
        <f>'Lack of Coping Capacity'!H137</f>
        <v>4.5999999999999996</v>
      </c>
      <c r="AB138" s="157">
        <f>'Lack of Coping Capacity'!M137</f>
        <v>3.2</v>
      </c>
      <c r="AC138" s="157">
        <f>'Lack of Coping Capacity'!R137</f>
        <v>3.2</v>
      </c>
      <c r="AD138" s="157">
        <f>'Lack of Coping Capacity'!V137</f>
        <v>6</v>
      </c>
      <c r="AE138" s="43">
        <f>'Lack of Coping Capacity'!W137</f>
        <v>4.0999999999999996</v>
      </c>
      <c r="AF138" s="44">
        <f t="shared" si="24"/>
        <v>4.4000000000000004</v>
      </c>
      <c r="AG138" s="170">
        <f t="shared" si="25"/>
        <v>5.2</v>
      </c>
      <c r="AH138" s="145">
        <f t="shared" si="26"/>
        <v>28</v>
      </c>
      <c r="AI138" s="165">
        <f>COUNTIF('Indicator Data'!C139:BB139,"No data")</f>
        <v>1</v>
      </c>
      <c r="AJ138" s="168">
        <f t="shared" si="27"/>
        <v>1.9607843137254902E-2</v>
      </c>
    </row>
    <row r="139" spans="1:36" ht="16.5" thickTop="1" thickBot="1" x14ac:dyDescent="0.3">
      <c r="A139" s="130" t="s">
        <v>255</v>
      </c>
      <c r="B139" s="47" t="s">
        <v>254</v>
      </c>
      <c r="C139" s="164">
        <f>'Hazard &amp; Exposure'!AO138</f>
        <v>2.1</v>
      </c>
      <c r="D139" s="163">
        <f>'Hazard &amp; Exposure'!AP138</f>
        <v>6</v>
      </c>
      <c r="E139" s="163">
        <f>'Hazard &amp; Exposure'!AQ138</f>
        <v>0</v>
      </c>
      <c r="F139" s="163">
        <f>'Hazard &amp; Exposure'!AR138</f>
        <v>0</v>
      </c>
      <c r="G139" s="163">
        <f>'Hazard &amp; Exposure'!AU138</f>
        <v>0.6</v>
      </c>
      <c r="H139" s="43">
        <f>'Hazard &amp; Exposure'!AV138</f>
        <v>2.1</v>
      </c>
      <c r="I139" s="163">
        <f>'Hazard &amp; Exposure'!AY138</f>
        <v>1.8</v>
      </c>
      <c r="J139" s="163">
        <f>'Hazard &amp; Exposure'!BB138</f>
        <v>0</v>
      </c>
      <c r="K139" s="43">
        <f>'Hazard &amp; Exposure'!BC138</f>
        <v>1.3</v>
      </c>
      <c r="L139" s="44">
        <f t="shared" si="22"/>
        <v>1.7</v>
      </c>
      <c r="M139" s="161">
        <f>Vulnerability!E138</f>
        <v>1.8</v>
      </c>
      <c r="N139" s="159">
        <f>Vulnerability!H138</f>
        <v>1.9</v>
      </c>
      <c r="O139" s="159">
        <f>Vulnerability!M138</f>
        <v>0</v>
      </c>
      <c r="P139" s="43">
        <f>Vulnerability!N138</f>
        <v>1.4</v>
      </c>
      <c r="Q139" s="159">
        <f>Vulnerability!S138</f>
        <v>3.3</v>
      </c>
      <c r="R139" s="158">
        <f>Vulnerability!W138</f>
        <v>0.3</v>
      </c>
      <c r="S139" s="158">
        <f>Vulnerability!Z138</f>
        <v>0.4</v>
      </c>
      <c r="T139" s="158">
        <f>Vulnerability!AC138</f>
        <v>0</v>
      </c>
      <c r="U139" s="158">
        <f>Vulnerability!AI138</f>
        <v>1.2</v>
      </c>
      <c r="V139" s="159">
        <f>Vulnerability!AJ138</f>
        <v>0.5</v>
      </c>
      <c r="W139" s="43">
        <f>Vulnerability!AK138</f>
        <v>2</v>
      </c>
      <c r="X139" s="44">
        <f t="shared" si="23"/>
        <v>1.7</v>
      </c>
      <c r="Y139" s="160">
        <f>'Lack of Coping Capacity'!D138</f>
        <v>4.3</v>
      </c>
      <c r="Z139" s="157">
        <f>'Lack of Coping Capacity'!G138</f>
        <v>3.8</v>
      </c>
      <c r="AA139" s="43">
        <f>'Lack of Coping Capacity'!H138</f>
        <v>4.0999999999999996</v>
      </c>
      <c r="AB139" s="157">
        <f>'Lack of Coping Capacity'!M138</f>
        <v>1.4</v>
      </c>
      <c r="AC139" s="157">
        <f>'Lack of Coping Capacity'!R138</f>
        <v>0.2</v>
      </c>
      <c r="AD139" s="157">
        <f>'Lack of Coping Capacity'!V138</f>
        <v>3.2</v>
      </c>
      <c r="AE139" s="43">
        <f>'Lack of Coping Capacity'!W138</f>
        <v>1.6</v>
      </c>
      <c r="AF139" s="44">
        <f t="shared" si="24"/>
        <v>2.9</v>
      </c>
      <c r="AG139" s="170">
        <f t="shared" si="25"/>
        <v>2</v>
      </c>
      <c r="AH139" s="145">
        <f t="shared" si="26"/>
        <v>151</v>
      </c>
      <c r="AI139" s="165">
        <f>COUNTIF('Indicator Data'!C140:BB140,"No data")</f>
        <v>3</v>
      </c>
      <c r="AJ139" s="168">
        <f t="shared" si="27"/>
        <v>5.8823529411764705E-2</v>
      </c>
    </row>
    <row r="140" spans="1:36" ht="16.5" thickTop="1" thickBot="1" x14ac:dyDescent="0.3">
      <c r="A140" s="130" t="s">
        <v>257</v>
      </c>
      <c r="B140" s="47" t="s">
        <v>256</v>
      </c>
      <c r="C140" s="164">
        <f>'Hazard &amp; Exposure'!AO139</f>
        <v>6.5</v>
      </c>
      <c r="D140" s="163">
        <f>'Hazard &amp; Exposure'!AP139</f>
        <v>3.7</v>
      </c>
      <c r="E140" s="163">
        <f>'Hazard &amp; Exposure'!AQ139</f>
        <v>7.7</v>
      </c>
      <c r="F140" s="163">
        <f>'Hazard &amp; Exposure'!AR139</f>
        <v>0.3</v>
      </c>
      <c r="G140" s="163">
        <f>'Hazard &amp; Exposure'!AU139</f>
        <v>1.8</v>
      </c>
      <c r="H140" s="43">
        <f>'Hazard &amp; Exposure'!AV139</f>
        <v>4.5999999999999996</v>
      </c>
      <c r="I140" s="163">
        <f>'Hazard &amp; Exposure'!AY139</f>
        <v>0.1</v>
      </c>
      <c r="J140" s="163">
        <f>'Hazard &amp; Exposure'!BB139</f>
        <v>0</v>
      </c>
      <c r="K140" s="43">
        <f>'Hazard &amp; Exposure'!BC139</f>
        <v>0.1</v>
      </c>
      <c r="L140" s="44">
        <f t="shared" si="22"/>
        <v>2.6</v>
      </c>
      <c r="M140" s="161">
        <f>Vulnerability!E139</f>
        <v>2</v>
      </c>
      <c r="N140" s="159">
        <f>Vulnerability!H139</f>
        <v>1.5</v>
      </c>
      <c r="O140" s="159">
        <f>Vulnerability!M139</f>
        <v>0</v>
      </c>
      <c r="P140" s="43">
        <f>Vulnerability!N139</f>
        <v>1.4</v>
      </c>
      <c r="Q140" s="159">
        <f>Vulnerability!S139</f>
        <v>0.8</v>
      </c>
      <c r="R140" s="158">
        <f>Vulnerability!W139</f>
        <v>1</v>
      </c>
      <c r="S140" s="158">
        <f>Vulnerability!Z139</f>
        <v>0.3</v>
      </c>
      <c r="T140" s="158">
        <f>Vulnerability!AC139</f>
        <v>0</v>
      </c>
      <c r="U140" s="158">
        <f>Vulnerability!AI139</f>
        <v>1.5</v>
      </c>
      <c r="V140" s="159">
        <f>Vulnerability!AJ139</f>
        <v>0.7</v>
      </c>
      <c r="W140" s="43">
        <f>Vulnerability!AK139</f>
        <v>0.8</v>
      </c>
      <c r="X140" s="44">
        <f t="shared" si="23"/>
        <v>1.1000000000000001</v>
      </c>
      <c r="Y140" s="160">
        <f>'Lack of Coping Capacity'!D139</f>
        <v>2.6</v>
      </c>
      <c r="Z140" s="157">
        <f>'Lack of Coping Capacity'!G139</f>
        <v>3.1</v>
      </c>
      <c r="AA140" s="43">
        <f>'Lack of Coping Capacity'!H139</f>
        <v>2.9</v>
      </c>
      <c r="AB140" s="157">
        <f>'Lack of Coping Capacity'!M139</f>
        <v>2.2999999999999998</v>
      </c>
      <c r="AC140" s="157">
        <f>'Lack of Coping Capacity'!R139</f>
        <v>0</v>
      </c>
      <c r="AD140" s="157">
        <f>'Lack of Coping Capacity'!V139</f>
        <v>0.7</v>
      </c>
      <c r="AE140" s="43">
        <f>'Lack of Coping Capacity'!W139</f>
        <v>1</v>
      </c>
      <c r="AF140" s="44">
        <f t="shared" si="24"/>
        <v>2</v>
      </c>
      <c r="AG140" s="170">
        <f t="shared" si="25"/>
        <v>1.8</v>
      </c>
      <c r="AH140" s="145">
        <f t="shared" si="26"/>
        <v>163</v>
      </c>
      <c r="AI140" s="165">
        <f>COUNTIF('Indicator Data'!C141:BB141,"No data")</f>
        <v>4</v>
      </c>
      <c r="AJ140" s="168">
        <f t="shared" si="27"/>
        <v>7.8431372549019607E-2</v>
      </c>
    </row>
    <row r="141" spans="1:36" ht="16.5" thickTop="1" thickBot="1" x14ac:dyDescent="0.3">
      <c r="A141" s="130" t="s">
        <v>259</v>
      </c>
      <c r="B141" s="47" t="s">
        <v>258</v>
      </c>
      <c r="C141" s="164">
        <f>'Hazard &amp; Exposure'!AO140</f>
        <v>0.4</v>
      </c>
      <c r="D141" s="163">
        <f>'Hazard &amp; Exposure'!AP140</f>
        <v>0</v>
      </c>
      <c r="E141" s="163">
        <f>'Hazard &amp; Exposure'!AQ140</f>
        <v>0</v>
      </c>
      <c r="F141" s="163">
        <f>'Hazard &amp; Exposure'!AR140</f>
        <v>0</v>
      </c>
      <c r="G141" s="163">
        <f>'Hazard &amp; Exposure'!AU140</f>
        <v>3.4</v>
      </c>
      <c r="H141" s="43">
        <f>'Hazard &amp; Exposure'!AV140</f>
        <v>0.9</v>
      </c>
      <c r="I141" s="163">
        <f>'Hazard &amp; Exposure'!AY140</f>
        <v>0.1</v>
      </c>
      <c r="J141" s="163">
        <f>'Hazard &amp; Exposure'!BB140</f>
        <v>0</v>
      </c>
      <c r="K141" s="43">
        <f>'Hazard &amp; Exposure'!BC140</f>
        <v>0.1</v>
      </c>
      <c r="L141" s="44">
        <f t="shared" si="22"/>
        <v>0.5</v>
      </c>
      <c r="M141" s="161">
        <f>Vulnerability!E140</f>
        <v>1.5</v>
      </c>
      <c r="N141" s="159">
        <f>Vulnerability!H140</f>
        <v>7</v>
      </c>
      <c r="O141" s="159">
        <f>Vulnerability!M140</f>
        <v>0</v>
      </c>
      <c r="P141" s="43">
        <f>Vulnerability!N140</f>
        <v>2.5</v>
      </c>
      <c r="Q141" s="159">
        <f>Vulnerability!S140</f>
        <v>0.8</v>
      </c>
      <c r="R141" s="158">
        <f>Vulnerability!W140</f>
        <v>0.7</v>
      </c>
      <c r="S141" s="158">
        <f>Vulnerability!Z140</f>
        <v>0.6</v>
      </c>
      <c r="T141" s="158">
        <f>Vulnerability!AC140</f>
        <v>0</v>
      </c>
      <c r="U141" s="158">
        <f>Vulnerability!AI140</f>
        <v>1.2</v>
      </c>
      <c r="V141" s="159">
        <f>Vulnerability!AJ140</f>
        <v>0.6</v>
      </c>
      <c r="W141" s="43">
        <f>Vulnerability!AK140</f>
        <v>0.7</v>
      </c>
      <c r="X141" s="44">
        <f t="shared" si="23"/>
        <v>1.6</v>
      </c>
      <c r="Y141" s="160">
        <f>'Lack of Coping Capacity'!D140</f>
        <v>4.7</v>
      </c>
      <c r="Z141" s="157">
        <f>'Lack of Coping Capacity'!G140</f>
        <v>3</v>
      </c>
      <c r="AA141" s="43">
        <f>'Lack of Coping Capacity'!H140</f>
        <v>3.9</v>
      </c>
      <c r="AB141" s="157">
        <f>'Lack of Coping Capacity'!M140</f>
        <v>1.2</v>
      </c>
      <c r="AC141" s="157">
        <f>'Lack of Coping Capacity'!R140</f>
        <v>0.2</v>
      </c>
      <c r="AD141" s="157">
        <f>'Lack of Coping Capacity'!V140</f>
        <v>0.1</v>
      </c>
      <c r="AE141" s="43">
        <f>'Lack of Coping Capacity'!W140</f>
        <v>0.5</v>
      </c>
      <c r="AF141" s="44">
        <f t="shared" si="24"/>
        <v>2.4</v>
      </c>
      <c r="AG141" s="170">
        <f t="shared" si="25"/>
        <v>1.2</v>
      </c>
      <c r="AH141" s="145">
        <f t="shared" si="26"/>
        <v>179</v>
      </c>
      <c r="AI141" s="165">
        <f>COUNTIF('Indicator Data'!C142:BB142,"No data")</f>
        <v>5</v>
      </c>
      <c r="AJ141" s="168">
        <f t="shared" si="27"/>
        <v>9.8039215686274508E-2</v>
      </c>
    </row>
    <row r="142" spans="1:36" ht="16.5" thickTop="1" thickBot="1" x14ac:dyDescent="0.3">
      <c r="A142" s="130" t="s">
        <v>261</v>
      </c>
      <c r="B142" s="47" t="s">
        <v>260</v>
      </c>
      <c r="C142" s="164">
        <f>'Hazard &amp; Exposure'!AO141</f>
        <v>8.1999999999999993</v>
      </c>
      <c r="D142" s="163">
        <f>'Hazard &amp; Exposure'!AP141</f>
        <v>6.6</v>
      </c>
      <c r="E142" s="163">
        <f>'Hazard &amp; Exposure'!AQ141</f>
        <v>0</v>
      </c>
      <c r="F142" s="163">
        <f>'Hazard &amp; Exposure'!AR141</f>
        <v>0</v>
      </c>
      <c r="G142" s="163">
        <f>'Hazard &amp; Exposure'!AU141</f>
        <v>2.6</v>
      </c>
      <c r="H142" s="43">
        <f>'Hazard &amp; Exposure'!AV141</f>
        <v>4.4000000000000004</v>
      </c>
      <c r="I142" s="163">
        <f>'Hazard &amp; Exposure'!AY141</f>
        <v>4.5999999999999996</v>
      </c>
      <c r="J142" s="163">
        <f>'Hazard &amp; Exposure'!BB141</f>
        <v>0</v>
      </c>
      <c r="K142" s="43">
        <f>'Hazard &amp; Exposure'!BC141</f>
        <v>3.2</v>
      </c>
      <c r="L142" s="44">
        <f t="shared" si="22"/>
        <v>3.8</v>
      </c>
      <c r="M142" s="161">
        <f>Vulnerability!E141</f>
        <v>2.5</v>
      </c>
      <c r="N142" s="159">
        <f>Vulnerability!H141</f>
        <v>2.5</v>
      </c>
      <c r="O142" s="159">
        <f>Vulnerability!M141</f>
        <v>0</v>
      </c>
      <c r="P142" s="43">
        <f>Vulnerability!N141</f>
        <v>1.9</v>
      </c>
      <c r="Q142" s="159">
        <f>Vulnerability!S141</f>
        <v>1.5</v>
      </c>
      <c r="R142" s="158">
        <f>Vulnerability!W141</f>
        <v>0.9</v>
      </c>
      <c r="S142" s="158">
        <f>Vulnerability!Z141</f>
        <v>0.9</v>
      </c>
      <c r="T142" s="158">
        <f>Vulnerability!AC141</f>
        <v>0</v>
      </c>
      <c r="U142" s="158">
        <f>Vulnerability!AI141</f>
        <v>1.5</v>
      </c>
      <c r="V142" s="159">
        <f>Vulnerability!AJ141</f>
        <v>0.8</v>
      </c>
      <c r="W142" s="43">
        <f>Vulnerability!AK141</f>
        <v>1.2</v>
      </c>
      <c r="X142" s="44">
        <f t="shared" si="23"/>
        <v>1.6</v>
      </c>
      <c r="Y142" s="160">
        <f>'Lack of Coping Capacity'!D141</f>
        <v>3.8</v>
      </c>
      <c r="Z142" s="157">
        <f>'Lack of Coping Capacity'!G141</f>
        <v>5.4</v>
      </c>
      <c r="AA142" s="43">
        <f>'Lack of Coping Capacity'!H141</f>
        <v>4.5999999999999996</v>
      </c>
      <c r="AB142" s="157">
        <f>'Lack of Coping Capacity'!M141</f>
        <v>2.4</v>
      </c>
      <c r="AC142" s="157">
        <f>'Lack of Coping Capacity'!R141</f>
        <v>1.2</v>
      </c>
      <c r="AD142" s="157">
        <f>'Lack of Coping Capacity'!V141</f>
        <v>4.4000000000000004</v>
      </c>
      <c r="AE142" s="43">
        <f>'Lack of Coping Capacity'!W141</f>
        <v>2.7</v>
      </c>
      <c r="AF142" s="44">
        <f t="shared" si="24"/>
        <v>3.7</v>
      </c>
      <c r="AG142" s="170">
        <f t="shared" si="25"/>
        <v>2.8</v>
      </c>
      <c r="AH142" s="145">
        <f t="shared" si="26"/>
        <v>115</v>
      </c>
      <c r="AI142" s="165">
        <f>COUNTIF('Indicator Data'!C143:BB143,"No data")</f>
        <v>2</v>
      </c>
      <c r="AJ142" s="168">
        <f t="shared" si="27"/>
        <v>3.9215686274509803E-2</v>
      </c>
    </row>
    <row r="143" spans="1:36" ht="16.5" thickTop="1" thickBot="1" x14ac:dyDescent="0.3">
      <c r="A143" s="130" t="s">
        <v>377</v>
      </c>
      <c r="B143" s="47" t="s">
        <v>262</v>
      </c>
      <c r="C143" s="164">
        <f>'Hazard &amp; Exposure'!AO142</f>
        <v>6.9</v>
      </c>
      <c r="D143" s="163">
        <f>'Hazard &amp; Exposure'!AP142</f>
        <v>8.1999999999999993</v>
      </c>
      <c r="E143" s="163">
        <f>'Hazard &amp; Exposure'!AQ142</f>
        <v>6.1</v>
      </c>
      <c r="F143" s="163">
        <f>'Hazard &amp; Exposure'!AR142</f>
        <v>4.4000000000000004</v>
      </c>
      <c r="G143" s="163">
        <f>'Hazard &amp; Exposure'!AU142</f>
        <v>3.8</v>
      </c>
      <c r="H143" s="43">
        <f>'Hazard &amp; Exposure'!AV142</f>
        <v>6.1</v>
      </c>
      <c r="I143" s="163">
        <f>'Hazard &amp; Exposure'!AY142</f>
        <v>6.9</v>
      </c>
      <c r="J143" s="163">
        <f>'Hazard &amp; Exposure'!BB142</f>
        <v>7</v>
      </c>
      <c r="K143" s="43">
        <f>'Hazard &amp; Exposure'!BC142</f>
        <v>7</v>
      </c>
      <c r="L143" s="44">
        <f t="shared" si="22"/>
        <v>6.6</v>
      </c>
      <c r="M143" s="161">
        <f>Vulnerability!E142</f>
        <v>2.6</v>
      </c>
      <c r="N143" s="159">
        <f>Vulnerability!H142</f>
        <v>4</v>
      </c>
      <c r="O143" s="159">
        <f>Vulnerability!M142</f>
        <v>0</v>
      </c>
      <c r="P143" s="43">
        <f>Vulnerability!N142</f>
        <v>2.2999999999999998</v>
      </c>
      <c r="Q143" s="159">
        <f>Vulnerability!S142</f>
        <v>5.9</v>
      </c>
      <c r="R143" s="158">
        <f>Vulnerability!W142</f>
        <v>1.9</v>
      </c>
      <c r="S143" s="158">
        <f>Vulnerability!Z142</f>
        <v>0.8</v>
      </c>
      <c r="T143" s="158">
        <f>Vulnerability!AC142</f>
        <v>0</v>
      </c>
      <c r="U143" s="158">
        <f>Vulnerability!AI142</f>
        <v>1.8</v>
      </c>
      <c r="V143" s="159">
        <f>Vulnerability!AJ142</f>
        <v>1.2</v>
      </c>
      <c r="W143" s="43">
        <f>Vulnerability!AK142</f>
        <v>3.9</v>
      </c>
      <c r="X143" s="44">
        <f t="shared" si="23"/>
        <v>3.1</v>
      </c>
      <c r="Y143" s="160" t="str">
        <f>'Lack of Coping Capacity'!D142</f>
        <v>x</v>
      </c>
      <c r="Z143" s="157">
        <f>'Lack of Coping Capacity'!G142</f>
        <v>6.5</v>
      </c>
      <c r="AA143" s="43">
        <f>'Lack of Coping Capacity'!H142</f>
        <v>6.5</v>
      </c>
      <c r="AB143" s="157">
        <f>'Lack of Coping Capacity'!M142</f>
        <v>1.3</v>
      </c>
      <c r="AC143" s="157">
        <f>'Lack of Coping Capacity'!R142</f>
        <v>4.2</v>
      </c>
      <c r="AD143" s="157">
        <f>'Lack of Coping Capacity'!V142</f>
        <v>1.7</v>
      </c>
      <c r="AE143" s="43">
        <f>'Lack of Coping Capacity'!W142</f>
        <v>2.4</v>
      </c>
      <c r="AF143" s="44">
        <f t="shared" si="24"/>
        <v>4.8</v>
      </c>
      <c r="AG143" s="170">
        <f t="shared" si="25"/>
        <v>4.5999999999999996</v>
      </c>
      <c r="AH143" s="145">
        <f t="shared" si="26"/>
        <v>41</v>
      </c>
      <c r="AI143" s="165">
        <f>COUNTIF('Indicator Data'!C144:BB144,"No data")</f>
        <v>4</v>
      </c>
      <c r="AJ143" s="168">
        <f t="shared" si="27"/>
        <v>7.8431372549019607E-2</v>
      </c>
    </row>
    <row r="144" spans="1:36" ht="16.5" thickTop="1" thickBot="1" x14ac:dyDescent="0.3">
      <c r="A144" s="130" t="s">
        <v>264</v>
      </c>
      <c r="B144" s="47" t="s">
        <v>263</v>
      </c>
      <c r="C144" s="164">
        <f>'Hazard &amp; Exposure'!AO143</f>
        <v>4</v>
      </c>
      <c r="D144" s="163">
        <f>'Hazard &amp; Exposure'!AP143</f>
        <v>4.5999999999999996</v>
      </c>
      <c r="E144" s="163">
        <f>'Hazard &amp; Exposure'!AQ143</f>
        <v>0</v>
      </c>
      <c r="F144" s="163">
        <f>'Hazard &amp; Exposure'!AR143</f>
        <v>0</v>
      </c>
      <c r="G144" s="163">
        <f>'Hazard &amp; Exposure'!AU143</f>
        <v>4.4000000000000004</v>
      </c>
      <c r="H144" s="43">
        <f>'Hazard &amp; Exposure'!AV143</f>
        <v>2.9</v>
      </c>
      <c r="I144" s="163">
        <f>'Hazard &amp; Exposure'!AY143</f>
        <v>3.1</v>
      </c>
      <c r="J144" s="163">
        <f>'Hazard &amp; Exposure'!BB143</f>
        <v>0</v>
      </c>
      <c r="K144" s="43">
        <f>'Hazard &amp; Exposure'!BC143</f>
        <v>2.2000000000000002</v>
      </c>
      <c r="L144" s="44">
        <f t="shared" si="22"/>
        <v>2.6</v>
      </c>
      <c r="M144" s="161">
        <f>Vulnerability!E143</f>
        <v>6.8</v>
      </c>
      <c r="N144" s="159">
        <f>Vulnerability!H143</f>
        <v>6</v>
      </c>
      <c r="O144" s="159">
        <f>Vulnerability!M143</f>
        <v>6.6</v>
      </c>
      <c r="P144" s="43">
        <f>Vulnerability!N143</f>
        <v>6.6</v>
      </c>
      <c r="Q144" s="159">
        <f>Vulnerability!S143</f>
        <v>5.7</v>
      </c>
      <c r="R144" s="158">
        <f>Vulnerability!W143</f>
        <v>3.5</v>
      </c>
      <c r="S144" s="158">
        <f>Vulnerability!Z143</f>
        <v>3.3</v>
      </c>
      <c r="T144" s="158">
        <f>Vulnerability!AC143</f>
        <v>0</v>
      </c>
      <c r="U144" s="158">
        <f>Vulnerability!AI143</f>
        <v>7.6</v>
      </c>
      <c r="V144" s="159">
        <f>Vulnerability!AJ143</f>
        <v>4.2</v>
      </c>
      <c r="W144" s="43">
        <f>Vulnerability!AK143</f>
        <v>5</v>
      </c>
      <c r="X144" s="44">
        <f t="shared" si="23"/>
        <v>5.9</v>
      </c>
      <c r="Y144" s="160">
        <f>'Lack of Coping Capacity'!D143</f>
        <v>3</v>
      </c>
      <c r="Z144" s="157">
        <f>'Lack of Coping Capacity'!G143</f>
        <v>5.0999999999999996</v>
      </c>
      <c r="AA144" s="43">
        <f>'Lack of Coping Capacity'!H143</f>
        <v>4.0999999999999996</v>
      </c>
      <c r="AB144" s="157">
        <f>'Lack of Coping Capacity'!M143</f>
        <v>7.6</v>
      </c>
      <c r="AC144" s="157">
        <f>'Lack of Coping Capacity'!R143</f>
        <v>5.3</v>
      </c>
      <c r="AD144" s="157">
        <f>'Lack of Coping Capacity'!V143</f>
        <v>6.6</v>
      </c>
      <c r="AE144" s="43">
        <f>'Lack of Coping Capacity'!W143</f>
        <v>6.5</v>
      </c>
      <c r="AF144" s="44">
        <f t="shared" si="24"/>
        <v>5.4</v>
      </c>
      <c r="AG144" s="170">
        <f t="shared" si="25"/>
        <v>4.4000000000000004</v>
      </c>
      <c r="AH144" s="145">
        <f t="shared" si="26"/>
        <v>51</v>
      </c>
      <c r="AI144" s="165">
        <f>COUNTIF('Indicator Data'!C145:BB145,"No data")</f>
        <v>0</v>
      </c>
      <c r="AJ144" s="168">
        <f t="shared" si="27"/>
        <v>0</v>
      </c>
    </row>
    <row r="145" spans="1:36" s="1" customFormat="1" ht="16.5" thickTop="1" thickBot="1" x14ac:dyDescent="0.3">
      <c r="A145" s="130" t="s">
        <v>266</v>
      </c>
      <c r="B145" s="47" t="s">
        <v>265</v>
      </c>
      <c r="C145" s="164">
        <f>'Hazard &amp; Exposure'!AO144</f>
        <v>5.3</v>
      </c>
      <c r="D145" s="163">
        <f>'Hazard &amp; Exposure'!AP144</f>
        <v>0.1</v>
      </c>
      <c r="E145" s="163">
        <f>'Hazard &amp; Exposure'!AQ144</f>
        <v>0</v>
      </c>
      <c r="F145" s="163">
        <f>'Hazard &amp; Exposure'!AR144</f>
        <v>6.9</v>
      </c>
      <c r="G145" s="163">
        <f>'Hazard &amp; Exposure'!AU144</f>
        <v>0</v>
      </c>
      <c r="H145" s="43">
        <f>'Hazard &amp; Exposure'!AV144</f>
        <v>3.1</v>
      </c>
      <c r="I145" s="163">
        <f>'Hazard &amp; Exposure'!AY144</f>
        <v>0</v>
      </c>
      <c r="J145" s="163">
        <f>'Hazard &amp; Exposure'!BB144</f>
        <v>0</v>
      </c>
      <c r="K145" s="43">
        <f>'Hazard &amp; Exposure'!BC144</f>
        <v>0</v>
      </c>
      <c r="L145" s="44">
        <f t="shared" si="22"/>
        <v>1.7</v>
      </c>
      <c r="M145" s="161">
        <f>Vulnerability!E144</f>
        <v>3.1</v>
      </c>
      <c r="N145" s="159" t="str">
        <f>Vulnerability!H144</f>
        <v>x</v>
      </c>
      <c r="O145" s="159">
        <f>Vulnerability!M144</f>
        <v>6.3</v>
      </c>
      <c r="P145" s="43">
        <f>Vulnerability!N144</f>
        <v>4.2</v>
      </c>
      <c r="Q145" s="159">
        <f>Vulnerability!S144</f>
        <v>0</v>
      </c>
      <c r="R145" s="158">
        <f>Vulnerability!W144</f>
        <v>0</v>
      </c>
      <c r="S145" s="158">
        <f>Vulnerability!Z144</f>
        <v>0.8</v>
      </c>
      <c r="T145" s="158">
        <f>Vulnerability!AC144</f>
        <v>0</v>
      </c>
      <c r="U145" s="158">
        <f>Vulnerability!AI144</f>
        <v>2.1</v>
      </c>
      <c r="V145" s="159">
        <f>Vulnerability!AJ144</f>
        <v>0.8</v>
      </c>
      <c r="W145" s="43">
        <f>Vulnerability!AK144</f>
        <v>0.4</v>
      </c>
      <c r="X145" s="44">
        <f t="shared" si="23"/>
        <v>2.5</v>
      </c>
      <c r="Y145" s="160">
        <f>'Lack of Coping Capacity'!D144</f>
        <v>4</v>
      </c>
      <c r="Z145" s="157">
        <f>'Lack of Coping Capacity'!G144</f>
        <v>3.2</v>
      </c>
      <c r="AA145" s="43">
        <f>'Lack of Coping Capacity'!H144</f>
        <v>3.6</v>
      </c>
      <c r="AB145" s="157">
        <f>'Lack of Coping Capacity'!M144</f>
        <v>2.5</v>
      </c>
      <c r="AC145" s="157">
        <f>'Lack of Coping Capacity'!R144</f>
        <v>0.6</v>
      </c>
      <c r="AD145" s="157">
        <f>'Lack of Coping Capacity'!V144</f>
        <v>3.6</v>
      </c>
      <c r="AE145" s="43">
        <f>'Lack of Coping Capacity'!W144</f>
        <v>2.2000000000000002</v>
      </c>
      <c r="AF145" s="44">
        <f t="shared" si="24"/>
        <v>2.9</v>
      </c>
      <c r="AG145" s="170">
        <f t="shared" si="25"/>
        <v>2.2999999999999998</v>
      </c>
      <c r="AH145" s="145">
        <f t="shared" si="26"/>
        <v>141</v>
      </c>
      <c r="AI145" s="165">
        <f>COUNTIF('Indicator Data'!C146:BB146,"No data")</f>
        <v>11</v>
      </c>
      <c r="AJ145" s="168">
        <f t="shared" si="27"/>
        <v>0.21568627450980393</v>
      </c>
    </row>
    <row r="146" spans="1:36" ht="16.5" thickTop="1" thickBot="1" x14ac:dyDescent="0.3">
      <c r="A146" s="130" t="s">
        <v>268</v>
      </c>
      <c r="B146" s="47" t="s">
        <v>267</v>
      </c>
      <c r="C146" s="164">
        <f>'Hazard &amp; Exposure'!AO145</f>
        <v>5.5</v>
      </c>
      <c r="D146" s="163">
        <f>'Hazard &amp; Exposure'!AP145</f>
        <v>0.1</v>
      </c>
      <c r="E146" s="163">
        <f>'Hazard &amp; Exposure'!AQ145</f>
        <v>0</v>
      </c>
      <c r="F146" s="163">
        <f>'Hazard &amp; Exposure'!AR145</f>
        <v>6.9</v>
      </c>
      <c r="G146" s="163">
        <f>'Hazard &amp; Exposure'!AU145</f>
        <v>0.7</v>
      </c>
      <c r="H146" s="43">
        <f>'Hazard &amp; Exposure'!AV145</f>
        <v>3.2</v>
      </c>
      <c r="I146" s="163">
        <f>'Hazard &amp; Exposure'!AY145</f>
        <v>0</v>
      </c>
      <c r="J146" s="163">
        <f>'Hazard &amp; Exposure'!BB145</f>
        <v>0</v>
      </c>
      <c r="K146" s="43">
        <f>'Hazard &amp; Exposure'!BC145</f>
        <v>0</v>
      </c>
      <c r="L146" s="44">
        <f t="shared" si="22"/>
        <v>1.7</v>
      </c>
      <c r="M146" s="161">
        <f>Vulnerability!E145</f>
        <v>3.6</v>
      </c>
      <c r="N146" s="159" t="str">
        <f>Vulnerability!H145</f>
        <v>x</v>
      </c>
      <c r="O146" s="159">
        <f>Vulnerability!M145</f>
        <v>3.4</v>
      </c>
      <c r="P146" s="43">
        <f>Vulnerability!N145</f>
        <v>3.5</v>
      </c>
      <c r="Q146" s="159">
        <f>Vulnerability!S145</f>
        <v>0</v>
      </c>
      <c r="R146" s="158">
        <f>Vulnerability!W145</f>
        <v>0.1</v>
      </c>
      <c r="S146" s="158">
        <f>Vulnerability!Z145</f>
        <v>1.1000000000000001</v>
      </c>
      <c r="T146" s="158">
        <f>Vulnerability!AC145</f>
        <v>0</v>
      </c>
      <c r="U146" s="158">
        <f>Vulnerability!AI145</f>
        <v>2.6</v>
      </c>
      <c r="V146" s="159">
        <f>Vulnerability!AJ145</f>
        <v>1</v>
      </c>
      <c r="W146" s="43">
        <f>Vulnerability!AK145</f>
        <v>0.5</v>
      </c>
      <c r="X146" s="44">
        <f t="shared" si="23"/>
        <v>2.1</v>
      </c>
      <c r="Y146" s="160">
        <f>'Lack of Coping Capacity'!D145</f>
        <v>5.2</v>
      </c>
      <c r="Z146" s="157">
        <f>'Lack of Coping Capacity'!G145</f>
        <v>3</v>
      </c>
      <c r="AA146" s="43">
        <f>'Lack of Coping Capacity'!H145</f>
        <v>4.0999999999999996</v>
      </c>
      <c r="AB146" s="157">
        <f>'Lack of Coping Capacity'!M145</f>
        <v>3.6</v>
      </c>
      <c r="AC146" s="157">
        <f>'Lack of Coping Capacity'!R145</f>
        <v>0.6</v>
      </c>
      <c r="AD146" s="157">
        <f>'Lack of Coping Capacity'!V145</f>
        <v>5.6</v>
      </c>
      <c r="AE146" s="43">
        <f>'Lack of Coping Capacity'!W145</f>
        <v>3.3</v>
      </c>
      <c r="AF146" s="44">
        <f t="shared" si="24"/>
        <v>3.7</v>
      </c>
      <c r="AG146" s="170">
        <f t="shared" si="25"/>
        <v>2.4</v>
      </c>
      <c r="AH146" s="145">
        <f t="shared" si="26"/>
        <v>136</v>
      </c>
      <c r="AI146" s="165">
        <f>COUNTIF('Indicator Data'!C147:BB147,"No data")</f>
        <v>8</v>
      </c>
      <c r="AJ146" s="168">
        <f t="shared" si="27"/>
        <v>0.15686274509803921</v>
      </c>
    </row>
    <row r="147" spans="1:36" ht="16.5" thickTop="1" thickBot="1" x14ac:dyDescent="0.3">
      <c r="A147" s="130" t="s">
        <v>270</v>
      </c>
      <c r="B147" s="47" t="s">
        <v>269</v>
      </c>
      <c r="C147" s="164">
        <f>'Hazard &amp; Exposure'!AO146</f>
        <v>5.4</v>
      </c>
      <c r="D147" s="163">
        <f>'Hazard &amp; Exposure'!AP146</f>
        <v>0.1</v>
      </c>
      <c r="E147" s="163">
        <f>'Hazard &amp; Exposure'!AQ146</f>
        <v>0</v>
      </c>
      <c r="F147" s="163">
        <f>'Hazard &amp; Exposure'!AR146</f>
        <v>4.5</v>
      </c>
      <c r="G147" s="163">
        <f>'Hazard &amp; Exposure'!AU146</f>
        <v>0</v>
      </c>
      <c r="H147" s="43">
        <f>'Hazard &amp; Exposure'!AV146</f>
        <v>2.4</v>
      </c>
      <c r="I147" s="163">
        <f>'Hazard &amp; Exposure'!AY146</f>
        <v>0</v>
      </c>
      <c r="J147" s="163">
        <f>'Hazard &amp; Exposure'!BB146</f>
        <v>0</v>
      </c>
      <c r="K147" s="43">
        <f>'Hazard &amp; Exposure'!BC146</f>
        <v>0</v>
      </c>
      <c r="L147" s="44">
        <f t="shared" si="22"/>
        <v>1.3</v>
      </c>
      <c r="M147" s="161">
        <f>Vulnerability!E146</f>
        <v>3.6</v>
      </c>
      <c r="N147" s="159" t="str">
        <f>Vulnerability!H146</f>
        <v>x</v>
      </c>
      <c r="O147" s="159">
        <f>Vulnerability!M146</f>
        <v>2</v>
      </c>
      <c r="P147" s="43">
        <f>Vulnerability!N146</f>
        <v>3.1</v>
      </c>
      <c r="Q147" s="159">
        <f>Vulnerability!S146</f>
        <v>0</v>
      </c>
      <c r="R147" s="158">
        <f>Vulnerability!W146</f>
        <v>0.4</v>
      </c>
      <c r="S147" s="158">
        <f>Vulnerability!Z146</f>
        <v>1.5</v>
      </c>
      <c r="T147" s="158">
        <f>Vulnerability!AC146</f>
        <v>0</v>
      </c>
      <c r="U147" s="158">
        <f>Vulnerability!AI146</f>
        <v>2.2999999999999998</v>
      </c>
      <c r="V147" s="159">
        <f>Vulnerability!AJ146</f>
        <v>1.1000000000000001</v>
      </c>
      <c r="W147" s="43">
        <f>Vulnerability!AK146</f>
        <v>0.6</v>
      </c>
      <c r="X147" s="44">
        <f t="shared" si="23"/>
        <v>1.9</v>
      </c>
      <c r="Y147" s="160" t="str">
        <f>'Lack of Coping Capacity'!D146</f>
        <v>x</v>
      </c>
      <c r="Z147" s="157">
        <f>'Lack of Coping Capacity'!G146</f>
        <v>3.3</v>
      </c>
      <c r="AA147" s="43">
        <f>'Lack of Coping Capacity'!H146</f>
        <v>3.3</v>
      </c>
      <c r="AB147" s="157">
        <f>'Lack of Coping Capacity'!M146</f>
        <v>3.9</v>
      </c>
      <c r="AC147" s="157">
        <f>'Lack of Coping Capacity'!R146</f>
        <v>1.2</v>
      </c>
      <c r="AD147" s="157">
        <f>'Lack of Coping Capacity'!V146</f>
        <v>5.3</v>
      </c>
      <c r="AE147" s="43">
        <f>'Lack of Coping Capacity'!W146</f>
        <v>3.5</v>
      </c>
      <c r="AF147" s="44">
        <f t="shared" si="24"/>
        <v>3.4</v>
      </c>
      <c r="AG147" s="170">
        <f t="shared" si="25"/>
        <v>2</v>
      </c>
      <c r="AH147" s="145">
        <f t="shared" si="26"/>
        <v>151</v>
      </c>
      <c r="AI147" s="165">
        <f>COUNTIF('Indicator Data'!C148:BB148,"No data")</f>
        <v>9</v>
      </c>
      <c r="AJ147" s="168">
        <f t="shared" si="27"/>
        <v>0.17647058823529413</v>
      </c>
    </row>
    <row r="148" spans="1:36" ht="16.5" thickTop="1" thickBot="1" x14ac:dyDescent="0.3">
      <c r="A148" s="130" t="s">
        <v>272</v>
      </c>
      <c r="B148" s="47" t="s">
        <v>271</v>
      </c>
      <c r="C148" s="164">
        <f>'Hazard &amp; Exposure'!AO147</f>
        <v>0.1</v>
      </c>
      <c r="D148" s="163">
        <f>'Hazard &amp; Exposure'!AP147</f>
        <v>0.1</v>
      </c>
      <c r="E148" s="163">
        <f>'Hazard &amp; Exposure'!AQ147</f>
        <v>2</v>
      </c>
      <c r="F148" s="163">
        <f>'Hazard &amp; Exposure'!AR147</f>
        <v>3.8</v>
      </c>
      <c r="G148" s="163">
        <f>'Hazard &amp; Exposure'!AU147</f>
        <v>0</v>
      </c>
      <c r="H148" s="43">
        <f>'Hazard &amp; Exposure'!AV147</f>
        <v>1.3</v>
      </c>
      <c r="I148" s="163">
        <f>'Hazard &amp; Exposure'!AY147</f>
        <v>0</v>
      </c>
      <c r="J148" s="163">
        <f>'Hazard &amp; Exposure'!BB147</f>
        <v>0</v>
      </c>
      <c r="K148" s="43">
        <f>'Hazard &amp; Exposure'!BC147</f>
        <v>0</v>
      </c>
      <c r="L148" s="44">
        <f t="shared" si="22"/>
        <v>0.7</v>
      </c>
      <c r="M148" s="161">
        <f>Vulnerability!E147</f>
        <v>3.9</v>
      </c>
      <c r="N148" s="159">
        <f>Vulnerability!H147</f>
        <v>6.9</v>
      </c>
      <c r="O148" s="159">
        <f>Vulnerability!M147</f>
        <v>10</v>
      </c>
      <c r="P148" s="43">
        <f>Vulnerability!N147</f>
        <v>6.2</v>
      </c>
      <c r="Q148" s="159">
        <f>Vulnerability!S147</f>
        <v>0</v>
      </c>
      <c r="R148" s="158">
        <f>Vulnerability!W147</f>
        <v>0.3</v>
      </c>
      <c r="S148" s="158">
        <f>Vulnerability!Z147</f>
        <v>1.4</v>
      </c>
      <c r="T148" s="158">
        <f>Vulnerability!AC147</f>
        <v>0</v>
      </c>
      <c r="U148" s="158">
        <f>Vulnerability!AI147</f>
        <v>1.5</v>
      </c>
      <c r="V148" s="159">
        <f>Vulnerability!AJ147</f>
        <v>0.8</v>
      </c>
      <c r="W148" s="43">
        <f>Vulnerability!AK147</f>
        <v>0.4</v>
      </c>
      <c r="X148" s="44">
        <f t="shared" si="23"/>
        <v>3.9</v>
      </c>
      <c r="Y148" s="160">
        <f>'Lack of Coping Capacity'!D147</f>
        <v>4.5999999999999996</v>
      </c>
      <c r="Z148" s="157">
        <f>'Lack of Coping Capacity'!G147</f>
        <v>4.8</v>
      </c>
      <c r="AA148" s="43">
        <f>'Lack of Coping Capacity'!H147</f>
        <v>4.7</v>
      </c>
      <c r="AB148" s="157">
        <f>'Lack of Coping Capacity'!M147</f>
        <v>3.9</v>
      </c>
      <c r="AC148" s="157">
        <f>'Lack of Coping Capacity'!R147</f>
        <v>1.8</v>
      </c>
      <c r="AD148" s="157">
        <f>'Lack of Coping Capacity'!V147</f>
        <v>6.6</v>
      </c>
      <c r="AE148" s="43">
        <f>'Lack of Coping Capacity'!W147</f>
        <v>4.0999999999999996</v>
      </c>
      <c r="AF148" s="44">
        <f t="shared" si="24"/>
        <v>4.4000000000000004</v>
      </c>
      <c r="AG148" s="170">
        <f t="shared" si="25"/>
        <v>2.2999999999999998</v>
      </c>
      <c r="AH148" s="145">
        <f t="shared" si="26"/>
        <v>141</v>
      </c>
      <c r="AI148" s="165">
        <f>COUNTIF('Indicator Data'!C149:BB149,"No data")</f>
        <v>8</v>
      </c>
      <c r="AJ148" s="168">
        <f t="shared" si="27"/>
        <v>0.15686274509803921</v>
      </c>
    </row>
    <row r="149" spans="1:36" ht="16.5" thickTop="1" thickBot="1" x14ac:dyDescent="0.3">
      <c r="A149" s="130" t="s">
        <v>274</v>
      </c>
      <c r="B149" s="47" t="s">
        <v>273</v>
      </c>
      <c r="C149" s="164">
        <f>'Hazard &amp; Exposure'!AO148</f>
        <v>0.1</v>
      </c>
      <c r="D149" s="163">
        <f>'Hazard &amp; Exposure'!AP148</f>
        <v>0.1</v>
      </c>
      <c r="E149" s="163">
        <f>'Hazard &amp; Exposure'!AQ148</f>
        <v>0</v>
      </c>
      <c r="F149" s="163">
        <f>'Hazard &amp; Exposure'!AR148</f>
        <v>0</v>
      </c>
      <c r="G149" s="163">
        <f>'Hazard &amp; Exposure'!AU148</f>
        <v>0</v>
      </c>
      <c r="H149" s="43">
        <f>'Hazard &amp; Exposure'!AV148</f>
        <v>0.1</v>
      </c>
      <c r="I149" s="163">
        <f>'Hazard &amp; Exposure'!AY148</f>
        <v>0</v>
      </c>
      <c r="J149" s="163">
        <f>'Hazard &amp; Exposure'!BB148</f>
        <v>0</v>
      </c>
      <c r="K149" s="43">
        <f>'Hazard &amp; Exposure'!BC148</f>
        <v>0</v>
      </c>
      <c r="L149" s="44">
        <f t="shared" si="22"/>
        <v>0.1</v>
      </c>
      <c r="M149" s="161">
        <f>Vulnerability!E148</f>
        <v>5</v>
      </c>
      <c r="N149" s="159">
        <f>Vulnerability!H148</f>
        <v>2.2000000000000002</v>
      </c>
      <c r="O149" s="159">
        <f>Vulnerability!M148</f>
        <v>10</v>
      </c>
      <c r="P149" s="43">
        <f>Vulnerability!N148</f>
        <v>5.6</v>
      </c>
      <c r="Q149" s="159">
        <f>Vulnerability!S148</f>
        <v>0</v>
      </c>
      <c r="R149" s="158">
        <f>Vulnerability!W148</f>
        <v>1.2</v>
      </c>
      <c r="S149" s="158">
        <f>Vulnerability!Z148</f>
        <v>3.6</v>
      </c>
      <c r="T149" s="158">
        <f>Vulnerability!AC148</f>
        <v>0</v>
      </c>
      <c r="U149" s="158">
        <f>Vulnerability!AI148</f>
        <v>4.5</v>
      </c>
      <c r="V149" s="159">
        <f>Vulnerability!AJ148</f>
        <v>2.5</v>
      </c>
      <c r="W149" s="43">
        <f>Vulnerability!AK148</f>
        <v>1.3</v>
      </c>
      <c r="X149" s="44">
        <f t="shared" si="23"/>
        <v>3.8</v>
      </c>
      <c r="Y149" s="160" t="str">
        <f>'Lack of Coping Capacity'!D148</f>
        <v>x</v>
      </c>
      <c r="Z149" s="157">
        <f>'Lack of Coping Capacity'!G148</f>
        <v>6.2</v>
      </c>
      <c r="AA149" s="43">
        <f>'Lack of Coping Capacity'!H148</f>
        <v>6.2</v>
      </c>
      <c r="AB149" s="157">
        <f>'Lack of Coping Capacity'!M148</f>
        <v>6.1</v>
      </c>
      <c r="AC149" s="157">
        <f>'Lack of Coping Capacity'!R148</f>
        <v>3.8</v>
      </c>
      <c r="AD149" s="157">
        <f>'Lack of Coping Capacity'!V148</f>
        <v>5.7</v>
      </c>
      <c r="AE149" s="43">
        <f>'Lack of Coping Capacity'!W148</f>
        <v>5.2</v>
      </c>
      <c r="AF149" s="44">
        <f t="shared" si="24"/>
        <v>5.7</v>
      </c>
      <c r="AG149" s="170">
        <f t="shared" si="25"/>
        <v>1.3</v>
      </c>
      <c r="AH149" s="145">
        <f t="shared" si="26"/>
        <v>177</v>
      </c>
      <c r="AI149" s="165">
        <f>COUNTIF('Indicator Data'!C150:BB150,"No data")</f>
        <v>5</v>
      </c>
      <c r="AJ149" s="168">
        <f t="shared" si="27"/>
        <v>9.8039215686274508E-2</v>
      </c>
    </row>
    <row r="150" spans="1:36" ht="16.5" thickTop="1" thickBot="1" x14ac:dyDescent="0.3">
      <c r="A150" s="130" t="s">
        <v>276</v>
      </c>
      <c r="B150" s="47" t="s">
        <v>275</v>
      </c>
      <c r="C150" s="164">
        <f>'Hazard &amp; Exposure'!AO149</f>
        <v>2.8</v>
      </c>
      <c r="D150" s="163">
        <f>'Hazard &amp; Exposure'!AP149</f>
        <v>3</v>
      </c>
      <c r="E150" s="163">
        <f>'Hazard &amp; Exposure'!AQ149</f>
        <v>0</v>
      </c>
      <c r="F150" s="163">
        <f>'Hazard &amp; Exposure'!AR149</f>
        <v>0</v>
      </c>
      <c r="G150" s="163">
        <f>'Hazard &amp; Exposure'!AU149</f>
        <v>3.9</v>
      </c>
      <c r="H150" s="43">
        <f>'Hazard &amp; Exposure'!AV149</f>
        <v>2.1</v>
      </c>
      <c r="I150" s="163">
        <f>'Hazard &amp; Exposure'!AY149</f>
        <v>4</v>
      </c>
      <c r="J150" s="163">
        <f>'Hazard &amp; Exposure'!BB149</f>
        <v>0</v>
      </c>
      <c r="K150" s="43">
        <f>'Hazard &amp; Exposure'!BC149</f>
        <v>2.8</v>
      </c>
      <c r="L150" s="44">
        <f t="shared" si="22"/>
        <v>2.5</v>
      </c>
      <c r="M150" s="161">
        <f>Vulnerability!E149</f>
        <v>1.8</v>
      </c>
      <c r="N150" s="159">
        <f>Vulnerability!H149</f>
        <v>4.3</v>
      </c>
      <c r="O150" s="159">
        <f>Vulnerability!M149</f>
        <v>0</v>
      </c>
      <c r="P150" s="43">
        <f>Vulnerability!N149</f>
        <v>2</v>
      </c>
      <c r="Q150" s="159">
        <f>Vulnerability!S149</f>
        <v>0</v>
      </c>
      <c r="R150" s="158">
        <f>Vulnerability!W149</f>
        <v>0.2</v>
      </c>
      <c r="S150" s="158">
        <f>Vulnerability!Z149</f>
        <v>1.2</v>
      </c>
      <c r="T150" s="158">
        <f>Vulnerability!AC149</f>
        <v>0</v>
      </c>
      <c r="U150" s="158">
        <f>Vulnerability!AI149</f>
        <v>1.3</v>
      </c>
      <c r="V150" s="159">
        <f>Vulnerability!AJ149</f>
        <v>0.7</v>
      </c>
      <c r="W150" s="43">
        <f>Vulnerability!AK149</f>
        <v>0.4</v>
      </c>
      <c r="X150" s="44">
        <f t="shared" si="23"/>
        <v>1.2</v>
      </c>
      <c r="Y150" s="160" t="str">
        <f>'Lack of Coping Capacity'!D149</f>
        <v>x</v>
      </c>
      <c r="Z150" s="157">
        <f>'Lack of Coping Capacity'!G149</f>
        <v>5</v>
      </c>
      <c r="AA150" s="43">
        <f>'Lack of Coping Capacity'!H149</f>
        <v>5</v>
      </c>
      <c r="AB150" s="157">
        <f>'Lack of Coping Capacity'!M149</f>
        <v>1.5</v>
      </c>
      <c r="AC150" s="157">
        <f>'Lack of Coping Capacity'!R149</f>
        <v>3.4</v>
      </c>
      <c r="AD150" s="157">
        <f>'Lack of Coping Capacity'!V149</f>
        <v>2.9</v>
      </c>
      <c r="AE150" s="43">
        <f>'Lack of Coping Capacity'!W149</f>
        <v>2.6</v>
      </c>
      <c r="AF150" s="44">
        <f t="shared" si="24"/>
        <v>3.9</v>
      </c>
      <c r="AG150" s="170">
        <f t="shared" si="25"/>
        <v>2.2999999999999998</v>
      </c>
      <c r="AH150" s="145">
        <f t="shared" si="26"/>
        <v>141</v>
      </c>
      <c r="AI150" s="165">
        <f>COUNTIF('Indicator Data'!C151:BB151,"No data")</f>
        <v>4</v>
      </c>
      <c r="AJ150" s="168">
        <f t="shared" si="27"/>
        <v>7.8431372549019607E-2</v>
      </c>
    </row>
    <row r="151" spans="1:36" ht="16.5" thickTop="1" thickBot="1" x14ac:dyDescent="0.3">
      <c r="A151" s="130" t="s">
        <v>278</v>
      </c>
      <c r="B151" s="47" t="s">
        <v>277</v>
      </c>
      <c r="C151" s="164">
        <f>'Hazard &amp; Exposure'!AO150</f>
        <v>0.1</v>
      </c>
      <c r="D151" s="163">
        <f>'Hazard &amp; Exposure'!AP150</f>
        <v>3.9</v>
      </c>
      <c r="E151" s="163">
        <f>'Hazard &amp; Exposure'!AQ150</f>
        <v>0.4</v>
      </c>
      <c r="F151" s="163">
        <f>'Hazard &amp; Exposure'!AR150</f>
        <v>0</v>
      </c>
      <c r="G151" s="163">
        <f>'Hazard &amp; Exposure'!AU150</f>
        <v>5.7</v>
      </c>
      <c r="H151" s="43">
        <f>'Hazard &amp; Exposure'!AV150</f>
        <v>2.4</v>
      </c>
      <c r="I151" s="163">
        <f>'Hazard &amp; Exposure'!AY150</f>
        <v>3.4</v>
      </c>
      <c r="J151" s="163">
        <f>'Hazard &amp; Exposure'!BB150</f>
        <v>0</v>
      </c>
      <c r="K151" s="43">
        <f>'Hazard &amp; Exposure'!BC150</f>
        <v>2.4</v>
      </c>
      <c r="L151" s="44">
        <f t="shared" si="22"/>
        <v>2.4</v>
      </c>
      <c r="M151" s="161">
        <f>Vulnerability!E150</f>
        <v>7.4</v>
      </c>
      <c r="N151" s="159">
        <f>Vulnerability!H150</f>
        <v>5.5</v>
      </c>
      <c r="O151" s="159">
        <f>Vulnerability!M150</f>
        <v>3.7</v>
      </c>
      <c r="P151" s="43">
        <f>Vulnerability!N150</f>
        <v>6</v>
      </c>
      <c r="Q151" s="159">
        <f>Vulnerability!S150</f>
        <v>4.7</v>
      </c>
      <c r="R151" s="158">
        <f>Vulnerability!W150</f>
        <v>3.5</v>
      </c>
      <c r="S151" s="158">
        <f>Vulnerability!Z150</f>
        <v>4</v>
      </c>
      <c r="T151" s="158">
        <f>Vulnerability!AC150</f>
        <v>2.5</v>
      </c>
      <c r="U151" s="158">
        <f>Vulnerability!AI150</f>
        <v>6.9</v>
      </c>
      <c r="V151" s="159">
        <f>Vulnerability!AJ150</f>
        <v>4.5</v>
      </c>
      <c r="W151" s="43">
        <f>Vulnerability!AK150</f>
        <v>4.5999999999999996</v>
      </c>
      <c r="X151" s="44">
        <f t="shared" si="23"/>
        <v>5.3</v>
      </c>
      <c r="Y151" s="160">
        <f>'Lack of Coping Capacity'!D150</f>
        <v>4.7</v>
      </c>
      <c r="Z151" s="157">
        <f>'Lack of Coping Capacity'!G150</f>
        <v>5.9</v>
      </c>
      <c r="AA151" s="43">
        <f>'Lack of Coping Capacity'!H150</f>
        <v>5.3</v>
      </c>
      <c r="AB151" s="157">
        <f>'Lack of Coping Capacity'!M150</f>
        <v>6.5</v>
      </c>
      <c r="AC151" s="157">
        <f>'Lack of Coping Capacity'!R150</f>
        <v>6.3</v>
      </c>
      <c r="AD151" s="157">
        <f>'Lack of Coping Capacity'!V150</f>
        <v>8.1999999999999993</v>
      </c>
      <c r="AE151" s="43">
        <f>'Lack of Coping Capacity'!W150</f>
        <v>7</v>
      </c>
      <c r="AF151" s="44">
        <f t="shared" si="24"/>
        <v>6.2</v>
      </c>
      <c r="AG151" s="170">
        <f t="shared" si="25"/>
        <v>4.3</v>
      </c>
      <c r="AH151" s="145">
        <f t="shared" si="26"/>
        <v>55</v>
      </c>
      <c r="AI151" s="165">
        <f>COUNTIF('Indicator Data'!C152:BB152,"No data")</f>
        <v>0</v>
      </c>
      <c r="AJ151" s="168">
        <f t="shared" si="27"/>
        <v>0</v>
      </c>
    </row>
    <row r="152" spans="1:36" ht="16.5" thickTop="1" thickBot="1" x14ac:dyDescent="0.3">
      <c r="A152" s="130" t="s">
        <v>280</v>
      </c>
      <c r="B152" s="47" t="s">
        <v>279</v>
      </c>
      <c r="C152" s="164">
        <f>'Hazard &amp; Exposure'!AO151</f>
        <v>6.6</v>
      </c>
      <c r="D152" s="163">
        <f>'Hazard &amp; Exposure'!AP151</f>
        <v>9.1</v>
      </c>
      <c r="E152" s="163">
        <f>'Hazard &amp; Exposure'!AQ151</f>
        <v>0</v>
      </c>
      <c r="F152" s="163">
        <f>'Hazard &amp; Exposure'!AR151</f>
        <v>0</v>
      </c>
      <c r="G152" s="163">
        <f>'Hazard &amp; Exposure'!AU151</f>
        <v>0.6</v>
      </c>
      <c r="H152" s="43">
        <f>'Hazard &amp; Exposure'!AV151</f>
        <v>4.5999999999999996</v>
      </c>
      <c r="I152" s="163">
        <f>'Hazard &amp; Exposure'!AY151</f>
        <v>2.4</v>
      </c>
      <c r="J152" s="163">
        <f>'Hazard &amp; Exposure'!BB151</f>
        <v>0</v>
      </c>
      <c r="K152" s="43">
        <f>'Hazard &amp; Exposure'!BC151</f>
        <v>1.7</v>
      </c>
      <c r="L152" s="44">
        <f t="shared" si="22"/>
        <v>3.3</v>
      </c>
      <c r="M152" s="161">
        <f>Vulnerability!E151</f>
        <v>1.7</v>
      </c>
      <c r="N152" s="159">
        <f>Vulnerability!H151</f>
        <v>1.2</v>
      </c>
      <c r="O152" s="159">
        <f>Vulnerability!M151</f>
        <v>3.3</v>
      </c>
      <c r="P152" s="43">
        <f>Vulnerability!N151</f>
        <v>2</v>
      </c>
      <c r="Q152" s="159">
        <f>Vulnerability!S151</f>
        <v>7</v>
      </c>
      <c r="R152" s="158">
        <f>Vulnerability!W151</f>
        <v>0.3</v>
      </c>
      <c r="S152" s="158">
        <f>Vulnerability!Z151</f>
        <v>0.5</v>
      </c>
      <c r="T152" s="158">
        <f>Vulnerability!AC151</f>
        <v>10</v>
      </c>
      <c r="U152" s="158">
        <f>Vulnerability!AI151</f>
        <v>3</v>
      </c>
      <c r="V152" s="159">
        <f>Vulnerability!AJ151</f>
        <v>5.4</v>
      </c>
      <c r="W152" s="43">
        <f>Vulnerability!AK151</f>
        <v>6.3</v>
      </c>
      <c r="X152" s="44">
        <f t="shared" si="23"/>
        <v>4.5</v>
      </c>
      <c r="Y152" s="160">
        <f>'Lack of Coping Capacity'!D151</f>
        <v>4.9000000000000004</v>
      </c>
      <c r="Z152" s="157">
        <f>'Lack of Coping Capacity'!G151</f>
        <v>5.6</v>
      </c>
      <c r="AA152" s="43">
        <f>'Lack of Coping Capacity'!H151</f>
        <v>5.3</v>
      </c>
      <c r="AB152" s="157">
        <f>'Lack of Coping Capacity'!M151</f>
        <v>2.2999999999999998</v>
      </c>
      <c r="AC152" s="157">
        <f>'Lack of Coping Capacity'!R151</f>
        <v>1</v>
      </c>
      <c r="AD152" s="157">
        <f>'Lack of Coping Capacity'!V151</f>
        <v>4.9000000000000004</v>
      </c>
      <c r="AE152" s="43">
        <f>'Lack of Coping Capacity'!W151</f>
        <v>2.7</v>
      </c>
      <c r="AF152" s="44">
        <f t="shared" si="24"/>
        <v>4.0999999999999996</v>
      </c>
      <c r="AG152" s="170">
        <f t="shared" si="25"/>
        <v>3.9</v>
      </c>
      <c r="AH152" s="145">
        <f t="shared" si="26"/>
        <v>75</v>
      </c>
      <c r="AI152" s="165">
        <f>COUNTIF('Indicator Data'!C153:BB153,"No data")</f>
        <v>2</v>
      </c>
      <c r="AJ152" s="168">
        <f t="shared" si="27"/>
        <v>3.9215686274509803E-2</v>
      </c>
    </row>
    <row r="153" spans="1:36" ht="16.5" thickTop="1" thickBot="1" x14ac:dyDescent="0.3">
      <c r="A153" s="130" t="s">
        <v>282</v>
      </c>
      <c r="B153" s="47" t="s">
        <v>281</v>
      </c>
      <c r="C153" s="164">
        <f>'Hazard &amp; Exposure'!AO152</f>
        <v>0.1</v>
      </c>
      <c r="D153" s="163">
        <f>'Hazard &amp; Exposure'!AP152</f>
        <v>0.1</v>
      </c>
      <c r="E153" s="163">
        <f>'Hazard &amp; Exposure'!AQ152</f>
        <v>7.7</v>
      </c>
      <c r="F153" s="163">
        <f>'Hazard &amp; Exposure'!AR152</f>
        <v>0.2</v>
      </c>
      <c r="G153" s="163">
        <f>'Hazard &amp; Exposure'!AU152</f>
        <v>0</v>
      </c>
      <c r="H153" s="43">
        <f>'Hazard &amp; Exposure'!AV152</f>
        <v>2.4</v>
      </c>
      <c r="I153" s="163">
        <f>'Hazard &amp; Exposure'!AY152</f>
        <v>0</v>
      </c>
      <c r="J153" s="163">
        <f>'Hazard &amp; Exposure'!BB152</f>
        <v>0</v>
      </c>
      <c r="K153" s="43">
        <f>'Hazard &amp; Exposure'!BC152</f>
        <v>0</v>
      </c>
      <c r="L153" s="44">
        <f t="shared" si="22"/>
        <v>1.3</v>
      </c>
      <c r="M153" s="161">
        <f>Vulnerability!E152</f>
        <v>3</v>
      </c>
      <c r="N153" s="159" t="str">
        <f>Vulnerability!H152</f>
        <v>x</v>
      </c>
      <c r="O153" s="159">
        <f>Vulnerability!M152</f>
        <v>5.7</v>
      </c>
      <c r="P153" s="43">
        <f>Vulnerability!N152</f>
        <v>3.9</v>
      </c>
      <c r="Q153" s="159">
        <f>Vulnerability!S152</f>
        <v>0</v>
      </c>
      <c r="R153" s="158">
        <f>Vulnerability!W152</f>
        <v>0.5</v>
      </c>
      <c r="S153" s="158">
        <f>Vulnerability!Z152</f>
        <v>1.1000000000000001</v>
      </c>
      <c r="T153" s="158">
        <f>Vulnerability!AC152</f>
        <v>3.2</v>
      </c>
      <c r="U153" s="158">
        <f>Vulnerability!AI152</f>
        <v>2.9</v>
      </c>
      <c r="V153" s="159">
        <f>Vulnerability!AJ152</f>
        <v>2</v>
      </c>
      <c r="W153" s="43">
        <f>Vulnerability!AK152</f>
        <v>1</v>
      </c>
      <c r="X153" s="44">
        <f t="shared" si="23"/>
        <v>2.6</v>
      </c>
      <c r="Y153" s="160">
        <f>'Lack of Coping Capacity'!D152</f>
        <v>4.3</v>
      </c>
      <c r="Z153" s="157">
        <f>'Lack of Coping Capacity'!G152</f>
        <v>4.5</v>
      </c>
      <c r="AA153" s="43">
        <f>'Lack of Coping Capacity'!H152</f>
        <v>4.4000000000000004</v>
      </c>
      <c r="AB153" s="157">
        <f>'Lack of Coping Capacity'!M152</f>
        <v>2.1</v>
      </c>
      <c r="AC153" s="157">
        <f>'Lack of Coping Capacity'!R152</f>
        <v>1</v>
      </c>
      <c r="AD153" s="157">
        <f>'Lack of Coping Capacity'!V152</f>
        <v>4.8</v>
      </c>
      <c r="AE153" s="43">
        <f>'Lack of Coping Capacity'!W152</f>
        <v>2.6</v>
      </c>
      <c r="AF153" s="44">
        <f t="shared" si="24"/>
        <v>3.6</v>
      </c>
      <c r="AG153" s="170">
        <f t="shared" si="25"/>
        <v>2.2999999999999998</v>
      </c>
      <c r="AH153" s="145">
        <f t="shared" si="26"/>
        <v>141</v>
      </c>
      <c r="AI153" s="165">
        <f>COUNTIF('Indicator Data'!C154:BB154,"No data")</f>
        <v>7</v>
      </c>
      <c r="AJ153" s="168">
        <f t="shared" si="27"/>
        <v>0.13725490196078433</v>
      </c>
    </row>
    <row r="154" spans="1:36" ht="16.5" thickTop="1" thickBot="1" x14ac:dyDescent="0.3">
      <c r="A154" s="130" t="s">
        <v>284</v>
      </c>
      <c r="B154" s="47" t="s">
        <v>283</v>
      </c>
      <c r="C154" s="164">
        <f>'Hazard &amp; Exposure'!AO153</f>
        <v>0.1</v>
      </c>
      <c r="D154" s="163">
        <f>'Hazard &amp; Exposure'!AP153</f>
        <v>4.0999999999999996</v>
      </c>
      <c r="E154" s="163">
        <f>'Hazard &amp; Exposure'!AQ153</f>
        <v>0.5</v>
      </c>
      <c r="F154" s="163">
        <f>'Hazard &amp; Exposure'!AR153</f>
        <v>0</v>
      </c>
      <c r="G154" s="163">
        <f>'Hazard &amp; Exposure'!AU153</f>
        <v>0.6</v>
      </c>
      <c r="H154" s="43">
        <f>'Hazard &amp; Exposure'!AV153</f>
        <v>1.2</v>
      </c>
      <c r="I154" s="163">
        <f>'Hazard &amp; Exposure'!AY153</f>
        <v>3.9</v>
      </c>
      <c r="J154" s="163">
        <f>'Hazard &amp; Exposure'!BB153</f>
        <v>0</v>
      </c>
      <c r="K154" s="43">
        <f>'Hazard &amp; Exposure'!BC153</f>
        <v>2.7</v>
      </c>
      <c r="L154" s="44">
        <f t="shared" si="22"/>
        <v>2</v>
      </c>
      <c r="M154" s="161">
        <f>Vulnerability!E153</f>
        <v>8.4</v>
      </c>
      <c r="N154" s="159">
        <f>Vulnerability!H153</f>
        <v>5.6</v>
      </c>
      <c r="O154" s="159">
        <f>Vulnerability!M153</f>
        <v>5.7</v>
      </c>
      <c r="P154" s="43">
        <f>Vulnerability!N153</f>
        <v>7</v>
      </c>
      <c r="Q154" s="159">
        <f>Vulnerability!S153</f>
        <v>1.4</v>
      </c>
      <c r="R154" s="158">
        <f>Vulnerability!W153</f>
        <v>5.8</v>
      </c>
      <c r="S154" s="158">
        <f>Vulnerability!Z153</f>
        <v>7</v>
      </c>
      <c r="T154" s="158">
        <f>Vulnerability!AC153</f>
        <v>0.2</v>
      </c>
      <c r="U154" s="158">
        <f>Vulnerability!AI153</f>
        <v>5.5</v>
      </c>
      <c r="V154" s="159">
        <f>Vulnerability!AJ153</f>
        <v>5.0999999999999996</v>
      </c>
      <c r="W154" s="43">
        <f>Vulnerability!AK153</f>
        <v>3.5</v>
      </c>
      <c r="X154" s="44">
        <f t="shared" si="23"/>
        <v>5.5</v>
      </c>
      <c r="Y154" s="160">
        <f>'Lack of Coping Capacity'!D153</f>
        <v>3.5</v>
      </c>
      <c r="Z154" s="157">
        <f>'Lack of Coping Capacity'!G153</f>
        <v>7.1</v>
      </c>
      <c r="AA154" s="43">
        <f>'Lack of Coping Capacity'!H153</f>
        <v>5.3</v>
      </c>
      <c r="AB154" s="157">
        <f>'Lack of Coping Capacity'!M153</f>
        <v>8.4</v>
      </c>
      <c r="AC154" s="157">
        <f>'Lack of Coping Capacity'!R153</f>
        <v>8.4</v>
      </c>
      <c r="AD154" s="157">
        <f>'Lack of Coping Capacity'!V153</f>
        <v>8.1999999999999993</v>
      </c>
      <c r="AE154" s="43">
        <f>'Lack of Coping Capacity'!W153</f>
        <v>8.3000000000000007</v>
      </c>
      <c r="AF154" s="44">
        <f t="shared" si="24"/>
        <v>7.1</v>
      </c>
      <c r="AG154" s="170">
        <f t="shared" si="25"/>
        <v>4.3</v>
      </c>
      <c r="AH154" s="145">
        <f t="shared" si="26"/>
        <v>55</v>
      </c>
      <c r="AI154" s="165">
        <f>COUNTIF('Indicator Data'!C155:BB155,"No data")</f>
        <v>0</v>
      </c>
      <c r="AJ154" s="168">
        <f t="shared" si="27"/>
        <v>0</v>
      </c>
    </row>
    <row r="155" spans="1:36" ht="16.5" thickTop="1" thickBot="1" x14ac:dyDescent="0.3">
      <c r="A155" s="130" t="s">
        <v>286</v>
      </c>
      <c r="B155" s="47" t="s">
        <v>285</v>
      </c>
      <c r="C155" s="164">
        <f>'Hazard &amp; Exposure'!AO154</f>
        <v>0.1</v>
      </c>
      <c r="D155" s="163">
        <f>'Hazard &amp; Exposure'!AP154</f>
        <v>0.1</v>
      </c>
      <c r="E155" s="163">
        <f>'Hazard &amp; Exposure'!AQ154</f>
        <v>0</v>
      </c>
      <c r="F155" s="163">
        <f>'Hazard &amp; Exposure'!AR154</f>
        <v>0</v>
      </c>
      <c r="G155" s="163">
        <f>'Hazard &amp; Exposure'!AU154</f>
        <v>0</v>
      </c>
      <c r="H155" s="43">
        <f>'Hazard &amp; Exposure'!AV154</f>
        <v>0.1</v>
      </c>
      <c r="I155" s="163">
        <f>'Hazard &amp; Exposure'!AY154</f>
        <v>0</v>
      </c>
      <c r="J155" s="163">
        <f>'Hazard &amp; Exposure'!BB154</f>
        <v>0</v>
      </c>
      <c r="K155" s="43">
        <f>'Hazard &amp; Exposure'!BC154</f>
        <v>0</v>
      </c>
      <c r="L155" s="44">
        <f t="shared" si="22"/>
        <v>0.1</v>
      </c>
      <c r="M155" s="161">
        <f>Vulnerability!E154</f>
        <v>0.7</v>
      </c>
      <c r="N155" s="159">
        <f>Vulnerability!H154</f>
        <v>1.2</v>
      </c>
      <c r="O155" s="159">
        <f>Vulnerability!M154</f>
        <v>0</v>
      </c>
      <c r="P155" s="43">
        <f>Vulnerability!N154</f>
        <v>0.7</v>
      </c>
      <c r="Q155" s="159">
        <f>Vulnerability!S154</f>
        <v>0</v>
      </c>
      <c r="R155" s="158">
        <f>Vulnerability!W154</f>
        <v>0.6</v>
      </c>
      <c r="S155" s="158">
        <f>Vulnerability!Z154</f>
        <v>0.2</v>
      </c>
      <c r="T155" s="158">
        <f>Vulnerability!AC154</f>
        <v>0</v>
      </c>
      <c r="U155" s="158">
        <f>Vulnerability!AI154</f>
        <v>1</v>
      </c>
      <c r="V155" s="159">
        <f>Vulnerability!AJ154</f>
        <v>0.5</v>
      </c>
      <c r="W155" s="43">
        <f>Vulnerability!AK154</f>
        <v>0.3</v>
      </c>
      <c r="X155" s="44">
        <f t="shared" si="23"/>
        <v>0.5</v>
      </c>
      <c r="Y155" s="160">
        <f>'Lack of Coping Capacity'!D154</f>
        <v>1.2</v>
      </c>
      <c r="Z155" s="157">
        <f>'Lack of Coping Capacity'!G154</f>
        <v>1.3</v>
      </c>
      <c r="AA155" s="43">
        <f>'Lack of Coping Capacity'!H154</f>
        <v>1.3</v>
      </c>
      <c r="AB155" s="157">
        <f>'Lack of Coping Capacity'!M154</f>
        <v>1.2</v>
      </c>
      <c r="AC155" s="157">
        <f>'Lack of Coping Capacity'!R154</f>
        <v>0</v>
      </c>
      <c r="AD155" s="157">
        <f>'Lack of Coping Capacity'!V154</f>
        <v>2</v>
      </c>
      <c r="AE155" s="43">
        <f>'Lack of Coping Capacity'!W154</f>
        <v>1.1000000000000001</v>
      </c>
      <c r="AF155" s="44">
        <f t="shared" si="24"/>
        <v>1.2</v>
      </c>
      <c r="AG155" s="170">
        <f t="shared" si="25"/>
        <v>0.4</v>
      </c>
      <c r="AH155" s="145">
        <f t="shared" si="26"/>
        <v>191</v>
      </c>
      <c r="AI155" s="165">
        <f>COUNTIF('Indicator Data'!C156:BB156,"No data")</f>
        <v>5</v>
      </c>
      <c r="AJ155" s="168">
        <f t="shared" si="27"/>
        <v>9.8039215686274508E-2</v>
      </c>
    </row>
    <row r="156" spans="1:36" ht="16.5" thickTop="1" thickBot="1" x14ac:dyDescent="0.3">
      <c r="A156" s="130" t="s">
        <v>288</v>
      </c>
      <c r="B156" s="47" t="s">
        <v>287</v>
      </c>
      <c r="C156" s="164">
        <f>'Hazard &amp; Exposure'!AO155</f>
        <v>4.9000000000000004</v>
      </c>
      <c r="D156" s="163">
        <f>'Hazard &amp; Exposure'!AP155</f>
        <v>7.2</v>
      </c>
      <c r="E156" s="163">
        <f>'Hazard &amp; Exposure'!AQ155</f>
        <v>0</v>
      </c>
      <c r="F156" s="163">
        <f>'Hazard &amp; Exposure'!AR155</f>
        <v>0</v>
      </c>
      <c r="G156" s="163">
        <f>'Hazard &amp; Exposure'!AU155</f>
        <v>1.1000000000000001</v>
      </c>
      <c r="H156" s="43">
        <f>'Hazard &amp; Exposure'!AV155</f>
        <v>3.2</v>
      </c>
      <c r="I156" s="163">
        <f>'Hazard &amp; Exposure'!AY155</f>
        <v>0.8</v>
      </c>
      <c r="J156" s="163">
        <f>'Hazard &amp; Exposure'!BB155</f>
        <v>0</v>
      </c>
      <c r="K156" s="43">
        <f>'Hazard &amp; Exposure'!BC155</f>
        <v>0.6</v>
      </c>
      <c r="L156" s="44">
        <f t="shared" si="22"/>
        <v>2</v>
      </c>
      <c r="M156" s="161">
        <f>Vulnerability!E155</f>
        <v>1.8</v>
      </c>
      <c r="N156" s="159">
        <f>Vulnerability!H155</f>
        <v>1.3</v>
      </c>
      <c r="O156" s="159">
        <f>Vulnerability!M155</f>
        <v>0</v>
      </c>
      <c r="P156" s="43">
        <f>Vulnerability!N155</f>
        <v>1.2</v>
      </c>
      <c r="Q156" s="159">
        <f>Vulnerability!S155</f>
        <v>1</v>
      </c>
      <c r="R156" s="158">
        <f>Vulnerability!W155</f>
        <v>0.2</v>
      </c>
      <c r="S156" s="158">
        <f>Vulnerability!Z155</f>
        <v>0.6</v>
      </c>
      <c r="T156" s="158">
        <f>Vulnerability!AC155</f>
        <v>0</v>
      </c>
      <c r="U156" s="158">
        <f>Vulnerability!AI155</f>
        <v>2.4</v>
      </c>
      <c r="V156" s="159">
        <f>Vulnerability!AJ155</f>
        <v>0.8</v>
      </c>
      <c r="W156" s="43">
        <f>Vulnerability!AK155</f>
        <v>0.9</v>
      </c>
      <c r="X156" s="44">
        <f t="shared" si="23"/>
        <v>1.1000000000000001</v>
      </c>
      <c r="Y156" s="160">
        <f>'Lack of Coping Capacity'!D155</f>
        <v>3.4</v>
      </c>
      <c r="Z156" s="157">
        <f>'Lack of Coping Capacity'!G155</f>
        <v>4.2</v>
      </c>
      <c r="AA156" s="43">
        <f>'Lack of Coping Capacity'!H155</f>
        <v>3.8</v>
      </c>
      <c r="AB156" s="157">
        <f>'Lack of Coping Capacity'!M155</f>
        <v>2.1</v>
      </c>
      <c r="AC156" s="157">
        <f>'Lack of Coping Capacity'!R155</f>
        <v>0</v>
      </c>
      <c r="AD156" s="157">
        <f>'Lack of Coping Capacity'!V155</f>
        <v>1.7</v>
      </c>
      <c r="AE156" s="43">
        <f>'Lack of Coping Capacity'!W155</f>
        <v>1.3</v>
      </c>
      <c r="AF156" s="44">
        <f t="shared" si="24"/>
        <v>2.6</v>
      </c>
      <c r="AG156" s="170">
        <f t="shared" si="25"/>
        <v>1.8</v>
      </c>
      <c r="AH156" s="145">
        <f t="shared" si="26"/>
        <v>163</v>
      </c>
      <c r="AI156" s="165">
        <f>COUNTIF('Indicator Data'!C157:BB157,"No data")</f>
        <v>4</v>
      </c>
      <c r="AJ156" s="168">
        <f t="shared" si="27"/>
        <v>7.8431372549019607E-2</v>
      </c>
    </row>
    <row r="157" spans="1:36" ht="16.5" thickTop="1" thickBot="1" x14ac:dyDescent="0.3">
      <c r="A157" s="130" t="s">
        <v>290</v>
      </c>
      <c r="B157" s="47" t="s">
        <v>289</v>
      </c>
      <c r="C157" s="164">
        <f>'Hazard &amp; Exposure'!AO156</f>
        <v>6.4</v>
      </c>
      <c r="D157" s="163">
        <f>'Hazard &amp; Exposure'!AP156</f>
        <v>4</v>
      </c>
      <c r="E157" s="163">
        <f>'Hazard &amp; Exposure'!AQ156</f>
        <v>0</v>
      </c>
      <c r="F157" s="163">
        <f>'Hazard &amp; Exposure'!AR156</f>
        <v>0</v>
      </c>
      <c r="G157" s="163">
        <f>'Hazard &amp; Exposure'!AU156</f>
        <v>0.6</v>
      </c>
      <c r="H157" s="43">
        <f>'Hazard &amp; Exposure'!AV156</f>
        <v>2.6</v>
      </c>
      <c r="I157" s="163">
        <f>'Hazard &amp; Exposure'!AY156</f>
        <v>0.1</v>
      </c>
      <c r="J157" s="163">
        <f>'Hazard &amp; Exposure'!BB156</f>
        <v>0</v>
      </c>
      <c r="K157" s="43">
        <f>'Hazard &amp; Exposure'!BC156</f>
        <v>0.1</v>
      </c>
      <c r="L157" s="44">
        <f t="shared" si="22"/>
        <v>1.4</v>
      </c>
      <c r="M157" s="161">
        <f>Vulnerability!E156</f>
        <v>1.2</v>
      </c>
      <c r="N157" s="159">
        <f>Vulnerability!H156</f>
        <v>0.2</v>
      </c>
      <c r="O157" s="159">
        <f>Vulnerability!M156</f>
        <v>0</v>
      </c>
      <c r="P157" s="43">
        <f>Vulnerability!N156</f>
        <v>0.7</v>
      </c>
      <c r="Q157" s="159">
        <f>Vulnerability!S156</f>
        <v>1</v>
      </c>
      <c r="R157" s="158">
        <f>Vulnerability!W156</f>
        <v>0.2</v>
      </c>
      <c r="S157" s="158">
        <f>Vulnerability!Z156</f>
        <v>0.2</v>
      </c>
      <c r="T157" s="158">
        <f>Vulnerability!AC156</f>
        <v>1.3</v>
      </c>
      <c r="U157" s="158">
        <f>Vulnerability!AI156</f>
        <v>1.8</v>
      </c>
      <c r="V157" s="159">
        <f>Vulnerability!AJ156</f>
        <v>0.9</v>
      </c>
      <c r="W157" s="43">
        <f>Vulnerability!AK156</f>
        <v>1</v>
      </c>
      <c r="X157" s="44">
        <f t="shared" si="23"/>
        <v>0.9</v>
      </c>
      <c r="Y157" s="160">
        <f>'Lack of Coping Capacity'!D156</f>
        <v>0.9</v>
      </c>
      <c r="Z157" s="157">
        <f>'Lack of Coping Capacity'!G156</f>
        <v>3.6</v>
      </c>
      <c r="AA157" s="43">
        <f>'Lack of Coping Capacity'!H156</f>
        <v>2.2999999999999998</v>
      </c>
      <c r="AB157" s="157">
        <f>'Lack of Coping Capacity'!M156</f>
        <v>1.9</v>
      </c>
      <c r="AC157" s="157">
        <f>'Lack of Coping Capacity'!R156</f>
        <v>0.1</v>
      </c>
      <c r="AD157" s="157">
        <f>'Lack of Coping Capacity'!V156</f>
        <v>2.1</v>
      </c>
      <c r="AE157" s="43">
        <f>'Lack of Coping Capacity'!W156</f>
        <v>1.4</v>
      </c>
      <c r="AF157" s="44">
        <f t="shared" si="24"/>
        <v>1.9</v>
      </c>
      <c r="AG157" s="170">
        <f t="shared" si="25"/>
        <v>1.3</v>
      </c>
      <c r="AH157" s="145">
        <f t="shared" si="26"/>
        <v>177</v>
      </c>
      <c r="AI157" s="165">
        <f>COUNTIF('Indicator Data'!C158:BB158,"No data")</f>
        <v>3</v>
      </c>
      <c r="AJ157" s="168">
        <f t="shared" si="27"/>
        <v>5.8823529411764705E-2</v>
      </c>
    </row>
    <row r="158" spans="1:36" ht="16.5" thickTop="1" thickBot="1" x14ac:dyDescent="0.3">
      <c r="A158" s="130" t="s">
        <v>292</v>
      </c>
      <c r="B158" s="47" t="s">
        <v>291</v>
      </c>
      <c r="C158" s="164">
        <f>'Hazard &amp; Exposure'!AO157</f>
        <v>8.6</v>
      </c>
      <c r="D158" s="163">
        <f>'Hazard &amp; Exposure'!AP157</f>
        <v>0.1</v>
      </c>
      <c r="E158" s="163">
        <f>'Hazard &amp; Exposure'!AQ157</f>
        <v>9</v>
      </c>
      <c r="F158" s="163">
        <f>'Hazard &amp; Exposure'!AR157</f>
        <v>6.7</v>
      </c>
      <c r="G158" s="163">
        <f>'Hazard &amp; Exposure'!AU157</f>
        <v>2.4</v>
      </c>
      <c r="H158" s="43">
        <f>'Hazard &amp; Exposure'!AV157</f>
        <v>6.4</v>
      </c>
      <c r="I158" s="163">
        <f>'Hazard &amp; Exposure'!AY157</f>
        <v>0</v>
      </c>
      <c r="J158" s="163">
        <f>'Hazard &amp; Exposure'!BB157</f>
        <v>0</v>
      </c>
      <c r="K158" s="43">
        <f>'Hazard &amp; Exposure'!BC157</f>
        <v>0</v>
      </c>
      <c r="L158" s="44">
        <f t="shared" si="22"/>
        <v>3.9</v>
      </c>
      <c r="M158" s="161">
        <f>Vulnerability!E157</f>
        <v>7.1</v>
      </c>
      <c r="N158" s="159" t="str">
        <f>Vulnerability!H157</f>
        <v>x</v>
      </c>
      <c r="O158" s="159">
        <f>Vulnerability!M157</f>
        <v>10</v>
      </c>
      <c r="P158" s="43">
        <f>Vulnerability!N157</f>
        <v>8.1</v>
      </c>
      <c r="Q158" s="159">
        <f>Vulnerability!S157</f>
        <v>0</v>
      </c>
      <c r="R158" s="158">
        <f>Vulnerability!W157</f>
        <v>1.7</v>
      </c>
      <c r="S158" s="158">
        <f>Vulnerability!Z157</f>
        <v>2.5</v>
      </c>
      <c r="T158" s="158">
        <f>Vulnerability!AC157</f>
        <v>10</v>
      </c>
      <c r="U158" s="158">
        <f>Vulnerability!AI157</f>
        <v>3.5</v>
      </c>
      <c r="V158" s="159">
        <f>Vulnerability!AJ157</f>
        <v>6</v>
      </c>
      <c r="W158" s="43">
        <f>Vulnerability!AK157</f>
        <v>3.6</v>
      </c>
      <c r="X158" s="44">
        <f t="shared" si="23"/>
        <v>6.4</v>
      </c>
      <c r="Y158" s="160">
        <f>'Lack of Coping Capacity'!D157</f>
        <v>6.6</v>
      </c>
      <c r="Z158" s="157">
        <f>'Lack of Coping Capacity'!G157</f>
        <v>6.7</v>
      </c>
      <c r="AA158" s="43">
        <f>'Lack of Coping Capacity'!H157</f>
        <v>6.7</v>
      </c>
      <c r="AB158" s="157">
        <f>'Lack of Coping Capacity'!M157</f>
        <v>7.9</v>
      </c>
      <c r="AC158" s="157">
        <f>'Lack of Coping Capacity'!R157</f>
        <v>7.1</v>
      </c>
      <c r="AD158" s="157">
        <f>'Lack of Coping Capacity'!V157</f>
        <v>6.9</v>
      </c>
      <c r="AE158" s="43">
        <f>'Lack of Coping Capacity'!W157</f>
        <v>7.3</v>
      </c>
      <c r="AF158" s="44">
        <f t="shared" si="24"/>
        <v>7</v>
      </c>
      <c r="AG158" s="170">
        <f t="shared" si="25"/>
        <v>5.6</v>
      </c>
      <c r="AH158" s="145">
        <f t="shared" si="26"/>
        <v>23</v>
      </c>
      <c r="AI158" s="165">
        <f>COUNTIF('Indicator Data'!C159:BB159,"No data")</f>
        <v>9</v>
      </c>
      <c r="AJ158" s="168">
        <f t="shared" si="27"/>
        <v>0.17647058823529413</v>
      </c>
    </row>
    <row r="159" spans="1:36" ht="16.5" thickTop="1" thickBot="1" x14ac:dyDescent="0.3">
      <c r="A159" s="130" t="s">
        <v>294</v>
      </c>
      <c r="B159" s="47" t="s">
        <v>293</v>
      </c>
      <c r="C159" s="164">
        <f>'Hazard &amp; Exposure'!AO158</f>
        <v>1.5</v>
      </c>
      <c r="D159" s="163">
        <f>'Hazard &amp; Exposure'!AP158</f>
        <v>6.9</v>
      </c>
      <c r="E159" s="163">
        <f>'Hazard &amp; Exposure'!AQ158</f>
        <v>7.7</v>
      </c>
      <c r="F159" s="163">
        <f>'Hazard &amp; Exposure'!AR158</f>
        <v>0</v>
      </c>
      <c r="G159" s="163">
        <f>'Hazard &amp; Exposure'!AU158</f>
        <v>9.3000000000000007</v>
      </c>
      <c r="H159" s="43">
        <f>'Hazard &amp; Exposure'!AV158</f>
        <v>6.2</v>
      </c>
      <c r="I159" s="163">
        <f>'Hazard &amp; Exposure'!AY158</f>
        <v>9.9</v>
      </c>
      <c r="J159" s="163">
        <f>'Hazard &amp; Exposure'!BB158</f>
        <v>10</v>
      </c>
      <c r="K159" s="43">
        <f>'Hazard &amp; Exposure'!BC158</f>
        <v>10</v>
      </c>
      <c r="L159" s="44">
        <f t="shared" si="22"/>
        <v>8.8000000000000007</v>
      </c>
      <c r="M159" s="161">
        <f>Vulnerability!E158</f>
        <v>9.8000000000000007</v>
      </c>
      <c r="N159" s="159" t="str">
        <f>Vulnerability!H158</f>
        <v>x</v>
      </c>
      <c r="O159" s="159">
        <f>Vulnerability!M158</f>
        <v>3.5</v>
      </c>
      <c r="P159" s="43">
        <f>Vulnerability!N158</f>
        <v>7.7</v>
      </c>
      <c r="Q159" s="159">
        <f>Vulnerability!S158</f>
        <v>10</v>
      </c>
      <c r="R159" s="158">
        <f>Vulnerability!W158</f>
        <v>3.9</v>
      </c>
      <c r="S159" s="158">
        <f>Vulnerability!Z158</f>
        <v>8.6999999999999993</v>
      </c>
      <c r="T159" s="158">
        <f>Vulnerability!AC158</f>
        <v>1.8</v>
      </c>
      <c r="U159" s="158">
        <f>Vulnerability!AI158</f>
        <v>7.9</v>
      </c>
      <c r="V159" s="159">
        <f>Vulnerability!AJ158</f>
        <v>6.3</v>
      </c>
      <c r="W159" s="43">
        <f>Vulnerability!AK158</f>
        <v>8.8000000000000007</v>
      </c>
      <c r="X159" s="44">
        <f t="shared" si="23"/>
        <v>8.3000000000000007</v>
      </c>
      <c r="Y159" s="160" t="str">
        <f>'Lack of Coping Capacity'!D158</f>
        <v>x</v>
      </c>
      <c r="Z159" s="157">
        <f>'Lack of Coping Capacity'!G158</f>
        <v>9.3000000000000007</v>
      </c>
      <c r="AA159" s="43">
        <f>'Lack of Coping Capacity'!H158</f>
        <v>9.3000000000000007</v>
      </c>
      <c r="AB159" s="157">
        <f>'Lack of Coping Capacity'!M158</f>
        <v>8</v>
      </c>
      <c r="AC159" s="157">
        <f>'Lack of Coping Capacity'!R158</f>
        <v>8.5</v>
      </c>
      <c r="AD159" s="157">
        <f>'Lack of Coping Capacity'!V158</f>
        <v>10</v>
      </c>
      <c r="AE159" s="43">
        <f>'Lack of Coping Capacity'!W158</f>
        <v>8.8000000000000007</v>
      </c>
      <c r="AF159" s="44">
        <f t="shared" si="24"/>
        <v>9.1</v>
      </c>
      <c r="AG159" s="170">
        <f t="shared" si="25"/>
        <v>8.6999999999999993</v>
      </c>
      <c r="AH159" s="145">
        <f t="shared" si="26"/>
        <v>1</v>
      </c>
      <c r="AI159" s="165">
        <f>COUNTIF('Indicator Data'!C160:BB160,"No data")</f>
        <v>8</v>
      </c>
      <c r="AJ159" s="168">
        <f t="shared" si="27"/>
        <v>0.15686274509803921</v>
      </c>
    </row>
    <row r="160" spans="1:36" ht="16.5" thickTop="1" thickBot="1" x14ac:dyDescent="0.3">
      <c r="A160" s="130" t="s">
        <v>296</v>
      </c>
      <c r="B160" s="47" t="s">
        <v>295</v>
      </c>
      <c r="C160" s="164">
        <f>'Hazard &amp; Exposure'!AO159</f>
        <v>0.4</v>
      </c>
      <c r="D160" s="163">
        <f>'Hazard &amp; Exposure'!AP159</f>
        <v>5</v>
      </c>
      <c r="E160" s="163">
        <f>'Hazard &amp; Exposure'!AQ159</f>
        <v>5.5</v>
      </c>
      <c r="F160" s="163">
        <f>'Hazard &amp; Exposure'!AR159</f>
        <v>0.4</v>
      </c>
      <c r="G160" s="163">
        <f>'Hazard &amp; Exposure'!AU159</f>
        <v>4.8</v>
      </c>
      <c r="H160" s="43">
        <f>'Hazard &amp; Exposure'!AV159</f>
        <v>3.5</v>
      </c>
      <c r="I160" s="163">
        <f>'Hazard &amp; Exposure'!AY159</f>
        <v>3.2</v>
      </c>
      <c r="J160" s="163">
        <f>'Hazard &amp; Exposure'!BB159</f>
        <v>0</v>
      </c>
      <c r="K160" s="43">
        <f>'Hazard &amp; Exposure'!BC159</f>
        <v>2.2000000000000002</v>
      </c>
      <c r="L160" s="44">
        <f t="shared" si="22"/>
        <v>2.9</v>
      </c>
      <c r="M160" s="161">
        <f>Vulnerability!E159</f>
        <v>2.5</v>
      </c>
      <c r="N160" s="159">
        <f>Vulnerability!H159</f>
        <v>8.1</v>
      </c>
      <c r="O160" s="159">
        <f>Vulnerability!M159</f>
        <v>0.6</v>
      </c>
      <c r="P160" s="43">
        <f>Vulnerability!N159</f>
        <v>3.4</v>
      </c>
      <c r="Q160" s="159">
        <f>Vulnerability!S159</f>
        <v>5.3</v>
      </c>
      <c r="R160" s="158">
        <f>Vulnerability!W159</f>
        <v>6.7</v>
      </c>
      <c r="S160" s="158">
        <f>Vulnerability!Z159</f>
        <v>2.7</v>
      </c>
      <c r="T160" s="158">
        <f>Vulnerability!AC159</f>
        <v>0</v>
      </c>
      <c r="U160" s="158">
        <f>Vulnerability!AI159</f>
        <v>1.7</v>
      </c>
      <c r="V160" s="159">
        <f>Vulnerability!AJ159</f>
        <v>3.2</v>
      </c>
      <c r="W160" s="43">
        <f>Vulnerability!AK159</f>
        <v>4.3</v>
      </c>
      <c r="X160" s="44">
        <f t="shared" si="23"/>
        <v>3.9</v>
      </c>
      <c r="Y160" s="160">
        <f>'Lack of Coping Capacity'!D159</f>
        <v>3.9</v>
      </c>
      <c r="Z160" s="157">
        <f>'Lack of Coping Capacity'!G159</f>
        <v>4.9000000000000004</v>
      </c>
      <c r="AA160" s="43">
        <f>'Lack of Coping Capacity'!H159</f>
        <v>4.4000000000000004</v>
      </c>
      <c r="AB160" s="157">
        <f>'Lack of Coping Capacity'!M159</f>
        <v>2.6</v>
      </c>
      <c r="AC160" s="157">
        <f>'Lack of Coping Capacity'!R159</f>
        <v>4.2</v>
      </c>
      <c r="AD160" s="157">
        <f>'Lack of Coping Capacity'!V159</f>
        <v>7.3</v>
      </c>
      <c r="AE160" s="43">
        <f>'Lack of Coping Capacity'!W159</f>
        <v>4.7</v>
      </c>
      <c r="AF160" s="44">
        <f t="shared" si="24"/>
        <v>4.5999999999999996</v>
      </c>
      <c r="AG160" s="170">
        <f t="shared" si="25"/>
        <v>3.7</v>
      </c>
      <c r="AH160" s="145">
        <f t="shared" si="26"/>
        <v>83</v>
      </c>
      <c r="AI160" s="165">
        <f>COUNTIF('Indicator Data'!C161:BB161,"No data")</f>
        <v>0</v>
      </c>
      <c r="AJ160" s="168">
        <f t="shared" si="27"/>
        <v>0</v>
      </c>
    </row>
    <row r="161" spans="1:36" ht="16.5" thickTop="1" thickBot="1" x14ac:dyDescent="0.3">
      <c r="A161" s="130" t="s">
        <v>299</v>
      </c>
      <c r="B161" s="47" t="s">
        <v>298</v>
      </c>
      <c r="C161" s="164">
        <f>'Hazard &amp; Exposure'!AO160</f>
        <v>2.2999999999999998</v>
      </c>
      <c r="D161" s="163">
        <f>'Hazard &amp; Exposure'!AP160</f>
        <v>6.8</v>
      </c>
      <c r="E161" s="163">
        <f>'Hazard &amp; Exposure'!AQ160</f>
        <v>0</v>
      </c>
      <c r="F161" s="163">
        <f>'Hazard &amp; Exposure'!AR160</f>
        <v>0</v>
      </c>
      <c r="G161" s="163">
        <f>'Hazard &amp; Exposure'!AU160</f>
        <v>0.6</v>
      </c>
      <c r="H161" s="43">
        <f>'Hazard &amp; Exposure'!AV160</f>
        <v>2.4</v>
      </c>
      <c r="I161" s="163">
        <f>'Hazard &amp; Exposure'!AY160</f>
        <v>9.9</v>
      </c>
      <c r="J161" s="163">
        <f>'Hazard &amp; Exposure'!BB160</f>
        <v>9</v>
      </c>
      <c r="K161" s="43">
        <f>'Hazard &amp; Exposure'!BC160</f>
        <v>9</v>
      </c>
      <c r="L161" s="44">
        <f t="shared" si="22"/>
        <v>6.8</v>
      </c>
      <c r="M161" s="161">
        <f>Vulnerability!E160</f>
        <v>7</v>
      </c>
      <c r="N161" s="159" t="str">
        <f>Vulnerability!H160</f>
        <v>x</v>
      </c>
      <c r="O161" s="159">
        <f>Vulnerability!M160</f>
        <v>9.5</v>
      </c>
      <c r="P161" s="43">
        <f>Vulnerability!N160</f>
        <v>7.8</v>
      </c>
      <c r="Q161" s="159">
        <f>Vulnerability!S160</f>
        <v>10</v>
      </c>
      <c r="R161" s="158">
        <f>Vulnerability!W160</f>
        <v>3.6</v>
      </c>
      <c r="S161" s="158">
        <f>Vulnerability!Z160</f>
        <v>5.2</v>
      </c>
      <c r="T161" s="158">
        <f>Vulnerability!AC160</f>
        <v>0</v>
      </c>
      <c r="U161" s="158">
        <f>Vulnerability!AI160</f>
        <v>9.1999999999999993</v>
      </c>
      <c r="V161" s="159">
        <f>Vulnerability!AJ160</f>
        <v>5.6</v>
      </c>
      <c r="W161" s="43">
        <f>Vulnerability!AK160</f>
        <v>8.6</v>
      </c>
      <c r="X161" s="44">
        <f t="shared" si="23"/>
        <v>8.1999999999999993</v>
      </c>
      <c r="Y161" s="160" t="str">
        <f>'Lack of Coping Capacity'!D160</f>
        <v>x</v>
      </c>
      <c r="Z161" s="157">
        <f>'Lack of Coping Capacity'!G160</f>
        <v>8.3000000000000007</v>
      </c>
      <c r="AA161" s="43">
        <f>'Lack of Coping Capacity'!H160</f>
        <v>8.3000000000000007</v>
      </c>
      <c r="AB161" s="157">
        <f>'Lack of Coping Capacity'!M160</f>
        <v>9</v>
      </c>
      <c r="AC161" s="157">
        <f>'Lack of Coping Capacity'!R160</f>
        <v>9.3000000000000007</v>
      </c>
      <c r="AD161" s="157">
        <f>'Lack of Coping Capacity'!V160</f>
        <v>10</v>
      </c>
      <c r="AE161" s="43">
        <f>'Lack of Coping Capacity'!W160</f>
        <v>9.4</v>
      </c>
      <c r="AF161" s="44">
        <f t="shared" si="24"/>
        <v>8.9</v>
      </c>
      <c r="AG161" s="170">
        <f t="shared" si="25"/>
        <v>7.9</v>
      </c>
      <c r="AH161" s="145">
        <f t="shared" si="26"/>
        <v>3</v>
      </c>
      <c r="AI161" s="165">
        <f>COUNTIF('Indicator Data'!C162:BB162,"No data")</f>
        <v>10</v>
      </c>
      <c r="AJ161" s="168">
        <f t="shared" si="27"/>
        <v>0.19607843137254902</v>
      </c>
    </row>
    <row r="162" spans="1:36" ht="16.5" thickTop="1" thickBot="1" x14ac:dyDescent="0.3">
      <c r="A162" s="130" t="s">
        <v>301</v>
      </c>
      <c r="B162" s="47" t="s">
        <v>300</v>
      </c>
      <c r="C162" s="164">
        <f>'Hazard &amp; Exposure'!AO161</f>
        <v>4.7</v>
      </c>
      <c r="D162" s="163">
        <f>'Hazard &amp; Exposure'!AP161</f>
        <v>5.2</v>
      </c>
      <c r="E162" s="163">
        <f>'Hazard &amp; Exposure'!AQ161</f>
        <v>6.6</v>
      </c>
      <c r="F162" s="163">
        <f>'Hazard &amp; Exposure'!AR161</f>
        <v>0</v>
      </c>
      <c r="G162" s="163">
        <f>'Hazard &amp; Exposure'!AU161</f>
        <v>3.8</v>
      </c>
      <c r="H162" s="43">
        <f>'Hazard &amp; Exposure'!AV161</f>
        <v>4.4000000000000004</v>
      </c>
      <c r="I162" s="163">
        <f>'Hazard &amp; Exposure'!AY161</f>
        <v>3.4</v>
      </c>
      <c r="J162" s="163">
        <f>'Hazard &amp; Exposure'!BB161</f>
        <v>0</v>
      </c>
      <c r="K162" s="43">
        <f>'Hazard &amp; Exposure'!BC161</f>
        <v>2.4</v>
      </c>
      <c r="L162" s="44">
        <f t="shared" si="22"/>
        <v>3.5</v>
      </c>
      <c r="M162" s="161">
        <f>Vulnerability!E161</f>
        <v>1.2</v>
      </c>
      <c r="N162" s="159">
        <f>Vulnerability!H161</f>
        <v>2</v>
      </c>
      <c r="O162" s="159">
        <f>Vulnerability!M161</f>
        <v>0</v>
      </c>
      <c r="P162" s="43">
        <f>Vulnerability!N161</f>
        <v>1.1000000000000001</v>
      </c>
      <c r="Q162" s="159">
        <f>Vulnerability!S161</f>
        <v>2.2000000000000002</v>
      </c>
      <c r="R162" s="158">
        <f>Vulnerability!W161</f>
        <v>0.5</v>
      </c>
      <c r="S162" s="158">
        <f>Vulnerability!Z161</f>
        <v>0.3</v>
      </c>
      <c r="T162" s="158">
        <f>Vulnerability!AC161</f>
        <v>0</v>
      </c>
      <c r="U162" s="158">
        <f>Vulnerability!AI161</f>
        <v>1.7</v>
      </c>
      <c r="V162" s="159">
        <f>Vulnerability!AJ161</f>
        <v>0.6</v>
      </c>
      <c r="W162" s="43">
        <f>Vulnerability!AK161</f>
        <v>1.4</v>
      </c>
      <c r="X162" s="44">
        <f t="shared" si="23"/>
        <v>1.3</v>
      </c>
      <c r="Y162" s="160">
        <f>'Lack of Coping Capacity'!D161</f>
        <v>2.2000000000000002</v>
      </c>
      <c r="Z162" s="157">
        <f>'Lack of Coping Capacity'!G161</f>
        <v>3.4</v>
      </c>
      <c r="AA162" s="43">
        <f>'Lack of Coping Capacity'!H161</f>
        <v>2.8</v>
      </c>
      <c r="AB162" s="157">
        <f>'Lack of Coping Capacity'!M161</f>
        <v>1.9</v>
      </c>
      <c r="AC162" s="157">
        <f>'Lack of Coping Capacity'!R161</f>
        <v>0</v>
      </c>
      <c r="AD162" s="157">
        <f>'Lack of Coping Capacity'!V161</f>
        <v>0.4</v>
      </c>
      <c r="AE162" s="43">
        <f>'Lack of Coping Capacity'!W161</f>
        <v>0.8</v>
      </c>
      <c r="AF162" s="44">
        <f t="shared" si="24"/>
        <v>1.9</v>
      </c>
      <c r="AG162" s="170">
        <f t="shared" si="25"/>
        <v>2.1</v>
      </c>
      <c r="AH162" s="145">
        <f t="shared" si="26"/>
        <v>148</v>
      </c>
      <c r="AI162" s="165">
        <f>COUNTIF('Indicator Data'!C163:BB163,"No data")</f>
        <v>3</v>
      </c>
      <c r="AJ162" s="168">
        <f t="shared" si="27"/>
        <v>5.8823529411764705E-2</v>
      </c>
    </row>
    <row r="163" spans="1:36" ht="16.5" thickTop="1" thickBot="1" x14ac:dyDescent="0.3">
      <c r="A163" s="130" t="s">
        <v>303</v>
      </c>
      <c r="B163" s="47" t="s">
        <v>302</v>
      </c>
      <c r="C163" s="164">
        <f>'Hazard &amp; Exposure'!AO162</f>
        <v>0.1</v>
      </c>
      <c r="D163" s="163">
        <f>'Hazard &amp; Exposure'!AP162</f>
        <v>6.1</v>
      </c>
      <c r="E163" s="163">
        <f>'Hazard &amp; Exposure'!AQ162</f>
        <v>9.6</v>
      </c>
      <c r="F163" s="163">
        <f>'Hazard &amp; Exposure'!AR162</f>
        <v>1.3</v>
      </c>
      <c r="G163" s="163">
        <f>'Hazard &amp; Exposure'!AU162</f>
        <v>3.1</v>
      </c>
      <c r="H163" s="43">
        <f>'Hazard &amp; Exposure'!AV162</f>
        <v>5.3</v>
      </c>
      <c r="I163" s="163">
        <f>'Hazard &amp; Exposure'!AY162</f>
        <v>4.8</v>
      </c>
      <c r="J163" s="163">
        <f>'Hazard &amp; Exposure'!BB162</f>
        <v>0</v>
      </c>
      <c r="K163" s="43">
        <f>'Hazard &amp; Exposure'!BC162</f>
        <v>3.4</v>
      </c>
      <c r="L163" s="44">
        <f t="shared" si="22"/>
        <v>4.4000000000000004</v>
      </c>
      <c r="M163" s="161">
        <f>Vulnerability!E162</f>
        <v>3.1</v>
      </c>
      <c r="N163" s="159">
        <f>Vulnerability!H162</f>
        <v>4</v>
      </c>
      <c r="O163" s="159">
        <f>Vulnerability!M162</f>
        <v>0.7</v>
      </c>
      <c r="P163" s="43">
        <f>Vulnerability!N162</f>
        <v>2.7</v>
      </c>
      <c r="Q163" s="159">
        <f>Vulnerability!S162</f>
        <v>5.3</v>
      </c>
      <c r="R163" s="158">
        <f>Vulnerability!W162</f>
        <v>0.5</v>
      </c>
      <c r="S163" s="158">
        <f>Vulnerability!Z162</f>
        <v>2.8</v>
      </c>
      <c r="T163" s="158">
        <f>Vulnerability!AC162</f>
        <v>7.5</v>
      </c>
      <c r="U163" s="158">
        <f>Vulnerability!AI162</f>
        <v>5.5</v>
      </c>
      <c r="V163" s="159">
        <f>Vulnerability!AJ162</f>
        <v>4.5999999999999996</v>
      </c>
      <c r="W163" s="43">
        <f>Vulnerability!AK162</f>
        <v>5</v>
      </c>
      <c r="X163" s="44">
        <f t="shared" si="23"/>
        <v>3.9</v>
      </c>
      <c r="Y163" s="160">
        <f>'Lack of Coping Capacity'!D162</f>
        <v>3.6</v>
      </c>
      <c r="Z163" s="157">
        <f>'Lack of Coping Capacity'!G162</f>
        <v>5.9</v>
      </c>
      <c r="AA163" s="43">
        <f>'Lack of Coping Capacity'!H162</f>
        <v>4.8</v>
      </c>
      <c r="AB163" s="157">
        <f>'Lack of Coping Capacity'!M162</f>
        <v>3.9</v>
      </c>
      <c r="AC163" s="157">
        <f>'Lack of Coping Capacity'!R162</f>
        <v>2.4</v>
      </c>
      <c r="AD163" s="157">
        <f>'Lack of Coping Capacity'!V162</f>
        <v>5.8</v>
      </c>
      <c r="AE163" s="43">
        <f>'Lack of Coping Capacity'!W162</f>
        <v>4</v>
      </c>
      <c r="AF163" s="44">
        <f t="shared" si="24"/>
        <v>4.4000000000000004</v>
      </c>
      <c r="AG163" s="170">
        <f t="shared" si="25"/>
        <v>4.2</v>
      </c>
      <c r="AH163" s="145">
        <f t="shared" si="26"/>
        <v>61</v>
      </c>
      <c r="AI163" s="165">
        <f>COUNTIF('Indicator Data'!C164:BB164,"No data")</f>
        <v>1</v>
      </c>
      <c r="AJ163" s="168">
        <f t="shared" si="27"/>
        <v>1.9607843137254902E-2</v>
      </c>
    </row>
    <row r="164" spans="1:36" ht="16.5" thickTop="1" thickBot="1" x14ac:dyDescent="0.3">
      <c r="A164" s="130" t="s">
        <v>305</v>
      </c>
      <c r="B164" s="47" t="s">
        <v>304</v>
      </c>
      <c r="C164" s="164">
        <f>'Hazard &amp; Exposure'!AO163</f>
        <v>0.1</v>
      </c>
      <c r="D164" s="163">
        <f>'Hazard &amp; Exposure'!AP163</f>
        <v>7.1</v>
      </c>
      <c r="E164" s="163">
        <f>'Hazard &amp; Exposure'!AQ163</f>
        <v>0</v>
      </c>
      <c r="F164" s="163">
        <f>'Hazard &amp; Exposure'!AR163</f>
        <v>0</v>
      </c>
      <c r="G164" s="163">
        <f>'Hazard &amp; Exposure'!AU163</f>
        <v>6.5</v>
      </c>
      <c r="H164" s="43">
        <f>'Hazard &amp; Exposure'!AV163</f>
        <v>3.5</v>
      </c>
      <c r="I164" s="163">
        <f>'Hazard &amp; Exposure'!AY163</f>
        <v>9.9</v>
      </c>
      <c r="J164" s="163">
        <f>'Hazard &amp; Exposure'!BB163</f>
        <v>9</v>
      </c>
      <c r="K164" s="43">
        <f>'Hazard &amp; Exposure'!BC163</f>
        <v>9</v>
      </c>
      <c r="L164" s="44">
        <f t="shared" ref="L164:L194" si="28">ROUND((10-GEOMEAN(((10-H164)/10*9+1),((10-K164)/10*9+1)))/9*10,1)</f>
        <v>7.1</v>
      </c>
      <c r="M164" s="161">
        <f>Vulnerability!E163</f>
        <v>7.3</v>
      </c>
      <c r="N164" s="159">
        <f>Vulnerability!H163</f>
        <v>5.5</v>
      </c>
      <c r="O164" s="159">
        <f>Vulnerability!M163</f>
        <v>1.6</v>
      </c>
      <c r="P164" s="43">
        <f>Vulnerability!N163</f>
        <v>5.4</v>
      </c>
      <c r="Q164" s="159">
        <f>Vulnerability!S163</f>
        <v>9.9</v>
      </c>
      <c r="R164" s="158">
        <f>Vulnerability!W163</f>
        <v>3.7</v>
      </c>
      <c r="S164" s="158">
        <f>Vulnerability!Z163</f>
        <v>6.5</v>
      </c>
      <c r="T164" s="158">
        <f>Vulnerability!AC163</f>
        <v>0.5</v>
      </c>
      <c r="U164" s="158">
        <f>Vulnerability!AI163</f>
        <v>6.1</v>
      </c>
      <c r="V164" s="159">
        <f>Vulnerability!AJ163</f>
        <v>4.5999999999999996</v>
      </c>
      <c r="W164" s="43">
        <f>Vulnerability!AK163</f>
        <v>8.3000000000000007</v>
      </c>
      <c r="X164" s="44">
        <f t="shared" ref="X164:X194" si="29">ROUND((10-GEOMEAN(((10-P164)/10*9+1),((10-W164)/10*9+1)))/9*10,1)</f>
        <v>7.1</v>
      </c>
      <c r="Y164" s="160">
        <f>'Lack of Coping Capacity'!D163</f>
        <v>4.9000000000000004</v>
      </c>
      <c r="Z164" s="157">
        <f>'Lack of Coping Capacity'!G163</f>
        <v>8.5</v>
      </c>
      <c r="AA164" s="43">
        <f>'Lack of Coping Capacity'!H163</f>
        <v>6.7</v>
      </c>
      <c r="AB164" s="157">
        <f>'Lack of Coping Capacity'!M163</f>
        <v>6.9</v>
      </c>
      <c r="AC164" s="157">
        <f>'Lack of Coping Capacity'!R163</f>
        <v>9.1</v>
      </c>
      <c r="AD164" s="157">
        <f>'Lack of Coping Capacity'!V163</f>
        <v>7.3</v>
      </c>
      <c r="AE164" s="43">
        <f>'Lack of Coping Capacity'!W163</f>
        <v>7.8</v>
      </c>
      <c r="AF164" s="44">
        <f t="shared" ref="AF164:AF194" si="30">ROUND((10-GEOMEAN(((10-AA164)/10*9+1),((10-AE164)/10*9+1)))/9*10,1)</f>
        <v>7.3</v>
      </c>
      <c r="AG164" s="170">
        <f t="shared" ref="AG164:AG194" si="31">ROUND(L164^(1/3)*X164^(1/3)*AF164^(1/3),1)</f>
        <v>7.2</v>
      </c>
      <c r="AH164" s="145">
        <f t="shared" ref="AH164:AH194" si="32">_xlfn.RANK.EQ(AG164,AG$4:AG$194)</f>
        <v>6</v>
      </c>
      <c r="AI164" s="165">
        <f>COUNTIF('Indicator Data'!C165:BB165,"No data")</f>
        <v>4</v>
      </c>
      <c r="AJ164" s="168">
        <f t="shared" si="27"/>
        <v>7.8431372549019607E-2</v>
      </c>
    </row>
    <row r="165" spans="1:36" ht="16.5" thickTop="1" thickBot="1" x14ac:dyDescent="0.3">
      <c r="A165" s="130" t="s">
        <v>307</v>
      </c>
      <c r="B165" s="47" t="s">
        <v>306</v>
      </c>
      <c r="C165" s="164">
        <f>'Hazard &amp; Exposure'!AO164</f>
        <v>0.1</v>
      </c>
      <c r="D165" s="163">
        <f>'Hazard &amp; Exposure'!AP164</f>
        <v>8.6</v>
      </c>
      <c r="E165" s="163">
        <f>'Hazard &amp; Exposure'!AQ164</f>
        <v>0</v>
      </c>
      <c r="F165" s="163">
        <f>'Hazard &amp; Exposure'!AR164</f>
        <v>0</v>
      </c>
      <c r="G165" s="163">
        <f>'Hazard &amp; Exposure'!AU164</f>
        <v>0.6</v>
      </c>
      <c r="H165" s="43">
        <f>'Hazard &amp; Exposure'!AV164</f>
        <v>3</v>
      </c>
      <c r="I165" s="163">
        <f>'Hazard &amp; Exposure'!AY164</f>
        <v>0</v>
      </c>
      <c r="J165" s="163">
        <f>'Hazard &amp; Exposure'!BB164</f>
        <v>0</v>
      </c>
      <c r="K165" s="43">
        <f>'Hazard &amp; Exposure'!BC164</f>
        <v>0</v>
      </c>
      <c r="L165" s="44">
        <f t="shared" si="28"/>
        <v>1.6</v>
      </c>
      <c r="M165" s="161">
        <f>Vulnerability!E164</f>
        <v>2.1</v>
      </c>
      <c r="N165" s="159">
        <f>Vulnerability!H164</f>
        <v>6.2</v>
      </c>
      <c r="O165" s="159">
        <f>Vulnerability!M164</f>
        <v>1.5</v>
      </c>
      <c r="P165" s="43">
        <f>Vulnerability!N164</f>
        <v>3</v>
      </c>
      <c r="Q165" s="159">
        <f>Vulnerability!S164</f>
        <v>0</v>
      </c>
      <c r="R165" s="158">
        <f>Vulnerability!W164</f>
        <v>0.9</v>
      </c>
      <c r="S165" s="158">
        <f>Vulnerability!Z164</f>
        <v>1.8</v>
      </c>
      <c r="T165" s="158">
        <f>Vulnerability!AC164</f>
        <v>0</v>
      </c>
      <c r="U165" s="158">
        <f>Vulnerability!AI164</f>
        <v>3.7</v>
      </c>
      <c r="V165" s="159">
        <f>Vulnerability!AJ164</f>
        <v>1.7</v>
      </c>
      <c r="W165" s="43">
        <f>Vulnerability!AK164</f>
        <v>0.9</v>
      </c>
      <c r="X165" s="44">
        <f t="shared" si="29"/>
        <v>2</v>
      </c>
      <c r="Y165" s="160" t="str">
        <f>'Lack of Coping Capacity'!D164</f>
        <v>x</v>
      </c>
      <c r="Z165" s="157">
        <f>'Lack of Coping Capacity'!G164</f>
        <v>5.7</v>
      </c>
      <c r="AA165" s="43">
        <f>'Lack of Coping Capacity'!H164</f>
        <v>5.7</v>
      </c>
      <c r="AB165" s="157">
        <f>'Lack of Coping Capacity'!M164</f>
        <v>2.2000000000000002</v>
      </c>
      <c r="AC165" s="157">
        <f>'Lack of Coping Capacity'!R164</f>
        <v>4.3</v>
      </c>
      <c r="AD165" s="157">
        <f>'Lack of Coping Capacity'!V164</f>
        <v>6.2</v>
      </c>
      <c r="AE165" s="43">
        <f>'Lack of Coping Capacity'!W164</f>
        <v>4.2</v>
      </c>
      <c r="AF165" s="44">
        <f t="shared" si="30"/>
        <v>5</v>
      </c>
      <c r="AG165" s="170">
        <f t="shared" si="31"/>
        <v>2.5</v>
      </c>
      <c r="AH165" s="145">
        <f t="shared" si="32"/>
        <v>131</v>
      </c>
      <c r="AI165" s="165">
        <f>COUNTIF('Indicator Data'!C166:BB166,"No data")</f>
        <v>2</v>
      </c>
      <c r="AJ165" s="168">
        <f t="shared" si="27"/>
        <v>3.9215686274509803E-2</v>
      </c>
    </row>
    <row r="166" spans="1:36" ht="16.5" thickTop="1" thickBot="1" x14ac:dyDescent="0.3">
      <c r="A166" s="130" t="s">
        <v>309</v>
      </c>
      <c r="B166" s="47" t="s">
        <v>308</v>
      </c>
      <c r="C166" s="164">
        <f>'Hazard &amp; Exposure'!AO165</f>
        <v>0.1</v>
      </c>
      <c r="D166" s="163">
        <f>'Hazard &amp; Exposure'!AP165</f>
        <v>3</v>
      </c>
      <c r="E166" s="163">
        <f>'Hazard &amp; Exposure'!AQ165</f>
        <v>0</v>
      </c>
      <c r="F166" s="163">
        <f>'Hazard &amp; Exposure'!AR165</f>
        <v>0.2</v>
      </c>
      <c r="G166" s="163">
        <f>'Hazard &amp; Exposure'!AU165</f>
        <v>4.5999999999999996</v>
      </c>
      <c r="H166" s="43">
        <f>'Hazard &amp; Exposure'!AV165</f>
        <v>1.8</v>
      </c>
      <c r="I166" s="163">
        <f>'Hazard &amp; Exposure'!AY165</f>
        <v>1.2</v>
      </c>
      <c r="J166" s="163">
        <f>'Hazard &amp; Exposure'!BB165</f>
        <v>0</v>
      </c>
      <c r="K166" s="43">
        <f>'Hazard &amp; Exposure'!BC165</f>
        <v>0.8</v>
      </c>
      <c r="L166" s="44">
        <f t="shared" si="28"/>
        <v>1.3</v>
      </c>
      <c r="M166" s="161">
        <f>Vulnerability!E165</f>
        <v>4.4000000000000004</v>
      </c>
      <c r="N166" s="159">
        <f>Vulnerability!H165</f>
        <v>6.9</v>
      </c>
      <c r="O166" s="159">
        <f>Vulnerability!M165</f>
        <v>2.8</v>
      </c>
      <c r="P166" s="43">
        <f>Vulnerability!N165</f>
        <v>4.5999999999999996</v>
      </c>
      <c r="Q166" s="159">
        <f>Vulnerability!S165</f>
        <v>1.3</v>
      </c>
      <c r="R166" s="158">
        <f>Vulnerability!W165</f>
        <v>6.7</v>
      </c>
      <c r="S166" s="158">
        <f>Vulnerability!Z165</f>
        <v>3.9</v>
      </c>
      <c r="T166" s="158">
        <f>Vulnerability!AC165</f>
        <v>0</v>
      </c>
      <c r="U166" s="158">
        <f>Vulnerability!AI165</f>
        <v>7.1</v>
      </c>
      <c r="V166" s="159">
        <f>Vulnerability!AJ165</f>
        <v>5</v>
      </c>
      <c r="W166" s="43">
        <f>Vulnerability!AK165</f>
        <v>3.4</v>
      </c>
      <c r="X166" s="44">
        <f t="shared" si="29"/>
        <v>4</v>
      </c>
      <c r="Y166" s="160">
        <f>'Lack of Coping Capacity'!D165</f>
        <v>4.4000000000000004</v>
      </c>
      <c r="Z166" s="157">
        <f>'Lack of Coping Capacity'!G165</f>
        <v>5.8</v>
      </c>
      <c r="AA166" s="43">
        <f>'Lack of Coping Capacity'!H165</f>
        <v>5.0999999999999996</v>
      </c>
      <c r="AB166" s="157">
        <f>'Lack of Coping Capacity'!M165</f>
        <v>5.8</v>
      </c>
      <c r="AC166" s="157">
        <f>'Lack of Coping Capacity'!R165</f>
        <v>5.3</v>
      </c>
      <c r="AD166" s="157">
        <f>'Lack of Coping Capacity'!V165</f>
        <v>7.1</v>
      </c>
      <c r="AE166" s="43">
        <f>'Lack of Coping Capacity'!W165</f>
        <v>6.1</v>
      </c>
      <c r="AF166" s="44">
        <f t="shared" si="30"/>
        <v>5.6</v>
      </c>
      <c r="AG166" s="170">
        <f t="shared" si="31"/>
        <v>3.1</v>
      </c>
      <c r="AH166" s="145">
        <f t="shared" si="32"/>
        <v>104</v>
      </c>
      <c r="AI166" s="165">
        <f>COUNTIF('Indicator Data'!C167:BB167,"No data")</f>
        <v>2</v>
      </c>
      <c r="AJ166" s="168">
        <f t="shared" si="27"/>
        <v>3.9215686274509803E-2</v>
      </c>
    </row>
    <row r="167" spans="1:36" ht="16.5" thickTop="1" thickBot="1" x14ac:dyDescent="0.3">
      <c r="A167" s="130" t="s">
        <v>311</v>
      </c>
      <c r="B167" s="47" t="s">
        <v>310</v>
      </c>
      <c r="C167" s="164">
        <f>'Hazard &amp; Exposure'!AO166</f>
        <v>0.1</v>
      </c>
      <c r="D167" s="163">
        <f>'Hazard &amp; Exposure'!AP166</f>
        <v>3.1</v>
      </c>
      <c r="E167" s="163">
        <f>'Hazard &amp; Exposure'!AQ166</f>
        <v>0</v>
      </c>
      <c r="F167" s="163">
        <f>'Hazard &amp; Exposure'!AR166</f>
        <v>0</v>
      </c>
      <c r="G167" s="163">
        <f>'Hazard &amp; Exposure'!AU166</f>
        <v>0</v>
      </c>
      <c r="H167" s="43">
        <f>'Hazard &amp; Exposure'!AV166</f>
        <v>0.7</v>
      </c>
      <c r="I167" s="163">
        <f>'Hazard &amp; Exposure'!AY166</f>
        <v>0.1</v>
      </c>
      <c r="J167" s="163">
        <f>'Hazard &amp; Exposure'!BB166</f>
        <v>0</v>
      </c>
      <c r="K167" s="43">
        <f>'Hazard &amp; Exposure'!BC166</f>
        <v>0.1</v>
      </c>
      <c r="L167" s="44">
        <f t="shared" si="28"/>
        <v>0.4</v>
      </c>
      <c r="M167" s="161">
        <f>Vulnerability!E166</f>
        <v>0.8</v>
      </c>
      <c r="N167" s="159">
        <f>Vulnerability!H166</f>
        <v>0.5</v>
      </c>
      <c r="O167" s="159">
        <f>Vulnerability!M166</f>
        <v>0</v>
      </c>
      <c r="P167" s="43">
        <f>Vulnerability!N166</f>
        <v>0.5</v>
      </c>
      <c r="Q167" s="159">
        <f>Vulnerability!S166</f>
        <v>6.7</v>
      </c>
      <c r="R167" s="158">
        <f>Vulnerability!W166</f>
        <v>0.3</v>
      </c>
      <c r="S167" s="158">
        <f>Vulnerability!Z166</f>
        <v>0.2</v>
      </c>
      <c r="T167" s="158">
        <f>Vulnerability!AC166</f>
        <v>0</v>
      </c>
      <c r="U167" s="158">
        <f>Vulnerability!AI166</f>
        <v>1.4</v>
      </c>
      <c r="V167" s="159">
        <f>Vulnerability!AJ166</f>
        <v>0.5</v>
      </c>
      <c r="W167" s="43">
        <f>Vulnerability!AK166</f>
        <v>4.3</v>
      </c>
      <c r="X167" s="44">
        <f t="shared" si="29"/>
        <v>2.6</v>
      </c>
      <c r="Y167" s="160">
        <f>'Lack of Coping Capacity'!D166</f>
        <v>2.5</v>
      </c>
      <c r="Z167" s="157">
        <f>'Lack of Coping Capacity'!G166</f>
        <v>1.3</v>
      </c>
      <c r="AA167" s="43">
        <f>'Lack of Coping Capacity'!H166</f>
        <v>1.9</v>
      </c>
      <c r="AB167" s="157">
        <f>'Lack of Coping Capacity'!M166</f>
        <v>1.5</v>
      </c>
      <c r="AC167" s="157">
        <f>'Lack of Coping Capacity'!R166</f>
        <v>0.9</v>
      </c>
      <c r="AD167" s="157">
        <f>'Lack of Coping Capacity'!V166</f>
        <v>0.2</v>
      </c>
      <c r="AE167" s="43">
        <f>'Lack of Coping Capacity'!W166</f>
        <v>0.9</v>
      </c>
      <c r="AF167" s="44">
        <f t="shared" si="30"/>
        <v>1.4</v>
      </c>
      <c r="AG167" s="170">
        <f t="shared" si="31"/>
        <v>1.1000000000000001</v>
      </c>
      <c r="AH167" s="145">
        <f t="shared" si="32"/>
        <v>181</v>
      </c>
      <c r="AI167" s="165">
        <f>COUNTIF('Indicator Data'!C168:BB168,"No data")</f>
        <v>4</v>
      </c>
      <c r="AJ167" s="168">
        <f t="shared" si="27"/>
        <v>7.8431372549019607E-2</v>
      </c>
    </row>
    <row r="168" spans="1:36" ht="16.5" thickTop="1" thickBot="1" x14ac:dyDescent="0.3">
      <c r="A168" s="130" t="s">
        <v>313</v>
      </c>
      <c r="B168" s="47" t="s">
        <v>312</v>
      </c>
      <c r="C168" s="164">
        <f>'Hazard &amp; Exposure'!AO167</f>
        <v>3.1</v>
      </c>
      <c r="D168" s="163">
        <f>'Hazard &amp; Exposure'!AP167</f>
        <v>4.2</v>
      </c>
      <c r="E168" s="163">
        <f>'Hazard &amp; Exposure'!AQ167</f>
        <v>0</v>
      </c>
      <c r="F168" s="163">
        <f>'Hazard &amp; Exposure'!AR167</f>
        <v>0</v>
      </c>
      <c r="G168" s="163">
        <f>'Hazard &amp; Exposure'!AU167</f>
        <v>0.6</v>
      </c>
      <c r="H168" s="43">
        <f>'Hazard &amp; Exposure'!AV167</f>
        <v>1.8</v>
      </c>
      <c r="I168" s="163">
        <f>'Hazard &amp; Exposure'!AY167</f>
        <v>1.3</v>
      </c>
      <c r="J168" s="163">
        <f>'Hazard &amp; Exposure'!BB167</f>
        <v>0</v>
      </c>
      <c r="K168" s="43">
        <f>'Hazard &amp; Exposure'!BC167</f>
        <v>0.9</v>
      </c>
      <c r="L168" s="44">
        <f t="shared" si="28"/>
        <v>1.4</v>
      </c>
      <c r="M168" s="161">
        <f>Vulnerability!E167</f>
        <v>0.5</v>
      </c>
      <c r="N168" s="159">
        <f>Vulnerability!H167</f>
        <v>1.1000000000000001</v>
      </c>
      <c r="O168" s="159">
        <f>Vulnerability!M167</f>
        <v>0</v>
      </c>
      <c r="P168" s="43">
        <f>Vulnerability!N167</f>
        <v>0.5</v>
      </c>
      <c r="Q168" s="159">
        <f>Vulnerability!S167</f>
        <v>5.7</v>
      </c>
      <c r="R168" s="158">
        <f>Vulnerability!W167</f>
        <v>0.4</v>
      </c>
      <c r="S168" s="158">
        <f>Vulnerability!Z167</f>
        <v>0.3</v>
      </c>
      <c r="T168" s="158">
        <f>Vulnerability!AC167</f>
        <v>0</v>
      </c>
      <c r="U168" s="158">
        <f>Vulnerability!AI167</f>
        <v>0.9</v>
      </c>
      <c r="V168" s="159">
        <f>Vulnerability!AJ167</f>
        <v>0.4</v>
      </c>
      <c r="W168" s="43">
        <f>Vulnerability!AK167</f>
        <v>3.5</v>
      </c>
      <c r="X168" s="44">
        <f t="shared" si="29"/>
        <v>2.1</v>
      </c>
      <c r="Y168" s="160">
        <f>'Lack of Coping Capacity'!D167</f>
        <v>0.9</v>
      </c>
      <c r="Z168" s="157">
        <f>'Lack of Coping Capacity'!G167</f>
        <v>1.4</v>
      </c>
      <c r="AA168" s="43">
        <f>'Lack of Coping Capacity'!H167</f>
        <v>1.2</v>
      </c>
      <c r="AB168" s="157">
        <f>'Lack of Coping Capacity'!M167</f>
        <v>1.4</v>
      </c>
      <c r="AC168" s="157">
        <f>'Lack of Coping Capacity'!R167</f>
        <v>0</v>
      </c>
      <c r="AD168" s="157">
        <f>'Lack of Coping Capacity'!V167</f>
        <v>0.5</v>
      </c>
      <c r="AE168" s="43">
        <f>'Lack of Coping Capacity'!W167</f>
        <v>0.6</v>
      </c>
      <c r="AF168" s="44">
        <f t="shared" si="30"/>
        <v>0.9</v>
      </c>
      <c r="AG168" s="170">
        <f t="shared" si="31"/>
        <v>1.4</v>
      </c>
      <c r="AH168" s="145">
        <f t="shared" si="32"/>
        <v>174</v>
      </c>
      <c r="AI168" s="165">
        <f>COUNTIF('Indicator Data'!C169:BB169,"No data")</f>
        <v>4</v>
      </c>
      <c r="AJ168" s="168">
        <f t="shared" si="27"/>
        <v>7.8431372549019607E-2</v>
      </c>
    </row>
    <row r="169" spans="1:36" ht="16.5" thickTop="1" thickBot="1" x14ac:dyDescent="0.3">
      <c r="A169" s="130" t="s">
        <v>886</v>
      </c>
      <c r="B169" s="47" t="s">
        <v>314</v>
      </c>
      <c r="C169" s="164">
        <f>'Hazard &amp; Exposure'!AO168</f>
        <v>6.4</v>
      </c>
      <c r="D169" s="163">
        <f>'Hazard &amp; Exposure'!AP168</f>
        <v>4.8</v>
      </c>
      <c r="E169" s="163">
        <f>'Hazard &amp; Exposure'!AQ168</f>
        <v>4.5999999999999996</v>
      </c>
      <c r="F169" s="163">
        <f>'Hazard &amp; Exposure'!AR168</f>
        <v>0</v>
      </c>
      <c r="G169" s="163">
        <f>'Hazard &amp; Exposure'!AU168</f>
        <v>4.7</v>
      </c>
      <c r="H169" s="43">
        <f>'Hazard &amp; Exposure'!AV168</f>
        <v>4.4000000000000004</v>
      </c>
      <c r="I169" s="163">
        <f>'Hazard &amp; Exposure'!AY168</f>
        <v>7.6</v>
      </c>
      <c r="J169" s="163">
        <f>'Hazard &amp; Exposure'!BB168</f>
        <v>10</v>
      </c>
      <c r="K169" s="43">
        <f>'Hazard &amp; Exposure'!BC168</f>
        <v>10</v>
      </c>
      <c r="L169" s="44">
        <f t="shared" si="28"/>
        <v>8.4</v>
      </c>
      <c r="M169" s="161">
        <f>Vulnerability!E168</f>
        <v>2.5</v>
      </c>
      <c r="N169" s="159">
        <f>Vulnerability!H168</f>
        <v>5.0999999999999996</v>
      </c>
      <c r="O169" s="159">
        <f>Vulnerability!M168</f>
        <v>4.4000000000000004</v>
      </c>
      <c r="P169" s="43">
        <f>Vulnerability!N168</f>
        <v>3.6</v>
      </c>
      <c r="Q169" s="159">
        <f>Vulnerability!S168</f>
        <v>10</v>
      </c>
      <c r="R169" s="158">
        <f>Vulnerability!W168</f>
        <v>0.3</v>
      </c>
      <c r="S169" s="158">
        <f>Vulnerability!Z168</f>
        <v>1.7</v>
      </c>
      <c r="T169" s="158">
        <f>Vulnerability!AC168</f>
        <v>0</v>
      </c>
      <c r="U169" s="158">
        <f>Vulnerability!AI168</f>
        <v>1</v>
      </c>
      <c r="V169" s="159">
        <f>Vulnerability!AJ168</f>
        <v>0.8</v>
      </c>
      <c r="W169" s="43">
        <f>Vulnerability!AK168</f>
        <v>7.7</v>
      </c>
      <c r="X169" s="44">
        <f t="shared" si="29"/>
        <v>6</v>
      </c>
      <c r="Y169" s="160">
        <f>'Lack of Coping Capacity'!D168</f>
        <v>4.5999999999999996</v>
      </c>
      <c r="Z169" s="157">
        <f>'Lack of Coping Capacity'!G168</f>
        <v>7.9</v>
      </c>
      <c r="AA169" s="43">
        <f>'Lack of Coping Capacity'!H168</f>
        <v>6.3</v>
      </c>
      <c r="AB169" s="157">
        <f>'Lack of Coping Capacity'!M168</f>
        <v>4.3</v>
      </c>
      <c r="AC169" s="157">
        <f>'Lack of Coping Capacity'!R168</f>
        <v>3</v>
      </c>
      <c r="AD169" s="157">
        <f>'Lack of Coping Capacity'!V168</f>
        <v>8.6999999999999993</v>
      </c>
      <c r="AE169" s="43">
        <f>'Lack of Coping Capacity'!W168</f>
        <v>5.3</v>
      </c>
      <c r="AF169" s="44">
        <f t="shared" si="30"/>
        <v>5.8</v>
      </c>
      <c r="AG169" s="170">
        <f t="shared" si="31"/>
        <v>6.6</v>
      </c>
      <c r="AH169" s="145">
        <f t="shared" si="32"/>
        <v>11</v>
      </c>
      <c r="AI169" s="165">
        <f>COUNTIF('Indicator Data'!C170:BB170,"No data")</f>
        <v>4</v>
      </c>
      <c r="AJ169" s="168">
        <f t="shared" si="27"/>
        <v>7.8431372549019607E-2</v>
      </c>
    </row>
    <row r="170" spans="1:36" ht="16.5" thickTop="1" thickBot="1" x14ac:dyDescent="0.3">
      <c r="A170" s="130" t="s">
        <v>317</v>
      </c>
      <c r="B170" s="47" t="s">
        <v>316</v>
      </c>
      <c r="C170" s="164">
        <f>'Hazard &amp; Exposure'!AO169</f>
        <v>9.6999999999999993</v>
      </c>
      <c r="D170" s="163">
        <f>'Hazard &amp; Exposure'!AP169</f>
        <v>5.6</v>
      </c>
      <c r="E170" s="163">
        <f>'Hazard &amp; Exposure'!AQ169</f>
        <v>0</v>
      </c>
      <c r="F170" s="163">
        <f>'Hazard &amp; Exposure'!AR169</f>
        <v>0</v>
      </c>
      <c r="G170" s="163">
        <f>'Hazard &amp; Exposure'!AU169</f>
        <v>5.7</v>
      </c>
      <c r="H170" s="43">
        <f>'Hazard &amp; Exposure'!AV169</f>
        <v>5.6</v>
      </c>
      <c r="I170" s="163">
        <f>'Hazard &amp; Exposure'!AY169</f>
        <v>2.5</v>
      </c>
      <c r="J170" s="163">
        <f>'Hazard &amp; Exposure'!BB169</f>
        <v>0</v>
      </c>
      <c r="K170" s="43">
        <f>'Hazard &amp; Exposure'!BC169</f>
        <v>1.8</v>
      </c>
      <c r="L170" s="44">
        <f t="shared" si="28"/>
        <v>3.9</v>
      </c>
      <c r="M170" s="161">
        <f>Vulnerability!E169</f>
        <v>3.1</v>
      </c>
      <c r="N170" s="159">
        <f>Vulnerability!H169</f>
        <v>3.3</v>
      </c>
      <c r="O170" s="159">
        <f>Vulnerability!M169</f>
        <v>2.5</v>
      </c>
      <c r="P170" s="43">
        <f>Vulnerability!N169</f>
        <v>3</v>
      </c>
      <c r="Q170" s="159">
        <f>Vulnerability!S169</f>
        <v>1.6</v>
      </c>
      <c r="R170" s="158">
        <f>Vulnerability!W169</f>
        <v>0.8</v>
      </c>
      <c r="S170" s="158">
        <f>Vulnerability!Z169</f>
        <v>3.4</v>
      </c>
      <c r="T170" s="158">
        <f>Vulnerability!AC169</f>
        <v>0.2</v>
      </c>
      <c r="U170" s="158">
        <f>Vulnerability!AI169</f>
        <v>8.3000000000000007</v>
      </c>
      <c r="V170" s="159">
        <f>Vulnerability!AJ169</f>
        <v>4.0999999999999996</v>
      </c>
      <c r="W170" s="43">
        <f>Vulnerability!AK169</f>
        <v>2.9</v>
      </c>
      <c r="X170" s="44">
        <f t="shared" si="29"/>
        <v>3</v>
      </c>
      <c r="Y170" s="160">
        <f>'Lack of Coping Capacity'!D169</f>
        <v>4.5999999999999996</v>
      </c>
      <c r="Z170" s="157">
        <f>'Lack of Coping Capacity'!G169</f>
        <v>7.5</v>
      </c>
      <c r="AA170" s="43">
        <f>'Lack of Coping Capacity'!H169</f>
        <v>6.1</v>
      </c>
      <c r="AB170" s="157">
        <f>'Lack of Coping Capacity'!M169</f>
        <v>3.5</v>
      </c>
      <c r="AC170" s="157">
        <f>'Lack of Coping Capacity'!R169</f>
        <v>5</v>
      </c>
      <c r="AD170" s="157">
        <f>'Lack of Coping Capacity'!V169</f>
        <v>5</v>
      </c>
      <c r="AE170" s="43">
        <f>'Lack of Coping Capacity'!W169</f>
        <v>4.5</v>
      </c>
      <c r="AF170" s="44">
        <f t="shared" si="30"/>
        <v>5.4</v>
      </c>
      <c r="AG170" s="170">
        <f t="shared" si="31"/>
        <v>4</v>
      </c>
      <c r="AH170" s="145">
        <f t="shared" si="32"/>
        <v>69</v>
      </c>
      <c r="AI170" s="165">
        <f>COUNTIF('Indicator Data'!C171:BB171,"No data")</f>
        <v>2</v>
      </c>
      <c r="AJ170" s="168">
        <f t="shared" si="27"/>
        <v>3.9215686274509803E-2</v>
      </c>
    </row>
    <row r="171" spans="1:36" ht="16.5" thickTop="1" thickBot="1" x14ac:dyDescent="0.3">
      <c r="A171" s="130" t="s">
        <v>887</v>
      </c>
      <c r="B171" s="47" t="s">
        <v>318</v>
      </c>
      <c r="C171" s="164">
        <f>'Hazard &amp; Exposure'!AO170</f>
        <v>4.5</v>
      </c>
      <c r="D171" s="163">
        <f>'Hazard &amp; Exposure'!AP170</f>
        <v>5.4</v>
      </c>
      <c r="E171" s="163">
        <f>'Hazard &amp; Exposure'!AQ170</f>
        <v>4.2</v>
      </c>
      <c r="F171" s="163">
        <f>'Hazard &amp; Exposure'!AR170</f>
        <v>0.3</v>
      </c>
      <c r="G171" s="163">
        <f>'Hazard &amp; Exposure'!AU170</f>
        <v>4.5999999999999996</v>
      </c>
      <c r="H171" s="43">
        <f>'Hazard &amp; Exposure'!AV170</f>
        <v>4</v>
      </c>
      <c r="I171" s="163">
        <f>'Hazard &amp; Exposure'!AY170</f>
        <v>1.6</v>
      </c>
      <c r="J171" s="163">
        <f>'Hazard &amp; Exposure'!BB170</f>
        <v>0</v>
      </c>
      <c r="K171" s="43">
        <f>'Hazard &amp; Exposure'!BC170</f>
        <v>1.1000000000000001</v>
      </c>
      <c r="L171" s="44">
        <f t="shared" si="28"/>
        <v>2.7</v>
      </c>
      <c r="M171" s="161">
        <f>Vulnerability!E170</f>
        <v>6.7</v>
      </c>
      <c r="N171" s="159">
        <f>Vulnerability!H170</f>
        <v>5.3</v>
      </c>
      <c r="O171" s="159">
        <f>Vulnerability!M170</f>
        <v>3.9</v>
      </c>
      <c r="P171" s="43">
        <f>Vulnerability!N170</f>
        <v>5.7</v>
      </c>
      <c r="Q171" s="159">
        <f>Vulnerability!S170</f>
        <v>5.0999999999999996</v>
      </c>
      <c r="R171" s="158">
        <f>Vulnerability!W170</f>
        <v>6.7</v>
      </c>
      <c r="S171" s="158">
        <f>Vulnerability!Z170</f>
        <v>3.8</v>
      </c>
      <c r="T171" s="158">
        <f>Vulnerability!AC170</f>
        <v>0.1</v>
      </c>
      <c r="U171" s="158">
        <f>Vulnerability!AI170</f>
        <v>7.8</v>
      </c>
      <c r="V171" s="159">
        <f>Vulnerability!AJ170</f>
        <v>5.3</v>
      </c>
      <c r="W171" s="43">
        <f>Vulnerability!AK170</f>
        <v>5.2</v>
      </c>
      <c r="X171" s="44">
        <f t="shared" si="29"/>
        <v>5.5</v>
      </c>
      <c r="Y171" s="160">
        <f>'Lack of Coping Capacity'!D170</f>
        <v>3.5</v>
      </c>
      <c r="Z171" s="157">
        <f>'Lack of Coping Capacity'!G170</f>
        <v>6.6</v>
      </c>
      <c r="AA171" s="43">
        <f>'Lack of Coping Capacity'!H170</f>
        <v>5.0999999999999996</v>
      </c>
      <c r="AB171" s="157">
        <f>'Lack of Coping Capacity'!M170</f>
        <v>7.7</v>
      </c>
      <c r="AC171" s="157">
        <f>'Lack of Coping Capacity'!R170</f>
        <v>9.1999999999999993</v>
      </c>
      <c r="AD171" s="157">
        <f>'Lack of Coping Capacity'!V170</f>
        <v>6.5</v>
      </c>
      <c r="AE171" s="43">
        <f>'Lack of Coping Capacity'!W170</f>
        <v>7.8</v>
      </c>
      <c r="AF171" s="44">
        <f t="shared" si="30"/>
        <v>6.6</v>
      </c>
      <c r="AG171" s="170">
        <f t="shared" si="31"/>
        <v>4.5999999999999996</v>
      </c>
      <c r="AH171" s="145">
        <f t="shared" si="32"/>
        <v>41</v>
      </c>
      <c r="AI171" s="165">
        <f>COUNTIF('Indicator Data'!C172:BB172,"No data")</f>
        <v>0</v>
      </c>
      <c r="AJ171" s="168">
        <f t="shared" si="27"/>
        <v>0</v>
      </c>
    </row>
    <row r="172" spans="1:36" ht="16.5" thickTop="1" thickBot="1" x14ac:dyDescent="0.3">
      <c r="A172" s="130" t="s">
        <v>320</v>
      </c>
      <c r="B172" s="47" t="s">
        <v>319</v>
      </c>
      <c r="C172" s="164">
        <f>'Hazard &amp; Exposure'!AO171</f>
        <v>3.4</v>
      </c>
      <c r="D172" s="163">
        <f>'Hazard &amp; Exposure'!AP171</f>
        <v>9.3000000000000007</v>
      </c>
      <c r="E172" s="163">
        <f>'Hazard &amp; Exposure'!AQ171</f>
        <v>7.3</v>
      </c>
      <c r="F172" s="163">
        <f>'Hazard &amp; Exposure'!AR171</f>
        <v>2.6</v>
      </c>
      <c r="G172" s="163">
        <f>'Hazard &amp; Exposure'!AU171</f>
        <v>5.3</v>
      </c>
      <c r="H172" s="43">
        <f>'Hazard &amp; Exposure'!AV171</f>
        <v>6.3</v>
      </c>
      <c r="I172" s="163">
        <f>'Hazard &amp; Exposure'!AY171</f>
        <v>7.4</v>
      </c>
      <c r="J172" s="163">
        <f>'Hazard &amp; Exposure'!BB171</f>
        <v>0</v>
      </c>
      <c r="K172" s="43">
        <f>'Hazard &amp; Exposure'!BC171</f>
        <v>5.2</v>
      </c>
      <c r="L172" s="44">
        <f t="shared" si="28"/>
        <v>5.8</v>
      </c>
      <c r="M172" s="161">
        <f>Vulnerability!E171</f>
        <v>1.9</v>
      </c>
      <c r="N172" s="159">
        <f>Vulnerability!H171</f>
        <v>4.3</v>
      </c>
      <c r="O172" s="159">
        <f>Vulnerability!M171</f>
        <v>0</v>
      </c>
      <c r="P172" s="43">
        <f>Vulnerability!N171</f>
        <v>2</v>
      </c>
      <c r="Q172" s="159">
        <f>Vulnerability!S171</f>
        <v>5.7</v>
      </c>
      <c r="R172" s="158">
        <f>Vulnerability!W171</f>
        <v>1.5</v>
      </c>
      <c r="S172" s="158">
        <f>Vulnerability!Z171</f>
        <v>1.3</v>
      </c>
      <c r="T172" s="158">
        <f>Vulnerability!AC171</f>
        <v>0.9</v>
      </c>
      <c r="U172" s="158">
        <f>Vulnerability!AI171</f>
        <v>2.9</v>
      </c>
      <c r="V172" s="159">
        <f>Vulnerability!AJ171</f>
        <v>1.7</v>
      </c>
      <c r="W172" s="43">
        <f>Vulnerability!AK171</f>
        <v>4</v>
      </c>
      <c r="X172" s="44">
        <f t="shared" si="29"/>
        <v>3.1</v>
      </c>
      <c r="Y172" s="160">
        <f>'Lack of Coping Capacity'!D171</f>
        <v>4.7</v>
      </c>
      <c r="Z172" s="157">
        <f>'Lack of Coping Capacity'!G171</f>
        <v>5.4</v>
      </c>
      <c r="AA172" s="43">
        <f>'Lack of Coping Capacity'!H171</f>
        <v>5.0999999999999996</v>
      </c>
      <c r="AB172" s="157">
        <f>'Lack of Coping Capacity'!M171</f>
        <v>2.5</v>
      </c>
      <c r="AC172" s="157">
        <f>'Lack of Coping Capacity'!R171</f>
        <v>2.2999999999999998</v>
      </c>
      <c r="AD172" s="157">
        <f>'Lack of Coping Capacity'!V171</f>
        <v>5.6</v>
      </c>
      <c r="AE172" s="43">
        <f>'Lack of Coping Capacity'!W171</f>
        <v>3.5</v>
      </c>
      <c r="AF172" s="44">
        <f t="shared" si="30"/>
        <v>4.3</v>
      </c>
      <c r="AG172" s="170">
        <f t="shared" si="31"/>
        <v>4.3</v>
      </c>
      <c r="AH172" s="145">
        <f t="shared" si="32"/>
        <v>55</v>
      </c>
      <c r="AI172" s="165">
        <f>COUNTIF('Indicator Data'!C173:BB173,"No data")</f>
        <v>0</v>
      </c>
      <c r="AJ172" s="168">
        <f t="shared" si="27"/>
        <v>0</v>
      </c>
    </row>
    <row r="173" spans="1:36" ht="16.5" thickTop="1" thickBot="1" x14ac:dyDescent="0.3">
      <c r="A173" s="130" t="s">
        <v>998</v>
      </c>
      <c r="B173" s="47" t="s">
        <v>187</v>
      </c>
      <c r="C173" s="164">
        <f>'Hazard &amp; Exposure'!AO172</f>
        <v>6.3</v>
      </c>
      <c r="D173" s="163">
        <f>'Hazard &amp; Exposure'!AP172</f>
        <v>3.8</v>
      </c>
      <c r="E173" s="163">
        <f>'Hazard &amp; Exposure'!AQ172</f>
        <v>0</v>
      </c>
      <c r="F173" s="163">
        <f>'Hazard &amp; Exposure'!AR172</f>
        <v>0</v>
      </c>
      <c r="G173" s="163">
        <f>'Hazard &amp; Exposure'!AU172</f>
        <v>2</v>
      </c>
      <c r="H173" s="43">
        <f>'Hazard &amp; Exposure'!AV172</f>
        <v>2.8</v>
      </c>
      <c r="I173" s="163">
        <f>'Hazard &amp; Exposure'!AY172</f>
        <v>1.8</v>
      </c>
      <c r="J173" s="163">
        <f>'Hazard &amp; Exposure'!BB172</f>
        <v>0</v>
      </c>
      <c r="K173" s="43">
        <f>'Hazard &amp; Exposure'!BC172</f>
        <v>1.3</v>
      </c>
      <c r="L173" s="44">
        <f t="shared" si="28"/>
        <v>2.1</v>
      </c>
      <c r="M173" s="161">
        <f>Vulnerability!E172</f>
        <v>1.9</v>
      </c>
      <c r="N173" s="159">
        <f>Vulnerability!H172</f>
        <v>3.5</v>
      </c>
      <c r="O173" s="159">
        <f>Vulnerability!M172</f>
        <v>2.7</v>
      </c>
      <c r="P173" s="43">
        <f>Vulnerability!N172</f>
        <v>2.5</v>
      </c>
      <c r="Q173" s="159">
        <f>Vulnerability!S172</f>
        <v>1.3</v>
      </c>
      <c r="R173" s="158">
        <f>Vulnerability!W172</f>
        <v>0.3</v>
      </c>
      <c r="S173" s="158">
        <f>Vulnerability!Z172</f>
        <v>0.5</v>
      </c>
      <c r="T173" s="158">
        <f>Vulnerability!AC172</f>
        <v>8.3000000000000007</v>
      </c>
      <c r="U173" s="158">
        <f>Vulnerability!AI172</f>
        <v>2.8</v>
      </c>
      <c r="V173" s="159">
        <f>Vulnerability!AJ172</f>
        <v>3.9</v>
      </c>
      <c r="W173" s="43">
        <f>Vulnerability!AK172</f>
        <v>2.7</v>
      </c>
      <c r="X173" s="44">
        <f t="shared" si="29"/>
        <v>2.6</v>
      </c>
      <c r="Y173" s="160">
        <f>'Lack of Coping Capacity'!D172</f>
        <v>3.8</v>
      </c>
      <c r="Z173" s="157">
        <f>'Lack of Coping Capacity'!G172</f>
        <v>5.3</v>
      </c>
      <c r="AA173" s="43">
        <f>'Lack of Coping Capacity'!H172</f>
        <v>4.5999999999999996</v>
      </c>
      <c r="AB173" s="157">
        <f>'Lack of Coping Capacity'!M172</f>
        <v>2.1</v>
      </c>
      <c r="AC173" s="157">
        <f>'Lack of Coping Capacity'!R172</f>
        <v>1.9</v>
      </c>
      <c r="AD173" s="157">
        <f>'Lack of Coping Capacity'!V172</f>
        <v>4.2</v>
      </c>
      <c r="AE173" s="43">
        <f>'Lack of Coping Capacity'!W172</f>
        <v>2.7</v>
      </c>
      <c r="AF173" s="44">
        <f t="shared" si="30"/>
        <v>3.7</v>
      </c>
      <c r="AG173" s="170">
        <f t="shared" si="31"/>
        <v>2.7</v>
      </c>
      <c r="AH173" s="145">
        <f t="shared" si="32"/>
        <v>120</v>
      </c>
      <c r="AI173" s="165">
        <f>COUNTIF('Indicator Data'!C174:BB174,"No data")</f>
        <v>1</v>
      </c>
      <c r="AJ173" s="168">
        <f t="shared" si="27"/>
        <v>1.9607843137254902E-2</v>
      </c>
    </row>
    <row r="174" spans="1:36" s="3" customFormat="1" ht="16.5" thickTop="1" thickBot="1" x14ac:dyDescent="0.3">
      <c r="A174" s="130" t="s">
        <v>373</v>
      </c>
      <c r="B174" s="47" t="s">
        <v>91</v>
      </c>
      <c r="C174" s="164">
        <f>'Hazard &amp; Exposure'!AO173</f>
        <v>6</v>
      </c>
      <c r="D174" s="163">
        <f>'Hazard &amp; Exposure'!AP173</f>
        <v>1.5</v>
      </c>
      <c r="E174" s="163">
        <f>'Hazard &amp; Exposure'!AQ173</f>
        <v>5.8</v>
      </c>
      <c r="F174" s="163">
        <f>'Hazard &amp; Exposure'!AR173</f>
        <v>1.9</v>
      </c>
      <c r="G174" s="163">
        <f>'Hazard &amp; Exposure'!AU173</f>
        <v>0.4</v>
      </c>
      <c r="H174" s="43">
        <f>'Hazard &amp; Exposure'!AV173</f>
        <v>3.5</v>
      </c>
      <c r="I174" s="163">
        <f>'Hazard &amp; Exposure'!AY173</f>
        <v>0.4</v>
      </c>
      <c r="J174" s="163">
        <f>'Hazard &amp; Exposure'!BB173</f>
        <v>0</v>
      </c>
      <c r="K174" s="43">
        <f>'Hazard &amp; Exposure'!BC173</f>
        <v>0.3</v>
      </c>
      <c r="L174" s="44">
        <f t="shared" si="28"/>
        <v>2</v>
      </c>
      <c r="M174" s="161">
        <f>Vulnerability!E173</f>
        <v>5.6</v>
      </c>
      <c r="N174" s="159">
        <f>Vulnerability!H173</f>
        <v>1.4</v>
      </c>
      <c r="O174" s="159">
        <f>Vulnerability!M173</f>
        <v>6.1</v>
      </c>
      <c r="P174" s="43">
        <f>Vulnerability!N173</f>
        <v>4.7</v>
      </c>
      <c r="Q174" s="159">
        <f>Vulnerability!S173</f>
        <v>1.5</v>
      </c>
      <c r="R174" s="158">
        <f>Vulnerability!W173</f>
        <v>9.1</v>
      </c>
      <c r="S174" s="158">
        <f>Vulnerability!Z173</f>
        <v>7.1</v>
      </c>
      <c r="T174" s="158">
        <f>Vulnerability!AC173</f>
        <v>0</v>
      </c>
      <c r="U174" s="158">
        <f>Vulnerability!AI173</f>
        <v>6.6</v>
      </c>
      <c r="V174" s="159">
        <f>Vulnerability!AJ173</f>
        <v>6.6</v>
      </c>
      <c r="W174" s="43">
        <f>Vulnerability!AK173</f>
        <v>4.5</v>
      </c>
      <c r="X174" s="44">
        <f t="shared" si="29"/>
        <v>4.5999999999999996</v>
      </c>
      <c r="Y174" s="160">
        <f>'Lack of Coping Capacity'!D173</f>
        <v>6.3</v>
      </c>
      <c r="Z174" s="157">
        <f>'Lack of Coping Capacity'!G173</f>
        <v>7.4</v>
      </c>
      <c r="AA174" s="43">
        <f>'Lack of Coping Capacity'!H173</f>
        <v>6.9</v>
      </c>
      <c r="AB174" s="157">
        <f>'Lack of Coping Capacity'!M173</f>
        <v>7.6</v>
      </c>
      <c r="AC174" s="157">
        <f>'Lack of Coping Capacity'!R173</f>
        <v>6.8</v>
      </c>
      <c r="AD174" s="157">
        <f>'Lack of Coping Capacity'!V173</f>
        <v>8.6999999999999993</v>
      </c>
      <c r="AE174" s="43">
        <f>'Lack of Coping Capacity'!W173</f>
        <v>7.7</v>
      </c>
      <c r="AF174" s="44">
        <f t="shared" si="30"/>
        <v>7.3</v>
      </c>
      <c r="AG174" s="170">
        <f t="shared" si="31"/>
        <v>4.0999999999999996</v>
      </c>
      <c r="AH174" s="145">
        <f t="shared" si="32"/>
        <v>67</v>
      </c>
      <c r="AI174" s="165">
        <f>COUNTIF('Indicator Data'!C175:BB175,"No data")</f>
        <v>4</v>
      </c>
      <c r="AJ174" s="168">
        <f t="shared" si="27"/>
        <v>7.8431372549019607E-2</v>
      </c>
    </row>
    <row r="175" spans="1:36" ht="16.5" thickTop="1" thickBot="1" x14ac:dyDescent="0.3">
      <c r="A175" s="130" t="s">
        <v>322</v>
      </c>
      <c r="B175" s="47" t="s">
        <v>321</v>
      </c>
      <c r="C175" s="164">
        <f>'Hazard &amp; Exposure'!AO174</f>
        <v>0.1</v>
      </c>
      <c r="D175" s="163">
        <f>'Hazard &amp; Exposure'!AP174</f>
        <v>4.0999999999999996</v>
      </c>
      <c r="E175" s="163">
        <f>'Hazard &amp; Exposure'!AQ174</f>
        <v>0</v>
      </c>
      <c r="F175" s="163">
        <f>'Hazard &amp; Exposure'!AR174</f>
        <v>0</v>
      </c>
      <c r="G175" s="163">
        <f>'Hazard &amp; Exposure'!AU174</f>
        <v>1.7</v>
      </c>
      <c r="H175" s="43">
        <f>'Hazard &amp; Exposure'!AV174</f>
        <v>1.3</v>
      </c>
      <c r="I175" s="163">
        <f>'Hazard &amp; Exposure'!AY174</f>
        <v>2.2999999999999998</v>
      </c>
      <c r="J175" s="163">
        <f>'Hazard &amp; Exposure'!BB174</f>
        <v>0</v>
      </c>
      <c r="K175" s="43">
        <f>'Hazard &amp; Exposure'!BC174</f>
        <v>1.6</v>
      </c>
      <c r="L175" s="44">
        <f t="shared" si="28"/>
        <v>1.5</v>
      </c>
      <c r="M175" s="161">
        <f>Vulnerability!E174</f>
        <v>6.2</v>
      </c>
      <c r="N175" s="159">
        <f>Vulnerability!H174</f>
        <v>6.5</v>
      </c>
      <c r="O175" s="159">
        <f>Vulnerability!M174</f>
        <v>2.7</v>
      </c>
      <c r="P175" s="43">
        <f>Vulnerability!N174</f>
        <v>5.4</v>
      </c>
      <c r="Q175" s="159">
        <f>Vulnerability!S174</f>
        <v>4.5</v>
      </c>
      <c r="R175" s="158">
        <f>Vulnerability!W174</f>
        <v>4.4000000000000004</v>
      </c>
      <c r="S175" s="158">
        <f>Vulnerability!Z174</f>
        <v>5.6</v>
      </c>
      <c r="T175" s="158">
        <f>Vulnerability!AC174</f>
        <v>0</v>
      </c>
      <c r="U175" s="158">
        <f>Vulnerability!AI174</f>
        <v>4.2</v>
      </c>
      <c r="V175" s="159">
        <f>Vulnerability!AJ174</f>
        <v>3.8</v>
      </c>
      <c r="W175" s="43">
        <f>Vulnerability!AK174</f>
        <v>4.2</v>
      </c>
      <c r="X175" s="44">
        <f t="shared" si="29"/>
        <v>4.8</v>
      </c>
      <c r="Y175" s="160">
        <f>'Lack of Coping Capacity'!D174</f>
        <v>9.1999999999999993</v>
      </c>
      <c r="Z175" s="157">
        <f>'Lack of Coping Capacity'!G174</f>
        <v>7.4</v>
      </c>
      <c r="AA175" s="43">
        <f>'Lack of Coping Capacity'!H174</f>
        <v>8.3000000000000007</v>
      </c>
      <c r="AB175" s="157">
        <f>'Lack of Coping Capacity'!M174</f>
        <v>7.5</v>
      </c>
      <c r="AC175" s="157">
        <f>'Lack of Coping Capacity'!R174</f>
        <v>8.3000000000000007</v>
      </c>
      <c r="AD175" s="157">
        <f>'Lack of Coping Capacity'!V174</f>
        <v>8</v>
      </c>
      <c r="AE175" s="43">
        <f>'Lack of Coping Capacity'!W174</f>
        <v>7.9</v>
      </c>
      <c r="AF175" s="44">
        <f t="shared" si="30"/>
        <v>8.1</v>
      </c>
      <c r="AG175" s="170">
        <f t="shared" si="31"/>
        <v>3.9</v>
      </c>
      <c r="AH175" s="145">
        <f t="shared" si="32"/>
        <v>75</v>
      </c>
      <c r="AI175" s="165">
        <f>COUNTIF('Indicator Data'!C176:BB176,"No data")</f>
        <v>0</v>
      </c>
      <c r="AJ175" s="168">
        <f t="shared" si="27"/>
        <v>0</v>
      </c>
    </row>
    <row r="176" spans="1:36" ht="16.5" thickTop="1" thickBot="1" x14ac:dyDescent="0.3">
      <c r="A176" s="130" t="s">
        <v>324</v>
      </c>
      <c r="B176" s="47" t="s">
        <v>323</v>
      </c>
      <c r="C176" s="164">
        <f>'Hazard &amp; Exposure'!AO175</f>
        <v>0.1</v>
      </c>
      <c r="D176" s="163">
        <f>'Hazard &amp; Exposure'!AP175</f>
        <v>0.1</v>
      </c>
      <c r="E176" s="163">
        <f>'Hazard &amp; Exposure'!AQ175</f>
        <v>4.2</v>
      </c>
      <c r="F176" s="163">
        <f>'Hazard &amp; Exposure'!AR175</f>
        <v>8.3000000000000007</v>
      </c>
      <c r="G176" s="163">
        <f>'Hazard &amp; Exposure'!AU175</f>
        <v>0</v>
      </c>
      <c r="H176" s="43">
        <f>'Hazard &amp; Exposure'!AV175</f>
        <v>3.5</v>
      </c>
      <c r="I176" s="163">
        <f>'Hazard &amp; Exposure'!AY175</f>
        <v>0</v>
      </c>
      <c r="J176" s="163">
        <f>'Hazard &amp; Exposure'!BB175</f>
        <v>0</v>
      </c>
      <c r="K176" s="43">
        <f>'Hazard &amp; Exposure'!BC175</f>
        <v>0</v>
      </c>
      <c r="L176" s="44">
        <f t="shared" si="28"/>
        <v>1.9</v>
      </c>
      <c r="M176" s="161">
        <f>Vulnerability!E175</f>
        <v>3.8</v>
      </c>
      <c r="N176" s="159">
        <f>Vulnerability!H175</f>
        <v>6.1</v>
      </c>
      <c r="O176" s="159">
        <f>Vulnerability!M175</f>
        <v>10</v>
      </c>
      <c r="P176" s="43">
        <f>Vulnerability!N175</f>
        <v>5.9</v>
      </c>
      <c r="Q176" s="159">
        <f>Vulnerability!S175</f>
        <v>0</v>
      </c>
      <c r="R176" s="158">
        <f>Vulnerability!W175</f>
        <v>0.2</v>
      </c>
      <c r="S176" s="158">
        <f>Vulnerability!Z175</f>
        <v>0.9</v>
      </c>
      <c r="T176" s="158">
        <f>Vulnerability!AC175</f>
        <v>1.9</v>
      </c>
      <c r="U176" s="158">
        <f>Vulnerability!AI175</f>
        <v>4</v>
      </c>
      <c r="V176" s="159">
        <f>Vulnerability!AJ175</f>
        <v>1.9</v>
      </c>
      <c r="W176" s="43">
        <f>Vulnerability!AK175</f>
        <v>1</v>
      </c>
      <c r="X176" s="44">
        <f t="shared" si="29"/>
        <v>3.9</v>
      </c>
      <c r="Y176" s="160">
        <f>'Lack of Coping Capacity'!D175</f>
        <v>5.8</v>
      </c>
      <c r="Z176" s="157">
        <f>'Lack of Coping Capacity'!G175</f>
        <v>5.4</v>
      </c>
      <c r="AA176" s="43">
        <f>'Lack of Coping Capacity'!H175</f>
        <v>5.6</v>
      </c>
      <c r="AB176" s="157">
        <f>'Lack of Coping Capacity'!M175</f>
        <v>3.4</v>
      </c>
      <c r="AC176" s="157">
        <f>'Lack of Coping Capacity'!R175</f>
        <v>0.4</v>
      </c>
      <c r="AD176" s="157">
        <f>'Lack of Coping Capacity'!V175</f>
        <v>8.6999999999999993</v>
      </c>
      <c r="AE176" s="43">
        <f>'Lack of Coping Capacity'!W175</f>
        <v>4.2</v>
      </c>
      <c r="AF176" s="44">
        <f t="shared" si="30"/>
        <v>4.9000000000000004</v>
      </c>
      <c r="AG176" s="170">
        <f t="shared" si="31"/>
        <v>3.3</v>
      </c>
      <c r="AH176" s="145">
        <f t="shared" si="32"/>
        <v>94</v>
      </c>
      <c r="AI176" s="165">
        <f>COUNTIF('Indicator Data'!C177:BB177,"No data")</f>
        <v>9</v>
      </c>
      <c r="AJ176" s="168">
        <f t="shared" si="27"/>
        <v>0.17647058823529413</v>
      </c>
    </row>
    <row r="177" spans="1:36" ht="16.5" thickTop="1" thickBot="1" x14ac:dyDescent="0.3">
      <c r="A177" s="130" t="s">
        <v>326</v>
      </c>
      <c r="B177" s="47" t="s">
        <v>325</v>
      </c>
      <c r="C177" s="164">
        <f>'Hazard &amp; Exposure'!AO176</f>
        <v>6</v>
      </c>
      <c r="D177" s="163">
        <f>'Hazard &amp; Exposure'!AP176</f>
        <v>0.1</v>
      </c>
      <c r="E177" s="163">
        <f>'Hazard &amp; Exposure'!AQ176</f>
        <v>0</v>
      </c>
      <c r="F177" s="163">
        <f>'Hazard &amp; Exposure'!AR176</f>
        <v>2.9</v>
      </c>
      <c r="G177" s="163">
        <f>'Hazard &amp; Exposure'!AU176</f>
        <v>2</v>
      </c>
      <c r="H177" s="43">
        <f>'Hazard &amp; Exposure'!AV176</f>
        <v>2.5</v>
      </c>
      <c r="I177" s="163">
        <f>'Hazard &amp; Exposure'!AY176</f>
        <v>0.1</v>
      </c>
      <c r="J177" s="163">
        <f>'Hazard &amp; Exposure'!BB176</f>
        <v>0</v>
      </c>
      <c r="K177" s="43">
        <f>'Hazard &amp; Exposure'!BC176</f>
        <v>0.1</v>
      </c>
      <c r="L177" s="44">
        <f t="shared" si="28"/>
        <v>1.4</v>
      </c>
      <c r="M177" s="161">
        <f>Vulnerability!E176</f>
        <v>1.5</v>
      </c>
      <c r="N177" s="159">
        <f>Vulnerability!H176</f>
        <v>4.3</v>
      </c>
      <c r="O177" s="159">
        <f>Vulnerability!M176</f>
        <v>0</v>
      </c>
      <c r="P177" s="43">
        <f>Vulnerability!N176</f>
        <v>1.8</v>
      </c>
      <c r="Q177" s="159">
        <f>Vulnerability!S176</f>
        <v>0.8</v>
      </c>
      <c r="R177" s="158">
        <f>Vulnerability!W176</f>
        <v>1.9</v>
      </c>
      <c r="S177" s="158">
        <f>Vulnerability!Z176</f>
        <v>1.6</v>
      </c>
      <c r="T177" s="158">
        <f>Vulnerability!AC176</f>
        <v>0</v>
      </c>
      <c r="U177" s="158">
        <f>Vulnerability!AI176</f>
        <v>2.9</v>
      </c>
      <c r="V177" s="159">
        <f>Vulnerability!AJ176</f>
        <v>1.7</v>
      </c>
      <c r="W177" s="43">
        <f>Vulnerability!AK176</f>
        <v>1.3</v>
      </c>
      <c r="X177" s="44">
        <f t="shared" si="29"/>
        <v>1.6</v>
      </c>
      <c r="Y177" s="160">
        <f>'Lack of Coping Capacity'!D176</f>
        <v>4.4000000000000004</v>
      </c>
      <c r="Z177" s="157">
        <f>'Lack of Coping Capacity'!G176</f>
        <v>5.3</v>
      </c>
      <c r="AA177" s="43">
        <f>'Lack of Coping Capacity'!H176</f>
        <v>4.9000000000000004</v>
      </c>
      <c r="AB177" s="157">
        <f>'Lack of Coping Capacity'!M176</f>
        <v>1.6</v>
      </c>
      <c r="AC177" s="157">
        <f>'Lack of Coping Capacity'!R176</f>
        <v>0.6</v>
      </c>
      <c r="AD177" s="157">
        <f>'Lack of Coping Capacity'!V176</f>
        <v>4.0999999999999996</v>
      </c>
      <c r="AE177" s="43">
        <f>'Lack of Coping Capacity'!W176</f>
        <v>2.1</v>
      </c>
      <c r="AF177" s="44">
        <f t="shared" si="30"/>
        <v>3.6</v>
      </c>
      <c r="AG177" s="170">
        <f t="shared" si="31"/>
        <v>2</v>
      </c>
      <c r="AH177" s="145">
        <f t="shared" si="32"/>
        <v>151</v>
      </c>
      <c r="AI177" s="165">
        <f>COUNTIF('Indicator Data'!C178:BB178,"No data")</f>
        <v>3</v>
      </c>
      <c r="AJ177" s="168">
        <f t="shared" si="27"/>
        <v>5.8823529411764705E-2</v>
      </c>
    </row>
    <row r="178" spans="1:36" ht="16.5" thickTop="1" thickBot="1" x14ac:dyDescent="0.3">
      <c r="A178" s="130" t="s">
        <v>328</v>
      </c>
      <c r="B178" s="47" t="s">
        <v>327</v>
      </c>
      <c r="C178" s="164">
        <f>'Hazard &amp; Exposure'!AO177</f>
        <v>4.2</v>
      </c>
      <c r="D178" s="163">
        <f>'Hazard &amp; Exposure'!AP177</f>
        <v>4</v>
      </c>
      <c r="E178" s="163">
        <f>'Hazard &amp; Exposure'!AQ177</f>
        <v>7.6</v>
      </c>
      <c r="F178" s="163">
        <f>'Hazard &amp; Exposure'!AR177</f>
        <v>0</v>
      </c>
      <c r="G178" s="163">
        <f>'Hazard &amp; Exposure'!AU177</f>
        <v>3.4</v>
      </c>
      <c r="H178" s="43">
        <f>'Hazard &amp; Exposure'!AV177</f>
        <v>4.3</v>
      </c>
      <c r="I178" s="163">
        <f>'Hazard &amp; Exposure'!AY177</f>
        <v>0.5</v>
      </c>
      <c r="J178" s="163">
        <f>'Hazard &amp; Exposure'!BB177</f>
        <v>0</v>
      </c>
      <c r="K178" s="43">
        <f>'Hazard &amp; Exposure'!BC177</f>
        <v>0.4</v>
      </c>
      <c r="L178" s="44">
        <f t="shared" si="28"/>
        <v>2.6</v>
      </c>
      <c r="M178" s="161">
        <f>Vulnerability!E177</f>
        <v>1.9</v>
      </c>
      <c r="N178" s="159">
        <f>Vulnerability!H177</f>
        <v>3.1</v>
      </c>
      <c r="O178" s="159">
        <f>Vulnerability!M177</f>
        <v>2.2000000000000002</v>
      </c>
      <c r="P178" s="43">
        <f>Vulnerability!N177</f>
        <v>2.2999999999999998</v>
      </c>
      <c r="Q178" s="159">
        <f>Vulnerability!S177</f>
        <v>0.9</v>
      </c>
      <c r="R178" s="158">
        <f>Vulnerability!W177</f>
        <v>0.4</v>
      </c>
      <c r="S178" s="158">
        <f>Vulnerability!Z177</f>
        <v>1</v>
      </c>
      <c r="T178" s="158">
        <f>Vulnerability!AC177</f>
        <v>0</v>
      </c>
      <c r="U178" s="158">
        <f>Vulnerability!AI177</f>
        <v>1.1000000000000001</v>
      </c>
      <c r="V178" s="159">
        <f>Vulnerability!AJ177</f>
        <v>0.6</v>
      </c>
      <c r="W178" s="43">
        <f>Vulnerability!AK177</f>
        <v>0.8</v>
      </c>
      <c r="X178" s="44">
        <f t="shared" si="29"/>
        <v>1.6</v>
      </c>
      <c r="Y178" s="160">
        <f>'Lack of Coping Capacity'!D177</f>
        <v>6.4</v>
      </c>
      <c r="Z178" s="157">
        <f>'Lack of Coping Capacity'!G177</f>
        <v>5.5</v>
      </c>
      <c r="AA178" s="43">
        <f>'Lack of Coping Capacity'!H177</f>
        <v>6</v>
      </c>
      <c r="AB178" s="157">
        <f>'Lack of Coping Capacity'!M177</f>
        <v>3.3</v>
      </c>
      <c r="AC178" s="157">
        <f>'Lack of Coping Capacity'!R177</f>
        <v>2.6</v>
      </c>
      <c r="AD178" s="157">
        <f>'Lack of Coping Capacity'!V177</f>
        <v>4.9000000000000004</v>
      </c>
      <c r="AE178" s="43">
        <f>'Lack of Coping Capacity'!W177</f>
        <v>3.6</v>
      </c>
      <c r="AF178" s="44">
        <f t="shared" si="30"/>
        <v>4.9000000000000004</v>
      </c>
      <c r="AG178" s="170">
        <f t="shared" si="31"/>
        <v>2.7</v>
      </c>
      <c r="AH178" s="145">
        <f t="shared" si="32"/>
        <v>120</v>
      </c>
      <c r="AI178" s="165">
        <f>COUNTIF('Indicator Data'!C179:BB179,"No data")</f>
        <v>1</v>
      </c>
      <c r="AJ178" s="168">
        <f t="shared" si="27"/>
        <v>1.9607843137254902E-2</v>
      </c>
    </row>
    <row r="179" spans="1:36" ht="16.5" thickTop="1" thickBot="1" x14ac:dyDescent="0.3">
      <c r="A179" s="130" t="s">
        <v>330</v>
      </c>
      <c r="B179" s="47" t="s">
        <v>329</v>
      </c>
      <c r="C179" s="164">
        <f>'Hazard &amp; Exposure'!AO178</f>
        <v>9.8000000000000007</v>
      </c>
      <c r="D179" s="163">
        <f>'Hazard &amp; Exposure'!AP178</f>
        <v>5.4</v>
      </c>
      <c r="E179" s="163">
        <f>'Hazard &amp; Exposure'!AQ178</f>
        <v>6.6</v>
      </c>
      <c r="F179" s="163">
        <f>'Hazard &amp; Exposure'!AR178</f>
        <v>0</v>
      </c>
      <c r="G179" s="163">
        <f>'Hazard &amp; Exposure'!AU178</f>
        <v>1.1000000000000001</v>
      </c>
      <c r="H179" s="43">
        <f>'Hazard &amp; Exposure'!AV178</f>
        <v>5.9</v>
      </c>
      <c r="I179" s="163">
        <f>'Hazard &amp; Exposure'!AY178</f>
        <v>9.5</v>
      </c>
      <c r="J179" s="163">
        <f>'Hazard &amp; Exposure'!BB178</f>
        <v>0</v>
      </c>
      <c r="K179" s="43">
        <f>'Hazard &amp; Exposure'!BC178</f>
        <v>6.7</v>
      </c>
      <c r="L179" s="44">
        <f t="shared" si="28"/>
        <v>6.3</v>
      </c>
      <c r="M179" s="161">
        <f>Vulnerability!E178</f>
        <v>2.9</v>
      </c>
      <c r="N179" s="159">
        <f>Vulnerability!H178</f>
        <v>4.3</v>
      </c>
      <c r="O179" s="159">
        <f>Vulnerability!M178</f>
        <v>1</v>
      </c>
      <c r="P179" s="43">
        <f>Vulnerability!N178</f>
        <v>2.8</v>
      </c>
      <c r="Q179" s="159">
        <f>Vulnerability!S178</f>
        <v>9</v>
      </c>
      <c r="R179" s="158">
        <f>Vulnerability!W178</f>
        <v>0.2</v>
      </c>
      <c r="S179" s="158">
        <f>Vulnerability!Z178</f>
        <v>1</v>
      </c>
      <c r="T179" s="158">
        <f>Vulnerability!AC178</f>
        <v>0</v>
      </c>
      <c r="U179" s="158">
        <f>Vulnerability!AI178</f>
        <v>1.3</v>
      </c>
      <c r="V179" s="159">
        <f>Vulnerability!AJ178</f>
        <v>0.6</v>
      </c>
      <c r="W179" s="43">
        <f>Vulnerability!AK178</f>
        <v>6.4</v>
      </c>
      <c r="X179" s="44">
        <f t="shared" si="29"/>
        <v>4.9000000000000004</v>
      </c>
      <c r="Y179" s="160">
        <f>'Lack of Coping Capacity'!D178</f>
        <v>2.1</v>
      </c>
      <c r="Z179" s="157">
        <f>'Lack of Coping Capacity'!G178</f>
        <v>4.9000000000000004</v>
      </c>
      <c r="AA179" s="43">
        <f>'Lack of Coping Capacity'!H178</f>
        <v>3.5</v>
      </c>
      <c r="AB179" s="157">
        <f>'Lack of Coping Capacity'!M178</f>
        <v>2.9</v>
      </c>
      <c r="AC179" s="157">
        <f>'Lack of Coping Capacity'!R178</f>
        <v>1.8</v>
      </c>
      <c r="AD179" s="157">
        <f>'Lack of Coping Capacity'!V178</f>
        <v>4.5</v>
      </c>
      <c r="AE179" s="43">
        <f>'Lack of Coping Capacity'!W178</f>
        <v>3.1</v>
      </c>
      <c r="AF179" s="44">
        <f t="shared" si="30"/>
        <v>3.3</v>
      </c>
      <c r="AG179" s="170">
        <f t="shared" si="31"/>
        <v>4.7</v>
      </c>
      <c r="AH179" s="145">
        <f t="shared" si="32"/>
        <v>39</v>
      </c>
      <c r="AI179" s="165">
        <f>COUNTIF('Indicator Data'!C180:BB180,"No data")</f>
        <v>1</v>
      </c>
      <c r="AJ179" s="168">
        <f t="shared" si="27"/>
        <v>1.9607843137254902E-2</v>
      </c>
    </row>
    <row r="180" spans="1:36" ht="16.5" thickTop="1" thickBot="1" x14ac:dyDescent="0.3">
      <c r="A180" s="130" t="s">
        <v>332</v>
      </c>
      <c r="B180" s="47" t="s">
        <v>331</v>
      </c>
      <c r="C180" s="164">
        <f>'Hazard &amp; Exposure'!AO179</f>
        <v>8</v>
      </c>
      <c r="D180" s="163">
        <f>'Hazard &amp; Exposure'!AP179</f>
        <v>6.9</v>
      </c>
      <c r="E180" s="163">
        <f>'Hazard &amp; Exposure'!AQ179</f>
        <v>0</v>
      </c>
      <c r="F180" s="163">
        <f>'Hazard &amp; Exposure'!AR179</f>
        <v>0</v>
      </c>
      <c r="G180" s="163">
        <f>'Hazard &amp; Exposure'!AU179</f>
        <v>3.4</v>
      </c>
      <c r="H180" s="43">
        <f>'Hazard &amp; Exposure'!AV179</f>
        <v>4.5</v>
      </c>
      <c r="I180" s="163">
        <f>'Hazard &amp; Exposure'!AY179</f>
        <v>1.9</v>
      </c>
      <c r="J180" s="163">
        <f>'Hazard &amp; Exposure'!BB179</f>
        <v>0</v>
      </c>
      <c r="K180" s="43">
        <f>'Hazard &amp; Exposure'!BC179</f>
        <v>1.3</v>
      </c>
      <c r="L180" s="44">
        <f t="shared" si="28"/>
        <v>3.1</v>
      </c>
      <c r="M180" s="161">
        <f>Vulnerability!E179</f>
        <v>3.9</v>
      </c>
      <c r="N180" s="159" t="str">
        <f>Vulnerability!H179</f>
        <v>x</v>
      </c>
      <c r="O180" s="159">
        <f>Vulnerability!M179</f>
        <v>0.2</v>
      </c>
      <c r="P180" s="43">
        <f>Vulnerability!N179</f>
        <v>2.7</v>
      </c>
      <c r="Q180" s="159">
        <f>Vulnerability!S179</f>
        <v>2.5</v>
      </c>
      <c r="R180" s="158">
        <f>Vulnerability!W179</f>
        <v>0.7</v>
      </c>
      <c r="S180" s="158">
        <f>Vulnerability!Z179</f>
        <v>4.2</v>
      </c>
      <c r="T180" s="158">
        <f>Vulnerability!AC179</f>
        <v>0</v>
      </c>
      <c r="U180" s="158">
        <f>Vulnerability!AI179</f>
        <v>1.4</v>
      </c>
      <c r="V180" s="159">
        <f>Vulnerability!AJ179</f>
        <v>1.7</v>
      </c>
      <c r="W180" s="43">
        <f>Vulnerability!AK179</f>
        <v>2.1</v>
      </c>
      <c r="X180" s="44">
        <f t="shared" si="29"/>
        <v>2.4</v>
      </c>
      <c r="Y180" s="160" t="str">
        <f>'Lack of Coping Capacity'!D179</f>
        <v>x</v>
      </c>
      <c r="Z180" s="157">
        <f>'Lack of Coping Capacity'!G179</f>
        <v>8</v>
      </c>
      <c r="AA180" s="43">
        <f>'Lack of Coping Capacity'!H179</f>
        <v>8</v>
      </c>
      <c r="AB180" s="157">
        <f>'Lack of Coping Capacity'!M179</f>
        <v>3.1</v>
      </c>
      <c r="AC180" s="157">
        <f>'Lack of Coping Capacity'!R179</f>
        <v>5.2</v>
      </c>
      <c r="AD180" s="157">
        <f>'Lack of Coping Capacity'!V179</f>
        <v>4.4000000000000004</v>
      </c>
      <c r="AE180" s="43">
        <f>'Lack of Coping Capacity'!W179</f>
        <v>4.2</v>
      </c>
      <c r="AF180" s="44">
        <f t="shared" si="30"/>
        <v>6.5</v>
      </c>
      <c r="AG180" s="170">
        <f t="shared" si="31"/>
        <v>3.6</v>
      </c>
      <c r="AH180" s="145">
        <f t="shared" si="32"/>
        <v>86</v>
      </c>
      <c r="AI180" s="165">
        <f>COUNTIF('Indicator Data'!C181:BB181,"No data")</f>
        <v>8</v>
      </c>
      <c r="AJ180" s="168">
        <f t="shared" si="27"/>
        <v>0.15686274509803921</v>
      </c>
    </row>
    <row r="181" spans="1:36" ht="16.5" thickTop="1" thickBot="1" x14ac:dyDescent="0.3">
      <c r="A181" s="130" t="s">
        <v>334</v>
      </c>
      <c r="B181" s="47" t="s">
        <v>333</v>
      </c>
      <c r="C181" s="164">
        <f>'Hazard &amp; Exposure'!AO180</f>
        <v>5</v>
      </c>
      <c r="D181" s="163">
        <f>'Hazard &amp; Exposure'!AP180</f>
        <v>0.1</v>
      </c>
      <c r="E181" s="163">
        <f>'Hazard &amp; Exposure'!AQ180</f>
        <v>2.9</v>
      </c>
      <c r="F181" s="163">
        <f>'Hazard &amp; Exposure'!AR180</f>
        <v>0.1</v>
      </c>
      <c r="G181" s="163">
        <f>'Hazard &amp; Exposure'!AU180</f>
        <v>0.7</v>
      </c>
      <c r="H181" s="43">
        <f>'Hazard &amp; Exposure'!AV180</f>
        <v>2</v>
      </c>
      <c r="I181" s="163">
        <f>'Hazard &amp; Exposure'!AY180</f>
        <v>0</v>
      </c>
      <c r="J181" s="163">
        <f>'Hazard &amp; Exposure'!BB180</f>
        <v>0</v>
      </c>
      <c r="K181" s="43">
        <f>'Hazard &amp; Exposure'!BC180</f>
        <v>0</v>
      </c>
      <c r="L181" s="44">
        <f t="shared" si="28"/>
        <v>1</v>
      </c>
      <c r="M181" s="161">
        <f>Vulnerability!E180</f>
        <v>6.2</v>
      </c>
      <c r="N181" s="159" t="str">
        <f>Vulnerability!H180</f>
        <v>x</v>
      </c>
      <c r="O181" s="159">
        <f>Vulnerability!M180</f>
        <v>10</v>
      </c>
      <c r="P181" s="43">
        <f>Vulnerability!N180</f>
        <v>7.5</v>
      </c>
      <c r="Q181" s="159">
        <f>Vulnerability!S180</f>
        <v>0</v>
      </c>
      <c r="R181" s="158">
        <f>Vulnerability!W180</f>
        <v>4.0999999999999996</v>
      </c>
      <c r="S181" s="158">
        <f>Vulnerability!Z180</f>
        <v>1.3</v>
      </c>
      <c r="T181" s="158">
        <f>Vulnerability!AC180</f>
        <v>0</v>
      </c>
      <c r="U181" s="158">
        <f>Vulnerability!AI180</f>
        <v>4</v>
      </c>
      <c r="V181" s="159">
        <f>Vulnerability!AJ180</f>
        <v>2.5</v>
      </c>
      <c r="W181" s="43">
        <f>Vulnerability!AK180</f>
        <v>1.3</v>
      </c>
      <c r="X181" s="44">
        <f t="shared" si="29"/>
        <v>5.2</v>
      </c>
      <c r="Y181" s="160" t="str">
        <f>'Lack of Coping Capacity'!D180</f>
        <v>x</v>
      </c>
      <c r="Z181" s="157">
        <f>'Lack of Coping Capacity'!G180</f>
        <v>6.3</v>
      </c>
      <c r="AA181" s="43">
        <f>'Lack of Coping Capacity'!H180</f>
        <v>6.3</v>
      </c>
      <c r="AB181" s="157">
        <f>'Lack of Coping Capacity'!M180</f>
        <v>7.9</v>
      </c>
      <c r="AC181" s="157">
        <f>'Lack of Coping Capacity'!R180</f>
        <v>0.8</v>
      </c>
      <c r="AD181" s="157">
        <f>'Lack of Coping Capacity'!V180</f>
        <v>5.3</v>
      </c>
      <c r="AE181" s="43">
        <f>'Lack of Coping Capacity'!W180</f>
        <v>4.7</v>
      </c>
      <c r="AF181" s="44">
        <f t="shared" si="30"/>
        <v>5.6</v>
      </c>
      <c r="AG181" s="170">
        <f t="shared" si="31"/>
        <v>3.1</v>
      </c>
      <c r="AH181" s="145">
        <f t="shared" si="32"/>
        <v>104</v>
      </c>
      <c r="AI181" s="165">
        <f>COUNTIF('Indicator Data'!C182:BB182,"No data")</f>
        <v>12</v>
      </c>
      <c r="AJ181" s="168">
        <f t="shared" si="27"/>
        <v>0.23529411764705882</v>
      </c>
    </row>
    <row r="182" spans="1:36" ht="16.5" thickTop="1" thickBot="1" x14ac:dyDescent="0.3">
      <c r="A182" s="130" t="s">
        <v>336</v>
      </c>
      <c r="B182" s="47" t="s">
        <v>335</v>
      </c>
      <c r="C182" s="164">
        <f>'Hazard &amp; Exposure'!AO181</f>
        <v>4.4000000000000004</v>
      </c>
      <c r="D182" s="163">
        <f>'Hazard &amp; Exposure'!AP181</f>
        <v>4.5999999999999996</v>
      </c>
      <c r="E182" s="163">
        <f>'Hazard &amp; Exposure'!AQ181</f>
        <v>0</v>
      </c>
      <c r="F182" s="163">
        <f>'Hazard &amp; Exposure'!AR181</f>
        <v>0</v>
      </c>
      <c r="G182" s="163">
        <f>'Hazard &amp; Exposure'!AU181</f>
        <v>5.0999999999999996</v>
      </c>
      <c r="H182" s="43">
        <f>'Hazard &amp; Exposure'!AV181</f>
        <v>3.1</v>
      </c>
      <c r="I182" s="163">
        <f>'Hazard &amp; Exposure'!AY181</f>
        <v>5.5</v>
      </c>
      <c r="J182" s="163">
        <f>'Hazard &amp; Exposure'!BB181</f>
        <v>8</v>
      </c>
      <c r="K182" s="43">
        <f>'Hazard &amp; Exposure'!BC181</f>
        <v>8</v>
      </c>
      <c r="L182" s="44">
        <f t="shared" si="28"/>
        <v>6.1</v>
      </c>
      <c r="M182" s="161">
        <f>Vulnerability!E181</f>
        <v>7.1</v>
      </c>
      <c r="N182" s="159">
        <f>Vulnerability!H181</f>
        <v>6</v>
      </c>
      <c r="O182" s="159">
        <f>Vulnerability!M181</f>
        <v>3.3</v>
      </c>
      <c r="P182" s="43">
        <f>Vulnerability!N181</f>
        <v>5.9</v>
      </c>
      <c r="Q182" s="159">
        <f>Vulnerability!S181</f>
        <v>7.3</v>
      </c>
      <c r="R182" s="158">
        <f>Vulnerability!W181</f>
        <v>7.7</v>
      </c>
      <c r="S182" s="158">
        <f>Vulnerability!Z181</f>
        <v>4.4000000000000004</v>
      </c>
      <c r="T182" s="158">
        <f>Vulnerability!AC181</f>
        <v>0</v>
      </c>
      <c r="U182" s="158">
        <f>Vulnerability!AI181</f>
        <v>6.1</v>
      </c>
      <c r="V182" s="159">
        <f>Vulnerability!AJ181</f>
        <v>5.0999999999999996</v>
      </c>
      <c r="W182" s="43">
        <f>Vulnerability!AK181</f>
        <v>6.3</v>
      </c>
      <c r="X182" s="44">
        <f t="shared" si="29"/>
        <v>6.1</v>
      </c>
      <c r="Y182" s="160" t="str">
        <f>'Lack of Coping Capacity'!D181</f>
        <v>x</v>
      </c>
      <c r="Z182" s="157">
        <f>'Lack of Coping Capacity'!G181</f>
        <v>6.8</v>
      </c>
      <c r="AA182" s="43">
        <f>'Lack of Coping Capacity'!H181</f>
        <v>6.8</v>
      </c>
      <c r="AB182" s="157">
        <f>'Lack of Coping Capacity'!M181</f>
        <v>7.3</v>
      </c>
      <c r="AC182" s="157">
        <f>'Lack of Coping Capacity'!R181</f>
        <v>7</v>
      </c>
      <c r="AD182" s="157">
        <f>'Lack of Coping Capacity'!V181</f>
        <v>7.9</v>
      </c>
      <c r="AE182" s="43">
        <f>'Lack of Coping Capacity'!W181</f>
        <v>7.4</v>
      </c>
      <c r="AF182" s="44">
        <f t="shared" si="30"/>
        <v>7.1</v>
      </c>
      <c r="AG182" s="170">
        <f t="shared" si="31"/>
        <v>6.4</v>
      </c>
      <c r="AH182" s="145">
        <f t="shared" si="32"/>
        <v>13</v>
      </c>
      <c r="AI182" s="165">
        <f>COUNTIF('Indicator Data'!C183:BB183,"No data")</f>
        <v>1</v>
      </c>
      <c r="AJ182" s="168">
        <f t="shared" si="27"/>
        <v>1.9607843137254902E-2</v>
      </c>
    </row>
    <row r="183" spans="1:36" ht="16.5" thickTop="1" thickBot="1" x14ac:dyDescent="0.3">
      <c r="A183" s="130" t="s">
        <v>338</v>
      </c>
      <c r="B183" s="47" t="s">
        <v>337</v>
      </c>
      <c r="C183" s="164">
        <f>'Hazard &amp; Exposure'!AO182</f>
        <v>2.8</v>
      </c>
      <c r="D183" s="163">
        <f>'Hazard &amp; Exposure'!AP182</f>
        <v>7.1</v>
      </c>
      <c r="E183" s="163">
        <f>'Hazard &amp; Exposure'!AQ182</f>
        <v>0</v>
      </c>
      <c r="F183" s="163">
        <f>'Hazard &amp; Exposure'!AR182</f>
        <v>0</v>
      </c>
      <c r="G183" s="163">
        <f>'Hazard &amp; Exposure'!AU182</f>
        <v>1.5</v>
      </c>
      <c r="H183" s="43">
        <f>'Hazard &amp; Exposure'!AV182</f>
        <v>2.8</v>
      </c>
      <c r="I183" s="163">
        <f>'Hazard &amp; Exposure'!AY182</f>
        <v>3.4</v>
      </c>
      <c r="J183" s="163">
        <f>'Hazard &amp; Exposure'!BB182</f>
        <v>9</v>
      </c>
      <c r="K183" s="43">
        <f>'Hazard &amp; Exposure'!BC182</f>
        <v>9</v>
      </c>
      <c r="L183" s="44">
        <f t="shared" si="28"/>
        <v>6.9</v>
      </c>
      <c r="M183" s="161">
        <f>Vulnerability!E182</f>
        <v>1.8</v>
      </c>
      <c r="N183" s="159">
        <f>Vulnerability!H182</f>
        <v>2.2000000000000002</v>
      </c>
      <c r="O183" s="159">
        <f>Vulnerability!M182</f>
        <v>0.6</v>
      </c>
      <c r="P183" s="43">
        <f>Vulnerability!N182</f>
        <v>1.6</v>
      </c>
      <c r="Q183" s="159">
        <f>Vulnerability!S182</f>
        <v>8.8000000000000007</v>
      </c>
      <c r="R183" s="158">
        <f>Vulnerability!W182</f>
        <v>1.7</v>
      </c>
      <c r="S183" s="158">
        <f>Vulnerability!Z182</f>
        <v>0.5</v>
      </c>
      <c r="T183" s="158">
        <f>Vulnerability!AC182</f>
        <v>0</v>
      </c>
      <c r="U183" s="158">
        <f>Vulnerability!AI182</f>
        <v>2.5</v>
      </c>
      <c r="V183" s="159">
        <f>Vulnerability!AJ182</f>
        <v>1.2</v>
      </c>
      <c r="W183" s="43">
        <f>Vulnerability!AK182</f>
        <v>6.3</v>
      </c>
      <c r="X183" s="44">
        <f t="shared" si="29"/>
        <v>4.3</v>
      </c>
      <c r="Y183" s="160" t="str">
        <f>'Lack of Coping Capacity'!D182</f>
        <v>x</v>
      </c>
      <c r="Z183" s="157">
        <f>'Lack of Coping Capacity'!G182</f>
        <v>6.9</v>
      </c>
      <c r="AA183" s="43">
        <f>'Lack of Coping Capacity'!H182</f>
        <v>6.9</v>
      </c>
      <c r="AB183" s="157">
        <f>'Lack of Coping Capacity'!M182</f>
        <v>2.2000000000000002</v>
      </c>
      <c r="AC183" s="157">
        <f>'Lack of Coping Capacity'!R182</f>
        <v>1.3</v>
      </c>
      <c r="AD183" s="157">
        <f>'Lack of Coping Capacity'!V182</f>
        <v>4.7</v>
      </c>
      <c r="AE183" s="43">
        <f>'Lack of Coping Capacity'!W182</f>
        <v>2.7</v>
      </c>
      <c r="AF183" s="44">
        <f t="shared" si="30"/>
        <v>5.2</v>
      </c>
      <c r="AG183" s="170">
        <f t="shared" si="31"/>
        <v>5.4</v>
      </c>
      <c r="AH183" s="145">
        <f t="shared" si="32"/>
        <v>27</v>
      </c>
      <c r="AI183" s="165">
        <f>COUNTIF('Indicator Data'!C184:BB184,"No data")</f>
        <v>2</v>
      </c>
      <c r="AJ183" s="168">
        <f t="shared" si="27"/>
        <v>3.9215686274509803E-2</v>
      </c>
    </row>
    <row r="184" spans="1:36" ht="16.5" thickTop="1" thickBot="1" x14ac:dyDescent="0.3">
      <c r="A184" s="130" t="s">
        <v>340</v>
      </c>
      <c r="B184" s="47" t="s">
        <v>339</v>
      </c>
      <c r="C184" s="164">
        <f>'Hazard &amp; Exposure'!AO183</f>
        <v>7.8</v>
      </c>
      <c r="D184" s="163">
        <f>'Hazard &amp; Exposure'!AP183</f>
        <v>3.6</v>
      </c>
      <c r="E184" s="163">
        <f>'Hazard &amp; Exposure'!AQ183</f>
        <v>8</v>
      </c>
      <c r="F184" s="163">
        <f>'Hazard &amp; Exposure'!AR183</f>
        <v>0.2</v>
      </c>
      <c r="G184" s="163">
        <f>'Hazard &amp; Exposure'!AU183</f>
        <v>3.9</v>
      </c>
      <c r="H184" s="43">
        <f>'Hazard &amp; Exposure'!AV183</f>
        <v>5.4</v>
      </c>
      <c r="I184" s="163">
        <f>'Hazard &amp; Exposure'!AY183</f>
        <v>0.5</v>
      </c>
      <c r="J184" s="163">
        <f>'Hazard &amp; Exposure'!BB183</f>
        <v>0</v>
      </c>
      <c r="K184" s="43">
        <f>'Hazard &amp; Exposure'!BC183</f>
        <v>0.4</v>
      </c>
      <c r="L184" s="44">
        <f t="shared" si="28"/>
        <v>3.3</v>
      </c>
      <c r="M184" s="161">
        <f>Vulnerability!E183</f>
        <v>1.9</v>
      </c>
      <c r="N184" s="159">
        <f>Vulnerability!H183</f>
        <v>3.3</v>
      </c>
      <c r="O184" s="159">
        <f>Vulnerability!M183</f>
        <v>0</v>
      </c>
      <c r="P184" s="43">
        <f>Vulnerability!N183</f>
        <v>1.8</v>
      </c>
      <c r="Q184" s="159">
        <f>Vulnerability!S183</f>
        <v>0</v>
      </c>
      <c r="R184" s="158">
        <f>Vulnerability!W183</f>
        <v>0</v>
      </c>
      <c r="S184" s="158">
        <f>Vulnerability!Z183</f>
        <v>0.6</v>
      </c>
      <c r="T184" s="158">
        <f>Vulnerability!AC183</f>
        <v>0</v>
      </c>
      <c r="U184" s="158">
        <f>Vulnerability!AI183</f>
        <v>1.2</v>
      </c>
      <c r="V184" s="159">
        <f>Vulnerability!AJ183</f>
        <v>0.5</v>
      </c>
      <c r="W184" s="43">
        <f>Vulnerability!AK183</f>
        <v>0.3</v>
      </c>
      <c r="X184" s="44">
        <f t="shared" si="29"/>
        <v>1.1000000000000001</v>
      </c>
      <c r="Y184" s="160">
        <f>'Lack of Coping Capacity'!D183</f>
        <v>2.1</v>
      </c>
      <c r="Z184" s="157">
        <f>'Lack of Coping Capacity'!G183</f>
        <v>2.9</v>
      </c>
      <c r="AA184" s="43">
        <f>'Lack of Coping Capacity'!H183</f>
        <v>2.5</v>
      </c>
      <c r="AB184" s="157">
        <f>'Lack of Coping Capacity'!M183</f>
        <v>1.1000000000000001</v>
      </c>
      <c r="AC184" s="157">
        <f>'Lack of Coping Capacity'!R183</f>
        <v>1.9</v>
      </c>
      <c r="AD184" s="157">
        <f>'Lack of Coping Capacity'!V183</f>
        <v>2.5</v>
      </c>
      <c r="AE184" s="43">
        <f>'Lack of Coping Capacity'!W183</f>
        <v>1.8</v>
      </c>
      <c r="AF184" s="44">
        <f t="shared" si="30"/>
        <v>2.2000000000000002</v>
      </c>
      <c r="AG184" s="170">
        <f t="shared" si="31"/>
        <v>2</v>
      </c>
      <c r="AH184" s="145">
        <f t="shared" si="32"/>
        <v>151</v>
      </c>
      <c r="AI184" s="165">
        <f>COUNTIF('Indicator Data'!C185:BB185,"No data")</f>
        <v>7</v>
      </c>
      <c r="AJ184" s="168">
        <f t="shared" si="27"/>
        <v>0.13725490196078433</v>
      </c>
    </row>
    <row r="185" spans="1:36" ht="16.5" thickTop="1" thickBot="1" x14ac:dyDescent="0.3">
      <c r="A185" s="130" t="s">
        <v>888</v>
      </c>
      <c r="B185" s="47" t="s">
        <v>341</v>
      </c>
      <c r="C185" s="164">
        <f>'Hazard &amp; Exposure'!AO184</f>
        <v>0.1</v>
      </c>
      <c r="D185" s="163">
        <f>'Hazard &amp; Exposure'!AP184</f>
        <v>4.5999999999999996</v>
      </c>
      <c r="E185" s="163">
        <f>'Hazard &amp; Exposure'!AQ184</f>
        <v>4.9000000000000004</v>
      </c>
      <c r="F185" s="163">
        <f>'Hazard &amp; Exposure'!AR184</f>
        <v>0</v>
      </c>
      <c r="G185" s="163">
        <f>'Hazard &amp; Exposure'!AU184</f>
        <v>0</v>
      </c>
      <c r="H185" s="43">
        <f>'Hazard &amp; Exposure'!AV184</f>
        <v>2.2000000000000002</v>
      </c>
      <c r="I185" s="163">
        <f>'Hazard &amp; Exposure'!AY184</f>
        <v>2.9</v>
      </c>
      <c r="J185" s="163">
        <f>'Hazard &amp; Exposure'!BB184</f>
        <v>0</v>
      </c>
      <c r="K185" s="43">
        <f>'Hazard &amp; Exposure'!BC184</f>
        <v>2</v>
      </c>
      <c r="L185" s="44">
        <f t="shared" si="28"/>
        <v>2.1</v>
      </c>
      <c r="M185" s="161">
        <f>Vulnerability!E184</f>
        <v>0.9</v>
      </c>
      <c r="N185" s="159">
        <f>Vulnerability!H184</f>
        <v>3</v>
      </c>
      <c r="O185" s="159">
        <f>Vulnerability!M184</f>
        <v>0</v>
      </c>
      <c r="P185" s="43">
        <f>Vulnerability!N184</f>
        <v>1.2</v>
      </c>
      <c r="Q185" s="159">
        <f>Vulnerability!S184</f>
        <v>5.3</v>
      </c>
      <c r="R185" s="158">
        <f>Vulnerability!W184</f>
        <v>0.4</v>
      </c>
      <c r="S185" s="158">
        <f>Vulnerability!Z184</f>
        <v>0.4</v>
      </c>
      <c r="T185" s="158">
        <f>Vulnerability!AC184</f>
        <v>0</v>
      </c>
      <c r="U185" s="158">
        <f>Vulnerability!AI184</f>
        <v>0.8</v>
      </c>
      <c r="V185" s="159">
        <f>Vulnerability!AJ184</f>
        <v>0.4</v>
      </c>
      <c r="W185" s="43">
        <f>Vulnerability!AK184</f>
        <v>3.2</v>
      </c>
      <c r="X185" s="44">
        <f t="shared" si="29"/>
        <v>2.2999999999999998</v>
      </c>
      <c r="Y185" s="160">
        <f>'Lack of Coping Capacity'!D184</f>
        <v>2.1</v>
      </c>
      <c r="Z185" s="157">
        <f>'Lack of Coping Capacity'!G184</f>
        <v>2.2000000000000002</v>
      </c>
      <c r="AA185" s="43">
        <f>'Lack of Coping Capacity'!H184</f>
        <v>2.2000000000000002</v>
      </c>
      <c r="AB185" s="157">
        <f>'Lack of Coping Capacity'!M184</f>
        <v>1.6</v>
      </c>
      <c r="AC185" s="157">
        <f>'Lack of Coping Capacity'!R184</f>
        <v>0</v>
      </c>
      <c r="AD185" s="157">
        <f>'Lack of Coping Capacity'!V184</f>
        <v>1.5</v>
      </c>
      <c r="AE185" s="43">
        <f>'Lack of Coping Capacity'!W184</f>
        <v>1</v>
      </c>
      <c r="AF185" s="44">
        <f t="shared" si="30"/>
        <v>1.6</v>
      </c>
      <c r="AG185" s="170">
        <f t="shared" si="31"/>
        <v>2</v>
      </c>
      <c r="AH185" s="145">
        <f t="shared" si="32"/>
        <v>151</v>
      </c>
      <c r="AI185" s="165">
        <f>COUNTIF('Indicator Data'!C186:BB186,"No data")</f>
        <v>4</v>
      </c>
      <c r="AJ185" s="168">
        <f t="shared" si="27"/>
        <v>7.8431372549019607E-2</v>
      </c>
    </row>
    <row r="186" spans="1:36" ht="16.5" thickTop="1" thickBot="1" x14ac:dyDescent="0.3">
      <c r="A186" s="130" t="s">
        <v>343</v>
      </c>
      <c r="B186" s="47" t="s">
        <v>342</v>
      </c>
      <c r="C186" s="164">
        <f>'Hazard &amp; Exposure'!AO185</f>
        <v>7.9</v>
      </c>
      <c r="D186" s="163">
        <f>'Hazard &amp; Exposure'!AP185</f>
        <v>6</v>
      </c>
      <c r="E186" s="163">
        <f>'Hazard &amp; Exposure'!AQ185</f>
        <v>9.1999999999999993</v>
      </c>
      <c r="F186" s="163">
        <f>'Hazard &amp; Exposure'!AR185</f>
        <v>8.3000000000000007</v>
      </c>
      <c r="G186" s="163">
        <f>'Hazard &amp; Exposure'!AU185</f>
        <v>3.6</v>
      </c>
      <c r="H186" s="43">
        <f>'Hazard &amp; Exposure'!AV185</f>
        <v>7.4</v>
      </c>
      <c r="I186" s="163">
        <f>'Hazard &amp; Exposure'!AY185</f>
        <v>7.3</v>
      </c>
      <c r="J186" s="163">
        <f>'Hazard &amp; Exposure'!BB185</f>
        <v>0</v>
      </c>
      <c r="K186" s="43">
        <f>'Hazard &amp; Exposure'!BC185</f>
        <v>5.0999999999999996</v>
      </c>
      <c r="L186" s="44">
        <f t="shared" si="28"/>
        <v>6.4</v>
      </c>
      <c r="M186" s="161">
        <f>Vulnerability!E185</f>
        <v>0.6</v>
      </c>
      <c r="N186" s="159">
        <f>Vulnerability!H185</f>
        <v>3.8</v>
      </c>
      <c r="O186" s="159">
        <f>Vulnerability!M185</f>
        <v>0</v>
      </c>
      <c r="P186" s="43">
        <f>Vulnerability!N185</f>
        <v>1.3</v>
      </c>
      <c r="Q186" s="159">
        <f>Vulnerability!S185</f>
        <v>5.6</v>
      </c>
      <c r="R186" s="158">
        <f>Vulnerability!W185</f>
        <v>0.8</v>
      </c>
      <c r="S186" s="158">
        <f>Vulnerability!Z185</f>
        <v>0.4</v>
      </c>
      <c r="T186" s="158">
        <f>Vulnerability!AC185</f>
        <v>0</v>
      </c>
      <c r="U186" s="158">
        <f>Vulnerability!AI185</f>
        <v>0.1</v>
      </c>
      <c r="V186" s="159">
        <f>Vulnerability!AJ185</f>
        <v>0.3</v>
      </c>
      <c r="W186" s="43">
        <f>Vulnerability!AK185</f>
        <v>3.4</v>
      </c>
      <c r="X186" s="44">
        <f t="shared" si="29"/>
        <v>2.4</v>
      </c>
      <c r="Y186" s="160">
        <f>'Lack of Coping Capacity'!D185</f>
        <v>3</v>
      </c>
      <c r="Z186" s="157">
        <f>'Lack of Coping Capacity'!G185</f>
        <v>2.2999999999999998</v>
      </c>
      <c r="AA186" s="43">
        <f>'Lack of Coping Capacity'!H185</f>
        <v>2.7</v>
      </c>
      <c r="AB186" s="157">
        <f>'Lack of Coping Capacity'!M185</f>
        <v>2.2000000000000002</v>
      </c>
      <c r="AC186" s="157">
        <f>'Lack of Coping Capacity'!R185</f>
        <v>1</v>
      </c>
      <c r="AD186" s="157">
        <f>'Lack of Coping Capacity'!V185</f>
        <v>2</v>
      </c>
      <c r="AE186" s="43">
        <f>'Lack of Coping Capacity'!W185</f>
        <v>1.7</v>
      </c>
      <c r="AF186" s="44">
        <f t="shared" si="30"/>
        <v>2.2000000000000002</v>
      </c>
      <c r="AG186" s="170">
        <f t="shared" si="31"/>
        <v>3.2</v>
      </c>
      <c r="AH186" s="145">
        <f t="shared" si="32"/>
        <v>100</v>
      </c>
      <c r="AI186" s="165">
        <f>COUNTIF('Indicator Data'!C187:BB187,"No data")</f>
        <v>3</v>
      </c>
      <c r="AJ186" s="168">
        <f t="shared" si="27"/>
        <v>5.8823529411764705E-2</v>
      </c>
    </row>
    <row r="187" spans="1:36" ht="16.5" thickTop="1" thickBot="1" x14ac:dyDescent="0.3">
      <c r="A187" s="130" t="s">
        <v>345</v>
      </c>
      <c r="B187" s="47" t="s">
        <v>344</v>
      </c>
      <c r="C187" s="164">
        <f>'Hazard &amp; Exposure'!AO186</f>
        <v>0.1</v>
      </c>
      <c r="D187" s="163">
        <f>'Hazard &amp; Exposure'!AP186</f>
        <v>3.9</v>
      </c>
      <c r="E187" s="163">
        <f>'Hazard &amp; Exposure'!AQ186</f>
        <v>0</v>
      </c>
      <c r="F187" s="163">
        <f>'Hazard &amp; Exposure'!AR186</f>
        <v>0</v>
      </c>
      <c r="G187" s="163">
        <f>'Hazard &amp; Exposure'!AU186</f>
        <v>0.9</v>
      </c>
      <c r="H187" s="43">
        <f>'Hazard &amp; Exposure'!AV186</f>
        <v>1.1000000000000001</v>
      </c>
      <c r="I187" s="163">
        <f>'Hazard &amp; Exposure'!AY186</f>
        <v>1.2</v>
      </c>
      <c r="J187" s="163">
        <f>'Hazard &amp; Exposure'!BB186</f>
        <v>0</v>
      </c>
      <c r="K187" s="43">
        <f>'Hazard &amp; Exposure'!BC186</f>
        <v>0.8</v>
      </c>
      <c r="L187" s="44">
        <f t="shared" si="28"/>
        <v>1</v>
      </c>
      <c r="M187" s="161">
        <f>Vulnerability!E186</f>
        <v>2.5</v>
      </c>
      <c r="N187" s="159">
        <f>Vulnerability!H186</f>
        <v>4.5</v>
      </c>
      <c r="O187" s="159">
        <f>Vulnerability!M186</f>
        <v>0.2</v>
      </c>
      <c r="P187" s="43">
        <f>Vulnerability!N186</f>
        <v>2.4</v>
      </c>
      <c r="Q187" s="159">
        <f>Vulnerability!S186</f>
        <v>0.9</v>
      </c>
      <c r="R187" s="158">
        <f>Vulnerability!W186</f>
        <v>1</v>
      </c>
      <c r="S187" s="158">
        <f>Vulnerability!Z186</f>
        <v>1.1000000000000001</v>
      </c>
      <c r="T187" s="158">
        <f>Vulnerability!AC186</f>
        <v>0</v>
      </c>
      <c r="U187" s="158">
        <f>Vulnerability!AI186</f>
        <v>2.2000000000000002</v>
      </c>
      <c r="V187" s="159">
        <f>Vulnerability!AJ186</f>
        <v>1.1000000000000001</v>
      </c>
      <c r="W187" s="43">
        <f>Vulnerability!AK186</f>
        <v>1</v>
      </c>
      <c r="X187" s="44">
        <f t="shared" si="29"/>
        <v>1.7</v>
      </c>
      <c r="Y187" s="160">
        <f>'Lack of Coping Capacity'!D186</f>
        <v>4</v>
      </c>
      <c r="Z187" s="157">
        <f>'Lack of Coping Capacity'!G186</f>
        <v>3.5</v>
      </c>
      <c r="AA187" s="43">
        <f>'Lack of Coping Capacity'!H186</f>
        <v>3.8</v>
      </c>
      <c r="AB187" s="157">
        <f>'Lack of Coping Capacity'!M186</f>
        <v>1.6</v>
      </c>
      <c r="AC187" s="157">
        <f>'Lack of Coping Capacity'!R186</f>
        <v>2.4</v>
      </c>
      <c r="AD187" s="157">
        <f>'Lack of Coping Capacity'!V186</f>
        <v>2</v>
      </c>
      <c r="AE187" s="43">
        <f>'Lack of Coping Capacity'!W186</f>
        <v>2</v>
      </c>
      <c r="AF187" s="44">
        <f t="shared" si="30"/>
        <v>2.9</v>
      </c>
      <c r="AG187" s="170">
        <f t="shared" si="31"/>
        <v>1.7</v>
      </c>
      <c r="AH187" s="145">
        <f t="shared" si="32"/>
        <v>166</v>
      </c>
      <c r="AI187" s="165">
        <f>COUNTIF('Indicator Data'!C188:BB188,"No data")</f>
        <v>2</v>
      </c>
      <c r="AJ187" s="168">
        <f t="shared" si="27"/>
        <v>3.9215686274509803E-2</v>
      </c>
    </row>
    <row r="188" spans="1:36" ht="16.5" thickTop="1" thickBot="1" x14ac:dyDescent="0.3">
      <c r="A188" s="130" t="s">
        <v>347</v>
      </c>
      <c r="B188" s="47" t="s">
        <v>346</v>
      </c>
      <c r="C188" s="164">
        <f>'Hazard &amp; Exposure'!AO187</f>
        <v>9.9</v>
      </c>
      <c r="D188" s="163">
        <f>'Hazard &amp; Exposure'!AP187</f>
        <v>6.2</v>
      </c>
      <c r="E188" s="163">
        <f>'Hazard &amp; Exposure'!AQ187</f>
        <v>0</v>
      </c>
      <c r="F188" s="163">
        <f>'Hazard &amp; Exposure'!AR187</f>
        <v>0</v>
      </c>
      <c r="G188" s="163">
        <f>'Hazard &amp; Exposure'!AU187</f>
        <v>5.7</v>
      </c>
      <c r="H188" s="43">
        <f>'Hazard &amp; Exposure'!AV187</f>
        <v>5.9</v>
      </c>
      <c r="I188" s="163">
        <f>'Hazard &amp; Exposure'!AY187</f>
        <v>4</v>
      </c>
      <c r="J188" s="163">
        <f>'Hazard &amp; Exposure'!BB187</f>
        <v>0</v>
      </c>
      <c r="K188" s="43">
        <f>'Hazard &amp; Exposure'!BC187</f>
        <v>2.8</v>
      </c>
      <c r="L188" s="44">
        <f t="shared" si="28"/>
        <v>4.5</v>
      </c>
      <c r="M188" s="161">
        <f>Vulnerability!E187</f>
        <v>2.5</v>
      </c>
      <c r="N188" s="159">
        <f>Vulnerability!H187</f>
        <v>2.5</v>
      </c>
      <c r="O188" s="159">
        <f>Vulnerability!M187</f>
        <v>0.4</v>
      </c>
      <c r="P188" s="43">
        <f>Vulnerability!N187</f>
        <v>2</v>
      </c>
      <c r="Q188" s="159">
        <f>Vulnerability!S187</f>
        <v>1.9</v>
      </c>
      <c r="R188" s="158">
        <f>Vulnerability!W187</f>
        <v>0.6</v>
      </c>
      <c r="S188" s="158">
        <f>Vulnerability!Z187</f>
        <v>2.2000000000000002</v>
      </c>
      <c r="T188" s="158">
        <f>Vulnerability!AC187</f>
        <v>0</v>
      </c>
      <c r="U188" s="158">
        <f>Vulnerability!AI187</f>
        <v>1.9</v>
      </c>
      <c r="V188" s="159">
        <f>Vulnerability!AJ187</f>
        <v>1.2</v>
      </c>
      <c r="W188" s="43">
        <f>Vulnerability!AK187</f>
        <v>1.6</v>
      </c>
      <c r="X188" s="44">
        <f t="shared" si="29"/>
        <v>1.8</v>
      </c>
      <c r="Y188" s="160">
        <f>'Lack of Coping Capacity'!D187</f>
        <v>2.6</v>
      </c>
      <c r="Z188" s="157">
        <f>'Lack of Coping Capacity'!G187</f>
        <v>7.6</v>
      </c>
      <c r="AA188" s="43">
        <f>'Lack of Coping Capacity'!H187</f>
        <v>5.0999999999999996</v>
      </c>
      <c r="AB188" s="157">
        <f>'Lack of Coping Capacity'!M187</f>
        <v>3.1</v>
      </c>
      <c r="AC188" s="157">
        <f>'Lack of Coping Capacity'!R187</f>
        <v>3.6</v>
      </c>
      <c r="AD188" s="157">
        <f>'Lack of Coping Capacity'!V187</f>
        <v>4.3</v>
      </c>
      <c r="AE188" s="43">
        <f>'Lack of Coping Capacity'!W187</f>
        <v>3.7</v>
      </c>
      <c r="AF188" s="44">
        <f t="shared" si="30"/>
        <v>4.4000000000000004</v>
      </c>
      <c r="AG188" s="170">
        <f t="shared" si="31"/>
        <v>3.3</v>
      </c>
      <c r="AH188" s="145">
        <f t="shared" si="32"/>
        <v>94</v>
      </c>
      <c r="AI188" s="165">
        <f>COUNTIF('Indicator Data'!C189:BB189,"No data")</f>
        <v>3</v>
      </c>
      <c r="AJ188" s="168">
        <f t="shared" si="27"/>
        <v>5.8823529411764705E-2</v>
      </c>
    </row>
    <row r="189" spans="1:36" ht="16.5" thickTop="1" thickBot="1" x14ac:dyDescent="0.3">
      <c r="A189" s="130" t="s">
        <v>349</v>
      </c>
      <c r="B189" s="47" t="s">
        <v>348</v>
      </c>
      <c r="C189" s="164">
        <f>'Hazard &amp; Exposure'!AO188</f>
        <v>8.1</v>
      </c>
      <c r="D189" s="163">
        <f>'Hazard &amp; Exposure'!AP188</f>
        <v>0.1</v>
      </c>
      <c r="E189" s="163">
        <f>'Hazard &amp; Exposure'!AQ188</f>
        <v>8.8000000000000007</v>
      </c>
      <c r="F189" s="163">
        <f>'Hazard &amp; Exposure'!AR188</f>
        <v>5.8</v>
      </c>
      <c r="G189" s="163">
        <f>'Hazard &amp; Exposure'!AU188</f>
        <v>1.1000000000000001</v>
      </c>
      <c r="H189" s="43">
        <f>'Hazard &amp; Exposure'!AV188</f>
        <v>5.8</v>
      </c>
      <c r="I189" s="163">
        <f>'Hazard &amp; Exposure'!AY188</f>
        <v>0</v>
      </c>
      <c r="J189" s="163">
        <f>'Hazard &amp; Exposure'!BB188</f>
        <v>0</v>
      </c>
      <c r="K189" s="43">
        <f>'Hazard &amp; Exposure'!BC188</f>
        <v>0</v>
      </c>
      <c r="L189" s="44">
        <f t="shared" si="28"/>
        <v>3.4</v>
      </c>
      <c r="M189" s="161">
        <f>Vulnerability!E188</f>
        <v>3.7</v>
      </c>
      <c r="N189" s="159" t="str">
        <f>Vulnerability!H188</f>
        <v>x</v>
      </c>
      <c r="O189" s="159">
        <f>Vulnerability!M188</f>
        <v>9</v>
      </c>
      <c r="P189" s="43">
        <f>Vulnerability!N188</f>
        <v>5.5</v>
      </c>
      <c r="Q189" s="159">
        <f>Vulnerability!S188</f>
        <v>0</v>
      </c>
      <c r="R189" s="158">
        <f>Vulnerability!W188</f>
        <v>0.9</v>
      </c>
      <c r="S189" s="158">
        <f>Vulnerability!Z188</f>
        <v>2</v>
      </c>
      <c r="T189" s="158">
        <f>Vulnerability!AC188</f>
        <v>10</v>
      </c>
      <c r="U189" s="158">
        <f>Vulnerability!AI188</f>
        <v>1.5</v>
      </c>
      <c r="V189" s="159">
        <f>Vulnerability!AJ188</f>
        <v>5.5</v>
      </c>
      <c r="W189" s="43">
        <f>Vulnerability!AK188</f>
        <v>3.2</v>
      </c>
      <c r="X189" s="44">
        <f t="shared" si="29"/>
        <v>4.4000000000000004</v>
      </c>
      <c r="Y189" s="160">
        <f>'Lack of Coping Capacity'!D188</f>
        <v>5.4</v>
      </c>
      <c r="Z189" s="157">
        <f>'Lack of Coping Capacity'!G188</f>
        <v>5.4</v>
      </c>
      <c r="AA189" s="43">
        <f>'Lack of Coping Capacity'!H188</f>
        <v>5.4</v>
      </c>
      <c r="AB189" s="157">
        <f>'Lack of Coping Capacity'!M188</f>
        <v>6.5</v>
      </c>
      <c r="AC189" s="157">
        <f>'Lack of Coping Capacity'!R188</f>
        <v>5</v>
      </c>
      <c r="AD189" s="157">
        <f>'Lack of Coping Capacity'!V188</f>
        <v>9.8000000000000007</v>
      </c>
      <c r="AE189" s="43">
        <f>'Lack of Coping Capacity'!W188</f>
        <v>7.1</v>
      </c>
      <c r="AF189" s="44">
        <f t="shared" si="30"/>
        <v>6.3</v>
      </c>
      <c r="AG189" s="170">
        <f t="shared" si="31"/>
        <v>4.5999999999999996</v>
      </c>
      <c r="AH189" s="145">
        <f t="shared" si="32"/>
        <v>41</v>
      </c>
      <c r="AI189" s="165">
        <f>COUNTIF('Indicator Data'!C190:BB190,"No data")</f>
        <v>7</v>
      </c>
      <c r="AJ189" s="168">
        <f t="shared" si="27"/>
        <v>0.13725490196078433</v>
      </c>
    </row>
    <row r="190" spans="1:36" ht="16.5" thickTop="1" thickBot="1" x14ac:dyDescent="0.3">
      <c r="A190" s="130" t="s">
        <v>889</v>
      </c>
      <c r="B190" s="47" t="s">
        <v>350</v>
      </c>
      <c r="C190" s="164">
        <f>'Hazard &amp; Exposure'!AO189</f>
        <v>8.3000000000000007</v>
      </c>
      <c r="D190" s="163">
        <f>'Hazard &amp; Exposure'!AP189</f>
        <v>5.6</v>
      </c>
      <c r="E190" s="163">
        <f>'Hazard &amp; Exposure'!AQ189</f>
        <v>6.8</v>
      </c>
      <c r="F190" s="163">
        <f>'Hazard &amp; Exposure'!AR189</f>
        <v>4.2</v>
      </c>
      <c r="G190" s="163">
        <f>'Hazard &amp; Exposure'!AU189</f>
        <v>0.9</v>
      </c>
      <c r="H190" s="43">
        <f>'Hazard &amp; Exposure'!AV189</f>
        <v>5.7</v>
      </c>
      <c r="I190" s="163">
        <f>'Hazard &amp; Exposure'!AY189</f>
        <v>0.3</v>
      </c>
      <c r="J190" s="163">
        <f>'Hazard &amp; Exposure'!BB189</f>
        <v>0</v>
      </c>
      <c r="K190" s="43">
        <f>'Hazard &amp; Exposure'!BC189</f>
        <v>0.2</v>
      </c>
      <c r="L190" s="44">
        <f t="shared" si="28"/>
        <v>3.4</v>
      </c>
      <c r="M190" s="161">
        <f>Vulnerability!E189</f>
        <v>2.9</v>
      </c>
      <c r="N190" s="159">
        <f>Vulnerability!H189</f>
        <v>6.2</v>
      </c>
      <c r="O190" s="159">
        <f>Vulnerability!M189</f>
        <v>0.1</v>
      </c>
      <c r="P190" s="43">
        <f>Vulnerability!N189</f>
        <v>3</v>
      </c>
      <c r="Q190" s="159">
        <f>Vulnerability!S189</f>
        <v>6.2</v>
      </c>
      <c r="R190" s="158">
        <f>Vulnerability!W189</f>
        <v>0.6</v>
      </c>
      <c r="S190" s="158">
        <f>Vulnerability!Z189</f>
        <v>1</v>
      </c>
      <c r="T190" s="158">
        <f>Vulnerability!AC189</f>
        <v>0.1</v>
      </c>
      <c r="U190" s="158">
        <f>Vulnerability!AI189</f>
        <v>2.4</v>
      </c>
      <c r="V190" s="159">
        <f>Vulnerability!AJ189</f>
        <v>1.1000000000000001</v>
      </c>
      <c r="W190" s="43">
        <f>Vulnerability!AK189</f>
        <v>4.0999999999999996</v>
      </c>
      <c r="X190" s="44">
        <f t="shared" si="29"/>
        <v>3.6</v>
      </c>
      <c r="Y190" s="160">
        <f>'Lack of Coping Capacity'!D189</f>
        <v>2.5</v>
      </c>
      <c r="Z190" s="157">
        <f>'Lack of Coping Capacity'!G189</f>
        <v>7.7</v>
      </c>
      <c r="AA190" s="43">
        <f>'Lack of Coping Capacity'!H189</f>
        <v>5.0999999999999996</v>
      </c>
      <c r="AB190" s="157">
        <f>'Lack of Coping Capacity'!M189</f>
        <v>2.6</v>
      </c>
      <c r="AC190" s="157">
        <f>'Lack of Coping Capacity'!R189</f>
        <v>3.8</v>
      </c>
      <c r="AD190" s="157">
        <f>'Lack of Coping Capacity'!V189</f>
        <v>5.3</v>
      </c>
      <c r="AE190" s="43">
        <f>'Lack of Coping Capacity'!W189</f>
        <v>3.9</v>
      </c>
      <c r="AF190" s="44">
        <f t="shared" si="30"/>
        <v>4.5</v>
      </c>
      <c r="AG190" s="170">
        <f t="shared" si="31"/>
        <v>3.8</v>
      </c>
      <c r="AH190" s="145">
        <f t="shared" si="32"/>
        <v>80</v>
      </c>
      <c r="AI190" s="165">
        <f>COUNTIF('Indicator Data'!C191:BB191,"No data")</f>
        <v>2</v>
      </c>
      <c r="AJ190" s="168">
        <f t="shared" si="27"/>
        <v>3.9215686274509803E-2</v>
      </c>
    </row>
    <row r="191" spans="1:36" ht="16.5" thickTop="1" thickBot="1" x14ac:dyDescent="0.3">
      <c r="A191" s="130" t="s">
        <v>375</v>
      </c>
      <c r="B191" s="47" t="s">
        <v>351</v>
      </c>
      <c r="C191" s="164">
        <f>'Hazard &amp; Exposure'!AO190</f>
        <v>3.1</v>
      </c>
      <c r="D191" s="163">
        <f>'Hazard &amp; Exposure'!AP190</f>
        <v>10</v>
      </c>
      <c r="E191" s="163">
        <f>'Hazard &amp; Exposure'!AQ190</f>
        <v>7</v>
      </c>
      <c r="F191" s="163">
        <f>'Hazard &amp; Exposure'!AR190</f>
        <v>8.3000000000000007</v>
      </c>
      <c r="G191" s="163">
        <f>'Hazard &amp; Exposure'!AU190</f>
        <v>3.3</v>
      </c>
      <c r="H191" s="43">
        <f>'Hazard &amp; Exposure'!AV190</f>
        <v>7.3</v>
      </c>
      <c r="I191" s="163">
        <f>'Hazard &amp; Exposure'!AY190</f>
        <v>4.3</v>
      </c>
      <c r="J191" s="163">
        <f>'Hazard &amp; Exposure'!BB190</f>
        <v>0</v>
      </c>
      <c r="K191" s="43">
        <f>'Hazard &amp; Exposure'!BC190</f>
        <v>3</v>
      </c>
      <c r="L191" s="44">
        <f t="shared" si="28"/>
        <v>5.6</v>
      </c>
      <c r="M191" s="161">
        <f>Vulnerability!E190</f>
        <v>2.7</v>
      </c>
      <c r="N191" s="159">
        <f>Vulnerability!H190</f>
        <v>3.5</v>
      </c>
      <c r="O191" s="159">
        <f>Vulnerability!M190</f>
        <v>1.8</v>
      </c>
      <c r="P191" s="43">
        <f>Vulnerability!N190</f>
        <v>2.7</v>
      </c>
      <c r="Q191" s="159">
        <f>Vulnerability!S190</f>
        <v>0</v>
      </c>
      <c r="R191" s="158">
        <f>Vulnerability!W190</f>
        <v>1.1000000000000001</v>
      </c>
      <c r="S191" s="158">
        <f>Vulnerability!Z190</f>
        <v>3.2</v>
      </c>
      <c r="T191" s="158">
        <f>Vulnerability!AC190</f>
        <v>0</v>
      </c>
      <c r="U191" s="158">
        <f>Vulnerability!AI190</f>
        <v>2.8</v>
      </c>
      <c r="V191" s="159">
        <f>Vulnerability!AJ190</f>
        <v>1.9</v>
      </c>
      <c r="W191" s="43">
        <f>Vulnerability!AK190</f>
        <v>1</v>
      </c>
      <c r="X191" s="44">
        <f t="shared" si="29"/>
        <v>1.9</v>
      </c>
      <c r="Y191" s="160">
        <f>'Lack of Coping Capacity'!D190</f>
        <v>4.2</v>
      </c>
      <c r="Z191" s="157">
        <f>'Lack of Coping Capacity'!G190</f>
        <v>6.3</v>
      </c>
      <c r="AA191" s="43">
        <f>'Lack of Coping Capacity'!H190</f>
        <v>5.3</v>
      </c>
      <c r="AB191" s="157">
        <f>'Lack of Coping Capacity'!M190</f>
        <v>2.4</v>
      </c>
      <c r="AC191" s="157">
        <f>'Lack of Coping Capacity'!R190</f>
        <v>3.5</v>
      </c>
      <c r="AD191" s="157">
        <f>'Lack of Coping Capacity'!V190</f>
        <v>5.5</v>
      </c>
      <c r="AE191" s="43">
        <f>'Lack of Coping Capacity'!W190</f>
        <v>3.8</v>
      </c>
      <c r="AF191" s="44">
        <f t="shared" si="30"/>
        <v>4.5999999999999996</v>
      </c>
      <c r="AG191" s="170">
        <f t="shared" si="31"/>
        <v>3.7</v>
      </c>
      <c r="AH191" s="145">
        <f t="shared" si="32"/>
        <v>83</v>
      </c>
      <c r="AI191" s="165">
        <f>COUNTIF('Indicator Data'!C192:BB192,"No data")</f>
        <v>2</v>
      </c>
      <c r="AJ191" s="168">
        <f t="shared" si="27"/>
        <v>3.9215686274509803E-2</v>
      </c>
    </row>
    <row r="192" spans="1:36" ht="16.5" thickTop="1" thickBot="1" x14ac:dyDescent="0.3">
      <c r="A192" s="130" t="s">
        <v>353</v>
      </c>
      <c r="B192" s="47" t="s">
        <v>352</v>
      </c>
      <c r="C192" s="164">
        <f>'Hazard &amp; Exposure'!AO191</f>
        <v>0.3</v>
      </c>
      <c r="D192" s="163">
        <f>'Hazard &amp; Exposure'!AP191</f>
        <v>4.2</v>
      </c>
      <c r="E192" s="163">
        <f>'Hazard &amp; Exposure'!AQ191</f>
        <v>5.0999999999999996</v>
      </c>
      <c r="F192" s="163">
        <f>'Hazard &amp; Exposure'!AR191</f>
        <v>0</v>
      </c>
      <c r="G192" s="163">
        <f>'Hazard &amp; Exposure'!AU191</f>
        <v>2.8</v>
      </c>
      <c r="H192" s="43">
        <f>'Hazard &amp; Exposure'!AV191</f>
        <v>2.7</v>
      </c>
      <c r="I192" s="163">
        <f>'Hazard &amp; Exposure'!AY191</f>
        <v>9.6999999999999993</v>
      </c>
      <c r="J192" s="163">
        <f>'Hazard &amp; Exposure'!BB191</f>
        <v>10</v>
      </c>
      <c r="K192" s="43">
        <f>'Hazard &amp; Exposure'!BC191</f>
        <v>10</v>
      </c>
      <c r="L192" s="44">
        <f t="shared" si="28"/>
        <v>8.1</v>
      </c>
      <c r="M192" s="161">
        <f>Vulnerability!E191</f>
        <v>5.3</v>
      </c>
      <c r="N192" s="159">
        <f>Vulnerability!H191</f>
        <v>6.3</v>
      </c>
      <c r="O192" s="159">
        <f>Vulnerability!M191</f>
        <v>2.2000000000000002</v>
      </c>
      <c r="P192" s="43">
        <f>Vulnerability!N191</f>
        <v>4.8</v>
      </c>
      <c r="Q192" s="159">
        <f>Vulnerability!S191</f>
        <v>9.5</v>
      </c>
      <c r="R192" s="158">
        <f>Vulnerability!W191</f>
        <v>0.5</v>
      </c>
      <c r="S192" s="158">
        <f>Vulnerability!Z191</f>
        <v>6.8</v>
      </c>
      <c r="T192" s="158">
        <f>Vulnerability!AC191</f>
        <v>0.1</v>
      </c>
      <c r="U192" s="158">
        <f>Vulnerability!AI191</f>
        <v>6.8</v>
      </c>
      <c r="V192" s="159">
        <f>Vulnerability!AJ191</f>
        <v>4.3</v>
      </c>
      <c r="W192" s="43">
        <f>Vulnerability!AK191</f>
        <v>7.8</v>
      </c>
      <c r="X192" s="44">
        <f t="shared" si="29"/>
        <v>6.5</v>
      </c>
      <c r="Y192" s="160">
        <f>'Lack of Coping Capacity'!D191</f>
        <v>8.5</v>
      </c>
      <c r="Z192" s="157">
        <f>'Lack of Coping Capacity'!G191</f>
        <v>7.8</v>
      </c>
      <c r="AA192" s="43">
        <f>'Lack of Coping Capacity'!H191</f>
        <v>8.1999999999999993</v>
      </c>
      <c r="AB192" s="157">
        <f>'Lack of Coping Capacity'!M191</f>
        <v>6.4</v>
      </c>
      <c r="AC192" s="157">
        <f>'Lack of Coping Capacity'!R191</f>
        <v>8</v>
      </c>
      <c r="AD192" s="157">
        <f>'Lack of Coping Capacity'!V191</f>
        <v>8.4</v>
      </c>
      <c r="AE192" s="43">
        <f>'Lack of Coping Capacity'!W191</f>
        <v>7.6</v>
      </c>
      <c r="AF192" s="44">
        <f t="shared" si="30"/>
        <v>7.9</v>
      </c>
      <c r="AG192" s="170">
        <f t="shared" si="31"/>
        <v>7.5</v>
      </c>
      <c r="AH192" s="145">
        <f t="shared" si="32"/>
        <v>5</v>
      </c>
      <c r="AI192" s="165">
        <f>COUNTIF('Indicator Data'!C193:BB193,"No data")</f>
        <v>0</v>
      </c>
      <c r="AJ192" s="168">
        <f t="shared" si="27"/>
        <v>0</v>
      </c>
    </row>
    <row r="193" spans="1:36" ht="16.5" thickTop="1" thickBot="1" x14ac:dyDescent="0.3">
      <c r="A193" s="130" t="s">
        <v>355</v>
      </c>
      <c r="B193" s="47" t="s">
        <v>354</v>
      </c>
      <c r="C193" s="164">
        <f>'Hazard &amp; Exposure'!AO192</f>
        <v>1.4</v>
      </c>
      <c r="D193" s="163">
        <f>'Hazard &amp; Exposure'!AP192</f>
        <v>4.3</v>
      </c>
      <c r="E193" s="163">
        <f>'Hazard &amp; Exposure'!AQ192</f>
        <v>0</v>
      </c>
      <c r="F193" s="163">
        <f>'Hazard &amp; Exposure'!AR192</f>
        <v>0</v>
      </c>
      <c r="G193" s="163">
        <f>'Hazard &amp; Exposure'!AU192</f>
        <v>3.7</v>
      </c>
      <c r="H193" s="43">
        <f>'Hazard &amp; Exposure'!AV192</f>
        <v>2.1</v>
      </c>
      <c r="I193" s="163">
        <f>'Hazard &amp; Exposure'!AY192</f>
        <v>2.6</v>
      </c>
      <c r="J193" s="163">
        <f>'Hazard &amp; Exposure'!BB192</f>
        <v>0</v>
      </c>
      <c r="K193" s="43">
        <f>'Hazard &amp; Exposure'!BC192</f>
        <v>1.8</v>
      </c>
      <c r="L193" s="44">
        <f t="shared" si="28"/>
        <v>2</v>
      </c>
      <c r="M193" s="161">
        <f>Vulnerability!E192</f>
        <v>6</v>
      </c>
      <c r="N193" s="159">
        <f>Vulnerability!H192</f>
        <v>8.1999999999999993</v>
      </c>
      <c r="O193" s="159">
        <f>Vulnerability!M192</f>
        <v>2.9</v>
      </c>
      <c r="P193" s="43">
        <f>Vulnerability!N192</f>
        <v>5.8</v>
      </c>
      <c r="Q193" s="159">
        <f>Vulnerability!S192</f>
        <v>4.2</v>
      </c>
      <c r="R193" s="158">
        <f>Vulnerability!W192</f>
        <v>8.8000000000000007</v>
      </c>
      <c r="S193" s="158">
        <f>Vulnerability!Z192</f>
        <v>5</v>
      </c>
      <c r="T193" s="158">
        <f>Vulnerability!AC192</f>
        <v>0.1</v>
      </c>
      <c r="U193" s="158">
        <f>Vulnerability!AI192</f>
        <v>8.6999999999999993</v>
      </c>
      <c r="V193" s="159">
        <f>Vulnerability!AJ192</f>
        <v>6.7</v>
      </c>
      <c r="W193" s="43">
        <f>Vulnerability!AK192</f>
        <v>5.6</v>
      </c>
      <c r="X193" s="44">
        <f t="shared" si="29"/>
        <v>5.7</v>
      </c>
      <c r="Y193" s="160">
        <f>'Lack of Coping Capacity'!D192</f>
        <v>3.5</v>
      </c>
      <c r="Z193" s="157">
        <f>'Lack of Coping Capacity'!G192</f>
        <v>6.1</v>
      </c>
      <c r="AA193" s="43">
        <f>'Lack of Coping Capacity'!H192</f>
        <v>4.8</v>
      </c>
      <c r="AB193" s="157">
        <f>'Lack of Coping Capacity'!M192</f>
        <v>7.4</v>
      </c>
      <c r="AC193" s="157">
        <f>'Lack of Coping Capacity'!R192</f>
        <v>7.6</v>
      </c>
      <c r="AD193" s="157">
        <f>'Lack of Coping Capacity'!V192</f>
        <v>7.6</v>
      </c>
      <c r="AE193" s="43">
        <f>'Lack of Coping Capacity'!W192</f>
        <v>7.5</v>
      </c>
      <c r="AF193" s="44">
        <f t="shared" si="30"/>
        <v>6.3</v>
      </c>
      <c r="AG193" s="170">
        <f t="shared" si="31"/>
        <v>4.2</v>
      </c>
      <c r="AH193" s="145">
        <f t="shared" si="32"/>
        <v>61</v>
      </c>
      <c r="AI193" s="165">
        <f>COUNTIF('Indicator Data'!C194:BB194,"No data")</f>
        <v>0</v>
      </c>
      <c r="AJ193" s="168">
        <f t="shared" si="27"/>
        <v>0</v>
      </c>
    </row>
    <row r="194" spans="1:36" ht="15.75" thickTop="1" x14ac:dyDescent="0.25">
      <c r="A194" s="130" t="s">
        <v>357</v>
      </c>
      <c r="B194" s="47" t="s">
        <v>356</v>
      </c>
      <c r="C194" s="164">
        <f>'Hazard &amp; Exposure'!AO193</f>
        <v>0.2</v>
      </c>
      <c r="D194" s="163">
        <f>'Hazard &amp; Exposure'!AP193</f>
        <v>3.8</v>
      </c>
      <c r="E194" s="163">
        <f>'Hazard &amp; Exposure'!AQ193</f>
        <v>0</v>
      </c>
      <c r="F194" s="163">
        <f>'Hazard &amp; Exposure'!AR193</f>
        <v>0.4</v>
      </c>
      <c r="G194" s="163">
        <f>'Hazard &amp; Exposure'!AU193</f>
        <v>6.2</v>
      </c>
      <c r="H194" s="43">
        <f>'Hazard &amp; Exposure'!AV193</f>
        <v>2.5</v>
      </c>
      <c r="I194" s="163">
        <f>'Hazard &amp; Exposure'!AY193</f>
        <v>3.2</v>
      </c>
      <c r="J194" s="163">
        <f>'Hazard &amp; Exposure'!BB193</f>
        <v>0</v>
      </c>
      <c r="K194" s="43">
        <f>'Hazard &amp; Exposure'!BC193</f>
        <v>2.2000000000000002</v>
      </c>
      <c r="L194" s="44">
        <f t="shared" si="28"/>
        <v>2.4</v>
      </c>
      <c r="M194" s="161">
        <f>Vulnerability!E193</f>
        <v>5.3</v>
      </c>
      <c r="N194" s="159">
        <f>Vulnerability!H193</f>
        <v>6.9</v>
      </c>
      <c r="O194" s="159">
        <f>Vulnerability!M193</f>
        <v>3.5</v>
      </c>
      <c r="P194" s="43">
        <f>Vulnerability!N193</f>
        <v>5.3</v>
      </c>
      <c r="Q194" s="159">
        <f>Vulnerability!S193</f>
        <v>4.8</v>
      </c>
      <c r="R194" s="158">
        <f>Vulnerability!W193</f>
        <v>7.6</v>
      </c>
      <c r="S194" s="158">
        <f>Vulnerability!Z193</f>
        <v>4.7</v>
      </c>
      <c r="T194" s="158">
        <f>Vulnerability!AC193</f>
        <v>0</v>
      </c>
      <c r="U194" s="158">
        <f>Vulnerability!AI193</f>
        <v>8.1999999999999993</v>
      </c>
      <c r="V194" s="159">
        <f>Vulnerability!AJ193</f>
        <v>5.9</v>
      </c>
      <c r="W194" s="43">
        <f>Vulnerability!AK193</f>
        <v>5.4</v>
      </c>
      <c r="X194" s="44">
        <f t="shared" si="29"/>
        <v>5.4</v>
      </c>
      <c r="Y194" s="160">
        <f>'Lack of Coping Capacity'!D193</f>
        <v>2.6</v>
      </c>
      <c r="Z194" s="157">
        <f>'Lack of Coping Capacity'!G193</f>
        <v>7.6</v>
      </c>
      <c r="AA194" s="43">
        <f>'Lack of Coping Capacity'!H193</f>
        <v>5.0999999999999996</v>
      </c>
      <c r="AB194" s="157">
        <f>'Lack of Coping Capacity'!M193</f>
        <v>5.9</v>
      </c>
      <c r="AC194" s="157">
        <f>'Lack of Coping Capacity'!R193</f>
        <v>6.8</v>
      </c>
      <c r="AD194" s="157">
        <f>'Lack of Coping Capacity'!V193</f>
        <v>5.8</v>
      </c>
      <c r="AE194" s="43">
        <f>'Lack of Coping Capacity'!W193</f>
        <v>6.2</v>
      </c>
      <c r="AF194" s="44">
        <f t="shared" si="30"/>
        <v>5.7</v>
      </c>
      <c r="AG194" s="171">
        <f t="shared" si="31"/>
        <v>4.2</v>
      </c>
      <c r="AH194" s="145">
        <f t="shared" si="32"/>
        <v>61</v>
      </c>
      <c r="AI194" s="165">
        <f>COUNTIF('Indicator Data'!C195:BB195,"No data")</f>
        <v>4</v>
      </c>
      <c r="AJ194" s="168">
        <f t="shared" si="27"/>
        <v>7.8431372549019607E-2</v>
      </c>
    </row>
  </sheetData>
  <autoFilter ref="A3:AI194">
    <sortState ref="A4:AI194">
      <sortCondition ref="A3:A194"/>
    </sortState>
  </autoFilter>
  <sortState ref="A4:B194">
    <sortCondition ref="A4:A194"/>
  </sortState>
  <mergeCells count="1">
    <mergeCell ref="A1:AI1"/>
  </mergeCells>
  <conditionalFormatting sqref="L4:L194">
    <cfRule type="cellIs" dxfId="49" priority="10" stopIfTrue="1" operator="between">
      <formula>6.1</formula>
      <formula>10</formula>
    </cfRule>
    <cfRule type="cellIs" dxfId="48" priority="221" stopIfTrue="1" operator="between">
      <formula>4.1</formula>
      <formula>6</formula>
    </cfRule>
    <cfRule type="cellIs" dxfId="47" priority="222" stopIfTrue="1" operator="between">
      <formula>2.7</formula>
      <formula>4</formula>
    </cfRule>
    <cfRule type="cellIs" dxfId="46" priority="223" stopIfTrue="1" operator="between">
      <formula>1.5</formula>
      <formula>2.6</formula>
    </cfRule>
    <cfRule type="cellIs" dxfId="45" priority="224" stopIfTrue="1" operator="between">
      <formula>0</formula>
      <formula>1.4</formula>
    </cfRule>
  </conditionalFormatting>
  <conditionalFormatting sqref="X4:X194">
    <cfRule type="cellIs" dxfId="44" priority="3" stopIfTrue="1" operator="between">
      <formula>6.4</formula>
      <formula>10</formula>
    </cfRule>
    <cfRule type="cellIs" dxfId="43" priority="217" stopIfTrue="1" operator="between">
      <formula>4.8</formula>
      <formula>6.3</formula>
    </cfRule>
    <cfRule type="cellIs" dxfId="42" priority="218" stopIfTrue="1" operator="between">
      <formula>3.2</formula>
      <formula>4.7</formula>
    </cfRule>
    <cfRule type="cellIs" dxfId="41" priority="219" stopIfTrue="1" operator="between">
      <formula>2</formula>
      <formula>3.1</formula>
    </cfRule>
    <cfRule type="cellIs" dxfId="40" priority="220" stopIfTrue="1" operator="between">
      <formula>0</formula>
      <formula>1.9</formula>
    </cfRule>
  </conditionalFormatting>
  <conditionalFormatting sqref="AF4:AF194">
    <cfRule type="cellIs" dxfId="39" priority="23" stopIfTrue="1" operator="between">
      <formula>7.4</formula>
      <formula>10</formula>
    </cfRule>
    <cfRule type="cellIs" dxfId="38" priority="213" stopIfTrue="1" operator="between">
      <formula>6</formula>
      <formula>7.3</formula>
    </cfRule>
    <cfRule type="cellIs" dxfId="37" priority="214" stopIfTrue="1" operator="between">
      <formula>4.7</formula>
      <formula>5.9</formula>
    </cfRule>
    <cfRule type="cellIs" dxfId="36" priority="215" stopIfTrue="1" operator="between">
      <formula>3.2</formula>
      <formula>4.6</formula>
    </cfRule>
    <cfRule type="cellIs" dxfId="35" priority="216" stopIfTrue="1" operator="between">
      <formula>0</formula>
      <formula>3.1</formula>
    </cfRule>
  </conditionalFormatting>
  <conditionalFormatting sqref="AG4:AG194">
    <cfRule type="cellIs" dxfId="34" priority="24" stopIfTrue="1" operator="between">
      <formula>6.5</formula>
      <formula>10</formula>
    </cfRule>
    <cfRule type="cellIs" dxfId="33" priority="157" stopIfTrue="1" operator="between">
      <formula>5</formula>
      <formula>6.5</formula>
    </cfRule>
    <cfRule type="cellIs" dxfId="32" priority="158" stopIfTrue="1" operator="between">
      <formula>3.5</formula>
      <formula>5</formula>
    </cfRule>
    <cfRule type="cellIs" dxfId="31" priority="159" stopIfTrue="1" operator="between">
      <formula>2</formula>
      <formula>3.5</formula>
    </cfRule>
    <cfRule type="cellIs" dxfId="30" priority="160" stopIfTrue="1" operator="between">
      <formula>0</formula>
      <formula>2</formula>
    </cfRule>
  </conditionalFormatting>
  <conditionalFormatting sqref="P4:P194">
    <cfRule type="cellIs" dxfId="29" priority="9" stopIfTrue="1" operator="between">
      <formula>7.1</formula>
      <formula>10</formula>
    </cfRule>
    <cfRule type="cellIs" dxfId="28" priority="129" stopIfTrue="1" operator="between">
      <formula>5.4</formula>
      <formula>7</formula>
    </cfRule>
    <cfRule type="cellIs" dxfId="27" priority="130" stopIfTrue="1" operator="between">
      <formula>3.5</formula>
      <formula>5.3</formula>
    </cfRule>
    <cfRule type="cellIs" dxfId="26" priority="131" stopIfTrue="1" operator="between">
      <formula>1.8</formula>
      <formula>3.4</formula>
    </cfRule>
    <cfRule type="cellIs" dxfId="25" priority="132" stopIfTrue="1" operator="between">
      <formula>0</formula>
      <formula>1.7</formula>
    </cfRule>
  </conditionalFormatting>
  <conditionalFormatting sqref="AE4:AE194">
    <cfRule type="cellIs" dxfId="24" priority="22" stopIfTrue="1" operator="between">
      <formula>7.4</formula>
      <formula>10</formula>
    </cfRule>
    <cfRule type="cellIs" dxfId="23" priority="109" stopIfTrue="1" operator="between">
      <formula>5.4</formula>
      <formula>7.3</formula>
    </cfRule>
    <cfRule type="cellIs" dxfId="22" priority="110" stopIfTrue="1" operator="between">
      <formula>3.5</formula>
      <formula>5.3</formula>
    </cfRule>
    <cfRule type="cellIs" dxfId="21" priority="111" stopIfTrue="1" operator="between">
      <formula>2.1</formula>
      <formula>3.4</formula>
    </cfRule>
    <cfRule type="cellIs" dxfId="20" priority="112" stopIfTrue="1" operator="between">
      <formula>0</formula>
      <formula>2</formula>
    </cfRule>
  </conditionalFormatting>
  <conditionalFormatting sqref="H4:H194">
    <cfRule type="cellIs" dxfId="19" priority="16" stopIfTrue="1" operator="between">
      <formula>6.9</formula>
      <formula>10</formula>
    </cfRule>
    <cfRule type="cellIs" dxfId="18" priority="37" stopIfTrue="1" operator="between">
      <formula>4.7</formula>
      <formula>6.8</formula>
    </cfRule>
    <cfRule type="cellIs" dxfId="17" priority="38" stopIfTrue="1" operator="between">
      <formula>2.8</formula>
      <formula>4.6</formula>
    </cfRule>
    <cfRule type="cellIs" dxfId="16" priority="39" stopIfTrue="1" operator="between">
      <formula>1.3</formula>
      <formula>2.7</formula>
    </cfRule>
    <cfRule type="cellIs" dxfId="15" priority="40" stopIfTrue="1" operator="between">
      <formula>0</formula>
      <formula>1.2</formula>
    </cfRule>
  </conditionalFormatting>
  <conditionalFormatting sqref="AA4:AA194">
    <cfRule type="cellIs" dxfId="14" priority="17" stopIfTrue="1" operator="between">
      <formula>7.3</formula>
      <formula>10</formula>
    </cfRule>
    <cfRule type="cellIs" dxfId="13" priority="18" stopIfTrue="1" operator="between">
      <formula>6</formula>
      <formula>7.2</formula>
    </cfRule>
    <cfRule type="cellIs" dxfId="12" priority="19" stopIfTrue="1" operator="between">
      <formula>4.9</formula>
      <formula>5.9</formula>
    </cfRule>
    <cfRule type="cellIs" dxfId="11" priority="20" stopIfTrue="1" operator="between">
      <formula>3.3</formula>
      <formula>4.8</formula>
    </cfRule>
    <cfRule type="cellIs" dxfId="10" priority="21" stopIfTrue="1" operator="between">
      <formula>0</formula>
      <formula>3.2</formula>
    </cfRule>
  </conditionalFormatting>
  <conditionalFormatting sqref="K4:K194">
    <cfRule type="cellIs" dxfId="9" priority="11" stopIfTrue="1" operator="between">
      <formula>9</formula>
      <formula>10</formula>
    </cfRule>
    <cfRule type="cellIs" dxfId="8" priority="12" stopIfTrue="1" operator="between">
      <formula>7</formula>
      <formula>8</formula>
    </cfRule>
    <cfRule type="cellIs" dxfId="7" priority="13" stopIfTrue="1" operator="between">
      <formula>3.1</formula>
      <formula>6.9</formula>
    </cfRule>
    <cfRule type="cellIs" dxfId="6" priority="14" stopIfTrue="1" operator="between">
      <formula>1</formula>
      <formula>3</formula>
    </cfRule>
    <cfRule type="cellIs" dxfId="5" priority="15" stopIfTrue="1" operator="between">
      <formula>0</formula>
      <formula>0.9</formula>
    </cfRule>
  </conditionalFormatting>
  <conditionalFormatting sqref="W4:W194">
    <cfRule type="cellIs" dxfId="4" priority="4" stopIfTrue="1" operator="between">
      <formula>6.3</formula>
      <formula>10</formula>
    </cfRule>
    <cfRule type="cellIs" dxfId="3" priority="5" stopIfTrue="1" operator="between">
      <formula>4.4</formula>
      <formula>6.2</formula>
    </cfRule>
    <cfRule type="cellIs" dxfId="2" priority="6" stopIfTrue="1" operator="between">
      <formula>2.9</formula>
      <formula>4.3</formula>
    </cfRule>
    <cfRule type="cellIs" dxfId="1" priority="7" stopIfTrue="1" operator="between">
      <formula>1.6</formula>
      <formula>2.8</formula>
    </cfRule>
    <cfRule type="cellIs" dxfId="0" priority="8" stopIfTrue="1" operator="between">
      <formula>0</formula>
      <formula>1.5</formula>
    </cfRule>
  </conditionalFormatting>
  <pageMargins left="0.70866141732283472" right="0.70866141732283472" top="0.74803149606299213" bottom="0.74803149606299213" header="0.31496062992125984" footer="0.31496062992125984"/>
  <pageSetup paperSize="9" scale="52" fitToHeight="0" orientation="landscape" r:id="rId1"/>
  <drawing r:id="rId2"/>
  <extLst>
    <ext xmlns:x14="http://schemas.microsoft.com/office/spreadsheetml/2009/9/main" uri="{78C0D931-6437-407d-A8EE-F0AAD7539E65}">
      <x14:conditionalFormattings>
        <x14:conditionalFormatting xmlns:xm="http://schemas.microsoft.com/office/excel/2006/main">
          <x14:cfRule type="iconSet" priority="1" id="{C9F477B2-44E6-439F-9470-4771227F9C10}">
            <x14:iconSet iconSet="4RedToBlack" custom="1">
              <x14:cfvo type="percent">
                <xm:f>0</xm:f>
              </x14:cfvo>
              <x14:cfvo type="num">
                <xm:f>1</xm:f>
              </x14:cfvo>
              <x14:cfvo type="num">
                <xm:f>5</xm:f>
              </x14:cfvo>
              <x14:cfvo type="num">
                <xm:f>10</xm:f>
              </x14:cfvo>
              <x14:cfIcon iconSet="3TrafficLights1" iconId="2"/>
              <x14:cfIcon iconSet="3TrafficLights1" iconId="1"/>
              <x14:cfIcon iconSet="3TrafficLights1" iconId="0"/>
              <x14:cfIcon iconSet="4RedToBlack" iconId="3"/>
            </x14:iconSet>
          </x14:cfRule>
          <xm:sqref>AI4:AI194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95"/>
  <sheetViews>
    <sheetView showGridLines="0" workbookViewId="0">
      <pane xSplit="2" ySplit="2" topLeftCell="AA3" activePane="bottomRight" state="frozen"/>
      <selection pane="topRight" activeCell="B1" sqref="B1"/>
      <selection pane="bottomLeft" activeCell="A5" sqref="A5"/>
      <selection pane="bottomRight" sqref="A1:BC1"/>
    </sheetView>
  </sheetViews>
  <sheetFormatPr defaultRowHeight="15" x14ac:dyDescent="0.25"/>
  <cols>
    <col min="1" max="1" width="25.7109375" style="1" customWidth="1"/>
    <col min="2" max="2" width="9.140625" style="1"/>
    <col min="3" max="13" width="7.85546875" style="8" customWidth="1"/>
    <col min="14" max="20" width="7.85546875" style="9" customWidth="1"/>
    <col min="21" max="21" width="7.85546875" style="10" customWidth="1"/>
    <col min="22" max="47" width="7.85546875" style="8" customWidth="1"/>
    <col min="48" max="55" width="7.85546875" style="1" customWidth="1"/>
    <col min="56" max="16384" width="9.140625" style="1"/>
  </cols>
  <sheetData>
    <row r="1" spans="1:57" x14ac:dyDescent="0.25">
      <c r="A1" s="174"/>
      <c r="B1" s="174"/>
      <c r="C1" s="174"/>
      <c r="D1" s="174"/>
      <c r="E1" s="174"/>
      <c r="F1" s="174"/>
      <c r="G1" s="174"/>
      <c r="H1" s="174"/>
      <c r="I1" s="174"/>
      <c r="J1" s="174"/>
      <c r="K1" s="174"/>
      <c r="L1" s="174"/>
      <c r="M1" s="174"/>
      <c r="N1" s="174"/>
      <c r="O1" s="174"/>
      <c r="P1" s="174"/>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174"/>
      <c r="AP1" s="174"/>
      <c r="AQ1" s="174"/>
      <c r="AR1" s="174"/>
      <c r="AS1" s="174"/>
      <c r="AT1" s="174"/>
      <c r="AU1" s="174"/>
      <c r="AV1" s="174"/>
      <c r="AW1" s="174"/>
      <c r="AX1" s="174"/>
      <c r="AY1" s="174"/>
      <c r="AZ1" s="174"/>
      <c r="BA1" s="174"/>
      <c r="BB1" s="174"/>
      <c r="BC1" s="174"/>
    </row>
    <row r="2" spans="1:57" s="4" customFormat="1" ht="117.75" customHeight="1" thickBot="1" x14ac:dyDescent="0.3">
      <c r="A2" s="131" t="s">
        <v>380</v>
      </c>
      <c r="B2" s="51" t="s">
        <v>392</v>
      </c>
      <c r="C2" s="52" t="s">
        <v>972</v>
      </c>
      <c r="D2" s="52" t="s">
        <v>973</v>
      </c>
      <c r="E2" s="52" t="s">
        <v>444</v>
      </c>
      <c r="F2" s="52" t="s">
        <v>911</v>
      </c>
      <c r="G2" s="52" t="s">
        <v>912</v>
      </c>
      <c r="H2" s="52" t="s">
        <v>913</v>
      </c>
      <c r="I2" s="52" t="s">
        <v>914</v>
      </c>
      <c r="J2" s="52" t="s">
        <v>915</v>
      </c>
      <c r="K2" s="52" t="s">
        <v>454</v>
      </c>
      <c r="L2" s="52" t="s">
        <v>916</v>
      </c>
      <c r="M2" s="53" t="s">
        <v>427</v>
      </c>
      <c r="N2" s="54" t="s">
        <v>974</v>
      </c>
      <c r="O2" s="54" t="s">
        <v>975</v>
      </c>
      <c r="P2" s="54" t="s">
        <v>447</v>
      </c>
      <c r="Q2" s="54" t="s">
        <v>448</v>
      </c>
      <c r="R2" s="54" t="s">
        <v>449</v>
      </c>
      <c r="S2" s="54" t="s">
        <v>450</v>
      </c>
      <c r="T2" s="54" t="s">
        <v>453</v>
      </c>
      <c r="U2" s="55" t="s">
        <v>428</v>
      </c>
      <c r="V2" s="52" t="s">
        <v>974</v>
      </c>
      <c r="W2" s="52" t="s">
        <v>975</v>
      </c>
      <c r="X2" s="52" t="s">
        <v>446</v>
      </c>
      <c r="Y2" s="52" t="s">
        <v>447</v>
      </c>
      <c r="Z2" s="52" t="s">
        <v>448</v>
      </c>
      <c r="AA2" s="52" t="s">
        <v>449</v>
      </c>
      <c r="AB2" s="52" t="s">
        <v>450</v>
      </c>
      <c r="AC2" s="52" t="s">
        <v>451</v>
      </c>
      <c r="AD2" s="52" t="s">
        <v>453</v>
      </c>
      <c r="AE2" s="52" t="s">
        <v>452</v>
      </c>
      <c r="AF2" s="53" t="s">
        <v>428</v>
      </c>
      <c r="AG2" s="53" t="s">
        <v>846</v>
      </c>
      <c r="AH2" s="53" t="s">
        <v>437</v>
      </c>
      <c r="AI2" s="53" t="s">
        <v>438</v>
      </c>
      <c r="AJ2" s="53" t="s">
        <v>458</v>
      </c>
      <c r="AK2" s="53" t="s">
        <v>459</v>
      </c>
      <c r="AL2" s="53" t="s">
        <v>460</v>
      </c>
      <c r="AM2" s="53" t="s">
        <v>461</v>
      </c>
      <c r="AN2" s="53" t="s">
        <v>848</v>
      </c>
      <c r="AO2" s="56" t="s">
        <v>455</v>
      </c>
      <c r="AP2" s="56" t="s">
        <v>456</v>
      </c>
      <c r="AQ2" s="56" t="s">
        <v>457</v>
      </c>
      <c r="AR2" s="56" t="s">
        <v>462</v>
      </c>
      <c r="AS2" s="53" t="s">
        <v>849</v>
      </c>
      <c r="AT2" s="53" t="s">
        <v>847</v>
      </c>
      <c r="AU2" s="56" t="s">
        <v>870</v>
      </c>
      <c r="AV2" s="57" t="s">
        <v>895</v>
      </c>
      <c r="AW2" s="53" t="s">
        <v>823</v>
      </c>
      <c r="AX2" s="53" t="s">
        <v>875</v>
      </c>
      <c r="AY2" s="56" t="s">
        <v>825</v>
      </c>
      <c r="AZ2" s="53" t="s">
        <v>852</v>
      </c>
      <c r="BA2" s="53" t="s">
        <v>853</v>
      </c>
      <c r="BB2" s="56" t="s">
        <v>893</v>
      </c>
      <c r="BC2" s="57" t="s">
        <v>894</v>
      </c>
    </row>
    <row r="3" spans="1:57" s="4" customFormat="1" x14ac:dyDescent="0.25">
      <c r="A3" s="131" t="s">
        <v>1</v>
      </c>
      <c r="B3" s="58" t="s">
        <v>0</v>
      </c>
      <c r="C3" s="59">
        <f>ROUND(IF('Indicator Data'!C5=0,0.1,IF(LOG('Indicator Data'!C5)&gt;C$194,10,IF(LOG('Indicator Data'!C5)&lt;C$195,0,10-(C$194-LOG('Indicator Data'!C5))/(C$194-C$195)*10))),1)</f>
        <v>9.4</v>
      </c>
      <c r="D3" s="59">
        <f>ROUND(IF('Indicator Data'!D5=0,0.1,IF(LOG('Indicator Data'!D5)&gt;D$194,10,IF(LOG('Indicator Data'!D5)&lt;D$195,0,10-(D$194-LOG('Indicator Data'!D5))/(D$194-D$195)*10))),1)</f>
        <v>10</v>
      </c>
      <c r="E3" s="59">
        <f>ROUND((10-GEOMEAN(((10-C3)/10*9+1),((10-D3)/10*9+1)))/9*10,1)</f>
        <v>9.6999999999999993</v>
      </c>
      <c r="F3" s="59">
        <f>ROUND(IF('Indicator Data'!E5="No data",0.1,IF('Indicator Data'!E5=0,0,IF(LOG('Indicator Data'!E5)&gt;F$194,10,IF(LOG('Indicator Data'!E5)&lt;F$195,0,10-(F$194-LOG('Indicator Data'!E5))/(F$194-F$195)*10)))),1)</f>
        <v>7.9</v>
      </c>
      <c r="G3" s="59">
        <f>ROUND(IF('Indicator Data'!F5=0,0,IF(LOG('Indicator Data'!F5)&gt;G$194,10,IF(LOG('Indicator Data'!F5)&lt;G$195,0,10-(G$194-LOG('Indicator Data'!F5))/(G$194-G$195)*10))),1)</f>
        <v>0</v>
      </c>
      <c r="H3" s="59">
        <f>ROUND(IF('Indicator Data'!G5=0,0,IF(LOG('Indicator Data'!G5)&gt;H$194,10,IF(LOG('Indicator Data'!G5)&lt;H$195,0,10-(H$194-LOG('Indicator Data'!G5))/(H$194-H$195)*10))),1)</f>
        <v>0</v>
      </c>
      <c r="I3" s="59">
        <f>ROUND(IF('Indicator Data'!H5=0,0,IF(LOG('Indicator Data'!H5)&gt;I$194,10,IF(LOG('Indicator Data'!H5)&lt;I$195,0,10-(I$194-LOG('Indicator Data'!H5))/(I$194-I$195)*10))),1)</f>
        <v>0</v>
      </c>
      <c r="J3" s="59">
        <f>ROUND((10-GEOMEAN(((10-H3)/10*9+1),((10-I3)/10*9+1)))/9*10,1)</f>
        <v>0</v>
      </c>
      <c r="K3" s="59">
        <f>ROUND(IF('Indicator Data'!I5=0,0,IF(LOG('Indicator Data'!I5)&gt;K$194,10,IF(LOG('Indicator Data'!I5)&lt;K$195,0,10-(K$194-LOG('Indicator Data'!I5))/(K$194-K$195)*10))),1)</f>
        <v>0</v>
      </c>
      <c r="L3" s="59">
        <f>ROUND((10-GEOMEAN(((10-J3)/10*9+1),((10-K3)/10*9+1)))/9*10,1)</f>
        <v>0</v>
      </c>
      <c r="M3" s="59">
        <f>ROUND(IF('Indicator Data'!J5=0,0,IF(LOG('Indicator Data'!J5)&gt;M$194,10,IF(LOG('Indicator Data'!J5)&lt;M$195,0,10-(M$194-LOG('Indicator Data'!J5))/(M$194-M$195)*10))),1)</f>
        <v>10</v>
      </c>
      <c r="N3" s="60">
        <f>'Indicator Data'!C5/'Indicator Data'!$BC5</f>
        <v>1.8157797004566404E-3</v>
      </c>
      <c r="O3" s="60">
        <f>'Indicator Data'!D5/'Indicator Data'!$BC5</f>
        <v>4.5038741275423336E-4</v>
      </c>
      <c r="P3" s="60">
        <f>IF(F3=0.1,0,'Indicator Data'!E5/'Indicator Data'!$BC5)</f>
        <v>4.8140015372856379E-3</v>
      </c>
      <c r="Q3" s="60">
        <f>'Indicator Data'!F5/'Indicator Data'!$BC5</f>
        <v>0</v>
      </c>
      <c r="R3" s="60">
        <f>'Indicator Data'!G5/'Indicator Data'!$BC5</f>
        <v>0</v>
      </c>
      <c r="S3" s="60">
        <f>'Indicator Data'!H5/'Indicator Data'!$BC5</f>
        <v>0</v>
      </c>
      <c r="T3" s="60">
        <f>'Indicator Data'!I5/'Indicator Data'!$BC5</f>
        <v>0</v>
      </c>
      <c r="U3" s="60">
        <f>'Indicator Data'!J5/'Indicator Data'!$BC5</f>
        <v>8.3708163638658867E-3</v>
      </c>
      <c r="V3" s="59">
        <f>ROUND(IF(N3&gt;V$194,10,IF(N3&lt;V$195,0,10-(V$194-N3)/(V$194-V$195)*10)),1)</f>
        <v>9.1</v>
      </c>
      <c r="W3" s="59">
        <f>ROUND(IF(O3&gt;W$194,10,IF(O3&lt;W$195,0,10-(W$194-O3)/(W$194-W$195)*10)),1)</f>
        <v>4.5</v>
      </c>
      <c r="X3" s="59">
        <f>ROUND(((10-GEOMEAN(((10-V3)/10*9+1),((10-W3)/10*9+1)))/9*10),1)</f>
        <v>7.5</v>
      </c>
      <c r="Y3" s="59">
        <f>ROUND(IF(P3=0,0.1,IF(P3&gt;Y$194,10,IF(P3&lt;Y$195,0,10-(Y$194-P3)/(Y$194-Y$195)*10))),1)</f>
        <v>4.8</v>
      </c>
      <c r="Z3" s="59">
        <f>ROUND(IF(Q3=0,0,IF(LOG(Q3)&gt;Z$194,10,IF(LOG(Q3)&lt;=Z$195,0,10-(Z$194-LOG(Q3))/(Z$194-Z$195)*10))),1)</f>
        <v>0</v>
      </c>
      <c r="AA3" s="59">
        <f>ROUND(IF(R3&gt;AA$194,10,IF(R3&lt;AA$195,0,10-(AA$194-R3)/(AA$194-AA$195)*10)),1)</f>
        <v>0</v>
      </c>
      <c r="AB3" s="59">
        <f>ROUND(IF(S3&gt;AB$194,10,IF(S3&lt;AB$195,0,10-(AB$194-S3)/(AB$194-AB$195)*10)),1)</f>
        <v>0</v>
      </c>
      <c r="AC3" s="59">
        <f>ROUND(((10-GEOMEAN(((10-AA3)/10*9+1),((10-AB3)/10*9+1)))/9*10),1)</f>
        <v>0</v>
      </c>
      <c r="AD3" s="59">
        <f>ROUND(IF(T3=0,0,IF(LOG(T3)&gt;AD$194,10,IF(LOG(T3)&lt;=AD$195,0,10-(AD$194-LOG(T3))/(AD$194-AD$195)*10))),1)</f>
        <v>0</v>
      </c>
      <c r="AE3" s="59">
        <f>ROUND((10-GEOMEAN(((10-AC3)/10*9+1),((10-AD3)/10*9+1)))/9*10,1)</f>
        <v>0</v>
      </c>
      <c r="AF3" s="59">
        <f>ROUND(IF(U3&gt;AF$194,10,IF(U3&lt;AF$195,0,10-(AF$194-U3)/(AF$194-AF$195)*10)),1)</f>
        <v>2.8</v>
      </c>
      <c r="AG3" s="59">
        <f>ROUND(IF('Indicator Data'!K5=0,0,IF('Indicator Data'!K5&gt;AG$194,10,IF('Indicator Data'!K5&lt;AG$195,0,10-(AG$194-'Indicator Data'!K5)/(AG$194-AG$195)*10))),1)</f>
        <v>5.3</v>
      </c>
      <c r="AH3" s="59">
        <f>ROUND(AVERAGE(C3,V3),1)</f>
        <v>9.3000000000000007</v>
      </c>
      <c r="AI3" s="59">
        <f>ROUND(AVERAGE(D3,W3),1)</f>
        <v>7.3</v>
      </c>
      <c r="AJ3" s="59">
        <f>ROUND(AVERAGE(AA3,H3),1)</f>
        <v>0</v>
      </c>
      <c r="AK3" s="59">
        <f>ROUND(AVERAGE(AB3,I3),1)</f>
        <v>0</v>
      </c>
      <c r="AL3" s="59">
        <f>ROUND((10-GEOMEAN(((10-AJ3)/10*9+1),((10-AK3)/10*9+1)))/9*10,1)</f>
        <v>0</v>
      </c>
      <c r="AM3" s="59">
        <f>ROUND(AVERAGE(AD3,K3),1)</f>
        <v>0</v>
      </c>
      <c r="AN3" s="59">
        <f>ROUND((10-GEOMEAN(((10-M3)/10*9+1),((10-AF3)/10*9+1)))/9*10,1)</f>
        <v>8.1</v>
      </c>
      <c r="AO3" s="61">
        <f>ROUND((10-GEOMEAN(((10-E3)/10*9+1),((10-X3)/10*9+1)))/9*10,1)</f>
        <v>8.9</v>
      </c>
      <c r="AP3" s="61">
        <f>ROUND(IF(AND(Y3="x",F3="x"),"x",(10-GEOMEAN(((10-F3)/10*9+1),((10-Y3)/10*9+1)))/9*10),1)</f>
        <v>6.6</v>
      </c>
      <c r="AQ3" s="61">
        <f>ROUND((10-GEOMEAN(((10-G3)/10*9+1),((10-Z3)/10*9+1)))/9*10,1)</f>
        <v>0</v>
      </c>
      <c r="AR3" s="61">
        <f>ROUND((10-GEOMEAN(((10-L3)/10*9+1),((10-AE3)/10*9+1)))/9*10,1)</f>
        <v>0</v>
      </c>
      <c r="AS3" s="59">
        <f>ROUND(AVERAGE(AG3,AN3),1)</f>
        <v>6.7</v>
      </c>
      <c r="AT3" s="59">
        <f>IF('Indicator Data'!BD5&lt;1000,"x",ROUND((IF('Indicator Data'!L5&gt;AT$194,10,IF('Indicator Data'!L5&lt;AT$195,0,10-(AT$194-'Indicator Data'!L5)/(AT$194-AT$195)*10))),1))</f>
        <v>6.7</v>
      </c>
      <c r="AU3" s="61">
        <f>ROUND(AVERAGE(AS3,AT3),1)</f>
        <v>6.7</v>
      </c>
      <c r="AV3" s="62">
        <f>IF(ROUND(IF(AP3="x",(10-GEOMEAN(((10-AO3)/10*9+1),((10-AU3)/10*9+1),((10-AQ3)/10*9+1),((10-AR3)/10*9+1)))/9*10,(10-GEOMEAN(((10-AO3)/10*9+1),((10-AP3)/10*9+1),((10-AQ3)/10*9+1),((10-AR3)/10*9+1),((10-AU3)/10*9+1)))/9*10),1)=0,0.1,ROUND(IF(AP3="x",(10-GEOMEAN(((10-AO3)/10*9+1),((10-AU3)/10*9+1),((10-AQ3)/10*9+1),((10-AR3)/10*9+1)))/9*10,(10-GEOMEAN(((10-AO3)/10*9+1),((10-AP3)/10*9+1),((10-AQ3)/10*9+1),((10-AR3)/10*9+1),((10-AU3)/10*9+1)))/9*10),1))</f>
        <v>5.5</v>
      </c>
      <c r="AW3" s="59">
        <f>ROUND(IF('Indicator Data'!M5=0,0,IF('Indicator Data'!M5&gt;AW$194,10,IF('Indicator Data'!M5&lt;AW$195,0,10-(AW$194-'Indicator Data'!M5)/(AW$194-AW$195)*10))),1)</f>
        <v>10</v>
      </c>
      <c r="AX3" s="59">
        <f>ROUND(IF('Indicator Data'!N5=0,0,IF(LOG('Indicator Data'!N5)&gt;LOG(AX$194),10,IF(LOG('Indicator Data'!N5)&lt;LOG(AX$195),0,10-(LOG(AX$194)-LOG('Indicator Data'!N5))/(LOG(AX$194)-LOG(AX$195))*10))),1)</f>
        <v>10</v>
      </c>
      <c r="AY3" s="61">
        <f>ROUND((10-GEOMEAN(((10-AW3)/10*9+1),((10-AX3)/10*9+1)))/9*10,1)</f>
        <v>10</v>
      </c>
      <c r="AZ3" s="59">
        <f>'Indicator Data'!O5</f>
        <v>5</v>
      </c>
      <c r="BA3" s="59">
        <f>'Indicator Data'!P5</f>
        <v>2</v>
      </c>
      <c r="BB3" s="61">
        <f>ROUND(IF(AZ3=5,10,IF(BA3=5,9,IF(AZ3=4,8,IF(BA3=4,7,0)))),1)</f>
        <v>10</v>
      </c>
      <c r="BC3" s="62">
        <f>ROUND(IF(BB3&gt;5,BB3,AY3/10*7),1)</f>
        <v>10</v>
      </c>
      <c r="BD3" s="16"/>
      <c r="BE3" s="108"/>
    </row>
    <row r="4" spans="1:57" s="4" customFormat="1" x14ac:dyDescent="0.25">
      <c r="A4" s="131" t="s">
        <v>3</v>
      </c>
      <c r="B4" s="58" t="s">
        <v>2</v>
      </c>
      <c r="C4" s="59">
        <f>ROUND(IF('Indicator Data'!C6=0,0.1,IF(LOG('Indicator Data'!C6)&gt;C$194,10,IF(LOG('Indicator Data'!C6)&lt;C$195,0,10-(C$194-LOG('Indicator Data'!C6))/(C$194-C$195)*10))),1)</f>
        <v>7</v>
      </c>
      <c r="D4" s="59">
        <f>ROUND(IF('Indicator Data'!D6=0,0.1,IF(LOG('Indicator Data'!D6)&gt;D$194,10,IF(LOG('Indicator Data'!D6)&lt;D$195,0,10-(D$194-LOG('Indicator Data'!D6))/(D$194-D$195)*10))),1)</f>
        <v>0.1</v>
      </c>
      <c r="E4" s="59">
        <f t="shared" ref="E4:E67" si="0">ROUND((10-GEOMEAN(((10-C4)/10*9+1),((10-D4)/10*9+1)))/9*10,1)</f>
        <v>4.4000000000000004</v>
      </c>
      <c r="F4" s="59">
        <f>ROUND(IF('Indicator Data'!E6="No data",0.1,IF('Indicator Data'!E6=0,0,IF(LOG('Indicator Data'!E6)&gt;F$194,10,IF(LOG('Indicator Data'!E6)&lt;F$195,0,10-(F$194-LOG('Indicator Data'!E6))/(F$194-F$195)*10)))),1)</f>
        <v>5.0999999999999996</v>
      </c>
      <c r="G4" s="59">
        <f>ROUND(IF('Indicator Data'!F6=0,0,IF(LOG('Indicator Data'!F6)&gt;G$194,10,IF(LOG('Indicator Data'!F6)&lt;G$195,0,10-(G$194-LOG('Indicator Data'!F6))/(G$194-G$195)*10))),1)</f>
        <v>6.4</v>
      </c>
      <c r="H4" s="59">
        <f>ROUND(IF('Indicator Data'!G6=0,0,IF(LOG('Indicator Data'!G6)&gt;H$194,10,IF(LOG('Indicator Data'!G6)&lt;H$195,0,10-(H$194-LOG('Indicator Data'!G6))/(H$194-H$195)*10))),1)</f>
        <v>0</v>
      </c>
      <c r="I4" s="59">
        <f>ROUND(IF('Indicator Data'!H6=0,0,IF(LOG('Indicator Data'!H6)&gt;I$194,10,IF(LOG('Indicator Data'!H6)&lt;I$195,0,10-(I$194-LOG('Indicator Data'!H6))/(I$194-I$195)*10))),1)</f>
        <v>0</v>
      </c>
      <c r="J4" s="59">
        <f t="shared" ref="J4:J67" si="1">ROUND((10-GEOMEAN(((10-H4)/10*9+1),((10-I4)/10*9+1)))/9*10,1)</f>
        <v>0</v>
      </c>
      <c r="K4" s="59">
        <f>ROUND(IF('Indicator Data'!I6=0,0,IF(LOG('Indicator Data'!I6)&gt;K$194,10,IF(LOG('Indicator Data'!I6)&lt;K$195,0,10-(K$194-LOG('Indicator Data'!I6))/(K$194-K$195)*10))),1)</f>
        <v>0</v>
      </c>
      <c r="L4" s="59">
        <f t="shared" ref="L4:L67" si="2">ROUND((10-GEOMEAN(((10-J4)/10*9+1),((10-K4)/10*9+1)))/9*10,1)</f>
        <v>0</v>
      </c>
      <c r="M4" s="59">
        <f>ROUND(IF('Indicator Data'!J6=0,0,IF(LOG('Indicator Data'!J6)&gt;M$194,10,IF(LOG('Indicator Data'!J6)&lt;M$195,0,10-(M$194-LOG('Indicator Data'!J6))/(M$194-M$195)*10))),1)</f>
        <v>10</v>
      </c>
      <c r="N4" s="60">
        <f>'Indicator Data'!C6/'Indicator Data'!$BC6</f>
        <v>2.0881597582663594E-3</v>
      </c>
      <c r="O4" s="60">
        <f>'Indicator Data'!D6/'Indicator Data'!$BC6</f>
        <v>0</v>
      </c>
      <c r="P4" s="60">
        <f>IF(F4=0.1,0,'Indicator Data'!E6/'Indicator Data'!$BC6)</f>
        <v>3.7645022838176867E-3</v>
      </c>
      <c r="Q4" s="60">
        <f>'Indicator Data'!F6/'Indicator Data'!$BC6</f>
        <v>5.3974805780026267E-6</v>
      </c>
      <c r="R4" s="60">
        <f>'Indicator Data'!G6/'Indicator Data'!$BC6</f>
        <v>0</v>
      </c>
      <c r="S4" s="60">
        <f>'Indicator Data'!H6/'Indicator Data'!$BC6</f>
        <v>0</v>
      </c>
      <c r="T4" s="60">
        <f>'Indicator Data'!I6/'Indicator Data'!$BC6</f>
        <v>0</v>
      </c>
      <c r="U4" s="60">
        <f>'Indicator Data'!J6/'Indicator Data'!$BC6</f>
        <v>4.2505076534043076E-2</v>
      </c>
      <c r="V4" s="59">
        <f t="shared" ref="V4:V67" si="3">ROUND(IF(N4&gt;V$194,10,IF(N4&lt;V$195,0,10-(V$194-N4)/(V$194-V$195)*10)),1)</f>
        <v>10</v>
      </c>
      <c r="W4" s="59">
        <f t="shared" ref="W4:W67" si="4">ROUND(IF(O4&gt;W$194,10,IF(O4&lt;W$195,0,10-(W$194-O4)/(W$194-W$195)*10)),1)</f>
        <v>0</v>
      </c>
      <c r="X4" s="59">
        <f t="shared" ref="X4:X67" si="5">ROUND(((10-GEOMEAN(((10-V4)/10*9+1),((10-W4)/10*9+1)))/9*10),1)</f>
        <v>7.6</v>
      </c>
      <c r="Y4" s="59">
        <f t="shared" ref="Y4:Y67" si="6">ROUND(IF(P4=0,0.1,IF(P4&gt;Y$194,10,IF(P4&lt;Y$195,0,10-(Y$194-P4)/(Y$194-Y$195)*10))),1)</f>
        <v>3.8</v>
      </c>
      <c r="Z4" s="59">
        <f t="shared" ref="Z4:Z67" si="7">ROUND(IF(Q4=0,0,IF(LOG(Q4)&gt;Z$194,10,IF(LOG(Q4)&lt;=Z$195,0,10-(Z$194-LOG(Q4))/(Z$194-Z$195)*10))),1)</f>
        <v>8.3000000000000007</v>
      </c>
      <c r="AA4" s="59">
        <f t="shared" ref="AA4:AA67" si="8">ROUND(IF(R4&gt;AA$194,10,IF(R4&lt;AA$195,0,10-(AA$194-R4)/(AA$194-AA$195)*10)),1)</f>
        <v>0</v>
      </c>
      <c r="AB4" s="59">
        <f t="shared" ref="AB4:AB67" si="9">ROUND(IF(S4&gt;AB$194,10,IF(S4&lt;AB$195,0,10-(AB$194-S4)/(AB$194-AB$195)*10)),1)</f>
        <v>0</v>
      </c>
      <c r="AC4" s="59">
        <f t="shared" ref="AC4:AC67" si="10">ROUND(((10-GEOMEAN(((10-AA4)/10*9+1),((10-AB4)/10*9+1)))/9*10),1)</f>
        <v>0</v>
      </c>
      <c r="AD4" s="59">
        <f t="shared" ref="AD4:AD67" si="11">ROUND(IF(T4=0,0,IF(LOG(T4)&gt;AD$194,10,IF(LOG(T4)&lt;=AD$195,0,10-(AD$194-LOG(T4))/(AD$194-AD$195)*10))),1)</f>
        <v>0</v>
      </c>
      <c r="AE4" s="59">
        <f t="shared" ref="AE4:AE67" si="12">ROUND((10-GEOMEAN(((10-AC4)/10*9+1),((10-AD4)/10*9+1)))/9*10,1)</f>
        <v>0</v>
      </c>
      <c r="AF4" s="59">
        <f t="shared" ref="AF4:AF67" si="13">ROUND(IF(U4&gt;AF$194,10,IF(U4&lt;AF$195,0,10-(AF$194-U4)/(AF$194-AF$195)*10)),1)</f>
        <v>10</v>
      </c>
      <c r="AG4" s="59">
        <f>ROUND(IF('Indicator Data'!K6=0,0,IF('Indicator Data'!K6&gt;AG$194,10,IF('Indicator Data'!K6&lt;AG$195,0,10-(AG$194-'Indicator Data'!K6)/(AG$194-AG$195)*10))),1)</f>
        <v>1.3</v>
      </c>
      <c r="AH4" s="59">
        <f t="shared" ref="AH4:AH67" si="14">ROUND(AVERAGE(C4,V4),1)</f>
        <v>8.5</v>
      </c>
      <c r="AI4" s="59">
        <f t="shared" ref="AI4:AI67" si="15">ROUND(AVERAGE(D4,W4),1)</f>
        <v>0.1</v>
      </c>
      <c r="AJ4" s="59">
        <f t="shared" ref="AJ4:AJ67" si="16">ROUND(AVERAGE(AA4,H4),1)</f>
        <v>0</v>
      </c>
      <c r="AK4" s="59">
        <f t="shared" ref="AK4:AK67" si="17">ROUND(AVERAGE(AB4,I4),1)</f>
        <v>0</v>
      </c>
      <c r="AL4" s="59">
        <f t="shared" ref="AL4:AL67" si="18">ROUND((10-GEOMEAN(((10-AJ4)/10*9+1),((10-AK4)/10*9+1)))/9*10,1)</f>
        <v>0</v>
      </c>
      <c r="AM4" s="59">
        <f t="shared" ref="AM4:AM67" si="19">ROUND(AVERAGE(AD4,K4),1)</f>
        <v>0</v>
      </c>
      <c r="AN4" s="59">
        <f t="shared" ref="AN4:AN67" si="20">ROUND((10-GEOMEAN(((10-M4)/10*9+1),((10-AF4)/10*9+1)))/9*10,1)</f>
        <v>10</v>
      </c>
      <c r="AO4" s="61">
        <f t="shared" ref="AO4:AO67" si="21">ROUND((10-GEOMEAN(((10-E4)/10*9+1),((10-X4)/10*9+1)))/9*10,1)</f>
        <v>6.3</v>
      </c>
      <c r="AP4" s="61">
        <f t="shared" ref="AP4:AP67" si="22">ROUND(IF(AND(Y4="x",F4="x"),"x",(10-GEOMEAN(((10-F4)/10*9+1),((10-Y4)/10*9+1)))/9*10),1)</f>
        <v>4.5</v>
      </c>
      <c r="AQ4" s="61">
        <f t="shared" ref="AQ4:AQ67" si="23">ROUND((10-GEOMEAN(((10-G4)/10*9+1),((10-Z4)/10*9+1)))/9*10,1)</f>
        <v>7.5</v>
      </c>
      <c r="AR4" s="61">
        <f t="shared" ref="AR4:AR67" si="24">ROUND((10-GEOMEAN(((10-L4)/10*9+1),((10-AE4)/10*9+1)))/9*10,1)</f>
        <v>0</v>
      </c>
      <c r="AS4" s="59">
        <f t="shared" ref="AS4:AS67" si="25">ROUND(AVERAGE(AG4,AN4),1)</f>
        <v>5.7</v>
      </c>
      <c r="AT4" s="59">
        <f>IF('Indicator Data'!BD6&lt;1000,"x",ROUND((IF('Indicator Data'!L6&gt;AT$194,10,IF('Indicator Data'!L6&lt;AT$195,0,10-(AT$194-'Indicator Data'!L6)/(AT$194-AT$195)*10))),1))</f>
        <v>4.4000000000000004</v>
      </c>
      <c r="AU4" s="61">
        <f t="shared" ref="AU4:AU67" si="26">ROUND(AVERAGE(AS4,AT4),1)</f>
        <v>5.0999999999999996</v>
      </c>
      <c r="AV4" s="62">
        <f t="shared" ref="AV4:AV67" si="27">IF(ROUND(IF(AP4="x",(10-GEOMEAN(((10-AO4)/10*9+1),((10-AU4)/10*9+1),((10-AQ4)/10*9+1),((10-AR4)/10*9+1)))/9*10,(10-GEOMEAN(((10-AO4)/10*9+1),((10-AP4)/10*9+1),((10-AQ4)/10*9+1),((10-AR4)/10*9+1),((10-AU4)/10*9+1)))/9*10),1)=0,0.1,ROUND(IF(AP4="x",(10-GEOMEAN(((10-AO4)/10*9+1),((10-AU4)/10*9+1),((10-AQ4)/10*9+1),((10-AR4)/10*9+1)))/9*10,(10-GEOMEAN(((10-AO4)/10*9+1),((10-AP4)/10*9+1),((10-AQ4)/10*9+1),((10-AR4)/10*9+1),((10-AU4)/10*9+1)))/9*10),1))</f>
        <v>5.0999999999999996</v>
      </c>
      <c r="AW4" s="59">
        <f>ROUND(IF('Indicator Data'!M6=0,0,IF('Indicator Data'!M6&gt;AW$194,10,IF('Indicator Data'!M6&lt;AW$195,0,10-(AW$194-'Indicator Data'!M6)/(AW$194-AW$195)*10))),1)</f>
        <v>0.7</v>
      </c>
      <c r="AX4" s="59">
        <f>ROUND(IF('Indicator Data'!N6=0,0,IF(LOG('Indicator Data'!N6)&gt;LOG(AX$194),10,IF(LOG('Indicator Data'!N6)&lt;LOG(AX$195),0,10-(LOG(AX$194)-LOG('Indicator Data'!N6))/(LOG(AX$194)-LOG(AX$195))*10))),1)</f>
        <v>0</v>
      </c>
      <c r="AY4" s="61">
        <f t="shared" ref="AY4:AY67" si="28">ROUND((10-GEOMEAN(((10-AW4)/10*9+1),((10-AX4)/10*9+1)))/9*10,1)</f>
        <v>0.4</v>
      </c>
      <c r="AZ4" s="59">
        <f>'Indicator Data'!O6</f>
        <v>0</v>
      </c>
      <c r="BA4" s="59">
        <f>'Indicator Data'!P6</f>
        <v>0</v>
      </c>
      <c r="BB4" s="61">
        <f t="shared" ref="BB4:BB67" si="29">ROUND(IF(AZ4=5,10,IF(BA4=5,9,IF(AZ4=4,8,IF(BA4=4,7,0)))),1)</f>
        <v>0</v>
      </c>
      <c r="BC4" s="62">
        <f t="shared" ref="BC4:BC67" si="30">ROUND(IF(BB4&gt;5,BB4,AY4/10*7),1)</f>
        <v>0.3</v>
      </c>
      <c r="BD4" s="16"/>
      <c r="BE4" s="108"/>
    </row>
    <row r="5" spans="1:57" s="4" customFormat="1" x14ac:dyDescent="0.25">
      <c r="A5" s="131" t="s">
        <v>5</v>
      </c>
      <c r="B5" s="63" t="s">
        <v>4</v>
      </c>
      <c r="C5" s="59">
        <f>ROUND(IF('Indicator Data'!C7=0,0.1,IF(LOG('Indicator Data'!C7)&gt;C$194,10,IF(LOG('Indicator Data'!C7)&lt;C$195,0,10-(C$194-LOG('Indicator Data'!C7))/(C$194-C$195)*10))),1)</f>
        <v>9.1999999999999993</v>
      </c>
      <c r="D5" s="59">
        <f>ROUND(IF('Indicator Data'!D7=0,0.1,IF(LOG('Indicator Data'!D7)&gt;D$194,10,IF(LOG('Indicator Data'!D7)&lt;D$195,0,10-(D$194-LOG('Indicator Data'!D7))/(D$194-D$195)*10))),1)</f>
        <v>0.1</v>
      </c>
      <c r="E5" s="59">
        <f t="shared" si="0"/>
        <v>6.5</v>
      </c>
      <c r="F5" s="59">
        <f>ROUND(IF('Indicator Data'!E7="No data",0.1,IF('Indicator Data'!E7=0,0,IF(LOG('Indicator Data'!E7)&gt;F$194,10,IF(LOG('Indicator Data'!E7)&lt;F$195,0,10-(F$194-LOG('Indicator Data'!E7))/(F$194-F$195)*10)))),1)</f>
        <v>7.3</v>
      </c>
      <c r="G5" s="59">
        <f>ROUND(IF('Indicator Data'!F7=0,0,IF(LOG('Indicator Data'!F7)&gt;G$194,10,IF(LOG('Indicator Data'!F7)&lt;G$195,0,10-(G$194-LOG('Indicator Data'!F7))/(G$194-G$195)*10))),1)</f>
        <v>4.3</v>
      </c>
      <c r="H5" s="59">
        <f>ROUND(IF('Indicator Data'!G7=0,0,IF(LOG('Indicator Data'!G7)&gt;H$194,10,IF(LOG('Indicator Data'!G7)&lt;H$195,0,10-(H$194-LOG('Indicator Data'!G7))/(H$194-H$195)*10))),1)</f>
        <v>0</v>
      </c>
      <c r="I5" s="59">
        <f>ROUND(IF('Indicator Data'!H7=0,0,IF(LOG('Indicator Data'!H7)&gt;I$194,10,IF(LOG('Indicator Data'!H7)&lt;I$195,0,10-(I$194-LOG('Indicator Data'!H7))/(I$194-I$195)*10))),1)</f>
        <v>0</v>
      </c>
      <c r="J5" s="59">
        <f t="shared" si="1"/>
        <v>0</v>
      </c>
      <c r="K5" s="59">
        <f>ROUND(IF('Indicator Data'!I7=0,0,IF(LOG('Indicator Data'!I7)&gt;K$194,10,IF(LOG('Indicator Data'!I7)&lt;K$195,0,10-(K$194-LOG('Indicator Data'!I7))/(K$194-K$195)*10))),1)</f>
        <v>0</v>
      </c>
      <c r="L5" s="59">
        <f t="shared" si="2"/>
        <v>0</v>
      </c>
      <c r="M5" s="59">
        <f>ROUND(IF('Indicator Data'!J7=0,0,IF(LOG('Indicator Data'!J7)&gt;M$194,10,IF(LOG('Indicator Data'!J7)&lt;M$195,0,10-(M$194-LOG('Indicator Data'!J7))/(M$194-M$195)*10))),1)</f>
        <v>0</v>
      </c>
      <c r="N5" s="60">
        <f>'Indicator Data'!C7/'Indicator Data'!$BC7</f>
        <v>1.2216591546536282E-3</v>
      </c>
      <c r="O5" s="60">
        <f>'Indicator Data'!D7/'Indicator Data'!$BC7</f>
        <v>0</v>
      </c>
      <c r="P5" s="60">
        <f>IF(F5=0.1,0,'Indicator Data'!E7/'Indicator Data'!$BC7)</f>
        <v>2.150250452822021E-3</v>
      </c>
      <c r="Q5" s="60">
        <f>'Indicator Data'!F7/'Indicator Data'!$BC7</f>
        <v>3.6599634549760957E-8</v>
      </c>
      <c r="R5" s="60">
        <f>'Indicator Data'!G7/'Indicator Data'!$BC7</f>
        <v>0</v>
      </c>
      <c r="S5" s="60">
        <f>'Indicator Data'!H7/'Indicator Data'!$BC7</f>
        <v>0</v>
      </c>
      <c r="T5" s="60">
        <f>'Indicator Data'!I7/'Indicator Data'!$BC7</f>
        <v>0</v>
      </c>
      <c r="U5" s="60">
        <f>'Indicator Data'!J7/'Indicator Data'!$BC7</f>
        <v>0</v>
      </c>
      <c r="V5" s="59">
        <f t="shared" si="3"/>
        <v>6.1</v>
      </c>
      <c r="W5" s="59">
        <f t="shared" si="4"/>
        <v>0</v>
      </c>
      <c r="X5" s="59">
        <f t="shared" si="5"/>
        <v>3.6</v>
      </c>
      <c r="Y5" s="59">
        <f t="shared" si="6"/>
        <v>2.2000000000000002</v>
      </c>
      <c r="Z5" s="59">
        <f t="shared" si="7"/>
        <v>3.5</v>
      </c>
      <c r="AA5" s="59">
        <f t="shared" si="8"/>
        <v>0</v>
      </c>
      <c r="AB5" s="59">
        <f t="shared" si="9"/>
        <v>0</v>
      </c>
      <c r="AC5" s="59">
        <f t="shared" si="10"/>
        <v>0</v>
      </c>
      <c r="AD5" s="59">
        <f t="shared" si="11"/>
        <v>0</v>
      </c>
      <c r="AE5" s="59">
        <f t="shared" si="12"/>
        <v>0</v>
      </c>
      <c r="AF5" s="59">
        <f t="shared" si="13"/>
        <v>0</v>
      </c>
      <c r="AG5" s="59">
        <f>ROUND(IF('Indicator Data'!K7=0,0,IF('Indicator Data'!K7&gt;AG$194,10,IF('Indicator Data'!K7&lt;AG$195,0,10-(AG$194-'Indicator Data'!K7)/(AG$194-AG$195)*10))),1)</f>
        <v>1.3</v>
      </c>
      <c r="AH5" s="59">
        <f t="shared" si="14"/>
        <v>7.7</v>
      </c>
      <c r="AI5" s="59">
        <f t="shared" si="15"/>
        <v>0.1</v>
      </c>
      <c r="AJ5" s="59">
        <f t="shared" si="16"/>
        <v>0</v>
      </c>
      <c r="AK5" s="59">
        <f t="shared" si="17"/>
        <v>0</v>
      </c>
      <c r="AL5" s="59">
        <f t="shared" si="18"/>
        <v>0</v>
      </c>
      <c r="AM5" s="59">
        <f t="shared" si="19"/>
        <v>0</v>
      </c>
      <c r="AN5" s="59">
        <f t="shared" si="20"/>
        <v>0</v>
      </c>
      <c r="AO5" s="61">
        <f t="shared" si="21"/>
        <v>5.2</v>
      </c>
      <c r="AP5" s="61">
        <f t="shared" si="22"/>
        <v>5.3</v>
      </c>
      <c r="AQ5" s="61">
        <f t="shared" si="23"/>
        <v>3.9</v>
      </c>
      <c r="AR5" s="61">
        <f t="shared" si="24"/>
        <v>0</v>
      </c>
      <c r="AS5" s="59">
        <f t="shared" si="25"/>
        <v>0.7</v>
      </c>
      <c r="AT5" s="59">
        <f>IF('Indicator Data'!BD7&lt;1000,"x",ROUND((IF('Indicator Data'!L7&gt;AT$194,10,IF('Indicator Data'!L7&lt;AT$195,0,10-(AT$194-'Indicator Data'!L7)/(AT$194-AT$195)*10))),1))</f>
        <v>4.4000000000000004</v>
      </c>
      <c r="AU5" s="61">
        <f t="shared" si="26"/>
        <v>2.6</v>
      </c>
      <c r="AV5" s="62">
        <f t="shared" si="27"/>
        <v>3.6</v>
      </c>
      <c r="AW5" s="59">
        <f>ROUND(IF('Indicator Data'!M7=0,0,IF('Indicator Data'!M7&gt;AW$194,10,IF('Indicator Data'!M7&lt;AW$195,0,10-(AW$194-'Indicator Data'!M7)/(AW$194-AW$195)*10))),1)</f>
        <v>4.5999999999999996</v>
      </c>
      <c r="AX5" s="59">
        <f>ROUND(IF('Indicator Data'!N7=0,0,IF(LOG('Indicator Data'!N7)&gt;LOG(AX$194),10,IF(LOG('Indicator Data'!N7)&lt;LOG(AX$195),0,10-(LOG(AX$194)-LOG('Indicator Data'!N7))/(LOG(AX$194)-LOG(AX$195))*10))),1)</f>
        <v>5.9</v>
      </c>
      <c r="AY5" s="61">
        <f t="shared" si="28"/>
        <v>5.3</v>
      </c>
      <c r="AZ5" s="59">
        <f>'Indicator Data'!O7</f>
        <v>4</v>
      </c>
      <c r="BA5" s="59">
        <f>'Indicator Data'!P7</f>
        <v>2</v>
      </c>
      <c r="BB5" s="61">
        <f t="shared" si="29"/>
        <v>8</v>
      </c>
      <c r="BC5" s="62">
        <f t="shared" si="30"/>
        <v>8</v>
      </c>
      <c r="BD5" s="16"/>
      <c r="BE5" s="108"/>
    </row>
    <row r="6" spans="1:57" s="4" customFormat="1" x14ac:dyDescent="0.25">
      <c r="A6" s="131" t="s">
        <v>7</v>
      </c>
      <c r="B6" s="63" t="s">
        <v>6</v>
      </c>
      <c r="C6" s="59">
        <f>ROUND(IF('Indicator Data'!C8=0,0.1,IF(LOG('Indicator Data'!C8)&gt;C$194,10,IF(LOG('Indicator Data'!C8)&lt;C$195,0,10-(C$194-LOG('Indicator Data'!C8))/(C$194-C$195)*10))),1)</f>
        <v>0.1</v>
      </c>
      <c r="D6" s="59">
        <f>ROUND(IF('Indicator Data'!D8=0,0.1,IF(LOG('Indicator Data'!D8)&gt;D$194,10,IF(LOG('Indicator Data'!D8)&lt;D$195,0,10-(D$194-LOG('Indicator Data'!D8))/(D$194-D$195)*10))),1)</f>
        <v>0.1</v>
      </c>
      <c r="E6" s="59">
        <f t="shared" si="0"/>
        <v>0.1</v>
      </c>
      <c r="F6" s="59">
        <f>ROUND(IF('Indicator Data'!E8="No data",0.1,IF('Indicator Data'!E8=0,0,IF(LOG('Indicator Data'!E8)&gt;F$194,10,IF(LOG('Indicator Data'!E8)&lt;F$195,0,10-(F$194-LOG('Indicator Data'!E8))/(F$194-F$195)*10)))),1)</f>
        <v>6.3</v>
      </c>
      <c r="G6" s="59">
        <f>ROUND(IF('Indicator Data'!F8=0,0,IF(LOG('Indicator Data'!F8)&gt;G$194,10,IF(LOG('Indicator Data'!F8)&lt;G$195,0,10-(G$194-LOG('Indicator Data'!F8))/(G$194-G$195)*10))),1)</f>
        <v>0</v>
      </c>
      <c r="H6" s="59">
        <f>ROUND(IF('Indicator Data'!G8=0,0,IF(LOG('Indicator Data'!G8)&gt;H$194,10,IF(LOG('Indicator Data'!G8)&lt;H$195,0,10-(H$194-LOG('Indicator Data'!G8))/(H$194-H$195)*10))),1)</f>
        <v>0</v>
      </c>
      <c r="I6" s="59">
        <f>ROUND(IF('Indicator Data'!H8=0,0,IF(LOG('Indicator Data'!H8)&gt;I$194,10,IF(LOG('Indicator Data'!H8)&lt;I$195,0,10-(I$194-LOG('Indicator Data'!H8))/(I$194-I$195)*10))),1)</f>
        <v>0</v>
      </c>
      <c r="J6" s="59">
        <f t="shared" si="1"/>
        <v>0</v>
      </c>
      <c r="K6" s="59">
        <f>ROUND(IF('Indicator Data'!I8=0,0,IF(LOG('Indicator Data'!I8)&gt;K$194,10,IF(LOG('Indicator Data'!I8)&lt;K$195,0,10-(K$194-LOG('Indicator Data'!I8))/(K$194-K$195)*10))),1)</f>
        <v>0</v>
      </c>
      <c r="L6" s="59">
        <f t="shared" si="2"/>
        <v>0</v>
      </c>
      <c r="M6" s="59">
        <f>ROUND(IF('Indicator Data'!J8=0,0,IF(LOG('Indicator Data'!J8)&gt;M$194,10,IF(LOG('Indicator Data'!J8)&lt;M$195,0,10-(M$194-LOG('Indicator Data'!J8))/(M$194-M$195)*10))),1)</f>
        <v>10</v>
      </c>
      <c r="N6" s="60">
        <f>'Indicator Data'!C8/'Indicator Data'!$BC8</f>
        <v>0</v>
      </c>
      <c r="O6" s="60">
        <f>'Indicator Data'!D8/'Indicator Data'!$BC8</f>
        <v>0</v>
      </c>
      <c r="P6" s="60">
        <f>IF(F6=0.1,0,'Indicator Data'!E8/'Indicator Data'!$BC8)</f>
        <v>1.8068189585618176E-3</v>
      </c>
      <c r="Q6" s="60">
        <f>'Indicator Data'!F8/'Indicator Data'!$BC8</f>
        <v>0</v>
      </c>
      <c r="R6" s="60">
        <f>'Indicator Data'!G8/'Indicator Data'!$BC8</f>
        <v>0</v>
      </c>
      <c r="S6" s="60">
        <f>'Indicator Data'!H8/'Indicator Data'!$BC8</f>
        <v>0</v>
      </c>
      <c r="T6" s="60">
        <f>'Indicator Data'!I8/'Indicator Data'!$BC8</f>
        <v>0</v>
      </c>
      <c r="U6" s="60">
        <f>'Indicator Data'!J8/'Indicator Data'!$BC8</f>
        <v>8.3250073026143595E-3</v>
      </c>
      <c r="V6" s="59">
        <f t="shared" si="3"/>
        <v>0</v>
      </c>
      <c r="W6" s="59">
        <f t="shared" si="4"/>
        <v>0</v>
      </c>
      <c r="X6" s="59">
        <f t="shared" si="5"/>
        <v>0</v>
      </c>
      <c r="Y6" s="59">
        <f t="shared" si="6"/>
        <v>1.8</v>
      </c>
      <c r="Z6" s="59">
        <f t="shared" si="7"/>
        <v>0</v>
      </c>
      <c r="AA6" s="59">
        <f t="shared" si="8"/>
        <v>0</v>
      </c>
      <c r="AB6" s="59">
        <f t="shared" si="9"/>
        <v>0</v>
      </c>
      <c r="AC6" s="59">
        <f t="shared" si="10"/>
        <v>0</v>
      </c>
      <c r="AD6" s="59">
        <f t="shared" si="11"/>
        <v>0</v>
      </c>
      <c r="AE6" s="59">
        <f t="shared" si="12"/>
        <v>0</v>
      </c>
      <c r="AF6" s="59">
        <f t="shared" si="13"/>
        <v>2.8</v>
      </c>
      <c r="AG6" s="59">
        <f>ROUND(IF('Indicator Data'!K8=0,0,IF('Indicator Data'!K8&gt;AG$194,10,IF('Indicator Data'!K8&lt;AG$195,0,10-(AG$194-'Indicator Data'!K8)/(AG$194-AG$195)*10))),1)</f>
        <v>6.7</v>
      </c>
      <c r="AH6" s="59">
        <f t="shared" si="14"/>
        <v>0.1</v>
      </c>
      <c r="AI6" s="59">
        <f t="shared" si="15"/>
        <v>0.1</v>
      </c>
      <c r="AJ6" s="59">
        <f t="shared" si="16"/>
        <v>0</v>
      </c>
      <c r="AK6" s="59">
        <f t="shared" si="17"/>
        <v>0</v>
      </c>
      <c r="AL6" s="59">
        <f t="shared" si="18"/>
        <v>0</v>
      </c>
      <c r="AM6" s="59">
        <f t="shared" si="19"/>
        <v>0</v>
      </c>
      <c r="AN6" s="59">
        <f t="shared" si="20"/>
        <v>8.1</v>
      </c>
      <c r="AO6" s="61">
        <f t="shared" si="21"/>
        <v>0.1</v>
      </c>
      <c r="AP6" s="61">
        <f t="shared" si="22"/>
        <v>4.4000000000000004</v>
      </c>
      <c r="AQ6" s="61">
        <f t="shared" si="23"/>
        <v>0</v>
      </c>
      <c r="AR6" s="61">
        <f t="shared" si="24"/>
        <v>0</v>
      </c>
      <c r="AS6" s="59">
        <f t="shared" si="25"/>
        <v>7.4</v>
      </c>
      <c r="AT6" s="59">
        <f>IF('Indicator Data'!BD8&lt;1000,"x",ROUND((IF('Indicator Data'!L8&gt;AT$194,10,IF('Indicator Data'!L8&lt;AT$195,0,10-(AT$194-'Indicator Data'!L8)/(AT$194-AT$195)*10))),1))</f>
        <v>1.1000000000000001</v>
      </c>
      <c r="AU6" s="61">
        <f t="shared" si="26"/>
        <v>4.3</v>
      </c>
      <c r="AV6" s="62">
        <f t="shared" si="27"/>
        <v>2</v>
      </c>
      <c r="AW6" s="59">
        <f>ROUND(IF('Indicator Data'!M8=0,0,IF('Indicator Data'!M8&gt;AW$194,10,IF('Indicator Data'!M8&lt;AW$195,0,10-(AW$194-'Indicator Data'!M8)/(AW$194-AW$195)*10))),1)</f>
        <v>3.8</v>
      </c>
      <c r="AX6" s="59">
        <f>ROUND(IF('Indicator Data'!N8=0,0,IF(LOG('Indicator Data'!N8)&gt;LOG(AX$194),10,IF(LOG('Indicator Data'!N8)&lt;LOG(AX$195),0,10-(LOG(AX$194)-LOG('Indicator Data'!N8))/(LOG(AX$194)-LOG(AX$195))*10))),1)</f>
        <v>3.5</v>
      </c>
      <c r="AY6" s="61">
        <f t="shared" si="28"/>
        <v>3.7</v>
      </c>
      <c r="AZ6" s="59">
        <f>'Indicator Data'!O8</f>
        <v>3</v>
      </c>
      <c r="BA6" s="59">
        <f>'Indicator Data'!P8</f>
        <v>1</v>
      </c>
      <c r="BB6" s="61">
        <f t="shared" si="29"/>
        <v>0</v>
      </c>
      <c r="BC6" s="62">
        <f t="shared" si="30"/>
        <v>2.6</v>
      </c>
      <c r="BD6" s="16"/>
      <c r="BE6" s="108"/>
    </row>
    <row r="7" spans="1:57" s="4" customFormat="1" x14ac:dyDescent="0.25">
      <c r="A7" s="131" t="s">
        <v>9</v>
      </c>
      <c r="B7" s="63" t="s">
        <v>8</v>
      </c>
      <c r="C7" s="59">
        <f>ROUND(IF('Indicator Data'!C9=0,0.1,IF(LOG('Indicator Data'!C9)&gt;C$194,10,IF(LOG('Indicator Data'!C9)&lt;C$195,0,10-(C$194-LOG('Indicator Data'!C9))/(C$194-C$195)*10))),1)</f>
        <v>3.2</v>
      </c>
      <c r="D7" s="59">
        <f>ROUND(IF('Indicator Data'!D9=0,0.1,IF(LOG('Indicator Data'!D9)&gt;D$194,10,IF(LOG('Indicator Data'!D9)&lt;D$195,0,10-(D$194-LOG('Indicator Data'!D9))/(D$194-D$195)*10))),1)</f>
        <v>4.2</v>
      </c>
      <c r="E7" s="59">
        <f t="shared" si="0"/>
        <v>3.7</v>
      </c>
      <c r="F7" s="59">
        <f>ROUND(IF('Indicator Data'!E9="No data",0.1,IF('Indicator Data'!E9=0,0,IF(LOG('Indicator Data'!E9)&gt;F$194,10,IF(LOG('Indicator Data'!E9)&lt;F$195,0,10-(F$194-LOG('Indicator Data'!E9))/(F$194-F$195)*10)))),1)</f>
        <v>0.1</v>
      </c>
      <c r="G7" s="59">
        <f>ROUND(IF('Indicator Data'!F9=0,0,IF(LOG('Indicator Data'!F9)&gt;G$194,10,IF(LOG('Indicator Data'!F9)&lt;G$195,0,10-(G$194-LOG('Indicator Data'!F9))/(G$194-G$195)*10))),1)</f>
        <v>0</v>
      </c>
      <c r="H7" s="59">
        <f>ROUND(IF('Indicator Data'!G9=0,0,IF(LOG('Indicator Data'!G9)&gt;H$194,10,IF(LOG('Indicator Data'!G9)&lt;H$195,0,10-(H$194-LOG('Indicator Data'!G9))/(H$194-H$195)*10))),1)</f>
        <v>3.1</v>
      </c>
      <c r="I7" s="59">
        <f>ROUND(IF('Indicator Data'!H9=0,0,IF(LOG('Indicator Data'!H9)&gt;I$194,10,IF(LOG('Indicator Data'!H9)&lt;I$195,0,10-(I$194-LOG('Indicator Data'!H9))/(I$194-I$195)*10))),1)</f>
        <v>4.5999999999999996</v>
      </c>
      <c r="J7" s="59">
        <f t="shared" si="1"/>
        <v>3.9</v>
      </c>
      <c r="K7" s="59">
        <f>ROUND(IF('Indicator Data'!I9=0,0,IF(LOG('Indicator Data'!I9)&gt;K$194,10,IF(LOG('Indicator Data'!I9)&lt;K$195,0,10-(K$194-LOG('Indicator Data'!I9))/(K$194-K$195)*10))),1)</f>
        <v>0</v>
      </c>
      <c r="L7" s="59">
        <f t="shared" si="2"/>
        <v>2.2000000000000002</v>
      </c>
      <c r="M7" s="59">
        <f>ROUND(IF('Indicator Data'!J9=0,0,IF(LOG('Indicator Data'!J9)&gt;M$194,10,IF(LOG('Indicator Data'!J9)&lt;M$195,0,10-(M$194-LOG('Indicator Data'!J9))/(M$194-M$195)*10))),1)</f>
        <v>0</v>
      </c>
      <c r="N7" s="60">
        <f>'Indicator Data'!C9/'Indicator Data'!$BC9</f>
        <v>2.0248411525285994E-3</v>
      </c>
      <c r="O7" s="60">
        <f>'Indicator Data'!D9/'Indicator Data'!$BC9</f>
        <v>2.0248411525285994E-3</v>
      </c>
      <c r="P7" s="60">
        <f>IF(F7=0.1,0,'Indicator Data'!E9/'Indicator Data'!$BC9)</f>
        <v>0</v>
      </c>
      <c r="Q7" s="60">
        <f>'Indicator Data'!F9/'Indicator Data'!$BC9</f>
        <v>0</v>
      </c>
      <c r="R7" s="60">
        <f>'Indicator Data'!G9/'Indicator Data'!$BC9</f>
        <v>1.9E-2</v>
      </c>
      <c r="S7" s="60">
        <f>'Indicator Data'!H9/'Indicator Data'!$BC9</f>
        <v>6.0000000000000001E-3</v>
      </c>
      <c r="T7" s="60">
        <f>'Indicator Data'!I9/'Indicator Data'!$BC9</f>
        <v>0</v>
      </c>
      <c r="U7" s="60">
        <f>'Indicator Data'!J9/'Indicator Data'!$BC9</f>
        <v>0</v>
      </c>
      <c r="V7" s="59">
        <f t="shared" si="3"/>
        <v>10</v>
      </c>
      <c r="W7" s="59">
        <f t="shared" si="4"/>
        <v>10</v>
      </c>
      <c r="X7" s="59">
        <f t="shared" si="5"/>
        <v>10</v>
      </c>
      <c r="Y7" s="59">
        <f t="shared" si="6"/>
        <v>0.1</v>
      </c>
      <c r="Z7" s="59">
        <f t="shared" si="7"/>
        <v>0</v>
      </c>
      <c r="AA7" s="59">
        <f t="shared" si="8"/>
        <v>9.5</v>
      </c>
      <c r="AB7" s="59">
        <f t="shared" si="9"/>
        <v>10</v>
      </c>
      <c r="AC7" s="59">
        <f t="shared" si="10"/>
        <v>9.8000000000000007</v>
      </c>
      <c r="AD7" s="59">
        <f t="shared" si="11"/>
        <v>0</v>
      </c>
      <c r="AE7" s="59">
        <f t="shared" si="12"/>
        <v>7.3</v>
      </c>
      <c r="AF7" s="59">
        <f t="shared" si="13"/>
        <v>0</v>
      </c>
      <c r="AG7" s="59">
        <f>ROUND(IF('Indicator Data'!K9=0,0,IF('Indicator Data'!K9&gt;AG$194,10,IF('Indicator Data'!K9&lt;AG$195,0,10-(AG$194-'Indicator Data'!K9)/(AG$194-AG$195)*10))),1)</f>
        <v>0</v>
      </c>
      <c r="AH7" s="59">
        <f t="shared" si="14"/>
        <v>6.6</v>
      </c>
      <c r="AI7" s="59">
        <f t="shared" si="15"/>
        <v>7.1</v>
      </c>
      <c r="AJ7" s="59">
        <f t="shared" si="16"/>
        <v>6.3</v>
      </c>
      <c r="AK7" s="59">
        <f t="shared" si="17"/>
        <v>7.3</v>
      </c>
      <c r="AL7" s="59">
        <f t="shared" si="18"/>
        <v>6.8</v>
      </c>
      <c r="AM7" s="59">
        <f t="shared" si="19"/>
        <v>0</v>
      </c>
      <c r="AN7" s="59">
        <f t="shared" si="20"/>
        <v>0</v>
      </c>
      <c r="AO7" s="61">
        <f t="shared" si="21"/>
        <v>8.1999999999999993</v>
      </c>
      <c r="AP7" s="61">
        <f t="shared" si="22"/>
        <v>0.1</v>
      </c>
      <c r="AQ7" s="61">
        <f t="shared" si="23"/>
        <v>0</v>
      </c>
      <c r="AR7" s="61">
        <f t="shared" si="24"/>
        <v>5.3</v>
      </c>
      <c r="AS7" s="59">
        <f t="shared" si="25"/>
        <v>0</v>
      </c>
      <c r="AT7" s="59" t="str">
        <f>IF('Indicator Data'!BD9&lt;1000,"x",ROUND((IF('Indicator Data'!L9&gt;AT$194,10,IF('Indicator Data'!L9&lt;AT$195,0,10-(AT$194-'Indicator Data'!L9)/(AT$194-AT$195)*10))),1))</f>
        <v>x</v>
      </c>
      <c r="AU7" s="61">
        <f t="shared" si="26"/>
        <v>0</v>
      </c>
      <c r="AV7" s="62">
        <f t="shared" si="27"/>
        <v>3.7</v>
      </c>
      <c r="AW7" s="59">
        <f>ROUND(IF('Indicator Data'!M9=0,0,IF('Indicator Data'!M9&gt;AW$194,10,IF('Indicator Data'!M9&lt;AW$195,0,10-(AW$194-'Indicator Data'!M9)/(AW$194-AW$195)*10))),1)</f>
        <v>0</v>
      </c>
      <c r="AX7" s="59">
        <f>ROUND(IF('Indicator Data'!N9=0,0,IF(LOG('Indicator Data'!N9)&gt;LOG(AX$194),10,IF(LOG('Indicator Data'!N9)&lt;LOG(AX$195),0,10-(LOG(AX$194)-LOG('Indicator Data'!N9))/(LOG(AX$194)-LOG(AX$195))*10))),1)</f>
        <v>0</v>
      </c>
      <c r="AY7" s="61">
        <f t="shared" si="28"/>
        <v>0</v>
      </c>
      <c r="AZ7" s="59">
        <f>'Indicator Data'!O9</f>
        <v>0</v>
      </c>
      <c r="BA7" s="59">
        <f>'Indicator Data'!P9</f>
        <v>0</v>
      </c>
      <c r="BB7" s="61">
        <f t="shared" si="29"/>
        <v>0</v>
      </c>
      <c r="BC7" s="62">
        <f t="shared" si="30"/>
        <v>0</v>
      </c>
      <c r="BD7" s="16"/>
      <c r="BE7" s="108"/>
    </row>
    <row r="8" spans="1:57" s="4" customFormat="1" x14ac:dyDescent="0.25">
      <c r="A8" s="131" t="s">
        <v>11</v>
      </c>
      <c r="B8" s="63" t="s">
        <v>10</v>
      </c>
      <c r="C8" s="59">
        <f>ROUND(IF('Indicator Data'!C10=0,0.1,IF(LOG('Indicator Data'!C10)&gt;C$194,10,IF(LOG('Indicator Data'!C10)&lt;C$195,0,10-(C$194-LOG('Indicator Data'!C10))/(C$194-C$195)*10))),1)</f>
        <v>8.1</v>
      </c>
      <c r="D8" s="59">
        <f>ROUND(IF('Indicator Data'!D10=0,0.1,IF(LOG('Indicator Data'!D10)&gt;D$194,10,IF(LOG('Indicator Data'!D10)&lt;D$195,0,10-(D$194-LOG('Indicator Data'!D10))/(D$194-D$195)*10))),1)</f>
        <v>6.2</v>
      </c>
      <c r="E8" s="59">
        <f t="shared" si="0"/>
        <v>7.3</v>
      </c>
      <c r="F8" s="59">
        <f>ROUND(IF('Indicator Data'!E10="No data",0.1,IF('Indicator Data'!E10=0,0,IF(LOG('Indicator Data'!E10)&gt;F$194,10,IF(LOG('Indicator Data'!E10)&lt;F$195,0,10-(F$194-LOG('Indicator Data'!E10))/(F$194-F$195)*10)))),1)</f>
        <v>8</v>
      </c>
      <c r="G8" s="59">
        <f>ROUND(IF('Indicator Data'!F10=0,0,IF(LOG('Indicator Data'!F10)&gt;G$194,10,IF(LOG('Indicator Data'!F10)&lt;G$195,0,10-(G$194-LOG('Indicator Data'!F10))/(G$194-G$195)*10))),1)</f>
        <v>0</v>
      </c>
      <c r="H8" s="59">
        <f>ROUND(IF('Indicator Data'!G10=0,0,IF(LOG('Indicator Data'!G10)&gt;H$194,10,IF(LOG('Indicator Data'!G10)&lt;H$195,0,10-(H$194-LOG('Indicator Data'!G10))/(H$194-H$195)*10))),1)</f>
        <v>0</v>
      </c>
      <c r="I8" s="59">
        <f>ROUND(IF('Indicator Data'!H10=0,0,IF(LOG('Indicator Data'!H10)&gt;I$194,10,IF(LOG('Indicator Data'!H10)&lt;I$195,0,10-(I$194-LOG('Indicator Data'!H10))/(I$194-I$195)*10))),1)</f>
        <v>0</v>
      </c>
      <c r="J8" s="59">
        <f t="shared" si="1"/>
        <v>0</v>
      </c>
      <c r="K8" s="59">
        <f>ROUND(IF('Indicator Data'!I10=0,0,IF(LOG('Indicator Data'!I10)&gt;K$194,10,IF(LOG('Indicator Data'!I10)&lt;K$195,0,10-(K$194-LOG('Indicator Data'!I10))/(K$194-K$195)*10))),1)</f>
        <v>0</v>
      </c>
      <c r="L8" s="59">
        <f t="shared" si="2"/>
        <v>0</v>
      </c>
      <c r="M8" s="59">
        <f>ROUND(IF('Indicator Data'!J10=0,0,IF(LOG('Indicator Data'!J10)&gt;M$194,10,IF(LOG('Indicator Data'!J10)&lt;M$195,0,10-(M$194-LOG('Indicator Data'!J10))/(M$194-M$195)*10))),1)</f>
        <v>0</v>
      </c>
      <c r="N8" s="60">
        <f>'Indicator Data'!C10/'Indicator Data'!$BC10</f>
        <v>4.2186491540142766E-4</v>
      </c>
      <c r="O8" s="60">
        <f>'Indicator Data'!D10/'Indicator Data'!$BC10</f>
        <v>1.6986330601642704E-5</v>
      </c>
      <c r="P8" s="60">
        <f>IF(F8=0.1,0,'Indicator Data'!E10/'Indicator Data'!$BC10)</f>
        <v>3.8396039743839741E-3</v>
      </c>
      <c r="Q8" s="60">
        <f>'Indicator Data'!F10/'Indicator Data'!$BC10</f>
        <v>0</v>
      </c>
      <c r="R8" s="60">
        <f>'Indicator Data'!G10/'Indicator Data'!$BC10</f>
        <v>0</v>
      </c>
      <c r="S8" s="60">
        <f>'Indicator Data'!H10/'Indicator Data'!$BC10</f>
        <v>0</v>
      </c>
      <c r="T8" s="60">
        <f>'Indicator Data'!I10/'Indicator Data'!$BC10</f>
        <v>0</v>
      </c>
      <c r="U8" s="60">
        <f>'Indicator Data'!J10/'Indicator Data'!$BC10</f>
        <v>0</v>
      </c>
      <c r="V8" s="59">
        <f t="shared" si="3"/>
        <v>2.1</v>
      </c>
      <c r="W8" s="59">
        <f t="shared" si="4"/>
        <v>0.2</v>
      </c>
      <c r="X8" s="59">
        <f t="shared" si="5"/>
        <v>1.2</v>
      </c>
      <c r="Y8" s="59">
        <f t="shared" si="6"/>
        <v>3.8</v>
      </c>
      <c r="Z8" s="59">
        <f t="shared" si="7"/>
        <v>0</v>
      </c>
      <c r="AA8" s="59">
        <f t="shared" si="8"/>
        <v>0</v>
      </c>
      <c r="AB8" s="59">
        <f t="shared" si="9"/>
        <v>0</v>
      </c>
      <c r="AC8" s="59">
        <f t="shared" si="10"/>
        <v>0</v>
      </c>
      <c r="AD8" s="59">
        <f t="shared" si="11"/>
        <v>0</v>
      </c>
      <c r="AE8" s="59">
        <f t="shared" si="12"/>
        <v>0</v>
      </c>
      <c r="AF8" s="59">
        <f t="shared" si="13"/>
        <v>0</v>
      </c>
      <c r="AG8" s="59">
        <f>ROUND(IF('Indicator Data'!K10=0,0,IF('Indicator Data'!K10&gt;AG$194,10,IF('Indicator Data'!K10&lt;AG$195,0,10-(AG$194-'Indicator Data'!K10)/(AG$194-AG$195)*10))),1)</f>
        <v>2.7</v>
      </c>
      <c r="AH8" s="59">
        <f t="shared" si="14"/>
        <v>5.0999999999999996</v>
      </c>
      <c r="AI8" s="59">
        <f t="shared" si="15"/>
        <v>3.2</v>
      </c>
      <c r="AJ8" s="59">
        <f t="shared" si="16"/>
        <v>0</v>
      </c>
      <c r="AK8" s="59">
        <f t="shared" si="17"/>
        <v>0</v>
      </c>
      <c r="AL8" s="59">
        <f t="shared" si="18"/>
        <v>0</v>
      </c>
      <c r="AM8" s="59">
        <f t="shared" si="19"/>
        <v>0</v>
      </c>
      <c r="AN8" s="59">
        <f t="shared" si="20"/>
        <v>0</v>
      </c>
      <c r="AO8" s="61">
        <f t="shared" si="21"/>
        <v>5</v>
      </c>
      <c r="AP8" s="61">
        <f t="shared" si="22"/>
        <v>6.3</v>
      </c>
      <c r="AQ8" s="61">
        <f t="shared" si="23"/>
        <v>0</v>
      </c>
      <c r="AR8" s="61">
        <f t="shared" si="24"/>
        <v>0</v>
      </c>
      <c r="AS8" s="59">
        <f t="shared" si="25"/>
        <v>1.4</v>
      </c>
      <c r="AT8" s="59">
        <f>IF('Indicator Data'!BD10&lt;1000,"x",ROUND((IF('Indicator Data'!L10&gt;AT$194,10,IF('Indicator Data'!L10&lt;AT$195,0,10-(AT$194-'Indicator Data'!L10)/(AT$194-AT$195)*10))),1))</f>
        <v>2.2000000000000002</v>
      </c>
      <c r="AU8" s="61">
        <f t="shared" si="26"/>
        <v>1.8</v>
      </c>
      <c r="AV8" s="62">
        <f t="shared" si="27"/>
        <v>3.1</v>
      </c>
      <c r="AW8" s="59">
        <f>ROUND(IF('Indicator Data'!M10=0,0,IF('Indicator Data'!M10&gt;AW$194,10,IF('Indicator Data'!M10&lt;AW$195,0,10-(AW$194-'Indicator Data'!M10)/(AW$194-AW$195)*10))),1)</f>
        <v>1.5</v>
      </c>
      <c r="AX8" s="59">
        <f>ROUND(IF('Indicator Data'!N10=0,0,IF(LOG('Indicator Data'!N10)&gt;LOG(AX$194),10,IF(LOG('Indicator Data'!N10)&lt;LOG(AX$195),0,10-(LOG(AX$194)-LOG('Indicator Data'!N10))/(LOG(AX$194)-LOG(AX$195))*10))),1)</f>
        <v>3.2</v>
      </c>
      <c r="AY8" s="61">
        <f t="shared" si="28"/>
        <v>2.4</v>
      </c>
      <c r="AZ8" s="59">
        <f>'Indicator Data'!O10</f>
        <v>0</v>
      </c>
      <c r="BA8" s="59">
        <f>'Indicator Data'!P10</f>
        <v>3</v>
      </c>
      <c r="BB8" s="61">
        <f t="shared" si="29"/>
        <v>0</v>
      </c>
      <c r="BC8" s="62">
        <f t="shared" si="30"/>
        <v>1.7</v>
      </c>
      <c r="BD8" s="16"/>
      <c r="BE8" s="108"/>
    </row>
    <row r="9" spans="1:57" s="4" customFormat="1" x14ac:dyDescent="0.25">
      <c r="A9" s="131" t="s">
        <v>13</v>
      </c>
      <c r="B9" s="63" t="s">
        <v>12</v>
      </c>
      <c r="C9" s="59">
        <f>ROUND(IF('Indicator Data'!C11=0,0.1,IF(LOG('Indicator Data'!C11)&gt;C$194,10,IF(LOG('Indicator Data'!C11)&lt;C$195,0,10-(C$194-LOG('Indicator Data'!C11))/(C$194-C$195)*10))),1)</f>
        <v>7</v>
      </c>
      <c r="D9" s="59">
        <f>ROUND(IF('Indicator Data'!D11=0,0.1,IF(LOG('Indicator Data'!D11)&gt;D$194,10,IF(LOG('Indicator Data'!D11)&lt;D$195,0,10-(D$194-LOG('Indicator Data'!D11))/(D$194-D$195)*10))),1)</f>
        <v>7.4</v>
      </c>
      <c r="E9" s="59">
        <f t="shared" si="0"/>
        <v>7.2</v>
      </c>
      <c r="F9" s="59">
        <f>ROUND(IF('Indicator Data'!E11="No data",0.1,IF('Indicator Data'!E11=0,0,IF(LOG('Indicator Data'!E11)&gt;F$194,10,IF(LOG('Indicator Data'!E11)&lt;F$195,0,10-(F$194-LOG('Indicator Data'!E11))/(F$194-F$195)*10)))),1)</f>
        <v>4.9000000000000004</v>
      </c>
      <c r="G9" s="59">
        <f>ROUND(IF('Indicator Data'!F11=0,0,IF(LOG('Indicator Data'!F11)&gt;G$194,10,IF(LOG('Indicator Data'!F11)&lt;G$195,0,10-(G$194-LOG('Indicator Data'!F11))/(G$194-G$195)*10))),1)</f>
        <v>0</v>
      </c>
      <c r="H9" s="59">
        <f>ROUND(IF('Indicator Data'!G11=0,0,IF(LOG('Indicator Data'!G11)&gt;H$194,10,IF(LOG('Indicator Data'!G11)&lt;H$195,0,10-(H$194-LOG('Indicator Data'!G11))/(H$194-H$195)*10))),1)</f>
        <v>0</v>
      </c>
      <c r="I9" s="59">
        <f>ROUND(IF('Indicator Data'!H11=0,0,IF(LOG('Indicator Data'!H11)&gt;I$194,10,IF(LOG('Indicator Data'!H11)&lt;I$195,0,10-(I$194-LOG('Indicator Data'!H11))/(I$194-I$195)*10))),1)</f>
        <v>0</v>
      </c>
      <c r="J9" s="59">
        <f t="shared" si="1"/>
        <v>0</v>
      </c>
      <c r="K9" s="59">
        <f>ROUND(IF('Indicator Data'!I11=0,0,IF(LOG('Indicator Data'!I11)&gt;K$194,10,IF(LOG('Indicator Data'!I11)&lt;K$195,0,10-(K$194-LOG('Indicator Data'!I11))/(K$194-K$195)*10))),1)</f>
        <v>0</v>
      </c>
      <c r="L9" s="59">
        <f t="shared" si="2"/>
        <v>0</v>
      </c>
      <c r="M9" s="59">
        <f>ROUND(IF('Indicator Data'!J11=0,0,IF(LOG('Indicator Data'!J11)&gt;M$194,10,IF(LOG('Indicator Data'!J11)&lt;M$195,0,10-(M$194-LOG('Indicator Data'!J11))/(M$194-M$195)*10))),1)</f>
        <v>7.7</v>
      </c>
      <c r="N9" s="60">
        <f>'Indicator Data'!C11/'Indicator Data'!$BC11</f>
        <v>2.1000378414275721E-3</v>
      </c>
      <c r="O9" s="60">
        <f>'Indicator Data'!D11/'Indicator Data'!$BC11</f>
        <v>5.4794401280804203E-4</v>
      </c>
      <c r="P9" s="60">
        <f>IF(F9=0.1,0,'Indicator Data'!E11/'Indicator Data'!$BC11)</f>
        <v>2.9380463683484274E-3</v>
      </c>
      <c r="Q9" s="60">
        <f>'Indicator Data'!F11/'Indicator Data'!$BC11</f>
        <v>0</v>
      </c>
      <c r="R9" s="60">
        <f>'Indicator Data'!G11/'Indicator Data'!$BC11</f>
        <v>0</v>
      </c>
      <c r="S9" s="60">
        <f>'Indicator Data'!H11/'Indicator Data'!$BC11</f>
        <v>0</v>
      </c>
      <c r="T9" s="60">
        <f>'Indicator Data'!I11/'Indicator Data'!$BC11</f>
        <v>0</v>
      </c>
      <c r="U9" s="60">
        <f>'Indicator Data'!J11/'Indicator Data'!$BC11</f>
        <v>3.9943729103512089E-3</v>
      </c>
      <c r="V9" s="59">
        <f t="shared" si="3"/>
        <v>10</v>
      </c>
      <c r="W9" s="59">
        <f t="shared" si="4"/>
        <v>5.5</v>
      </c>
      <c r="X9" s="59">
        <f t="shared" si="5"/>
        <v>8.6</v>
      </c>
      <c r="Y9" s="59">
        <f t="shared" si="6"/>
        <v>2.9</v>
      </c>
      <c r="Z9" s="59">
        <f t="shared" si="7"/>
        <v>0</v>
      </c>
      <c r="AA9" s="59">
        <f t="shared" si="8"/>
        <v>0</v>
      </c>
      <c r="AB9" s="59">
        <f t="shared" si="9"/>
        <v>0</v>
      </c>
      <c r="AC9" s="59">
        <f t="shared" si="10"/>
        <v>0</v>
      </c>
      <c r="AD9" s="59">
        <f t="shared" si="11"/>
        <v>0</v>
      </c>
      <c r="AE9" s="59">
        <f t="shared" si="12"/>
        <v>0</v>
      </c>
      <c r="AF9" s="59">
        <f t="shared" si="13"/>
        <v>1.3</v>
      </c>
      <c r="AG9" s="59">
        <f>ROUND(IF('Indicator Data'!K11=0,0,IF('Indicator Data'!K11&gt;AG$194,10,IF('Indicator Data'!K11&lt;AG$195,0,10-(AG$194-'Indicator Data'!K11)/(AG$194-AG$195)*10))),1)</f>
        <v>1.3</v>
      </c>
      <c r="AH9" s="59">
        <f t="shared" si="14"/>
        <v>8.5</v>
      </c>
      <c r="AI9" s="59">
        <f t="shared" si="15"/>
        <v>6.5</v>
      </c>
      <c r="AJ9" s="59">
        <f t="shared" si="16"/>
        <v>0</v>
      </c>
      <c r="AK9" s="59">
        <f t="shared" si="17"/>
        <v>0</v>
      </c>
      <c r="AL9" s="59">
        <f t="shared" si="18"/>
        <v>0</v>
      </c>
      <c r="AM9" s="59">
        <f t="shared" si="19"/>
        <v>0</v>
      </c>
      <c r="AN9" s="59">
        <f t="shared" si="20"/>
        <v>5.3</v>
      </c>
      <c r="AO9" s="61">
        <f t="shared" si="21"/>
        <v>8</v>
      </c>
      <c r="AP9" s="61">
        <f t="shared" si="22"/>
        <v>4</v>
      </c>
      <c r="AQ9" s="61">
        <f t="shared" si="23"/>
        <v>0</v>
      </c>
      <c r="AR9" s="61">
        <f t="shared" si="24"/>
        <v>0</v>
      </c>
      <c r="AS9" s="59">
        <f t="shared" si="25"/>
        <v>3.3</v>
      </c>
      <c r="AT9" s="59">
        <f>IF('Indicator Data'!BD11&lt;1000,"x",ROUND((IF('Indicator Data'!L11&gt;AT$194,10,IF('Indicator Data'!L11&lt;AT$195,0,10-(AT$194-'Indicator Data'!L11)/(AT$194-AT$195)*10))),1))</f>
        <v>3.3</v>
      </c>
      <c r="AU9" s="61">
        <f t="shared" si="26"/>
        <v>3.3</v>
      </c>
      <c r="AV9" s="62">
        <f t="shared" si="27"/>
        <v>3.8</v>
      </c>
      <c r="AW9" s="59">
        <f>ROUND(IF('Indicator Data'!M11=0,0,IF('Indicator Data'!M11&gt;AW$194,10,IF('Indicator Data'!M11&lt;AW$195,0,10-(AW$194-'Indicator Data'!M11)/(AW$194-AW$195)*10))),1)</f>
        <v>0.2</v>
      </c>
      <c r="AX9" s="59">
        <f>ROUND(IF('Indicator Data'!N11=0,0,IF(LOG('Indicator Data'!N11)&gt;LOG(AX$194),10,IF(LOG('Indicator Data'!N11)&lt;LOG(AX$195),0,10-(LOG(AX$194)-LOG('Indicator Data'!N11))/(LOG(AX$194)-LOG(AX$195))*10))),1)</f>
        <v>0</v>
      </c>
      <c r="AY9" s="61">
        <f t="shared" si="28"/>
        <v>0.1</v>
      </c>
      <c r="AZ9" s="59">
        <f>'Indicator Data'!O11</f>
        <v>1</v>
      </c>
      <c r="BA9" s="59">
        <f>'Indicator Data'!P11</f>
        <v>0</v>
      </c>
      <c r="BB9" s="61">
        <f t="shared" si="29"/>
        <v>0</v>
      </c>
      <c r="BC9" s="62">
        <f t="shared" si="30"/>
        <v>0.1</v>
      </c>
      <c r="BD9" s="16"/>
      <c r="BE9" s="108"/>
    </row>
    <row r="10" spans="1:57" s="4" customFormat="1" x14ac:dyDescent="0.25">
      <c r="A10" s="131" t="s">
        <v>15</v>
      </c>
      <c r="B10" s="63" t="s">
        <v>14</v>
      </c>
      <c r="C10" s="59">
        <f>ROUND(IF('Indicator Data'!C12=0,0.1,IF(LOG('Indicator Data'!C12)&gt;C$194,10,IF(LOG('Indicator Data'!C12)&lt;C$195,0,10-(C$194-LOG('Indicator Data'!C12))/(C$194-C$195)*10))),1)</f>
        <v>8</v>
      </c>
      <c r="D10" s="59">
        <f>ROUND(IF('Indicator Data'!D12=0,0.1,IF(LOG('Indicator Data'!D12)&gt;D$194,10,IF(LOG('Indicator Data'!D12)&lt;D$195,0,10-(D$194-LOG('Indicator Data'!D12))/(D$194-D$195)*10))),1)</f>
        <v>0.1</v>
      </c>
      <c r="E10" s="59">
        <f t="shared" si="0"/>
        <v>5.3</v>
      </c>
      <c r="F10" s="59">
        <f>ROUND(IF('Indicator Data'!E12="No data",0.1,IF('Indicator Data'!E12=0,0,IF(LOG('Indicator Data'!E12)&gt;F$194,10,IF(LOG('Indicator Data'!E12)&lt;F$195,0,10-(F$194-LOG('Indicator Data'!E12))/(F$194-F$195)*10)))),1)</f>
        <v>7.1</v>
      </c>
      <c r="G10" s="59">
        <f>ROUND(IF('Indicator Data'!F12=0,0,IF(LOG('Indicator Data'!F12)&gt;G$194,10,IF(LOG('Indicator Data'!F12)&lt;G$195,0,10-(G$194-LOG('Indicator Data'!F12))/(G$194-G$195)*10))),1)</f>
        <v>7.5</v>
      </c>
      <c r="H10" s="59">
        <f>ROUND(IF('Indicator Data'!G12=0,0,IF(LOG('Indicator Data'!G12)&gt;H$194,10,IF(LOG('Indicator Data'!G12)&lt;H$195,0,10-(H$194-LOG('Indicator Data'!G12))/(H$194-H$195)*10))),1)</f>
        <v>6.3</v>
      </c>
      <c r="I10" s="59">
        <f>ROUND(IF('Indicator Data'!H12=0,0,IF(LOG('Indicator Data'!H12)&gt;I$194,10,IF(LOG('Indicator Data'!H12)&lt;I$195,0,10-(I$194-LOG('Indicator Data'!H12))/(I$194-I$195)*10))),1)</f>
        <v>5.5</v>
      </c>
      <c r="J10" s="59">
        <f t="shared" si="1"/>
        <v>5.9</v>
      </c>
      <c r="K10" s="59">
        <f>ROUND(IF('Indicator Data'!I12=0,0,IF(LOG('Indicator Data'!I12)&gt;K$194,10,IF(LOG('Indicator Data'!I12)&lt;K$195,0,10-(K$194-LOG('Indicator Data'!I12))/(K$194-K$195)*10))),1)</f>
        <v>6.9</v>
      </c>
      <c r="L10" s="59">
        <f t="shared" si="2"/>
        <v>6.4</v>
      </c>
      <c r="M10" s="59">
        <f>ROUND(IF('Indicator Data'!J12=0,0,IF(LOG('Indicator Data'!J12)&gt;M$194,10,IF(LOG('Indicator Data'!J12)&lt;M$195,0,10-(M$194-LOG('Indicator Data'!J12))/(M$194-M$195)*10))),1)</f>
        <v>10</v>
      </c>
      <c r="N10" s="60">
        <f>'Indicator Data'!C12/'Indicator Data'!$BC12</f>
        <v>6.9380581416162302E-4</v>
      </c>
      <c r="O10" s="60">
        <f>'Indicator Data'!D12/'Indicator Data'!$BC12</f>
        <v>0</v>
      </c>
      <c r="P10" s="60">
        <f>IF(F10=0.1,0,'Indicator Data'!E12/'Indicator Data'!$BC12)</f>
        <v>3.096889810358684E-3</v>
      </c>
      <c r="Q10" s="60">
        <f>'Indicator Data'!F12/'Indicator Data'!$BC12</f>
        <v>2.4606399793087038E-6</v>
      </c>
      <c r="R10" s="60">
        <f>'Indicator Data'!G12/'Indicator Data'!$BC12</f>
        <v>1.4933200227593478E-3</v>
      </c>
      <c r="S10" s="60">
        <f>'Indicator Data'!H12/'Indicator Data'!$BC12</f>
        <v>9.4143982295610015E-5</v>
      </c>
      <c r="T10" s="60">
        <f>'Indicator Data'!I12/'Indicator Data'!$BC12</f>
        <v>1.3144075771181324E-6</v>
      </c>
      <c r="U10" s="60">
        <f>'Indicator Data'!J12/'Indicator Data'!$BC12</f>
        <v>1.2577203253129556E-2</v>
      </c>
      <c r="V10" s="59">
        <f t="shared" si="3"/>
        <v>3.5</v>
      </c>
      <c r="W10" s="59">
        <f t="shared" si="4"/>
        <v>0</v>
      </c>
      <c r="X10" s="59">
        <f t="shared" si="5"/>
        <v>1.9</v>
      </c>
      <c r="Y10" s="59">
        <f t="shared" si="6"/>
        <v>3.1</v>
      </c>
      <c r="Z10" s="59">
        <f t="shared" si="7"/>
        <v>7.5</v>
      </c>
      <c r="AA10" s="59">
        <f t="shared" si="8"/>
        <v>0.7</v>
      </c>
      <c r="AB10" s="59">
        <f t="shared" si="9"/>
        <v>0.2</v>
      </c>
      <c r="AC10" s="59">
        <f t="shared" si="10"/>
        <v>0.5</v>
      </c>
      <c r="AD10" s="59">
        <f t="shared" si="11"/>
        <v>6.2</v>
      </c>
      <c r="AE10" s="59">
        <f t="shared" si="12"/>
        <v>3.9</v>
      </c>
      <c r="AF10" s="59">
        <f t="shared" si="13"/>
        <v>4.2</v>
      </c>
      <c r="AG10" s="59">
        <f>ROUND(IF('Indicator Data'!K12=0,0,IF('Indicator Data'!K12&gt;AG$194,10,IF('Indicator Data'!K12&lt;AG$195,0,10-(AG$194-'Indicator Data'!K12)/(AG$194-AG$195)*10))),1)</f>
        <v>5.3</v>
      </c>
      <c r="AH10" s="59">
        <f t="shared" si="14"/>
        <v>5.8</v>
      </c>
      <c r="AI10" s="59">
        <f t="shared" si="15"/>
        <v>0.1</v>
      </c>
      <c r="AJ10" s="59">
        <f t="shared" si="16"/>
        <v>3.5</v>
      </c>
      <c r="AK10" s="59">
        <f t="shared" si="17"/>
        <v>2.9</v>
      </c>
      <c r="AL10" s="59">
        <f t="shared" si="18"/>
        <v>3.2</v>
      </c>
      <c r="AM10" s="59">
        <f t="shared" si="19"/>
        <v>6.6</v>
      </c>
      <c r="AN10" s="59">
        <f t="shared" si="20"/>
        <v>8.3000000000000007</v>
      </c>
      <c r="AO10" s="61">
        <f t="shared" si="21"/>
        <v>3.8</v>
      </c>
      <c r="AP10" s="61">
        <f t="shared" si="22"/>
        <v>5.4</v>
      </c>
      <c r="AQ10" s="61">
        <f t="shared" si="23"/>
        <v>7.5</v>
      </c>
      <c r="AR10" s="61">
        <f t="shared" si="24"/>
        <v>5.3</v>
      </c>
      <c r="AS10" s="59">
        <f t="shared" si="25"/>
        <v>6.8</v>
      </c>
      <c r="AT10" s="59">
        <f>IF('Indicator Data'!BD12&lt;1000,"x",ROUND((IF('Indicator Data'!L12&gt;AT$194,10,IF('Indicator Data'!L12&lt;AT$195,0,10-(AT$194-'Indicator Data'!L12)/(AT$194-AT$195)*10))),1))</f>
        <v>4.4000000000000004</v>
      </c>
      <c r="AU10" s="61">
        <f t="shared" si="26"/>
        <v>5.6</v>
      </c>
      <c r="AV10" s="62">
        <f t="shared" si="27"/>
        <v>5.7</v>
      </c>
      <c r="AW10" s="59">
        <f>ROUND(IF('Indicator Data'!M12=0,0,IF('Indicator Data'!M12&gt;AW$194,10,IF('Indicator Data'!M12&lt;AW$195,0,10-(AW$194-'Indicator Data'!M12)/(AW$194-AW$195)*10))),1)</f>
        <v>0.3</v>
      </c>
      <c r="AX10" s="59">
        <f>ROUND(IF('Indicator Data'!N12=0,0,IF(LOG('Indicator Data'!N12)&gt;LOG(AX$194),10,IF(LOG('Indicator Data'!N12)&lt;LOG(AX$195),0,10-(LOG(AX$194)-LOG('Indicator Data'!N12))/(LOG(AX$194)-LOG(AX$195))*10))),1)</f>
        <v>0</v>
      </c>
      <c r="AY10" s="61">
        <f t="shared" si="28"/>
        <v>0.2</v>
      </c>
      <c r="AZ10" s="59">
        <f>'Indicator Data'!O12</f>
        <v>0</v>
      </c>
      <c r="BA10" s="59">
        <f>'Indicator Data'!P12</f>
        <v>0</v>
      </c>
      <c r="BB10" s="61">
        <f t="shared" si="29"/>
        <v>0</v>
      </c>
      <c r="BC10" s="62">
        <f t="shared" si="30"/>
        <v>0.1</v>
      </c>
      <c r="BD10" s="16"/>
      <c r="BE10" s="108"/>
    </row>
    <row r="11" spans="1:57" s="4" customFormat="1" x14ac:dyDescent="0.25">
      <c r="A11" s="131" t="s">
        <v>17</v>
      </c>
      <c r="B11" s="63" t="s">
        <v>16</v>
      </c>
      <c r="C11" s="59">
        <f>ROUND(IF('Indicator Data'!C13=0,0.1,IF(LOG('Indicator Data'!C13)&gt;C$194,10,IF(LOG('Indicator Data'!C13)&lt;C$195,0,10-(C$194-LOG('Indicator Data'!C13))/(C$194-C$195)*10))),1)</f>
        <v>7.3</v>
      </c>
      <c r="D11" s="59">
        <f>ROUND(IF('Indicator Data'!D13=0,0.1,IF(LOG('Indicator Data'!D13)&gt;D$194,10,IF(LOG('Indicator Data'!D13)&lt;D$195,0,10-(D$194-LOG('Indicator Data'!D13))/(D$194-D$195)*10))),1)</f>
        <v>0.1</v>
      </c>
      <c r="E11" s="59">
        <f t="shared" si="0"/>
        <v>4.5999999999999996</v>
      </c>
      <c r="F11" s="59">
        <f>ROUND(IF('Indicator Data'!E13="No data",0.1,IF('Indicator Data'!E13=0,0,IF(LOG('Indicator Data'!E13)&gt;F$194,10,IF(LOG('Indicator Data'!E13)&lt;F$195,0,10-(F$194-LOG('Indicator Data'!E13))/(F$194-F$195)*10)))),1)</f>
        <v>6.4</v>
      </c>
      <c r="G11" s="59">
        <f>ROUND(IF('Indicator Data'!F13=0,0,IF(LOG('Indicator Data'!F13)&gt;G$194,10,IF(LOG('Indicator Data'!F13)&lt;G$195,0,10-(G$194-LOG('Indicator Data'!F13))/(G$194-G$195)*10))),1)</f>
        <v>0</v>
      </c>
      <c r="H11" s="59">
        <f>ROUND(IF('Indicator Data'!G13=0,0,IF(LOG('Indicator Data'!G13)&gt;H$194,10,IF(LOG('Indicator Data'!G13)&lt;H$195,0,10-(H$194-LOG('Indicator Data'!G13))/(H$194-H$195)*10))),1)</f>
        <v>0</v>
      </c>
      <c r="I11" s="59">
        <f>ROUND(IF('Indicator Data'!H13=0,0,IF(LOG('Indicator Data'!H13)&gt;I$194,10,IF(LOG('Indicator Data'!H13)&lt;I$195,0,10-(I$194-LOG('Indicator Data'!H13))/(I$194-I$195)*10))),1)</f>
        <v>0</v>
      </c>
      <c r="J11" s="59">
        <f t="shared" si="1"/>
        <v>0</v>
      </c>
      <c r="K11" s="59">
        <f>ROUND(IF('Indicator Data'!I13=0,0,IF(LOG('Indicator Data'!I13)&gt;K$194,10,IF(LOG('Indicator Data'!I13)&lt;K$195,0,10-(K$194-LOG('Indicator Data'!I13))/(K$194-K$195)*10))),1)</f>
        <v>0</v>
      </c>
      <c r="L11" s="59">
        <f t="shared" si="2"/>
        <v>0</v>
      </c>
      <c r="M11" s="59">
        <f>ROUND(IF('Indicator Data'!J13=0,0,IF(LOG('Indicator Data'!J13)&gt;M$194,10,IF(LOG('Indicator Data'!J13)&lt;M$195,0,10-(M$194-LOG('Indicator Data'!J13))/(M$194-M$195)*10))),1)</f>
        <v>0</v>
      </c>
      <c r="N11" s="60">
        <f>'Indicator Data'!C13/'Indicator Data'!$BC13</f>
        <v>1.0545733081979728E-3</v>
      </c>
      <c r="O11" s="60">
        <f>'Indicator Data'!D13/'Indicator Data'!$BC13</f>
        <v>0</v>
      </c>
      <c r="P11" s="60">
        <f>IF(F11=0.1,0,'Indicator Data'!E13/'Indicator Data'!$BC13)</f>
        <v>4.5261696988656529E-3</v>
      </c>
      <c r="Q11" s="60">
        <f>'Indicator Data'!F13/'Indicator Data'!$BC13</f>
        <v>0</v>
      </c>
      <c r="R11" s="60">
        <f>'Indicator Data'!G13/'Indicator Data'!$BC13</f>
        <v>0</v>
      </c>
      <c r="S11" s="60">
        <f>'Indicator Data'!H13/'Indicator Data'!$BC13</f>
        <v>0</v>
      </c>
      <c r="T11" s="60">
        <f>'Indicator Data'!I13/'Indicator Data'!$BC13</f>
        <v>0</v>
      </c>
      <c r="U11" s="60">
        <f>'Indicator Data'!J13/'Indicator Data'!$BC13</f>
        <v>0</v>
      </c>
      <c r="V11" s="59">
        <f t="shared" si="3"/>
        <v>5.3</v>
      </c>
      <c r="W11" s="59">
        <f t="shared" si="4"/>
        <v>0</v>
      </c>
      <c r="X11" s="59">
        <f t="shared" si="5"/>
        <v>3.1</v>
      </c>
      <c r="Y11" s="59">
        <f t="shared" si="6"/>
        <v>4.5</v>
      </c>
      <c r="Z11" s="59">
        <f t="shared" si="7"/>
        <v>0</v>
      </c>
      <c r="AA11" s="59">
        <f t="shared" si="8"/>
        <v>0</v>
      </c>
      <c r="AB11" s="59">
        <f t="shared" si="9"/>
        <v>0</v>
      </c>
      <c r="AC11" s="59">
        <f t="shared" si="10"/>
        <v>0</v>
      </c>
      <c r="AD11" s="59">
        <f t="shared" si="11"/>
        <v>0</v>
      </c>
      <c r="AE11" s="59">
        <f t="shared" si="12"/>
        <v>0</v>
      </c>
      <c r="AF11" s="59">
        <f t="shared" si="13"/>
        <v>0</v>
      </c>
      <c r="AG11" s="59">
        <f>ROUND(IF('Indicator Data'!K13=0,0,IF('Indicator Data'!K13&gt;AG$194,10,IF('Indicator Data'!K13&lt;AG$195,0,10-(AG$194-'Indicator Data'!K13)/(AG$194-AG$195)*10))),1)</f>
        <v>0</v>
      </c>
      <c r="AH11" s="59">
        <f t="shared" si="14"/>
        <v>6.3</v>
      </c>
      <c r="AI11" s="59">
        <f t="shared" si="15"/>
        <v>0.1</v>
      </c>
      <c r="AJ11" s="59">
        <f t="shared" si="16"/>
        <v>0</v>
      </c>
      <c r="AK11" s="59">
        <f t="shared" si="17"/>
        <v>0</v>
      </c>
      <c r="AL11" s="59">
        <f t="shared" si="18"/>
        <v>0</v>
      </c>
      <c r="AM11" s="59">
        <f t="shared" si="19"/>
        <v>0</v>
      </c>
      <c r="AN11" s="59">
        <f t="shared" si="20"/>
        <v>0</v>
      </c>
      <c r="AO11" s="61">
        <f t="shared" si="21"/>
        <v>3.9</v>
      </c>
      <c r="AP11" s="61">
        <f t="shared" si="22"/>
        <v>5.5</v>
      </c>
      <c r="AQ11" s="61">
        <f t="shared" si="23"/>
        <v>0</v>
      </c>
      <c r="AR11" s="61">
        <f t="shared" si="24"/>
        <v>0</v>
      </c>
      <c r="AS11" s="59">
        <f t="shared" si="25"/>
        <v>0</v>
      </c>
      <c r="AT11" s="59">
        <f>IF('Indicator Data'!BD13&lt;1000,"x",ROUND((IF('Indicator Data'!L13&gt;AT$194,10,IF('Indicator Data'!L13&lt;AT$195,0,10-(AT$194-'Indicator Data'!L13)/(AT$194-AT$195)*10))),1))</f>
        <v>1.1000000000000001</v>
      </c>
      <c r="AU11" s="61">
        <f t="shared" si="26"/>
        <v>0.6</v>
      </c>
      <c r="AV11" s="62">
        <f t="shared" si="27"/>
        <v>2.2999999999999998</v>
      </c>
      <c r="AW11" s="59">
        <f>ROUND(IF('Indicator Data'!M13=0,0,IF('Indicator Data'!M13&gt;AW$194,10,IF('Indicator Data'!M13&lt;AW$195,0,10-(AW$194-'Indicator Data'!M13)/(AW$194-AW$195)*10))),1)</f>
        <v>0.2</v>
      </c>
      <c r="AX11" s="59">
        <f>ROUND(IF('Indicator Data'!N13=0,0,IF(LOG('Indicator Data'!N13)&gt;LOG(AX$194),10,IF(LOG('Indicator Data'!N13)&lt;LOG(AX$195),0,10-(LOG(AX$194)-LOG('Indicator Data'!N13))/(LOG(AX$194)-LOG(AX$195))*10))),1)</f>
        <v>0</v>
      </c>
      <c r="AY11" s="61">
        <f t="shared" si="28"/>
        <v>0.1</v>
      </c>
      <c r="AZ11" s="59">
        <f>'Indicator Data'!O13</f>
        <v>0</v>
      </c>
      <c r="BA11" s="59">
        <f>'Indicator Data'!P13</f>
        <v>0</v>
      </c>
      <c r="BB11" s="61">
        <f t="shared" si="29"/>
        <v>0</v>
      </c>
      <c r="BC11" s="62">
        <f t="shared" si="30"/>
        <v>0.1</v>
      </c>
      <c r="BD11" s="16"/>
      <c r="BE11" s="108"/>
    </row>
    <row r="12" spans="1:57" s="4" customFormat="1" x14ac:dyDescent="0.25">
      <c r="A12" s="131" t="s">
        <v>19</v>
      </c>
      <c r="B12" s="63" t="s">
        <v>18</v>
      </c>
      <c r="C12" s="59">
        <f>ROUND(IF('Indicator Data'!C14=0,0.1,IF(LOG('Indicator Data'!C14)&gt;C$194,10,IF(LOG('Indicator Data'!C14)&lt;C$195,0,10-(C$194-LOG('Indicator Data'!C14))/(C$194-C$195)*10))),1)</f>
        <v>8.1</v>
      </c>
      <c r="D12" s="59">
        <f>ROUND(IF('Indicator Data'!D14=0,0.1,IF(LOG('Indicator Data'!D14)&gt;D$194,10,IF(LOG('Indicator Data'!D14)&lt;D$195,0,10-(D$194-LOG('Indicator Data'!D14))/(D$194-D$195)*10))),1)</f>
        <v>8.6999999999999993</v>
      </c>
      <c r="E12" s="59">
        <f t="shared" si="0"/>
        <v>8.4</v>
      </c>
      <c r="F12" s="59">
        <f>ROUND(IF('Indicator Data'!E14="No data",0.1,IF('Indicator Data'!E14=0,0,IF(LOG('Indicator Data'!E14)&gt;F$194,10,IF(LOG('Indicator Data'!E14)&lt;F$195,0,10-(F$194-LOG('Indicator Data'!E14))/(F$194-F$195)*10)))),1)</f>
        <v>6.3</v>
      </c>
      <c r="G12" s="59">
        <f>ROUND(IF('Indicator Data'!F14=0,0,IF(LOG('Indicator Data'!F14)&gt;G$194,10,IF(LOG('Indicator Data'!F14)&lt;G$195,0,10-(G$194-LOG('Indicator Data'!F14))/(G$194-G$195)*10))),1)</f>
        <v>0</v>
      </c>
      <c r="H12" s="59">
        <f>ROUND(IF('Indicator Data'!G14=0,0,IF(LOG('Indicator Data'!G14)&gt;H$194,10,IF(LOG('Indicator Data'!G14)&lt;H$195,0,10-(H$194-LOG('Indicator Data'!G14))/(H$194-H$195)*10))),1)</f>
        <v>0</v>
      </c>
      <c r="I12" s="59">
        <f>ROUND(IF('Indicator Data'!H14=0,0,IF(LOG('Indicator Data'!H14)&gt;I$194,10,IF(LOG('Indicator Data'!H14)&lt;I$195,0,10-(I$194-LOG('Indicator Data'!H14))/(I$194-I$195)*10))),1)</f>
        <v>0</v>
      </c>
      <c r="J12" s="59">
        <f t="shared" si="1"/>
        <v>0</v>
      </c>
      <c r="K12" s="59">
        <f>ROUND(IF('Indicator Data'!I14=0,0,IF(LOG('Indicator Data'!I14)&gt;K$194,10,IF(LOG('Indicator Data'!I14)&lt;K$195,0,10-(K$194-LOG('Indicator Data'!I14))/(K$194-K$195)*10))),1)</f>
        <v>0</v>
      </c>
      <c r="L12" s="59">
        <f t="shared" si="2"/>
        <v>0</v>
      </c>
      <c r="M12" s="59">
        <f>ROUND(IF('Indicator Data'!J14=0,0,IF(LOG('Indicator Data'!J14)&gt;M$194,10,IF(LOG('Indicator Data'!J14)&lt;M$195,0,10-(M$194-LOG('Indicator Data'!J14))/(M$194-M$195)*10))),1)</f>
        <v>0</v>
      </c>
      <c r="N12" s="60">
        <f>'Indicator Data'!C14/'Indicator Data'!$BC14</f>
        <v>1.8230240527102618E-3</v>
      </c>
      <c r="O12" s="60">
        <f>'Indicator Data'!D14/'Indicator Data'!$BC14</f>
        <v>4.1179384210967006E-4</v>
      </c>
      <c r="P12" s="60">
        <f>IF(F12=0.1,0,'Indicator Data'!E14/'Indicator Data'!$BC14)</f>
        <v>3.4015360954912218E-3</v>
      </c>
      <c r="Q12" s="60">
        <f>'Indicator Data'!F14/'Indicator Data'!$BC14</f>
        <v>0</v>
      </c>
      <c r="R12" s="60">
        <f>'Indicator Data'!G14/'Indicator Data'!$BC14</f>
        <v>0</v>
      </c>
      <c r="S12" s="60">
        <f>'Indicator Data'!H14/'Indicator Data'!$BC14</f>
        <v>0</v>
      </c>
      <c r="T12" s="60">
        <f>'Indicator Data'!I14/'Indicator Data'!$BC14</f>
        <v>0</v>
      </c>
      <c r="U12" s="60">
        <f>'Indicator Data'!J14/'Indicator Data'!$BC14</f>
        <v>0</v>
      </c>
      <c r="V12" s="59">
        <f t="shared" si="3"/>
        <v>9.1</v>
      </c>
      <c r="W12" s="59">
        <f t="shared" si="4"/>
        <v>4.0999999999999996</v>
      </c>
      <c r="X12" s="59">
        <f t="shared" si="5"/>
        <v>7.4</v>
      </c>
      <c r="Y12" s="59">
        <f t="shared" si="6"/>
        <v>3.4</v>
      </c>
      <c r="Z12" s="59">
        <f t="shared" si="7"/>
        <v>0</v>
      </c>
      <c r="AA12" s="59">
        <f t="shared" si="8"/>
        <v>0</v>
      </c>
      <c r="AB12" s="59">
        <f t="shared" si="9"/>
        <v>0</v>
      </c>
      <c r="AC12" s="59">
        <f t="shared" si="10"/>
        <v>0</v>
      </c>
      <c r="AD12" s="59">
        <f t="shared" si="11"/>
        <v>0</v>
      </c>
      <c r="AE12" s="59">
        <f t="shared" si="12"/>
        <v>0</v>
      </c>
      <c r="AF12" s="59">
        <f t="shared" si="13"/>
        <v>0</v>
      </c>
      <c r="AG12" s="59">
        <f>ROUND(IF('Indicator Data'!K14=0,0,IF('Indicator Data'!K14&gt;AG$194,10,IF('Indicator Data'!K14&lt;AG$195,0,10-(AG$194-'Indicator Data'!K14)/(AG$194-AG$195)*10))),1)</f>
        <v>1.3</v>
      </c>
      <c r="AH12" s="59">
        <f t="shared" si="14"/>
        <v>8.6</v>
      </c>
      <c r="AI12" s="59">
        <f t="shared" si="15"/>
        <v>6.4</v>
      </c>
      <c r="AJ12" s="59">
        <f t="shared" si="16"/>
        <v>0</v>
      </c>
      <c r="AK12" s="59">
        <f t="shared" si="17"/>
        <v>0</v>
      </c>
      <c r="AL12" s="59">
        <f t="shared" si="18"/>
        <v>0</v>
      </c>
      <c r="AM12" s="59">
        <f t="shared" si="19"/>
        <v>0</v>
      </c>
      <c r="AN12" s="59">
        <f t="shared" si="20"/>
        <v>0</v>
      </c>
      <c r="AO12" s="61">
        <f t="shared" si="21"/>
        <v>7.9</v>
      </c>
      <c r="AP12" s="61">
        <f t="shared" si="22"/>
        <v>5</v>
      </c>
      <c r="AQ12" s="61">
        <f t="shared" si="23"/>
        <v>0</v>
      </c>
      <c r="AR12" s="61">
        <f t="shared" si="24"/>
        <v>0</v>
      </c>
      <c r="AS12" s="59">
        <f t="shared" si="25"/>
        <v>0.7</v>
      </c>
      <c r="AT12" s="59">
        <f>IF('Indicator Data'!BD14&lt;1000,"x",ROUND((IF('Indicator Data'!L14&gt;AT$194,10,IF('Indicator Data'!L14&lt;AT$195,0,10-(AT$194-'Indicator Data'!L14)/(AT$194-AT$195)*10))),1))</f>
        <v>4.4000000000000004</v>
      </c>
      <c r="AU12" s="61">
        <f t="shared" si="26"/>
        <v>2.6</v>
      </c>
      <c r="AV12" s="62">
        <f t="shared" si="27"/>
        <v>3.8</v>
      </c>
      <c r="AW12" s="59">
        <f>ROUND(IF('Indicator Data'!M14=0,0,IF('Indicator Data'!M14&gt;AW$194,10,IF('Indicator Data'!M14&lt;AW$195,0,10-(AW$194-'Indicator Data'!M14)/(AW$194-AW$195)*10))),1)</f>
        <v>0.4</v>
      </c>
      <c r="AX12" s="59">
        <f>ROUND(IF('Indicator Data'!N14=0,0,IF(LOG('Indicator Data'!N14)&gt;LOG(AX$194),10,IF(LOG('Indicator Data'!N14)&lt;LOG(AX$195),0,10-(LOG(AX$194)-LOG('Indicator Data'!N14))/(LOG(AX$194)-LOG(AX$195))*10))),1)</f>
        <v>0.9</v>
      </c>
      <c r="AY12" s="61">
        <f t="shared" si="28"/>
        <v>0.7</v>
      </c>
      <c r="AZ12" s="59">
        <f>'Indicator Data'!O14</f>
        <v>2</v>
      </c>
      <c r="BA12" s="59">
        <f>'Indicator Data'!P14</f>
        <v>3</v>
      </c>
      <c r="BB12" s="61">
        <f t="shared" si="29"/>
        <v>0</v>
      </c>
      <c r="BC12" s="62">
        <f t="shared" si="30"/>
        <v>0.5</v>
      </c>
      <c r="BD12" s="16"/>
      <c r="BE12" s="108"/>
    </row>
    <row r="13" spans="1:57" s="4" customFormat="1" x14ac:dyDescent="0.25">
      <c r="A13" s="131" t="s">
        <v>21</v>
      </c>
      <c r="B13" s="63" t="s">
        <v>20</v>
      </c>
      <c r="C13" s="59">
        <f>ROUND(IF('Indicator Data'!C15=0,0.1,IF(LOG('Indicator Data'!C15)&gt;C$194,10,IF(LOG('Indicator Data'!C15)&lt;C$195,0,10-(C$194-LOG('Indicator Data'!C15))/(C$194-C$195)*10))),1)</f>
        <v>0</v>
      </c>
      <c r="D13" s="59">
        <f>ROUND(IF('Indicator Data'!D15=0,0.1,IF(LOG('Indicator Data'!D15)&gt;D$194,10,IF(LOG('Indicator Data'!D15)&lt;D$195,0,10-(D$194-LOG('Indicator Data'!D15))/(D$194-D$195)*10))),1)</f>
        <v>0.1</v>
      </c>
      <c r="E13" s="59">
        <f t="shared" si="0"/>
        <v>0.1</v>
      </c>
      <c r="F13" s="59">
        <f>ROUND(IF('Indicator Data'!E15="No data",0.1,IF('Indicator Data'!E15=0,0,IF(LOG('Indicator Data'!E15)&gt;F$194,10,IF(LOG('Indicator Data'!E15)&lt;F$195,0,10-(F$194-LOG('Indicator Data'!E15))/(F$194-F$195)*10)))),1)</f>
        <v>0.1</v>
      </c>
      <c r="G13" s="59">
        <f>ROUND(IF('Indicator Data'!F15=0,0,IF(LOG('Indicator Data'!F15)&gt;G$194,10,IF(LOG('Indicator Data'!F15)&lt;G$195,0,10-(G$194-LOG('Indicator Data'!F15))/(G$194-G$195)*10))),1)</f>
        <v>0</v>
      </c>
      <c r="H13" s="59">
        <f>ROUND(IF('Indicator Data'!G15=0,0,IF(LOG('Indicator Data'!G15)&gt;H$194,10,IF(LOG('Indicator Data'!G15)&lt;H$195,0,10-(H$194-LOG('Indicator Data'!G15))/(H$194-H$195)*10))),1)</f>
        <v>4.5</v>
      </c>
      <c r="I13" s="59">
        <f>ROUND(IF('Indicator Data'!H15=0,0,IF(LOG('Indicator Data'!H15)&gt;I$194,10,IF(LOG('Indicator Data'!H15)&lt;I$195,0,10-(I$194-LOG('Indicator Data'!H15))/(I$194-I$195)*10))),1)</f>
        <v>5.5</v>
      </c>
      <c r="J13" s="59">
        <f t="shared" si="1"/>
        <v>5</v>
      </c>
      <c r="K13" s="59">
        <f>ROUND(IF('Indicator Data'!I15=0,0,IF(LOG('Indicator Data'!I15)&gt;K$194,10,IF(LOG('Indicator Data'!I15)&lt;K$195,0,10-(K$194-LOG('Indicator Data'!I15))/(K$194-K$195)*10))),1)</f>
        <v>8</v>
      </c>
      <c r="L13" s="59">
        <f t="shared" si="2"/>
        <v>6.8</v>
      </c>
      <c r="M13" s="59">
        <f>ROUND(IF('Indicator Data'!J15=0,0,IF(LOG('Indicator Data'!J15)&gt;M$194,10,IF(LOG('Indicator Data'!J15)&lt;M$195,0,10-(M$194-LOG('Indicator Data'!J15))/(M$194-M$195)*10))),1)</f>
        <v>0</v>
      </c>
      <c r="N13" s="60">
        <f>'Indicator Data'!C15/'Indicator Data'!$BC15</f>
        <v>6.5593361740626103E-6</v>
      </c>
      <c r="O13" s="60">
        <f>'Indicator Data'!D15/'Indicator Data'!$BC15</f>
        <v>0</v>
      </c>
      <c r="P13" s="60">
        <f>IF(F13=0.1,0,'Indicator Data'!E15/'Indicator Data'!$BC15)</f>
        <v>0</v>
      </c>
      <c r="Q13" s="60">
        <f>'Indicator Data'!F15/'Indicator Data'!$BC15</f>
        <v>0</v>
      </c>
      <c r="R13" s="60">
        <f>'Indicator Data'!G15/'Indicator Data'!$BC15</f>
        <v>1.9E-2</v>
      </c>
      <c r="S13" s="60">
        <f>'Indicator Data'!H15/'Indicator Data'!$BC15</f>
        <v>6.0000000000000001E-3</v>
      </c>
      <c r="T13" s="60">
        <f>'Indicator Data'!I15/'Indicator Data'!$BC15</f>
        <v>2.9651037046556604E-4</v>
      </c>
      <c r="U13" s="60">
        <f>'Indicator Data'!J15/'Indicator Data'!$BC15</f>
        <v>0</v>
      </c>
      <c r="V13" s="59">
        <f t="shared" si="3"/>
        <v>0</v>
      </c>
      <c r="W13" s="59">
        <f t="shared" si="4"/>
        <v>0</v>
      </c>
      <c r="X13" s="59">
        <f t="shared" si="5"/>
        <v>0</v>
      </c>
      <c r="Y13" s="59">
        <f t="shared" si="6"/>
        <v>0.1</v>
      </c>
      <c r="Z13" s="59">
        <f t="shared" si="7"/>
        <v>0</v>
      </c>
      <c r="AA13" s="59">
        <f t="shared" si="8"/>
        <v>9.5</v>
      </c>
      <c r="AB13" s="59">
        <f t="shared" si="9"/>
        <v>10</v>
      </c>
      <c r="AC13" s="59">
        <f t="shared" si="10"/>
        <v>9.8000000000000007</v>
      </c>
      <c r="AD13" s="59">
        <f t="shared" si="11"/>
        <v>10</v>
      </c>
      <c r="AE13" s="59">
        <f t="shared" si="12"/>
        <v>9.9</v>
      </c>
      <c r="AF13" s="59">
        <f t="shared" si="13"/>
        <v>0</v>
      </c>
      <c r="AG13" s="59">
        <f>ROUND(IF('Indicator Data'!K15=0,0,IF('Indicator Data'!K15&gt;AG$194,10,IF('Indicator Data'!K15&lt;AG$195,0,10-(AG$194-'Indicator Data'!K15)/(AG$194-AG$195)*10))),1)</f>
        <v>0</v>
      </c>
      <c r="AH13" s="59">
        <f t="shared" si="14"/>
        <v>0</v>
      </c>
      <c r="AI13" s="59">
        <f t="shared" si="15"/>
        <v>0.1</v>
      </c>
      <c r="AJ13" s="59">
        <f t="shared" si="16"/>
        <v>7</v>
      </c>
      <c r="AK13" s="59">
        <f t="shared" si="17"/>
        <v>7.8</v>
      </c>
      <c r="AL13" s="59">
        <f t="shared" si="18"/>
        <v>7.4</v>
      </c>
      <c r="AM13" s="59">
        <f t="shared" si="19"/>
        <v>9</v>
      </c>
      <c r="AN13" s="59">
        <f t="shared" si="20"/>
        <v>0</v>
      </c>
      <c r="AO13" s="61">
        <f t="shared" si="21"/>
        <v>0.1</v>
      </c>
      <c r="AP13" s="61">
        <f t="shared" si="22"/>
        <v>0.1</v>
      </c>
      <c r="AQ13" s="61">
        <f t="shared" si="23"/>
        <v>0</v>
      </c>
      <c r="AR13" s="61">
        <f t="shared" si="24"/>
        <v>8.8000000000000007</v>
      </c>
      <c r="AS13" s="59">
        <f t="shared" si="25"/>
        <v>0</v>
      </c>
      <c r="AT13" s="59">
        <f>IF('Indicator Data'!BD15&lt;1000,"x",ROUND((IF('Indicator Data'!L15&gt;AT$194,10,IF('Indicator Data'!L15&lt;AT$195,0,10-(AT$194-'Indicator Data'!L15)/(AT$194-AT$195)*10))),1))</f>
        <v>2.2000000000000002</v>
      </c>
      <c r="AU13" s="61">
        <f t="shared" si="26"/>
        <v>1.1000000000000001</v>
      </c>
      <c r="AV13" s="62">
        <f t="shared" si="27"/>
        <v>3.2</v>
      </c>
      <c r="AW13" s="59">
        <f>ROUND(IF('Indicator Data'!M15=0,0,IF('Indicator Data'!M15&gt;AW$194,10,IF('Indicator Data'!M15&lt;AW$195,0,10-(AW$194-'Indicator Data'!M15)/(AW$194-AW$195)*10))),1)</f>
        <v>0</v>
      </c>
      <c r="AX13" s="59">
        <f>ROUND(IF('Indicator Data'!N15=0,0,IF(LOG('Indicator Data'!N15)&gt;LOG(AX$194),10,IF(LOG('Indicator Data'!N15)&lt;LOG(AX$195),0,10-(LOG(AX$194)-LOG('Indicator Data'!N15))/(LOG(AX$194)-LOG(AX$195))*10))),1)</f>
        <v>0</v>
      </c>
      <c r="AY13" s="61">
        <f t="shared" si="28"/>
        <v>0</v>
      </c>
      <c r="AZ13" s="59">
        <f>'Indicator Data'!O15</f>
        <v>0</v>
      </c>
      <c r="BA13" s="59">
        <f>'Indicator Data'!P15</f>
        <v>0</v>
      </c>
      <c r="BB13" s="61">
        <f t="shared" si="29"/>
        <v>0</v>
      </c>
      <c r="BC13" s="62">
        <f t="shared" si="30"/>
        <v>0</v>
      </c>
      <c r="BD13" s="16"/>
      <c r="BE13" s="108"/>
    </row>
    <row r="14" spans="1:57" s="4" customFormat="1" x14ac:dyDescent="0.25">
      <c r="A14" s="131" t="s">
        <v>23</v>
      </c>
      <c r="B14" s="63" t="s">
        <v>22</v>
      </c>
      <c r="C14" s="59">
        <f>ROUND(IF('Indicator Data'!C16=0,0.1,IF(LOG('Indicator Data'!C16)&gt;C$194,10,IF(LOG('Indicator Data'!C16)&lt;C$195,0,10-(C$194-LOG('Indicator Data'!C16))/(C$194-C$195)*10))),1)</f>
        <v>0.1</v>
      </c>
      <c r="D14" s="59">
        <f>ROUND(IF('Indicator Data'!D16=0,0.1,IF(LOG('Indicator Data'!D16)&gt;D$194,10,IF(LOG('Indicator Data'!D16)&lt;D$195,0,10-(D$194-LOG('Indicator Data'!D16))/(D$194-D$195)*10))),1)</f>
        <v>0.1</v>
      </c>
      <c r="E14" s="59">
        <f t="shared" si="0"/>
        <v>0.1</v>
      </c>
      <c r="F14" s="59">
        <f>ROUND(IF('Indicator Data'!E16="No data",0.1,IF('Indicator Data'!E16=0,0,IF(LOG('Indicator Data'!E16)&gt;F$194,10,IF(LOG('Indicator Data'!E16)&lt;F$195,0,10-(F$194-LOG('Indicator Data'!E16))/(F$194-F$195)*10)))),1)</f>
        <v>0.1</v>
      </c>
      <c r="G14" s="59">
        <f>ROUND(IF('Indicator Data'!F16=0,0,IF(LOG('Indicator Data'!F16)&gt;G$194,10,IF(LOG('Indicator Data'!F16)&lt;G$195,0,10-(G$194-LOG('Indicator Data'!F16))/(G$194-G$195)*10))),1)</f>
        <v>0</v>
      </c>
      <c r="H14" s="59">
        <f>ROUND(IF('Indicator Data'!G16=0,0,IF(LOG('Indicator Data'!G16)&gt;H$194,10,IF(LOG('Indicator Data'!G16)&lt;H$195,0,10-(H$194-LOG('Indicator Data'!G16))/(H$194-H$195)*10))),1)</f>
        <v>0</v>
      </c>
      <c r="I14" s="59">
        <f>ROUND(IF('Indicator Data'!H16=0,0,IF(LOG('Indicator Data'!H16)&gt;I$194,10,IF(LOG('Indicator Data'!H16)&lt;I$195,0,10-(I$194-LOG('Indicator Data'!H16))/(I$194-I$195)*10))),1)</f>
        <v>0</v>
      </c>
      <c r="J14" s="59">
        <f t="shared" si="1"/>
        <v>0</v>
      </c>
      <c r="K14" s="59">
        <f>ROUND(IF('Indicator Data'!I16=0,0,IF(LOG('Indicator Data'!I16)&gt;K$194,10,IF(LOG('Indicator Data'!I16)&lt;K$195,0,10-(K$194-LOG('Indicator Data'!I16))/(K$194-K$195)*10))),1)</f>
        <v>0</v>
      </c>
      <c r="L14" s="59">
        <f t="shared" si="2"/>
        <v>0</v>
      </c>
      <c r="M14" s="59">
        <f>ROUND(IF('Indicator Data'!J16=0,0,IF(LOG('Indicator Data'!J16)&gt;M$194,10,IF(LOG('Indicator Data'!J16)&lt;M$195,0,10-(M$194-LOG('Indicator Data'!J16))/(M$194-M$195)*10))),1)</f>
        <v>0</v>
      </c>
      <c r="N14" s="60">
        <f>'Indicator Data'!C16/'Indicator Data'!$BC16</f>
        <v>0</v>
      </c>
      <c r="O14" s="60">
        <f>'Indicator Data'!D16/'Indicator Data'!$BC16</f>
        <v>0</v>
      </c>
      <c r="P14" s="60">
        <f>IF(F14=0.1,0,'Indicator Data'!E16/'Indicator Data'!$BC16)</f>
        <v>0</v>
      </c>
      <c r="Q14" s="60">
        <f>'Indicator Data'!F16/'Indicator Data'!$BC16</f>
        <v>0</v>
      </c>
      <c r="R14" s="60">
        <f>'Indicator Data'!G16/'Indicator Data'!$BC16</f>
        <v>0</v>
      </c>
      <c r="S14" s="60">
        <f>'Indicator Data'!H16/'Indicator Data'!$BC16</f>
        <v>0</v>
      </c>
      <c r="T14" s="60">
        <f>'Indicator Data'!I16/'Indicator Data'!$BC16</f>
        <v>0</v>
      </c>
      <c r="U14" s="60">
        <f>'Indicator Data'!J16/'Indicator Data'!$BC16</f>
        <v>0</v>
      </c>
      <c r="V14" s="59">
        <f t="shared" si="3"/>
        <v>0</v>
      </c>
      <c r="W14" s="59">
        <f t="shared" si="4"/>
        <v>0</v>
      </c>
      <c r="X14" s="59">
        <f t="shared" si="5"/>
        <v>0</v>
      </c>
      <c r="Y14" s="59">
        <f t="shared" si="6"/>
        <v>0.1</v>
      </c>
      <c r="Z14" s="59">
        <f t="shared" si="7"/>
        <v>0</v>
      </c>
      <c r="AA14" s="59">
        <f t="shared" si="8"/>
        <v>0</v>
      </c>
      <c r="AB14" s="59">
        <f t="shared" si="9"/>
        <v>0</v>
      </c>
      <c r="AC14" s="59">
        <f t="shared" si="10"/>
        <v>0</v>
      </c>
      <c r="AD14" s="59">
        <f t="shared" si="11"/>
        <v>0</v>
      </c>
      <c r="AE14" s="59">
        <f t="shared" si="12"/>
        <v>0</v>
      </c>
      <c r="AF14" s="59">
        <f t="shared" si="13"/>
        <v>0</v>
      </c>
      <c r="AG14" s="59">
        <f>ROUND(IF('Indicator Data'!K16=0,0,IF('Indicator Data'!K16&gt;AG$194,10,IF('Indicator Data'!K16&lt;AG$195,0,10-(AG$194-'Indicator Data'!K16)/(AG$194-AG$195)*10))),1)</f>
        <v>0</v>
      </c>
      <c r="AH14" s="59">
        <f t="shared" si="14"/>
        <v>0.1</v>
      </c>
      <c r="AI14" s="59">
        <f t="shared" si="15"/>
        <v>0.1</v>
      </c>
      <c r="AJ14" s="59">
        <f t="shared" si="16"/>
        <v>0</v>
      </c>
      <c r="AK14" s="59">
        <f t="shared" si="17"/>
        <v>0</v>
      </c>
      <c r="AL14" s="59">
        <f t="shared" si="18"/>
        <v>0</v>
      </c>
      <c r="AM14" s="59">
        <f t="shared" si="19"/>
        <v>0</v>
      </c>
      <c r="AN14" s="59">
        <f t="shared" si="20"/>
        <v>0</v>
      </c>
      <c r="AO14" s="61">
        <f t="shared" si="21"/>
        <v>0.1</v>
      </c>
      <c r="AP14" s="61">
        <f t="shared" si="22"/>
        <v>0.1</v>
      </c>
      <c r="AQ14" s="61">
        <f t="shared" si="23"/>
        <v>0</v>
      </c>
      <c r="AR14" s="61">
        <f t="shared" si="24"/>
        <v>0</v>
      </c>
      <c r="AS14" s="59">
        <f t="shared" si="25"/>
        <v>0</v>
      </c>
      <c r="AT14" s="59" t="str">
        <f>IF('Indicator Data'!BD16&lt;1000,"x",ROUND((IF('Indicator Data'!L16&gt;AT$194,10,IF('Indicator Data'!L16&lt;AT$195,0,10-(AT$194-'Indicator Data'!L16)/(AT$194-AT$195)*10))),1))</f>
        <v>x</v>
      </c>
      <c r="AU14" s="61">
        <f t="shared" si="26"/>
        <v>0</v>
      </c>
      <c r="AV14" s="62">
        <f t="shared" si="27"/>
        <v>0.1</v>
      </c>
      <c r="AW14" s="59">
        <f>ROUND(IF('Indicator Data'!M16=0,0,IF('Indicator Data'!M16&gt;AW$194,10,IF('Indicator Data'!M16&lt;AW$195,0,10-(AW$194-'Indicator Data'!M16)/(AW$194-AW$195)*10))),1)</f>
        <v>0.2</v>
      </c>
      <c r="AX14" s="59">
        <f>ROUND(IF('Indicator Data'!N16=0,0,IF(LOG('Indicator Data'!N16)&gt;LOG(AX$194),10,IF(LOG('Indicator Data'!N16)&lt;LOG(AX$195),0,10-(LOG(AX$194)-LOG('Indicator Data'!N16))/(LOG(AX$194)-LOG(AX$195))*10))),1)</f>
        <v>0</v>
      </c>
      <c r="AY14" s="61">
        <f t="shared" si="28"/>
        <v>0.1</v>
      </c>
      <c r="AZ14" s="59">
        <f>'Indicator Data'!O16</f>
        <v>3</v>
      </c>
      <c r="BA14" s="59">
        <f>'Indicator Data'!P16</f>
        <v>0</v>
      </c>
      <c r="BB14" s="61">
        <f t="shared" si="29"/>
        <v>0</v>
      </c>
      <c r="BC14" s="62">
        <f t="shared" si="30"/>
        <v>0.1</v>
      </c>
      <c r="BD14" s="16"/>
      <c r="BE14" s="108"/>
    </row>
    <row r="15" spans="1:57" s="4" customFormat="1" x14ac:dyDescent="0.25">
      <c r="A15" s="131" t="s">
        <v>25</v>
      </c>
      <c r="B15" s="63" t="s">
        <v>24</v>
      </c>
      <c r="C15" s="59">
        <f>ROUND(IF('Indicator Data'!C17=0,0.1,IF(LOG('Indicator Data'!C17)&gt;C$194,10,IF(LOG('Indicator Data'!C17)&lt;C$195,0,10-(C$194-LOG('Indicator Data'!C17))/(C$194-C$195)*10))),1)</f>
        <v>10</v>
      </c>
      <c r="D15" s="59">
        <f>ROUND(IF('Indicator Data'!D17=0,0.1,IF(LOG('Indicator Data'!D17)&gt;D$194,10,IF(LOG('Indicator Data'!D17)&lt;D$195,0,10-(D$194-LOG('Indicator Data'!D17))/(D$194-D$195)*10))),1)</f>
        <v>10</v>
      </c>
      <c r="E15" s="59">
        <f t="shared" si="0"/>
        <v>10</v>
      </c>
      <c r="F15" s="59">
        <f>ROUND(IF('Indicator Data'!E17="No data",0.1,IF('Indicator Data'!E17=0,0,IF(LOG('Indicator Data'!E17)&gt;F$194,10,IF(LOG('Indicator Data'!E17)&lt;F$195,0,10-(F$194-LOG('Indicator Data'!E17))/(F$194-F$195)*10)))),1)</f>
        <v>10</v>
      </c>
      <c r="G15" s="59">
        <f>ROUND(IF('Indicator Data'!F17=0,0,IF(LOG('Indicator Data'!F17)&gt;G$194,10,IF(LOG('Indicator Data'!F17)&lt;G$195,0,10-(G$194-LOG('Indicator Data'!F17))/(G$194-G$195)*10))),1)</f>
        <v>10</v>
      </c>
      <c r="H15" s="59">
        <f>ROUND(IF('Indicator Data'!G17=0,0,IF(LOG('Indicator Data'!G17)&gt;H$194,10,IF(LOG('Indicator Data'!G17)&lt;H$195,0,10-(H$194-LOG('Indicator Data'!G17))/(H$194-H$195)*10))),1)</f>
        <v>9.6</v>
      </c>
      <c r="I15" s="59">
        <f>ROUND(IF('Indicator Data'!H17=0,0,IF(LOG('Indicator Data'!H17)&gt;I$194,10,IF(LOG('Indicator Data'!H17)&lt;I$195,0,10-(I$194-LOG('Indicator Data'!H17))/(I$194-I$195)*10))),1)</f>
        <v>7.3</v>
      </c>
      <c r="J15" s="59">
        <f t="shared" si="1"/>
        <v>8.6999999999999993</v>
      </c>
      <c r="K15" s="59">
        <f>ROUND(IF('Indicator Data'!I17=0,0,IF(LOG('Indicator Data'!I17)&gt;K$194,10,IF(LOG('Indicator Data'!I17)&lt;K$195,0,10-(K$194-LOG('Indicator Data'!I17))/(K$194-K$195)*10))),1)</f>
        <v>8.9</v>
      </c>
      <c r="L15" s="59">
        <f t="shared" si="2"/>
        <v>8.8000000000000007</v>
      </c>
      <c r="M15" s="59">
        <f>ROUND(IF('Indicator Data'!J17=0,0,IF(LOG('Indicator Data'!J17)&gt;M$194,10,IF(LOG('Indicator Data'!J17)&lt;M$195,0,10-(M$194-LOG('Indicator Data'!J17))/(M$194-M$195)*10))),1)</f>
        <v>10</v>
      </c>
      <c r="N15" s="60">
        <f>'Indicator Data'!C17/'Indicator Data'!$BC17</f>
        <v>1.601377975704801E-3</v>
      </c>
      <c r="O15" s="60">
        <f>'Indicator Data'!D17/'Indicator Data'!$BC17</f>
        <v>1.2425136013295555E-4</v>
      </c>
      <c r="P15" s="60">
        <f>IF(F15=0.1,0,'Indicator Data'!E17/'Indicator Data'!$BC17)</f>
        <v>1.769519375409933E-2</v>
      </c>
      <c r="Q15" s="60">
        <f>'Indicator Data'!F17/'Indicator Data'!$BC17</f>
        <v>5.8415497101644277E-6</v>
      </c>
      <c r="R15" s="60">
        <f>'Indicator Data'!G17/'Indicator Data'!$BC17</f>
        <v>4.1912050427344479E-3</v>
      </c>
      <c r="S15" s="60">
        <f>'Indicator Data'!H17/'Indicator Data'!$BC17</f>
        <v>1.4059231116020628E-4</v>
      </c>
      <c r="T15" s="60">
        <f>'Indicator Data'!I17/'Indicator Data'!$BC17</f>
        <v>1.6757889133264969E-6</v>
      </c>
      <c r="U15" s="60">
        <f>'Indicator Data'!J17/'Indicator Data'!$BC17</f>
        <v>1.2220840859843698E-3</v>
      </c>
      <c r="V15" s="59">
        <f t="shared" si="3"/>
        <v>8</v>
      </c>
      <c r="W15" s="59">
        <f t="shared" si="4"/>
        <v>1.2</v>
      </c>
      <c r="X15" s="59">
        <f t="shared" si="5"/>
        <v>5.6</v>
      </c>
      <c r="Y15" s="59">
        <f t="shared" si="6"/>
        <v>10</v>
      </c>
      <c r="Z15" s="59">
        <f t="shared" si="7"/>
        <v>8.4</v>
      </c>
      <c r="AA15" s="59">
        <f t="shared" si="8"/>
        <v>2.1</v>
      </c>
      <c r="AB15" s="59">
        <f t="shared" si="9"/>
        <v>0.3</v>
      </c>
      <c r="AC15" s="59">
        <f t="shared" si="10"/>
        <v>1.2</v>
      </c>
      <c r="AD15" s="59">
        <f t="shared" si="11"/>
        <v>6.4</v>
      </c>
      <c r="AE15" s="59">
        <f t="shared" si="12"/>
        <v>4.3</v>
      </c>
      <c r="AF15" s="59">
        <f t="shared" si="13"/>
        <v>0.4</v>
      </c>
      <c r="AG15" s="59">
        <f>ROUND(IF('Indicator Data'!K17=0,0,IF('Indicator Data'!K17&gt;AG$194,10,IF('Indicator Data'!K17&lt;AG$195,0,10-(AG$194-'Indicator Data'!K17)/(AG$194-AG$195)*10))),1)</f>
        <v>2.7</v>
      </c>
      <c r="AH15" s="59">
        <f t="shared" si="14"/>
        <v>9</v>
      </c>
      <c r="AI15" s="59">
        <f t="shared" si="15"/>
        <v>5.6</v>
      </c>
      <c r="AJ15" s="59">
        <f t="shared" si="16"/>
        <v>5.9</v>
      </c>
      <c r="AK15" s="59">
        <f t="shared" si="17"/>
        <v>3.8</v>
      </c>
      <c r="AL15" s="59">
        <f t="shared" si="18"/>
        <v>4.9000000000000004</v>
      </c>
      <c r="AM15" s="59">
        <f t="shared" si="19"/>
        <v>7.7</v>
      </c>
      <c r="AN15" s="59">
        <f t="shared" si="20"/>
        <v>7.7</v>
      </c>
      <c r="AO15" s="61">
        <f t="shared" si="21"/>
        <v>8.6</v>
      </c>
      <c r="AP15" s="61">
        <f t="shared" si="22"/>
        <v>10</v>
      </c>
      <c r="AQ15" s="61">
        <f t="shared" si="23"/>
        <v>9.4</v>
      </c>
      <c r="AR15" s="61">
        <f t="shared" si="24"/>
        <v>7.1</v>
      </c>
      <c r="AS15" s="59">
        <f t="shared" si="25"/>
        <v>5.2</v>
      </c>
      <c r="AT15" s="59">
        <f>IF('Indicator Data'!BD17&lt;1000,"x",ROUND((IF('Indicator Data'!L17&gt;AT$194,10,IF('Indicator Data'!L17&lt;AT$195,0,10-(AT$194-'Indicator Data'!L17)/(AT$194-AT$195)*10))),1))</f>
        <v>5.6</v>
      </c>
      <c r="AU15" s="61">
        <f t="shared" si="26"/>
        <v>5.4</v>
      </c>
      <c r="AV15" s="62">
        <f t="shared" si="27"/>
        <v>8.6</v>
      </c>
      <c r="AW15" s="59">
        <f>ROUND(IF('Indicator Data'!M17=0,0,IF('Indicator Data'!M17&gt;AW$194,10,IF('Indicator Data'!M17&lt;AW$195,0,10-(AW$194-'Indicator Data'!M17)/(AW$194-AW$195)*10))),1)</f>
        <v>7.3</v>
      </c>
      <c r="AX15" s="59">
        <f>ROUND(IF('Indicator Data'!N17=0,0,IF(LOG('Indicator Data'!N17)&gt;LOG(AX$194),10,IF(LOG('Indicator Data'!N17)&lt;LOG(AX$195),0,10-(LOG(AX$194)-LOG('Indicator Data'!N17))/(LOG(AX$194)-LOG(AX$195))*10))),1)</f>
        <v>7</v>
      </c>
      <c r="AY15" s="61">
        <f t="shared" si="28"/>
        <v>7.2</v>
      </c>
      <c r="AZ15" s="59">
        <f>'Indicator Data'!O17</f>
        <v>3</v>
      </c>
      <c r="BA15" s="59">
        <f>'Indicator Data'!P17</f>
        <v>3</v>
      </c>
      <c r="BB15" s="61">
        <f t="shared" si="29"/>
        <v>0</v>
      </c>
      <c r="BC15" s="62">
        <f t="shared" si="30"/>
        <v>5</v>
      </c>
      <c r="BD15" s="16"/>
      <c r="BE15" s="108"/>
    </row>
    <row r="16" spans="1:57" s="4" customFormat="1" x14ac:dyDescent="0.25">
      <c r="A16" s="131" t="s">
        <v>27</v>
      </c>
      <c r="B16" s="63" t="s">
        <v>26</v>
      </c>
      <c r="C16" s="59">
        <f>ROUND(IF('Indicator Data'!C18=0,0.1,IF(LOG('Indicator Data'!C18)&gt;C$194,10,IF(LOG('Indicator Data'!C18)&lt;C$195,0,10-(C$194-LOG('Indicator Data'!C18))/(C$194-C$195)*10))),1)</f>
        <v>0.1</v>
      </c>
      <c r="D16" s="59">
        <f>ROUND(IF('Indicator Data'!D18=0,0.1,IF(LOG('Indicator Data'!D18)&gt;D$194,10,IF(LOG('Indicator Data'!D18)&lt;D$195,0,10-(D$194-LOG('Indicator Data'!D18))/(D$194-D$195)*10))),1)</f>
        <v>0.1</v>
      </c>
      <c r="E16" s="59">
        <f t="shared" si="0"/>
        <v>0.1</v>
      </c>
      <c r="F16" s="59">
        <f>ROUND(IF('Indicator Data'!E18="No data",0.1,IF('Indicator Data'!E18=0,0,IF(LOG('Indicator Data'!E18)&gt;F$194,10,IF(LOG('Indicator Data'!E18)&lt;F$195,0,10-(F$194-LOG('Indicator Data'!E18))/(F$194-F$195)*10)))),1)</f>
        <v>0.1</v>
      </c>
      <c r="G16" s="59">
        <f>ROUND(IF('Indicator Data'!F18=0,0,IF(LOG('Indicator Data'!F18)&gt;G$194,10,IF(LOG('Indicator Data'!F18)&lt;G$195,0,10-(G$194-LOG('Indicator Data'!F18))/(G$194-G$195)*10))),1)</f>
        <v>0</v>
      </c>
      <c r="H16" s="59">
        <f>ROUND(IF('Indicator Data'!G18=0,0,IF(LOG('Indicator Data'!G18)&gt;H$194,10,IF(LOG('Indicator Data'!G18)&lt;H$195,0,10-(H$194-LOG('Indicator Data'!G18))/(H$194-H$195)*10))),1)</f>
        <v>4</v>
      </c>
      <c r="I16" s="59">
        <f>ROUND(IF('Indicator Data'!H18=0,0,IF(LOG('Indicator Data'!H18)&gt;I$194,10,IF(LOG('Indicator Data'!H18)&lt;I$195,0,10-(I$194-LOG('Indicator Data'!H18))/(I$194-I$195)*10))),1)</f>
        <v>4.5999999999999996</v>
      </c>
      <c r="J16" s="59">
        <f t="shared" si="1"/>
        <v>4.3</v>
      </c>
      <c r="K16" s="59">
        <f>ROUND(IF('Indicator Data'!I18=0,0,IF(LOG('Indicator Data'!I18)&gt;K$194,10,IF(LOG('Indicator Data'!I18)&lt;K$195,0,10-(K$194-LOG('Indicator Data'!I18))/(K$194-K$195)*10))),1)</f>
        <v>4.9000000000000004</v>
      </c>
      <c r="L16" s="59">
        <f t="shared" si="2"/>
        <v>4.5999999999999996</v>
      </c>
      <c r="M16" s="59">
        <f>ROUND(IF('Indicator Data'!J18=0,0,IF(LOG('Indicator Data'!J18)&gt;M$194,10,IF(LOG('Indicator Data'!J18)&lt;M$195,0,10-(M$194-LOG('Indicator Data'!J18))/(M$194-M$195)*10))),1)</f>
        <v>0</v>
      </c>
      <c r="N16" s="60">
        <f>'Indicator Data'!C18/'Indicator Data'!$BC18</f>
        <v>0</v>
      </c>
      <c r="O16" s="60">
        <f>'Indicator Data'!D18/'Indicator Data'!$BC18</f>
        <v>0</v>
      </c>
      <c r="P16" s="60">
        <f>IF(F16=0.1,0,'Indicator Data'!E18/'Indicator Data'!$BC18)</f>
        <v>0</v>
      </c>
      <c r="Q16" s="60">
        <f>'Indicator Data'!F18/'Indicator Data'!$BC18</f>
        <v>0</v>
      </c>
      <c r="R16" s="60">
        <f>'Indicator Data'!G18/'Indicator Data'!$BC18</f>
        <v>1.4E-2</v>
      </c>
      <c r="S16" s="60">
        <f>'Indicator Data'!H18/'Indicator Data'!$BC18</f>
        <v>2E-3</v>
      </c>
      <c r="T16" s="60">
        <f>'Indicator Data'!I18/'Indicator Data'!$BC18</f>
        <v>9.5592692007966059E-6</v>
      </c>
      <c r="U16" s="60">
        <f>'Indicator Data'!J18/'Indicator Data'!$BC18</f>
        <v>0</v>
      </c>
      <c r="V16" s="59">
        <f t="shared" si="3"/>
        <v>0</v>
      </c>
      <c r="W16" s="59">
        <f t="shared" si="4"/>
        <v>0</v>
      </c>
      <c r="X16" s="59">
        <f t="shared" si="5"/>
        <v>0</v>
      </c>
      <c r="Y16" s="59">
        <f t="shared" si="6"/>
        <v>0.1</v>
      </c>
      <c r="Z16" s="59">
        <f t="shared" si="7"/>
        <v>0</v>
      </c>
      <c r="AA16" s="59">
        <f t="shared" si="8"/>
        <v>7</v>
      </c>
      <c r="AB16" s="59">
        <f t="shared" si="9"/>
        <v>4</v>
      </c>
      <c r="AC16" s="59">
        <f t="shared" si="10"/>
        <v>5.7</v>
      </c>
      <c r="AD16" s="59">
        <f t="shared" si="11"/>
        <v>8</v>
      </c>
      <c r="AE16" s="59">
        <f t="shared" si="12"/>
        <v>7</v>
      </c>
      <c r="AF16" s="59">
        <f t="shared" si="13"/>
        <v>0</v>
      </c>
      <c r="AG16" s="59">
        <f>ROUND(IF('Indicator Data'!K18=0,0,IF('Indicator Data'!K18&gt;AG$194,10,IF('Indicator Data'!K18&lt;AG$195,0,10-(AG$194-'Indicator Data'!K18)/(AG$194-AG$195)*10))),1)</f>
        <v>1.3</v>
      </c>
      <c r="AH16" s="59">
        <f t="shared" si="14"/>
        <v>0.1</v>
      </c>
      <c r="AI16" s="59">
        <f t="shared" si="15"/>
        <v>0.1</v>
      </c>
      <c r="AJ16" s="59">
        <f t="shared" si="16"/>
        <v>5.5</v>
      </c>
      <c r="AK16" s="59">
        <f t="shared" si="17"/>
        <v>4.3</v>
      </c>
      <c r="AL16" s="59">
        <f t="shared" si="18"/>
        <v>4.9000000000000004</v>
      </c>
      <c r="AM16" s="59">
        <f t="shared" si="19"/>
        <v>6.5</v>
      </c>
      <c r="AN16" s="59">
        <f t="shared" si="20"/>
        <v>0</v>
      </c>
      <c r="AO16" s="61">
        <f t="shared" si="21"/>
        <v>0.1</v>
      </c>
      <c r="AP16" s="61">
        <f t="shared" si="22"/>
        <v>0.1</v>
      </c>
      <c r="AQ16" s="61">
        <f t="shared" si="23"/>
        <v>0</v>
      </c>
      <c r="AR16" s="61">
        <f t="shared" si="24"/>
        <v>5.9</v>
      </c>
      <c r="AS16" s="59">
        <f t="shared" si="25"/>
        <v>0.7</v>
      </c>
      <c r="AT16" s="59" t="str">
        <f>IF('Indicator Data'!BD18&lt;1000,"x",ROUND((IF('Indicator Data'!L18&gt;AT$194,10,IF('Indicator Data'!L18&lt;AT$195,0,10-(AT$194-'Indicator Data'!L18)/(AT$194-AT$195)*10))),1))</f>
        <v>x</v>
      </c>
      <c r="AU16" s="61">
        <f t="shared" si="26"/>
        <v>0.7</v>
      </c>
      <c r="AV16" s="62">
        <f t="shared" si="27"/>
        <v>1.7</v>
      </c>
      <c r="AW16" s="59">
        <f>ROUND(IF('Indicator Data'!M18=0,0,IF('Indicator Data'!M18&gt;AW$194,10,IF('Indicator Data'!M18&lt;AW$195,0,10-(AW$194-'Indicator Data'!M18)/(AW$194-AW$195)*10))),1)</f>
        <v>0</v>
      </c>
      <c r="AX16" s="59">
        <f>ROUND(IF('Indicator Data'!N18=0,0,IF(LOG('Indicator Data'!N18)&gt;LOG(AX$194),10,IF(LOG('Indicator Data'!N18)&lt;LOG(AX$195),0,10-(LOG(AX$194)-LOG('Indicator Data'!N18))/(LOG(AX$194)-LOG(AX$195))*10))),1)</f>
        <v>0</v>
      </c>
      <c r="AY16" s="61">
        <f t="shared" si="28"/>
        <v>0</v>
      </c>
      <c r="AZ16" s="59">
        <f>'Indicator Data'!O18</f>
        <v>0</v>
      </c>
      <c r="BA16" s="59">
        <f>'Indicator Data'!P18</f>
        <v>0</v>
      </c>
      <c r="BB16" s="61">
        <f t="shared" si="29"/>
        <v>0</v>
      </c>
      <c r="BC16" s="62">
        <f t="shared" si="30"/>
        <v>0</v>
      </c>
      <c r="BD16" s="16"/>
      <c r="BE16" s="108"/>
    </row>
    <row r="17" spans="1:57" s="4" customFormat="1" x14ac:dyDescent="0.25">
      <c r="A17" s="131" t="s">
        <v>29</v>
      </c>
      <c r="B17" s="63" t="s">
        <v>28</v>
      </c>
      <c r="C17" s="59">
        <f>ROUND(IF('Indicator Data'!C19=0,0.1,IF(LOG('Indicator Data'!C19)&gt;C$194,10,IF(LOG('Indicator Data'!C19)&lt;C$195,0,10-(C$194-LOG('Indicator Data'!C19))/(C$194-C$195)*10))),1)</f>
        <v>0.1</v>
      </c>
      <c r="D17" s="59">
        <f>ROUND(IF('Indicator Data'!D19=0,0.1,IF(LOG('Indicator Data'!D19)&gt;D$194,10,IF(LOG('Indicator Data'!D19)&lt;D$195,0,10-(D$194-LOG('Indicator Data'!D19))/(D$194-D$195)*10))),1)</f>
        <v>0.1</v>
      </c>
      <c r="E17" s="59">
        <f t="shared" si="0"/>
        <v>0.1</v>
      </c>
      <c r="F17" s="59">
        <f>ROUND(IF('Indicator Data'!E19="No data",0.1,IF('Indicator Data'!E19=0,0,IF(LOG('Indicator Data'!E19)&gt;F$194,10,IF(LOG('Indicator Data'!E19)&lt;F$195,0,10-(F$194-LOG('Indicator Data'!E19))/(F$194-F$195)*10)))),1)</f>
        <v>6.9</v>
      </c>
      <c r="G17" s="59">
        <f>ROUND(IF('Indicator Data'!F19=0,0,IF(LOG('Indicator Data'!F19)&gt;G$194,10,IF(LOG('Indicator Data'!F19)&lt;G$195,0,10-(G$194-LOG('Indicator Data'!F19))/(G$194-G$195)*10))),1)</f>
        <v>0</v>
      </c>
      <c r="H17" s="59">
        <f>ROUND(IF('Indicator Data'!G19=0,0,IF(LOG('Indicator Data'!G19)&gt;H$194,10,IF(LOG('Indicator Data'!G19)&lt;H$195,0,10-(H$194-LOG('Indicator Data'!G19))/(H$194-H$195)*10))),1)</f>
        <v>0</v>
      </c>
      <c r="I17" s="59">
        <f>ROUND(IF('Indicator Data'!H19=0,0,IF(LOG('Indicator Data'!H19)&gt;I$194,10,IF(LOG('Indicator Data'!H19)&lt;I$195,0,10-(I$194-LOG('Indicator Data'!H19))/(I$194-I$195)*10))),1)</f>
        <v>0</v>
      </c>
      <c r="J17" s="59">
        <f t="shared" si="1"/>
        <v>0</v>
      </c>
      <c r="K17" s="59">
        <f>ROUND(IF('Indicator Data'!I19=0,0,IF(LOG('Indicator Data'!I19)&gt;K$194,10,IF(LOG('Indicator Data'!I19)&lt;K$195,0,10-(K$194-LOG('Indicator Data'!I19))/(K$194-K$195)*10))),1)</f>
        <v>0</v>
      </c>
      <c r="L17" s="59">
        <f t="shared" si="2"/>
        <v>0</v>
      </c>
      <c r="M17" s="59">
        <f>ROUND(IF('Indicator Data'!J19=0,0,IF(LOG('Indicator Data'!J19)&gt;M$194,10,IF(LOG('Indicator Data'!J19)&lt;M$195,0,10-(M$194-LOG('Indicator Data'!J19))/(M$194-M$195)*10))),1)</f>
        <v>0</v>
      </c>
      <c r="N17" s="60">
        <f>'Indicator Data'!C19/'Indicator Data'!$BC19</f>
        <v>0</v>
      </c>
      <c r="O17" s="60">
        <f>'Indicator Data'!D19/'Indicator Data'!$BC19</f>
        <v>0</v>
      </c>
      <c r="P17" s="60">
        <f>IF(F17=0.1,0,'Indicator Data'!E19/'Indicator Data'!$BC19)</f>
        <v>6.1576735050314314E-3</v>
      </c>
      <c r="Q17" s="60">
        <f>'Indicator Data'!F19/'Indicator Data'!$BC19</f>
        <v>0</v>
      </c>
      <c r="R17" s="60">
        <f>'Indicator Data'!G19/'Indicator Data'!$BC19</f>
        <v>0</v>
      </c>
      <c r="S17" s="60">
        <f>'Indicator Data'!H19/'Indicator Data'!$BC19</f>
        <v>0</v>
      </c>
      <c r="T17" s="60">
        <f>'Indicator Data'!I19/'Indicator Data'!$BC19</f>
        <v>0</v>
      </c>
      <c r="U17" s="60">
        <f>'Indicator Data'!J19/'Indicator Data'!$BC19</f>
        <v>0</v>
      </c>
      <c r="V17" s="59">
        <f t="shared" si="3"/>
        <v>0</v>
      </c>
      <c r="W17" s="59">
        <f t="shared" si="4"/>
        <v>0</v>
      </c>
      <c r="X17" s="59">
        <f t="shared" si="5"/>
        <v>0</v>
      </c>
      <c r="Y17" s="59">
        <f t="shared" si="6"/>
        <v>6.2</v>
      </c>
      <c r="Z17" s="59">
        <f t="shared" si="7"/>
        <v>0</v>
      </c>
      <c r="AA17" s="59">
        <f t="shared" si="8"/>
        <v>0</v>
      </c>
      <c r="AB17" s="59">
        <f t="shared" si="9"/>
        <v>0</v>
      </c>
      <c r="AC17" s="59">
        <f t="shared" si="10"/>
        <v>0</v>
      </c>
      <c r="AD17" s="59">
        <f t="shared" si="11"/>
        <v>0</v>
      </c>
      <c r="AE17" s="59">
        <f t="shared" si="12"/>
        <v>0</v>
      </c>
      <c r="AF17" s="59">
        <f t="shared" si="13"/>
        <v>0</v>
      </c>
      <c r="AG17" s="59">
        <f>ROUND(IF('Indicator Data'!K19=0,0,IF('Indicator Data'!K19&gt;AG$194,10,IF('Indicator Data'!K19&lt;AG$195,0,10-(AG$194-'Indicator Data'!K19)/(AG$194-AG$195)*10))),1)</f>
        <v>0</v>
      </c>
      <c r="AH17" s="59">
        <f t="shared" si="14"/>
        <v>0.1</v>
      </c>
      <c r="AI17" s="59">
        <f t="shared" si="15"/>
        <v>0.1</v>
      </c>
      <c r="AJ17" s="59">
        <f t="shared" si="16"/>
        <v>0</v>
      </c>
      <c r="AK17" s="59">
        <f t="shared" si="17"/>
        <v>0</v>
      </c>
      <c r="AL17" s="59">
        <f t="shared" si="18"/>
        <v>0</v>
      </c>
      <c r="AM17" s="59">
        <f t="shared" si="19"/>
        <v>0</v>
      </c>
      <c r="AN17" s="59">
        <f t="shared" si="20"/>
        <v>0</v>
      </c>
      <c r="AO17" s="61">
        <f t="shared" si="21"/>
        <v>0.1</v>
      </c>
      <c r="AP17" s="61">
        <f t="shared" si="22"/>
        <v>6.6</v>
      </c>
      <c r="AQ17" s="61">
        <f t="shared" si="23"/>
        <v>0</v>
      </c>
      <c r="AR17" s="61">
        <f t="shared" si="24"/>
        <v>0</v>
      </c>
      <c r="AS17" s="59">
        <f t="shared" si="25"/>
        <v>0</v>
      </c>
      <c r="AT17" s="59">
        <f>IF('Indicator Data'!BD19&lt;1000,"x",ROUND((IF('Indicator Data'!L19&gt;AT$194,10,IF('Indicator Data'!L19&lt;AT$195,0,10-(AT$194-'Indicator Data'!L19)/(AT$194-AT$195)*10))),1))</f>
        <v>0</v>
      </c>
      <c r="AU17" s="61">
        <f t="shared" si="26"/>
        <v>0</v>
      </c>
      <c r="AV17" s="62">
        <f t="shared" si="27"/>
        <v>1.8</v>
      </c>
      <c r="AW17" s="59">
        <f>ROUND(IF('Indicator Data'!M19=0,0,IF('Indicator Data'!M19&gt;AW$194,10,IF('Indicator Data'!M19&lt;AW$195,0,10-(AW$194-'Indicator Data'!M19)/(AW$194-AW$195)*10))),1)</f>
        <v>0.6</v>
      </c>
      <c r="AX17" s="59">
        <f>ROUND(IF('Indicator Data'!N19=0,0,IF(LOG('Indicator Data'!N19)&gt;LOG(AX$194),10,IF(LOG('Indicator Data'!N19)&lt;LOG(AX$195),0,10-(LOG(AX$194)-LOG('Indicator Data'!N19))/(LOG(AX$194)-LOG(AX$195))*10))),1)</f>
        <v>2.9</v>
      </c>
      <c r="AY17" s="61">
        <f t="shared" si="28"/>
        <v>1.8</v>
      </c>
      <c r="AZ17" s="59">
        <f>'Indicator Data'!O19</f>
        <v>2</v>
      </c>
      <c r="BA17" s="59">
        <f>'Indicator Data'!P19</f>
        <v>0</v>
      </c>
      <c r="BB17" s="61">
        <f t="shared" si="29"/>
        <v>0</v>
      </c>
      <c r="BC17" s="62">
        <f t="shared" si="30"/>
        <v>1.3</v>
      </c>
      <c r="BD17" s="16"/>
      <c r="BE17" s="108"/>
    </row>
    <row r="18" spans="1:57" s="4" customFormat="1" x14ac:dyDescent="0.25">
      <c r="A18" s="131" t="s">
        <v>31</v>
      </c>
      <c r="B18" s="63" t="s">
        <v>30</v>
      </c>
      <c r="C18" s="59">
        <f>ROUND(IF('Indicator Data'!C20=0,0.1,IF(LOG('Indicator Data'!C20)&gt;C$194,10,IF(LOG('Indicator Data'!C20)&lt;C$195,0,10-(C$194-LOG('Indicator Data'!C20))/(C$194-C$195)*10))),1)</f>
        <v>6.6</v>
      </c>
      <c r="D18" s="59">
        <f>ROUND(IF('Indicator Data'!D20=0,0.1,IF(LOG('Indicator Data'!D20)&gt;D$194,10,IF(LOG('Indicator Data'!D20)&lt;D$195,0,10-(D$194-LOG('Indicator Data'!D20))/(D$194-D$195)*10))),1)</f>
        <v>0.1</v>
      </c>
      <c r="E18" s="59">
        <f t="shared" si="0"/>
        <v>4.0999999999999996</v>
      </c>
      <c r="F18" s="59">
        <f>ROUND(IF('Indicator Data'!E20="No data",0.1,IF('Indicator Data'!E20=0,0,IF(LOG('Indicator Data'!E20)&gt;F$194,10,IF(LOG('Indicator Data'!E20)&lt;F$195,0,10-(F$194-LOG('Indicator Data'!E20))/(F$194-F$195)*10)))),1)</f>
        <v>5.4</v>
      </c>
      <c r="G18" s="59">
        <f>ROUND(IF('Indicator Data'!F20=0,0,IF(LOG('Indicator Data'!F20)&gt;G$194,10,IF(LOG('Indicator Data'!F20)&lt;G$195,0,10-(G$194-LOG('Indicator Data'!F20))/(G$194-G$195)*10))),1)</f>
        <v>0</v>
      </c>
      <c r="H18" s="59">
        <f>ROUND(IF('Indicator Data'!G20=0,0,IF(LOG('Indicator Data'!G20)&gt;H$194,10,IF(LOG('Indicator Data'!G20)&lt;H$195,0,10-(H$194-LOG('Indicator Data'!G20))/(H$194-H$195)*10))),1)</f>
        <v>0</v>
      </c>
      <c r="I18" s="59">
        <f>ROUND(IF('Indicator Data'!H20=0,0,IF(LOG('Indicator Data'!H20)&gt;I$194,10,IF(LOG('Indicator Data'!H20)&lt;I$195,0,10-(I$194-LOG('Indicator Data'!H20))/(I$194-I$195)*10))),1)</f>
        <v>0</v>
      </c>
      <c r="J18" s="59">
        <f t="shared" si="1"/>
        <v>0</v>
      </c>
      <c r="K18" s="59">
        <f>ROUND(IF('Indicator Data'!I20=0,0,IF(LOG('Indicator Data'!I20)&gt;K$194,10,IF(LOG('Indicator Data'!I20)&lt;K$195,0,10-(K$194-LOG('Indicator Data'!I20))/(K$194-K$195)*10))),1)</f>
        <v>0</v>
      </c>
      <c r="L18" s="59">
        <f t="shared" si="2"/>
        <v>0</v>
      </c>
      <c r="M18" s="59">
        <f>ROUND(IF('Indicator Data'!J20=0,0,IF(LOG('Indicator Data'!J20)&gt;M$194,10,IF(LOG('Indicator Data'!J20)&lt;M$195,0,10-(M$194-LOG('Indicator Data'!J20))/(M$194-M$195)*10))),1)</f>
        <v>0</v>
      </c>
      <c r="N18" s="60">
        <f>'Indicator Data'!C20/'Indicator Data'!$BC20</f>
        <v>4.0874074609506783E-4</v>
      </c>
      <c r="O18" s="60">
        <f>'Indicator Data'!D20/'Indicator Data'!$BC20</f>
        <v>0</v>
      </c>
      <c r="P18" s="60">
        <f>IF(F18=0.1,0,'Indicator Data'!E20/'Indicator Data'!$BC20)</f>
        <v>1.3627701338188565E-3</v>
      </c>
      <c r="Q18" s="60">
        <f>'Indicator Data'!F20/'Indicator Data'!$BC20</f>
        <v>0</v>
      </c>
      <c r="R18" s="60">
        <f>'Indicator Data'!G20/'Indicator Data'!$BC20</f>
        <v>0</v>
      </c>
      <c r="S18" s="60">
        <f>'Indicator Data'!H20/'Indicator Data'!$BC20</f>
        <v>0</v>
      </c>
      <c r="T18" s="60">
        <f>'Indicator Data'!I20/'Indicator Data'!$BC20</f>
        <v>0</v>
      </c>
      <c r="U18" s="60">
        <f>'Indicator Data'!J20/'Indicator Data'!$BC20</f>
        <v>0</v>
      </c>
      <c r="V18" s="59">
        <f t="shared" si="3"/>
        <v>2</v>
      </c>
      <c r="W18" s="59">
        <f t="shared" si="4"/>
        <v>0</v>
      </c>
      <c r="X18" s="59">
        <f t="shared" si="5"/>
        <v>1</v>
      </c>
      <c r="Y18" s="59">
        <f t="shared" si="6"/>
        <v>1.4</v>
      </c>
      <c r="Z18" s="59">
        <f t="shared" si="7"/>
        <v>0</v>
      </c>
      <c r="AA18" s="59">
        <f t="shared" si="8"/>
        <v>0</v>
      </c>
      <c r="AB18" s="59">
        <f t="shared" si="9"/>
        <v>0</v>
      </c>
      <c r="AC18" s="59">
        <f t="shared" si="10"/>
        <v>0</v>
      </c>
      <c r="AD18" s="59">
        <f t="shared" si="11"/>
        <v>0</v>
      </c>
      <c r="AE18" s="59">
        <f t="shared" si="12"/>
        <v>0</v>
      </c>
      <c r="AF18" s="59">
        <f t="shared" si="13"/>
        <v>0</v>
      </c>
      <c r="AG18" s="59">
        <f>ROUND(IF('Indicator Data'!K20=0,0,IF('Indicator Data'!K20&gt;AG$194,10,IF('Indicator Data'!K20&lt;AG$195,0,10-(AG$194-'Indicator Data'!K20)/(AG$194-AG$195)*10))),1)</f>
        <v>0</v>
      </c>
      <c r="AH18" s="59">
        <f t="shared" si="14"/>
        <v>4.3</v>
      </c>
      <c r="AI18" s="59">
        <f t="shared" si="15"/>
        <v>0.1</v>
      </c>
      <c r="AJ18" s="59">
        <f t="shared" si="16"/>
        <v>0</v>
      </c>
      <c r="AK18" s="59">
        <f t="shared" si="17"/>
        <v>0</v>
      </c>
      <c r="AL18" s="59">
        <f t="shared" si="18"/>
        <v>0</v>
      </c>
      <c r="AM18" s="59">
        <f t="shared" si="19"/>
        <v>0</v>
      </c>
      <c r="AN18" s="59">
        <f t="shared" si="20"/>
        <v>0</v>
      </c>
      <c r="AO18" s="61">
        <f t="shared" si="21"/>
        <v>2.7</v>
      </c>
      <c r="AP18" s="61">
        <f t="shared" si="22"/>
        <v>3.7</v>
      </c>
      <c r="AQ18" s="61">
        <f t="shared" si="23"/>
        <v>0</v>
      </c>
      <c r="AR18" s="61">
        <f t="shared" si="24"/>
        <v>0</v>
      </c>
      <c r="AS18" s="59">
        <f t="shared" si="25"/>
        <v>0</v>
      </c>
      <c r="AT18" s="59">
        <f>IF('Indicator Data'!BD20&lt;1000,"x",ROUND((IF('Indicator Data'!L20&gt;AT$194,10,IF('Indicator Data'!L20&lt;AT$195,0,10-(AT$194-'Indicator Data'!L20)/(AT$194-AT$195)*10))),1))</f>
        <v>0</v>
      </c>
      <c r="AU18" s="61">
        <f t="shared" si="26"/>
        <v>0</v>
      </c>
      <c r="AV18" s="62">
        <f t="shared" si="27"/>
        <v>1.4</v>
      </c>
      <c r="AW18" s="59">
        <f>ROUND(IF('Indicator Data'!M20=0,0,IF('Indicator Data'!M20&gt;AW$194,10,IF('Indicator Data'!M20&lt;AW$195,0,10-(AW$194-'Indicator Data'!M20)/(AW$194-AW$195)*10))),1)</f>
        <v>0</v>
      </c>
      <c r="AX18" s="59">
        <f>ROUND(IF('Indicator Data'!N20=0,0,IF(LOG('Indicator Data'!N20)&gt;LOG(AX$194),10,IF(LOG('Indicator Data'!N20)&lt;LOG(AX$195),0,10-(LOG(AX$194)-LOG('Indicator Data'!N20))/(LOG(AX$194)-LOG(AX$195))*10))),1)</f>
        <v>0</v>
      </c>
      <c r="AY18" s="61">
        <f t="shared" si="28"/>
        <v>0</v>
      </c>
      <c r="AZ18" s="59">
        <f>'Indicator Data'!O20</f>
        <v>0</v>
      </c>
      <c r="BA18" s="59">
        <f>'Indicator Data'!P20</f>
        <v>1</v>
      </c>
      <c r="BB18" s="61">
        <f t="shared" si="29"/>
        <v>0</v>
      </c>
      <c r="BC18" s="62">
        <f t="shared" si="30"/>
        <v>0</v>
      </c>
      <c r="BD18" s="16"/>
      <c r="BE18" s="108"/>
    </row>
    <row r="19" spans="1:57" s="4" customFormat="1" x14ac:dyDescent="0.25">
      <c r="A19" s="131" t="s">
        <v>33</v>
      </c>
      <c r="B19" s="63" t="s">
        <v>32</v>
      </c>
      <c r="C19" s="59">
        <f>ROUND(IF('Indicator Data'!C21=0,0.1,IF(LOG('Indicator Data'!C21)&gt;C$194,10,IF(LOG('Indicator Data'!C21)&lt;C$195,0,10-(C$194-LOG('Indicator Data'!C21))/(C$194-C$195)*10))),1)</f>
        <v>4.2</v>
      </c>
      <c r="D19" s="59">
        <f>ROUND(IF('Indicator Data'!D21=0,0.1,IF(LOG('Indicator Data'!D21)&gt;D$194,10,IF(LOG('Indicator Data'!D21)&lt;D$195,0,10-(D$194-LOG('Indicator Data'!D21))/(D$194-D$195)*10))),1)</f>
        <v>0.1</v>
      </c>
      <c r="E19" s="59">
        <f t="shared" si="0"/>
        <v>2.4</v>
      </c>
      <c r="F19" s="59">
        <f>ROUND(IF('Indicator Data'!E21="No data",0.1,IF('Indicator Data'!E21=0,0,IF(LOG('Indicator Data'!E21)&gt;F$194,10,IF(LOG('Indicator Data'!E21)&lt;F$195,0,10-(F$194-LOG('Indicator Data'!E21))/(F$194-F$195)*10)))),1)</f>
        <v>4.0999999999999996</v>
      </c>
      <c r="G19" s="59">
        <f>ROUND(IF('Indicator Data'!F21=0,0,IF(LOG('Indicator Data'!F21)&gt;G$194,10,IF(LOG('Indicator Data'!F21)&lt;G$195,0,10-(G$194-LOG('Indicator Data'!F21))/(G$194-G$195)*10))),1)</f>
        <v>3.6</v>
      </c>
      <c r="H19" s="59">
        <f>ROUND(IF('Indicator Data'!G21=0,0,IF(LOG('Indicator Data'!G21)&gt;H$194,10,IF(LOG('Indicator Data'!G21)&lt;H$195,0,10-(H$194-LOG('Indicator Data'!G21))/(H$194-H$195)*10))),1)</f>
        <v>3.9</v>
      </c>
      <c r="I19" s="59">
        <f>ROUND(IF('Indicator Data'!H21=0,0,IF(LOG('Indicator Data'!H21)&gt;I$194,10,IF(LOG('Indicator Data'!H21)&lt;I$195,0,10-(I$194-LOG('Indicator Data'!H21))/(I$194-I$195)*10))),1)</f>
        <v>4.5</v>
      </c>
      <c r="J19" s="59">
        <f t="shared" si="1"/>
        <v>4.2</v>
      </c>
      <c r="K19" s="59">
        <f>ROUND(IF('Indicator Data'!I21=0,0,IF(LOG('Indicator Data'!I21)&gt;K$194,10,IF(LOG('Indicator Data'!I21)&lt;K$195,0,10-(K$194-LOG('Indicator Data'!I21))/(K$194-K$195)*10))),1)</f>
        <v>1.1000000000000001</v>
      </c>
      <c r="L19" s="59">
        <f t="shared" si="2"/>
        <v>2.8</v>
      </c>
      <c r="M19" s="59">
        <f>ROUND(IF('Indicator Data'!J21=0,0,IF(LOG('Indicator Data'!J21)&gt;M$194,10,IF(LOG('Indicator Data'!J21)&lt;M$195,0,10-(M$194-LOG('Indicator Data'!J21))/(M$194-M$195)*10))),1)</f>
        <v>0</v>
      </c>
      <c r="N19" s="60">
        <f>'Indicator Data'!C21/'Indicator Data'!$BC21</f>
        <v>1.3719410867392894E-3</v>
      </c>
      <c r="O19" s="60">
        <f>'Indicator Data'!D21/'Indicator Data'!$BC21</f>
        <v>0</v>
      </c>
      <c r="P19" s="60">
        <f>IF(F19=0.1,0,'Indicator Data'!E21/'Indicator Data'!$BC21)</f>
        <v>1.348392746569667E-2</v>
      </c>
      <c r="Q19" s="60">
        <f>'Indicator Data'!F21/'Indicator Data'!$BC21</f>
        <v>1.9802750249030057E-6</v>
      </c>
      <c r="R19" s="60">
        <f>'Indicator Data'!G21/'Indicator Data'!$BC21</f>
        <v>1.1232233612625899E-2</v>
      </c>
      <c r="S19" s="60">
        <f>'Indicator Data'!H21/'Indicator Data'!$BC21</f>
        <v>1.4179965719106065E-3</v>
      </c>
      <c r="T19" s="60">
        <f>'Indicator Data'!I21/'Indicator Data'!$BC21</f>
        <v>1.0768867204910604E-7</v>
      </c>
      <c r="U19" s="60">
        <f>'Indicator Data'!J21/'Indicator Data'!$BC21</f>
        <v>0</v>
      </c>
      <c r="V19" s="59">
        <f t="shared" si="3"/>
        <v>6.9</v>
      </c>
      <c r="W19" s="59">
        <f t="shared" si="4"/>
        <v>0</v>
      </c>
      <c r="X19" s="59">
        <f t="shared" si="5"/>
        <v>4.3</v>
      </c>
      <c r="Y19" s="59">
        <f t="shared" si="6"/>
        <v>10</v>
      </c>
      <c r="Z19" s="59">
        <f t="shared" si="7"/>
        <v>7.3</v>
      </c>
      <c r="AA19" s="59">
        <f t="shared" si="8"/>
        <v>5.6</v>
      </c>
      <c r="AB19" s="59">
        <f t="shared" si="9"/>
        <v>2.8</v>
      </c>
      <c r="AC19" s="59">
        <f t="shared" si="10"/>
        <v>4.3</v>
      </c>
      <c r="AD19" s="59">
        <f t="shared" si="11"/>
        <v>4.0999999999999996</v>
      </c>
      <c r="AE19" s="59">
        <f t="shared" si="12"/>
        <v>4.2</v>
      </c>
      <c r="AF19" s="59">
        <f t="shared" si="13"/>
        <v>0</v>
      </c>
      <c r="AG19" s="59">
        <f>ROUND(IF('Indicator Data'!K21=0,0,IF('Indicator Data'!K21&gt;AG$194,10,IF('Indicator Data'!K21&lt;AG$195,0,10-(AG$194-'Indicator Data'!K21)/(AG$194-AG$195)*10))),1)</f>
        <v>0</v>
      </c>
      <c r="AH19" s="59">
        <f t="shared" si="14"/>
        <v>5.6</v>
      </c>
      <c r="AI19" s="59">
        <f t="shared" si="15"/>
        <v>0.1</v>
      </c>
      <c r="AJ19" s="59">
        <f t="shared" si="16"/>
        <v>4.8</v>
      </c>
      <c r="AK19" s="59">
        <f t="shared" si="17"/>
        <v>3.7</v>
      </c>
      <c r="AL19" s="59">
        <f t="shared" si="18"/>
        <v>4.3</v>
      </c>
      <c r="AM19" s="59">
        <f t="shared" si="19"/>
        <v>2.6</v>
      </c>
      <c r="AN19" s="59">
        <f t="shared" si="20"/>
        <v>0</v>
      </c>
      <c r="AO19" s="61">
        <f t="shared" si="21"/>
        <v>3.4</v>
      </c>
      <c r="AP19" s="61">
        <f t="shared" si="22"/>
        <v>8.3000000000000007</v>
      </c>
      <c r="AQ19" s="61">
        <f t="shared" si="23"/>
        <v>5.8</v>
      </c>
      <c r="AR19" s="61">
        <f t="shared" si="24"/>
        <v>3.5</v>
      </c>
      <c r="AS19" s="59">
        <f t="shared" si="25"/>
        <v>0</v>
      </c>
      <c r="AT19" s="59">
        <f>IF('Indicator Data'!BD21&lt;1000,"x",ROUND((IF('Indicator Data'!L21&gt;AT$194,10,IF('Indicator Data'!L21&lt;AT$195,0,10-(AT$194-'Indicator Data'!L21)/(AT$194-AT$195)*10))),1))</f>
        <v>0</v>
      </c>
      <c r="AU19" s="61">
        <f t="shared" si="26"/>
        <v>0</v>
      </c>
      <c r="AV19" s="62">
        <f t="shared" si="27"/>
        <v>4.8</v>
      </c>
      <c r="AW19" s="59">
        <f>ROUND(IF('Indicator Data'!M21=0,0,IF('Indicator Data'!M21&gt;AW$194,10,IF('Indicator Data'!M21&lt;AW$195,0,10-(AW$194-'Indicator Data'!M21)/(AW$194-AW$195)*10))),1)</f>
        <v>0</v>
      </c>
      <c r="AX19" s="59">
        <f>ROUND(IF('Indicator Data'!N21=0,0,IF(LOG('Indicator Data'!N21)&gt;LOG(AX$194),10,IF(LOG('Indicator Data'!N21)&lt;LOG(AX$195),0,10-(LOG(AX$194)-LOG('Indicator Data'!N21))/(LOG(AX$194)-LOG(AX$195))*10))),1)</f>
        <v>0</v>
      </c>
      <c r="AY19" s="61">
        <f t="shared" si="28"/>
        <v>0</v>
      </c>
      <c r="AZ19" s="59">
        <f>'Indicator Data'!O21</f>
        <v>0</v>
      </c>
      <c r="BA19" s="59">
        <f>'Indicator Data'!P21</f>
        <v>0</v>
      </c>
      <c r="BB19" s="61">
        <f t="shared" si="29"/>
        <v>0</v>
      </c>
      <c r="BC19" s="62">
        <f t="shared" si="30"/>
        <v>0</v>
      </c>
      <c r="BD19" s="16"/>
      <c r="BE19" s="108"/>
    </row>
    <row r="20" spans="1:57" s="4" customFormat="1" x14ac:dyDescent="0.25">
      <c r="A20" s="131" t="s">
        <v>35</v>
      </c>
      <c r="B20" s="63" t="s">
        <v>34</v>
      </c>
      <c r="C20" s="59">
        <f>ROUND(IF('Indicator Data'!C22=0,0.1,IF(LOG('Indicator Data'!C22)&gt;C$194,10,IF(LOG('Indicator Data'!C22)&lt;C$195,0,10-(C$194-LOG('Indicator Data'!C22))/(C$194-C$195)*10))),1)</f>
        <v>0.1</v>
      </c>
      <c r="D20" s="59">
        <f>ROUND(IF('Indicator Data'!D22=0,0.1,IF(LOG('Indicator Data'!D22)&gt;D$194,10,IF(LOG('Indicator Data'!D22)&lt;D$195,0,10-(D$194-LOG('Indicator Data'!D22))/(D$194-D$195)*10))),1)</f>
        <v>0.1</v>
      </c>
      <c r="E20" s="59">
        <f t="shared" si="0"/>
        <v>0.1</v>
      </c>
      <c r="F20" s="59">
        <f>ROUND(IF('Indicator Data'!E22="No data",0.1,IF('Indicator Data'!E22=0,0,IF(LOG('Indicator Data'!E22)&gt;F$194,10,IF(LOG('Indicator Data'!E22)&lt;F$195,0,10-(F$194-LOG('Indicator Data'!E22))/(F$194-F$195)*10)))),1)</f>
        <v>6.2</v>
      </c>
      <c r="G20" s="59">
        <f>ROUND(IF('Indicator Data'!F22=0,0,IF(LOG('Indicator Data'!F22)&gt;G$194,10,IF(LOG('Indicator Data'!F22)&lt;G$195,0,10-(G$194-LOG('Indicator Data'!F22))/(G$194-G$195)*10))),1)</f>
        <v>0</v>
      </c>
      <c r="H20" s="59">
        <f>ROUND(IF('Indicator Data'!G22=0,0,IF(LOG('Indicator Data'!G22)&gt;H$194,10,IF(LOG('Indicator Data'!G22)&lt;H$195,0,10-(H$194-LOG('Indicator Data'!G22))/(H$194-H$195)*10))),1)</f>
        <v>0</v>
      </c>
      <c r="I20" s="59">
        <f>ROUND(IF('Indicator Data'!H22=0,0,IF(LOG('Indicator Data'!H22)&gt;I$194,10,IF(LOG('Indicator Data'!H22)&lt;I$195,0,10-(I$194-LOG('Indicator Data'!H22))/(I$194-I$195)*10))),1)</f>
        <v>0</v>
      </c>
      <c r="J20" s="59">
        <f t="shared" si="1"/>
        <v>0</v>
      </c>
      <c r="K20" s="59">
        <f>ROUND(IF('Indicator Data'!I22=0,0,IF(LOG('Indicator Data'!I22)&gt;K$194,10,IF(LOG('Indicator Data'!I22)&lt;K$195,0,10-(K$194-LOG('Indicator Data'!I22))/(K$194-K$195)*10))),1)</f>
        <v>0</v>
      </c>
      <c r="L20" s="59">
        <f t="shared" si="2"/>
        <v>0</v>
      </c>
      <c r="M20" s="59">
        <f>ROUND(IF('Indicator Data'!J22=0,0,IF(LOG('Indicator Data'!J22)&gt;M$194,10,IF(LOG('Indicator Data'!J22)&lt;M$195,0,10-(M$194-LOG('Indicator Data'!J22))/(M$194-M$195)*10))),1)</f>
        <v>0</v>
      </c>
      <c r="N20" s="60">
        <f>'Indicator Data'!C22/'Indicator Data'!$BC22</f>
        <v>0</v>
      </c>
      <c r="O20" s="60">
        <f>'Indicator Data'!D22/'Indicator Data'!$BC22</f>
        <v>0</v>
      </c>
      <c r="P20" s="60">
        <f>IF(F20=0.1,0,'Indicator Data'!E22/'Indicator Data'!$BC22)</f>
        <v>3.1103418325589645E-3</v>
      </c>
      <c r="Q20" s="60">
        <f>'Indicator Data'!F22/'Indicator Data'!$BC22</f>
        <v>0</v>
      </c>
      <c r="R20" s="60">
        <f>'Indicator Data'!G22/'Indicator Data'!$BC22</f>
        <v>0</v>
      </c>
      <c r="S20" s="60">
        <f>'Indicator Data'!H22/'Indicator Data'!$BC22</f>
        <v>0</v>
      </c>
      <c r="T20" s="60">
        <f>'Indicator Data'!I22/'Indicator Data'!$BC22</f>
        <v>0</v>
      </c>
      <c r="U20" s="60">
        <f>'Indicator Data'!J22/'Indicator Data'!$BC22</f>
        <v>0</v>
      </c>
      <c r="V20" s="59">
        <f t="shared" si="3"/>
        <v>0</v>
      </c>
      <c r="W20" s="59">
        <f t="shared" si="4"/>
        <v>0</v>
      </c>
      <c r="X20" s="59">
        <f t="shared" si="5"/>
        <v>0</v>
      </c>
      <c r="Y20" s="59">
        <f t="shared" si="6"/>
        <v>3.1</v>
      </c>
      <c r="Z20" s="59">
        <f t="shared" si="7"/>
        <v>0</v>
      </c>
      <c r="AA20" s="59">
        <f t="shared" si="8"/>
        <v>0</v>
      </c>
      <c r="AB20" s="59">
        <f t="shared" si="9"/>
        <v>0</v>
      </c>
      <c r="AC20" s="59">
        <f t="shared" si="10"/>
        <v>0</v>
      </c>
      <c r="AD20" s="59">
        <f t="shared" si="11"/>
        <v>0</v>
      </c>
      <c r="AE20" s="59">
        <f t="shared" si="12"/>
        <v>0</v>
      </c>
      <c r="AF20" s="59">
        <f t="shared" si="13"/>
        <v>0</v>
      </c>
      <c r="AG20" s="59">
        <f>ROUND(IF('Indicator Data'!K22=0,0,IF('Indicator Data'!K22&gt;AG$194,10,IF('Indicator Data'!K22&lt;AG$195,0,10-(AG$194-'Indicator Data'!K22)/(AG$194-AG$195)*10))),1)</f>
        <v>0</v>
      </c>
      <c r="AH20" s="59">
        <f t="shared" si="14"/>
        <v>0.1</v>
      </c>
      <c r="AI20" s="59">
        <f t="shared" si="15"/>
        <v>0.1</v>
      </c>
      <c r="AJ20" s="59">
        <f t="shared" si="16"/>
        <v>0</v>
      </c>
      <c r="AK20" s="59">
        <f t="shared" si="17"/>
        <v>0</v>
      </c>
      <c r="AL20" s="59">
        <f t="shared" si="18"/>
        <v>0</v>
      </c>
      <c r="AM20" s="59">
        <f t="shared" si="19"/>
        <v>0</v>
      </c>
      <c r="AN20" s="59">
        <f t="shared" si="20"/>
        <v>0</v>
      </c>
      <c r="AO20" s="61">
        <f t="shared" si="21"/>
        <v>0.1</v>
      </c>
      <c r="AP20" s="61">
        <f t="shared" si="22"/>
        <v>4.8</v>
      </c>
      <c r="AQ20" s="61">
        <f t="shared" si="23"/>
        <v>0</v>
      </c>
      <c r="AR20" s="61">
        <f t="shared" si="24"/>
        <v>0</v>
      </c>
      <c r="AS20" s="59">
        <f t="shared" si="25"/>
        <v>0</v>
      </c>
      <c r="AT20" s="59">
        <f>IF('Indicator Data'!BD22&lt;1000,"x",ROUND((IF('Indicator Data'!L22&gt;AT$194,10,IF('Indicator Data'!L22&lt;AT$195,0,10-(AT$194-'Indicator Data'!L22)/(AT$194-AT$195)*10))),1))</f>
        <v>0</v>
      </c>
      <c r="AU20" s="61">
        <f t="shared" si="26"/>
        <v>0</v>
      </c>
      <c r="AV20" s="62">
        <f t="shared" si="27"/>
        <v>1.2</v>
      </c>
      <c r="AW20" s="59">
        <f>ROUND(IF('Indicator Data'!M22=0,0,IF('Indicator Data'!M22&gt;AW$194,10,IF('Indicator Data'!M22&lt;AW$195,0,10-(AW$194-'Indicator Data'!M22)/(AW$194-AW$195)*10))),1)</f>
        <v>1.5</v>
      </c>
      <c r="AX20" s="59">
        <f>ROUND(IF('Indicator Data'!N22=0,0,IF(LOG('Indicator Data'!N22)&gt;LOG(AX$194),10,IF(LOG('Indicator Data'!N22)&lt;LOG(AX$195),0,10-(LOG(AX$194)-LOG('Indicator Data'!N22))/(LOG(AX$194)-LOG(AX$195))*10))),1)</f>
        <v>2.2999999999999998</v>
      </c>
      <c r="AY20" s="61">
        <f t="shared" si="28"/>
        <v>1.9</v>
      </c>
      <c r="AZ20" s="59">
        <f>'Indicator Data'!O22</f>
        <v>0</v>
      </c>
      <c r="BA20" s="59">
        <f>'Indicator Data'!P22</f>
        <v>0</v>
      </c>
      <c r="BB20" s="61">
        <f t="shared" si="29"/>
        <v>0</v>
      </c>
      <c r="BC20" s="62">
        <f t="shared" si="30"/>
        <v>1.3</v>
      </c>
      <c r="BD20" s="16"/>
      <c r="BE20" s="108"/>
    </row>
    <row r="21" spans="1:57" s="4" customFormat="1" x14ac:dyDescent="0.25">
      <c r="A21" s="131" t="s">
        <v>37</v>
      </c>
      <c r="B21" s="63" t="s">
        <v>36</v>
      </c>
      <c r="C21" s="59">
        <f>ROUND(IF('Indicator Data'!C23=0,0.1,IF(LOG('Indicator Data'!C23)&gt;C$194,10,IF(LOG('Indicator Data'!C23)&lt;C$195,0,10-(C$194-LOG('Indicator Data'!C23))/(C$194-C$195)*10))),1)</f>
        <v>5.4</v>
      </c>
      <c r="D21" s="59">
        <f>ROUND(IF('Indicator Data'!D23=0,0.1,IF(LOG('Indicator Data'!D23)&gt;D$194,10,IF(LOG('Indicator Data'!D23)&lt;D$195,0,10-(D$194-LOG('Indicator Data'!D23))/(D$194-D$195)*10))),1)</f>
        <v>4.8</v>
      </c>
      <c r="E21" s="59">
        <f t="shared" si="0"/>
        <v>5.0999999999999996</v>
      </c>
      <c r="F21" s="59">
        <f>ROUND(IF('Indicator Data'!E23="No data",0.1,IF('Indicator Data'!E23=0,0,IF(LOG('Indicator Data'!E23)&gt;F$194,10,IF(LOG('Indicator Data'!E23)&lt;F$195,0,10-(F$194-LOG('Indicator Data'!E23))/(F$194-F$195)*10)))),1)</f>
        <v>3.8</v>
      </c>
      <c r="G21" s="59">
        <f>ROUND(IF('Indicator Data'!F23=0,0,IF(LOG('Indicator Data'!F23)&gt;G$194,10,IF(LOG('Indicator Data'!F23)&lt;G$195,0,10-(G$194-LOG('Indicator Data'!F23))/(G$194-G$195)*10))),1)</f>
        <v>0</v>
      </c>
      <c r="H21" s="59">
        <f>ROUND(IF('Indicator Data'!G23=0,0,IF(LOG('Indicator Data'!G23)&gt;H$194,10,IF(LOG('Indicator Data'!G23)&lt;H$195,0,10-(H$194-LOG('Indicator Data'!G23))/(H$194-H$195)*10))),1)</f>
        <v>0</v>
      </c>
      <c r="I21" s="59">
        <f>ROUND(IF('Indicator Data'!H23=0,0,IF(LOG('Indicator Data'!H23)&gt;I$194,10,IF(LOG('Indicator Data'!H23)&lt;I$195,0,10-(I$194-LOG('Indicator Data'!H23))/(I$194-I$195)*10))),1)</f>
        <v>0</v>
      </c>
      <c r="J21" s="59">
        <f t="shared" si="1"/>
        <v>0</v>
      </c>
      <c r="K21" s="59">
        <f>ROUND(IF('Indicator Data'!I23=0,0,IF(LOG('Indicator Data'!I23)&gt;K$194,10,IF(LOG('Indicator Data'!I23)&lt;K$195,0,10-(K$194-LOG('Indicator Data'!I23))/(K$194-K$195)*10))),1)</f>
        <v>0</v>
      </c>
      <c r="L21" s="59">
        <f t="shared" si="2"/>
        <v>0</v>
      </c>
      <c r="M21" s="59">
        <f>ROUND(IF('Indicator Data'!J23=0,0,IF(LOG('Indicator Data'!J23)&gt;M$194,10,IF(LOG('Indicator Data'!J23)&lt;M$195,0,10-(M$194-LOG('Indicator Data'!J23))/(M$194-M$195)*10))),1)</f>
        <v>0</v>
      </c>
      <c r="N21" s="60">
        <f>'Indicator Data'!C23/'Indicator Data'!$BC23</f>
        <v>2.0313942242383217E-3</v>
      </c>
      <c r="O21" s="60">
        <f>'Indicator Data'!D23/'Indicator Data'!$BC23</f>
        <v>3.9191258683206218E-4</v>
      </c>
      <c r="P21" s="60">
        <f>IF(F21=0.1,0,'Indicator Data'!E23/'Indicator Data'!$BC23)</f>
        <v>4.5642799629392692E-3</v>
      </c>
      <c r="Q21" s="60">
        <f>'Indicator Data'!F23/'Indicator Data'!$BC23</f>
        <v>0</v>
      </c>
      <c r="R21" s="60">
        <f>'Indicator Data'!G23/'Indicator Data'!$BC23</f>
        <v>0</v>
      </c>
      <c r="S21" s="60">
        <f>'Indicator Data'!H23/'Indicator Data'!$BC23</f>
        <v>0</v>
      </c>
      <c r="T21" s="60">
        <f>'Indicator Data'!I23/'Indicator Data'!$BC23</f>
        <v>0</v>
      </c>
      <c r="U21" s="60">
        <f>'Indicator Data'!J23/'Indicator Data'!$BC23</f>
        <v>0</v>
      </c>
      <c r="V21" s="59">
        <f t="shared" si="3"/>
        <v>10</v>
      </c>
      <c r="W21" s="59">
        <f t="shared" si="4"/>
        <v>3.9</v>
      </c>
      <c r="X21" s="59">
        <f t="shared" si="5"/>
        <v>8.3000000000000007</v>
      </c>
      <c r="Y21" s="59">
        <f t="shared" si="6"/>
        <v>4.5999999999999996</v>
      </c>
      <c r="Z21" s="59">
        <f t="shared" si="7"/>
        <v>0</v>
      </c>
      <c r="AA21" s="59">
        <f t="shared" si="8"/>
        <v>0</v>
      </c>
      <c r="AB21" s="59">
        <f t="shared" si="9"/>
        <v>0</v>
      </c>
      <c r="AC21" s="59">
        <f t="shared" si="10"/>
        <v>0</v>
      </c>
      <c r="AD21" s="59">
        <f t="shared" si="11"/>
        <v>0</v>
      </c>
      <c r="AE21" s="59">
        <f t="shared" si="12"/>
        <v>0</v>
      </c>
      <c r="AF21" s="59">
        <f t="shared" si="13"/>
        <v>0</v>
      </c>
      <c r="AG21" s="59">
        <f>ROUND(IF('Indicator Data'!K23=0,0,IF('Indicator Data'!K23&gt;AG$194,10,IF('Indicator Data'!K23&lt;AG$195,0,10-(AG$194-'Indicator Data'!K23)/(AG$194-AG$195)*10))),1)</f>
        <v>0</v>
      </c>
      <c r="AH21" s="59">
        <f t="shared" si="14"/>
        <v>7.7</v>
      </c>
      <c r="AI21" s="59">
        <f t="shared" si="15"/>
        <v>4.4000000000000004</v>
      </c>
      <c r="AJ21" s="59">
        <f t="shared" si="16"/>
        <v>0</v>
      </c>
      <c r="AK21" s="59">
        <f t="shared" si="17"/>
        <v>0</v>
      </c>
      <c r="AL21" s="59">
        <f t="shared" si="18"/>
        <v>0</v>
      </c>
      <c r="AM21" s="59">
        <f t="shared" si="19"/>
        <v>0</v>
      </c>
      <c r="AN21" s="59">
        <f t="shared" si="20"/>
        <v>0</v>
      </c>
      <c r="AO21" s="61">
        <f t="shared" si="21"/>
        <v>7</v>
      </c>
      <c r="AP21" s="61">
        <f t="shared" si="22"/>
        <v>4.2</v>
      </c>
      <c r="AQ21" s="61">
        <f t="shared" si="23"/>
        <v>0</v>
      </c>
      <c r="AR21" s="61">
        <f t="shared" si="24"/>
        <v>0</v>
      </c>
      <c r="AS21" s="59">
        <f t="shared" si="25"/>
        <v>0</v>
      </c>
      <c r="AT21" s="59">
        <f>IF('Indicator Data'!BD23&lt;1000,"x",ROUND((IF('Indicator Data'!L23&gt;AT$194,10,IF('Indicator Data'!L23&lt;AT$195,0,10-(AT$194-'Indicator Data'!L23)/(AT$194-AT$195)*10))),1))</f>
        <v>0</v>
      </c>
      <c r="AU21" s="61">
        <f t="shared" si="26"/>
        <v>0</v>
      </c>
      <c r="AV21" s="62">
        <f t="shared" si="27"/>
        <v>2.8</v>
      </c>
      <c r="AW21" s="59">
        <f>ROUND(IF('Indicator Data'!M23=0,0,IF('Indicator Data'!M23&gt;AW$194,10,IF('Indicator Data'!M23&lt;AW$195,0,10-(AW$194-'Indicator Data'!M23)/(AW$194-AW$195)*10))),1)</f>
        <v>0.3</v>
      </c>
      <c r="AX21" s="59">
        <f>ROUND(IF('Indicator Data'!N23=0,0,IF(LOG('Indicator Data'!N23)&gt;LOG(AX$194),10,IF(LOG('Indicator Data'!N23)&lt;LOG(AX$195),0,10-(LOG(AX$194)-LOG('Indicator Data'!N23))/(LOG(AX$194)-LOG(AX$195))*10))),1)</f>
        <v>0</v>
      </c>
      <c r="AY21" s="61">
        <f t="shared" si="28"/>
        <v>0.2</v>
      </c>
      <c r="AZ21" s="59">
        <f>'Indicator Data'!O23</f>
        <v>0</v>
      </c>
      <c r="BA21" s="59">
        <f>'Indicator Data'!P23</f>
        <v>0</v>
      </c>
      <c r="BB21" s="61">
        <f t="shared" si="29"/>
        <v>0</v>
      </c>
      <c r="BC21" s="62">
        <f t="shared" si="30"/>
        <v>0.1</v>
      </c>
      <c r="BD21" s="16"/>
      <c r="BE21" s="108"/>
    </row>
    <row r="22" spans="1:57" s="4" customFormat="1" x14ac:dyDescent="0.25">
      <c r="A22" s="131" t="s">
        <v>878</v>
      </c>
      <c r="B22" s="63" t="s">
        <v>38</v>
      </c>
      <c r="C22" s="59">
        <f>ROUND(IF('Indicator Data'!C24=0,0.1,IF(LOG('Indicator Data'!C24)&gt;C$194,10,IF(LOG('Indicator Data'!C24)&lt;C$195,0,10-(C$194-LOG('Indicator Data'!C24))/(C$194-C$195)*10))),1)</f>
        <v>8.1999999999999993</v>
      </c>
      <c r="D22" s="59">
        <f>ROUND(IF('Indicator Data'!D24=0,0.1,IF(LOG('Indicator Data'!D24)&gt;D$194,10,IF(LOG('Indicator Data'!D24)&lt;D$195,0,10-(D$194-LOG('Indicator Data'!D24))/(D$194-D$195)*10))),1)</f>
        <v>0.1</v>
      </c>
      <c r="E22" s="59">
        <f t="shared" si="0"/>
        <v>5.4</v>
      </c>
      <c r="F22" s="59">
        <f>ROUND(IF('Indicator Data'!E24="No data",0.1,IF('Indicator Data'!E24=0,0,IF(LOG('Indicator Data'!E24)&gt;F$194,10,IF(LOG('Indicator Data'!E24)&lt;F$195,0,10-(F$194-LOG('Indicator Data'!E24))/(F$194-F$195)*10)))),1)</f>
        <v>6.3</v>
      </c>
      <c r="G22" s="59">
        <f>ROUND(IF('Indicator Data'!F24=0,0,IF(LOG('Indicator Data'!F24)&gt;G$194,10,IF(LOG('Indicator Data'!F24)&lt;G$195,0,10-(G$194-LOG('Indicator Data'!F24))/(G$194-G$195)*10))),1)</f>
        <v>0</v>
      </c>
      <c r="H22" s="59">
        <f>ROUND(IF('Indicator Data'!G24=0,0,IF(LOG('Indicator Data'!G24)&gt;H$194,10,IF(LOG('Indicator Data'!G24)&lt;H$195,0,10-(H$194-LOG('Indicator Data'!G24))/(H$194-H$195)*10))),1)</f>
        <v>0</v>
      </c>
      <c r="I22" s="59">
        <f>ROUND(IF('Indicator Data'!H24=0,0,IF(LOG('Indicator Data'!H24)&gt;I$194,10,IF(LOG('Indicator Data'!H24)&lt;I$195,0,10-(I$194-LOG('Indicator Data'!H24))/(I$194-I$195)*10))),1)</f>
        <v>0</v>
      </c>
      <c r="J22" s="59">
        <f t="shared" si="1"/>
        <v>0</v>
      </c>
      <c r="K22" s="59">
        <f>ROUND(IF('Indicator Data'!I24=0,0,IF(LOG('Indicator Data'!I24)&gt;K$194,10,IF(LOG('Indicator Data'!I24)&lt;K$195,0,10-(K$194-LOG('Indicator Data'!I24))/(K$194-K$195)*10))),1)</f>
        <v>0</v>
      </c>
      <c r="L22" s="59">
        <f t="shared" si="2"/>
        <v>0</v>
      </c>
      <c r="M22" s="59">
        <f>ROUND(IF('Indicator Data'!J24=0,0,IF(LOG('Indicator Data'!J24)&gt;M$194,10,IF(LOG('Indicator Data'!J24)&lt;M$195,0,10-(M$194-LOG('Indicator Data'!J24))/(M$194-M$195)*10))),1)</f>
        <v>8.9</v>
      </c>
      <c r="N22" s="60">
        <f>'Indicator Data'!C24/'Indicator Data'!$BC24</f>
        <v>1.8534016252072277E-3</v>
      </c>
      <c r="O22" s="60">
        <f>'Indicator Data'!D24/'Indicator Data'!$BC24</f>
        <v>0</v>
      </c>
      <c r="P22" s="60">
        <f>IF(F22=0.1,0,'Indicator Data'!E24/'Indicator Data'!$BC24)</f>
        <v>3.2569755645057911E-3</v>
      </c>
      <c r="Q22" s="60">
        <f>'Indicator Data'!F24/'Indicator Data'!$BC24</f>
        <v>0</v>
      </c>
      <c r="R22" s="60">
        <f>'Indicator Data'!G24/'Indicator Data'!$BC24</f>
        <v>0</v>
      </c>
      <c r="S22" s="60">
        <f>'Indicator Data'!H24/'Indicator Data'!$BC24</f>
        <v>0</v>
      </c>
      <c r="T22" s="60">
        <f>'Indicator Data'!I24/'Indicator Data'!$BC24</f>
        <v>0</v>
      </c>
      <c r="U22" s="60">
        <f>'Indicator Data'!J24/'Indicator Data'!$BC24</f>
        <v>3.4019328646934495E-3</v>
      </c>
      <c r="V22" s="59">
        <f t="shared" si="3"/>
        <v>9.3000000000000007</v>
      </c>
      <c r="W22" s="59">
        <f t="shared" si="4"/>
        <v>0</v>
      </c>
      <c r="X22" s="59">
        <f t="shared" si="5"/>
        <v>6.6</v>
      </c>
      <c r="Y22" s="59">
        <f t="shared" si="6"/>
        <v>3.3</v>
      </c>
      <c r="Z22" s="59">
        <f t="shared" si="7"/>
        <v>0</v>
      </c>
      <c r="AA22" s="59">
        <f t="shared" si="8"/>
        <v>0</v>
      </c>
      <c r="AB22" s="59">
        <f t="shared" si="9"/>
        <v>0</v>
      </c>
      <c r="AC22" s="59">
        <f t="shared" si="10"/>
        <v>0</v>
      </c>
      <c r="AD22" s="59">
        <f t="shared" si="11"/>
        <v>0</v>
      </c>
      <c r="AE22" s="59">
        <f t="shared" si="12"/>
        <v>0</v>
      </c>
      <c r="AF22" s="59">
        <f t="shared" si="13"/>
        <v>1.1000000000000001</v>
      </c>
      <c r="AG22" s="59">
        <f>ROUND(IF('Indicator Data'!K24=0,0,IF('Indicator Data'!K24&gt;AG$194,10,IF('Indicator Data'!K24&lt;AG$195,0,10-(AG$194-'Indicator Data'!K24)/(AG$194-AG$195)*10))),1)</f>
        <v>10</v>
      </c>
      <c r="AH22" s="59">
        <f t="shared" si="14"/>
        <v>8.8000000000000007</v>
      </c>
      <c r="AI22" s="59">
        <f t="shared" si="15"/>
        <v>0.1</v>
      </c>
      <c r="AJ22" s="59">
        <f t="shared" si="16"/>
        <v>0</v>
      </c>
      <c r="AK22" s="59">
        <f t="shared" si="17"/>
        <v>0</v>
      </c>
      <c r="AL22" s="59">
        <f t="shared" si="18"/>
        <v>0</v>
      </c>
      <c r="AM22" s="59">
        <f t="shared" si="19"/>
        <v>0</v>
      </c>
      <c r="AN22" s="59">
        <f t="shared" si="20"/>
        <v>6.4</v>
      </c>
      <c r="AO22" s="61">
        <f t="shared" si="21"/>
        <v>6</v>
      </c>
      <c r="AP22" s="61">
        <f t="shared" si="22"/>
        <v>5</v>
      </c>
      <c r="AQ22" s="61">
        <f t="shared" si="23"/>
        <v>0</v>
      </c>
      <c r="AR22" s="61">
        <f t="shared" si="24"/>
        <v>0</v>
      </c>
      <c r="AS22" s="59">
        <f t="shared" si="25"/>
        <v>8.1999999999999993</v>
      </c>
      <c r="AT22" s="59">
        <f>IF('Indicator Data'!BD24&lt;1000,"x",ROUND((IF('Indicator Data'!L24&gt;AT$194,10,IF('Indicator Data'!L24&lt;AT$195,0,10-(AT$194-'Indicator Data'!L24)/(AT$194-AT$195)*10))),1))</f>
        <v>0</v>
      </c>
      <c r="AU22" s="61">
        <f t="shared" si="26"/>
        <v>4.0999999999999996</v>
      </c>
      <c r="AV22" s="62">
        <f t="shared" si="27"/>
        <v>3.4</v>
      </c>
      <c r="AW22" s="59">
        <f>ROUND(IF('Indicator Data'!M24=0,0,IF('Indicator Data'!M24&gt;AW$194,10,IF('Indicator Data'!M24&lt;AW$195,0,10-(AW$194-'Indicator Data'!M24)/(AW$194-AW$195)*10))),1)</f>
        <v>2</v>
      </c>
      <c r="AX22" s="59">
        <f>ROUND(IF('Indicator Data'!N24=0,0,IF(LOG('Indicator Data'!N24)&gt;LOG(AX$194),10,IF(LOG('Indicator Data'!N24)&lt;LOG(AX$195),0,10-(LOG(AX$194)-LOG('Indicator Data'!N24))/(LOG(AX$194)-LOG(AX$195))*10))),1)</f>
        <v>0</v>
      </c>
      <c r="AY22" s="61">
        <f t="shared" si="28"/>
        <v>1</v>
      </c>
      <c r="AZ22" s="59">
        <f>'Indicator Data'!O24</f>
        <v>3</v>
      </c>
      <c r="BA22" s="59">
        <f>'Indicator Data'!P24</f>
        <v>0</v>
      </c>
      <c r="BB22" s="61">
        <f t="shared" si="29"/>
        <v>0</v>
      </c>
      <c r="BC22" s="62">
        <f t="shared" si="30"/>
        <v>0.7</v>
      </c>
      <c r="BD22" s="16"/>
      <c r="BE22" s="108"/>
    </row>
    <row r="23" spans="1:57" s="4" customFormat="1" x14ac:dyDescent="0.25">
      <c r="A23" s="131" t="s">
        <v>40</v>
      </c>
      <c r="B23" s="63" t="s">
        <v>39</v>
      </c>
      <c r="C23" s="59">
        <f>ROUND(IF('Indicator Data'!C25=0,0.1,IF(LOG('Indicator Data'!C25)&gt;C$194,10,IF(LOG('Indicator Data'!C25)&lt;C$195,0,10-(C$194-LOG('Indicator Data'!C25))/(C$194-C$195)*10))),1)</f>
        <v>7.5</v>
      </c>
      <c r="D23" s="59">
        <f>ROUND(IF('Indicator Data'!D25=0,0.1,IF(LOG('Indicator Data'!D25)&gt;D$194,10,IF(LOG('Indicator Data'!D25)&lt;D$195,0,10-(D$194-LOG('Indicator Data'!D25))/(D$194-D$195)*10))),1)</f>
        <v>0.1</v>
      </c>
      <c r="E23" s="59">
        <f t="shared" si="0"/>
        <v>4.8</v>
      </c>
      <c r="F23" s="59">
        <f>ROUND(IF('Indicator Data'!E25="No data",0.1,IF('Indicator Data'!E25=0,0,IF(LOG('Indicator Data'!E25)&gt;F$194,10,IF(LOG('Indicator Data'!E25)&lt;F$195,0,10-(F$194-LOG('Indicator Data'!E25))/(F$194-F$195)*10)))),1)</f>
        <v>6.2</v>
      </c>
      <c r="G23" s="59">
        <f>ROUND(IF('Indicator Data'!F25=0,0,IF(LOG('Indicator Data'!F25)&gt;G$194,10,IF(LOG('Indicator Data'!F25)&lt;G$195,0,10-(G$194-LOG('Indicator Data'!F25))/(G$194-G$195)*10))),1)</f>
        <v>0</v>
      </c>
      <c r="H23" s="59">
        <f>ROUND(IF('Indicator Data'!G25=0,0,IF(LOG('Indicator Data'!G25)&gt;H$194,10,IF(LOG('Indicator Data'!G25)&lt;H$195,0,10-(H$194-LOG('Indicator Data'!G25))/(H$194-H$195)*10))),1)</f>
        <v>0</v>
      </c>
      <c r="I23" s="59">
        <f>ROUND(IF('Indicator Data'!H25=0,0,IF(LOG('Indicator Data'!H25)&gt;I$194,10,IF(LOG('Indicator Data'!H25)&lt;I$195,0,10-(I$194-LOG('Indicator Data'!H25))/(I$194-I$195)*10))),1)</f>
        <v>0</v>
      </c>
      <c r="J23" s="59">
        <f t="shared" si="1"/>
        <v>0</v>
      </c>
      <c r="K23" s="59">
        <f>ROUND(IF('Indicator Data'!I25=0,0,IF(LOG('Indicator Data'!I25)&gt;K$194,10,IF(LOG('Indicator Data'!I25)&lt;K$195,0,10-(K$194-LOG('Indicator Data'!I25))/(K$194-K$195)*10))),1)</f>
        <v>0</v>
      </c>
      <c r="L23" s="59">
        <f t="shared" si="2"/>
        <v>0</v>
      </c>
      <c r="M23" s="59">
        <f>ROUND(IF('Indicator Data'!J25=0,0,IF(LOG('Indicator Data'!J25)&gt;M$194,10,IF(LOG('Indicator Data'!J25)&lt;M$195,0,10-(M$194-LOG('Indicator Data'!J25))/(M$194-M$195)*10))),1)</f>
        <v>6</v>
      </c>
      <c r="N23" s="60">
        <f>'Indicator Data'!C25/'Indicator Data'!$BC25</f>
        <v>2.509483018428195E-3</v>
      </c>
      <c r="O23" s="60">
        <f>'Indicator Data'!D25/'Indicator Data'!$BC25</f>
        <v>0</v>
      </c>
      <c r="P23" s="60">
        <f>IF(F23=0.1,0,'Indicator Data'!E25/'Indicator Data'!$BC25)</f>
        <v>7.7694425014377972E-3</v>
      </c>
      <c r="Q23" s="60">
        <f>'Indicator Data'!F25/'Indicator Data'!$BC25</f>
        <v>0</v>
      </c>
      <c r="R23" s="60">
        <f>'Indicator Data'!G25/'Indicator Data'!$BC25</f>
        <v>0</v>
      </c>
      <c r="S23" s="60">
        <f>'Indicator Data'!H25/'Indicator Data'!$BC25</f>
        <v>0</v>
      </c>
      <c r="T23" s="60">
        <f>'Indicator Data'!I25/'Indicator Data'!$BC25</f>
        <v>0</v>
      </c>
      <c r="U23" s="60">
        <f>'Indicator Data'!J25/'Indicator Data'!$BC25</f>
        <v>6.4581498729398364E-4</v>
      </c>
      <c r="V23" s="59">
        <f t="shared" si="3"/>
        <v>10</v>
      </c>
      <c r="W23" s="59">
        <f t="shared" si="4"/>
        <v>0</v>
      </c>
      <c r="X23" s="59">
        <f t="shared" si="5"/>
        <v>7.6</v>
      </c>
      <c r="Y23" s="59">
        <f t="shared" si="6"/>
        <v>7.8</v>
      </c>
      <c r="Z23" s="59">
        <f t="shared" si="7"/>
        <v>0</v>
      </c>
      <c r="AA23" s="59">
        <f t="shared" si="8"/>
        <v>0</v>
      </c>
      <c r="AB23" s="59">
        <f t="shared" si="9"/>
        <v>0</v>
      </c>
      <c r="AC23" s="59">
        <f t="shared" si="10"/>
        <v>0</v>
      </c>
      <c r="AD23" s="59">
        <f t="shared" si="11"/>
        <v>0</v>
      </c>
      <c r="AE23" s="59">
        <f t="shared" si="12"/>
        <v>0</v>
      </c>
      <c r="AF23" s="59">
        <f t="shared" si="13"/>
        <v>0.2</v>
      </c>
      <c r="AG23" s="59">
        <f>ROUND(IF('Indicator Data'!K25=0,0,IF('Indicator Data'!K25&gt;AG$194,10,IF('Indicator Data'!K25&lt;AG$195,0,10-(AG$194-'Indicator Data'!K25)/(AG$194-AG$195)*10))),1)</f>
        <v>2.7</v>
      </c>
      <c r="AH23" s="59">
        <f t="shared" si="14"/>
        <v>8.8000000000000007</v>
      </c>
      <c r="AI23" s="59">
        <f t="shared" si="15"/>
        <v>0.1</v>
      </c>
      <c r="AJ23" s="59">
        <f t="shared" si="16"/>
        <v>0</v>
      </c>
      <c r="AK23" s="59">
        <f t="shared" si="17"/>
        <v>0</v>
      </c>
      <c r="AL23" s="59">
        <f t="shared" si="18"/>
        <v>0</v>
      </c>
      <c r="AM23" s="59">
        <f t="shared" si="19"/>
        <v>0</v>
      </c>
      <c r="AN23" s="59">
        <f t="shared" si="20"/>
        <v>3.6</v>
      </c>
      <c r="AO23" s="61">
        <f t="shared" si="21"/>
        <v>6.4</v>
      </c>
      <c r="AP23" s="61">
        <f t="shared" si="22"/>
        <v>7.1</v>
      </c>
      <c r="AQ23" s="61">
        <f t="shared" si="23"/>
        <v>0</v>
      </c>
      <c r="AR23" s="61">
        <f t="shared" si="24"/>
        <v>0</v>
      </c>
      <c r="AS23" s="59">
        <f t="shared" si="25"/>
        <v>3.2</v>
      </c>
      <c r="AT23" s="59">
        <f>IF('Indicator Data'!BD25&lt;1000,"x",ROUND((IF('Indicator Data'!L25&gt;AT$194,10,IF('Indicator Data'!L25&lt;AT$195,0,10-(AT$194-'Indicator Data'!L25)/(AT$194-AT$195)*10))),1))</f>
        <v>1.1000000000000001</v>
      </c>
      <c r="AU23" s="61">
        <f t="shared" si="26"/>
        <v>2.2000000000000002</v>
      </c>
      <c r="AV23" s="62">
        <f t="shared" si="27"/>
        <v>3.8</v>
      </c>
      <c r="AW23" s="59">
        <f>ROUND(IF('Indicator Data'!M25=0,0,IF('Indicator Data'!M25&gt;AW$194,10,IF('Indicator Data'!M25&lt;AW$195,0,10-(AW$194-'Indicator Data'!M25)/(AW$194-AW$195)*10))),1)</f>
        <v>1.1000000000000001</v>
      </c>
      <c r="AX23" s="59">
        <f>ROUND(IF('Indicator Data'!N25=0,0,IF(LOG('Indicator Data'!N25)&gt;LOG(AX$194),10,IF(LOG('Indicator Data'!N25)&lt;LOG(AX$195),0,10-(LOG(AX$194)-LOG('Indicator Data'!N25))/(LOG(AX$194)-LOG(AX$195))*10))),1)</f>
        <v>3.7</v>
      </c>
      <c r="AY23" s="61">
        <f t="shared" si="28"/>
        <v>2.5</v>
      </c>
      <c r="AZ23" s="59">
        <f>'Indicator Data'!O25</f>
        <v>0</v>
      </c>
      <c r="BA23" s="59">
        <f>'Indicator Data'!P25</f>
        <v>1</v>
      </c>
      <c r="BB23" s="61">
        <f t="shared" si="29"/>
        <v>0</v>
      </c>
      <c r="BC23" s="62">
        <f t="shared" si="30"/>
        <v>1.8</v>
      </c>
      <c r="BD23" s="16"/>
      <c r="BE23" s="108"/>
    </row>
    <row r="24" spans="1:57" s="4" customFormat="1" x14ac:dyDescent="0.25">
      <c r="A24" s="131" t="s">
        <v>42</v>
      </c>
      <c r="B24" s="63" t="s">
        <v>41</v>
      </c>
      <c r="C24" s="59">
        <f>ROUND(IF('Indicator Data'!C26=0,0.1,IF(LOG('Indicator Data'!C26)&gt;C$194,10,IF(LOG('Indicator Data'!C26)&lt;C$195,0,10-(C$194-LOG('Indicator Data'!C26))/(C$194-C$195)*10))),1)</f>
        <v>0.1</v>
      </c>
      <c r="D24" s="59">
        <f>ROUND(IF('Indicator Data'!D26=0,0.1,IF(LOG('Indicator Data'!D26)&gt;D$194,10,IF(LOG('Indicator Data'!D26)&lt;D$195,0,10-(D$194-LOG('Indicator Data'!D26))/(D$194-D$195)*10))),1)</f>
        <v>0.1</v>
      </c>
      <c r="E24" s="59">
        <f t="shared" si="0"/>
        <v>0.1</v>
      </c>
      <c r="F24" s="59">
        <f>ROUND(IF('Indicator Data'!E26="No data",0.1,IF('Indicator Data'!E26=0,0,IF(LOG('Indicator Data'!E26)&gt;F$194,10,IF(LOG('Indicator Data'!E26)&lt;F$195,0,10-(F$194-LOG('Indicator Data'!E26))/(F$194-F$195)*10)))),1)</f>
        <v>4.9000000000000004</v>
      </c>
      <c r="G24" s="59">
        <f>ROUND(IF('Indicator Data'!F26=0,0,IF(LOG('Indicator Data'!F26)&gt;G$194,10,IF(LOG('Indicator Data'!F26)&lt;G$195,0,10-(G$194-LOG('Indicator Data'!F26))/(G$194-G$195)*10))),1)</f>
        <v>0</v>
      </c>
      <c r="H24" s="59">
        <f>ROUND(IF('Indicator Data'!G26=0,0,IF(LOG('Indicator Data'!G26)&gt;H$194,10,IF(LOG('Indicator Data'!G26)&lt;H$195,0,10-(H$194-LOG('Indicator Data'!G26))/(H$194-H$195)*10))),1)</f>
        <v>0</v>
      </c>
      <c r="I24" s="59">
        <f>ROUND(IF('Indicator Data'!H26=0,0,IF(LOG('Indicator Data'!H26)&gt;I$194,10,IF(LOG('Indicator Data'!H26)&lt;I$195,0,10-(I$194-LOG('Indicator Data'!H26))/(I$194-I$195)*10))),1)</f>
        <v>0</v>
      </c>
      <c r="J24" s="59">
        <f t="shared" si="1"/>
        <v>0</v>
      </c>
      <c r="K24" s="59">
        <f>ROUND(IF('Indicator Data'!I26=0,0,IF(LOG('Indicator Data'!I26)&gt;K$194,10,IF(LOG('Indicator Data'!I26)&lt;K$195,0,10-(K$194-LOG('Indicator Data'!I26))/(K$194-K$195)*10))),1)</f>
        <v>0</v>
      </c>
      <c r="L24" s="59">
        <f t="shared" si="2"/>
        <v>0</v>
      </c>
      <c r="M24" s="59">
        <f>ROUND(IF('Indicator Data'!J26=0,0,IF(LOG('Indicator Data'!J26)&gt;M$194,10,IF(LOG('Indicator Data'!J26)&lt;M$195,0,10-(M$194-LOG('Indicator Data'!J26))/(M$194-M$195)*10))),1)</f>
        <v>6.5</v>
      </c>
      <c r="N24" s="60">
        <f>'Indicator Data'!C26/'Indicator Data'!$BC26</f>
        <v>0</v>
      </c>
      <c r="O24" s="60">
        <f>'Indicator Data'!D26/'Indicator Data'!$BC26</f>
        <v>0</v>
      </c>
      <c r="P24" s="60">
        <f>IF(F24=0.1,0,'Indicator Data'!E26/'Indicator Data'!$BC26)</f>
        <v>4.2758680812566823E-3</v>
      </c>
      <c r="Q24" s="60">
        <f>'Indicator Data'!F26/'Indicator Data'!$BC26</f>
        <v>0</v>
      </c>
      <c r="R24" s="60">
        <f>'Indicator Data'!G26/'Indicator Data'!$BC26</f>
        <v>0</v>
      </c>
      <c r="S24" s="60">
        <f>'Indicator Data'!H26/'Indicator Data'!$BC26</f>
        <v>0</v>
      </c>
      <c r="T24" s="60">
        <f>'Indicator Data'!I26/'Indicator Data'!$BC26</f>
        <v>0</v>
      </c>
      <c r="U24" s="60">
        <f>'Indicator Data'!J26/'Indicator Data'!$BC26</f>
        <v>1.879853841363834E-3</v>
      </c>
      <c r="V24" s="59">
        <f t="shared" si="3"/>
        <v>0</v>
      </c>
      <c r="W24" s="59">
        <f t="shared" si="4"/>
        <v>0</v>
      </c>
      <c r="X24" s="59">
        <f t="shared" si="5"/>
        <v>0</v>
      </c>
      <c r="Y24" s="59">
        <f t="shared" si="6"/>
        <v>4.3</v>
      </c>
      <c r="Z24" s="59">
        <f t="shared" si="7"/>
        <v>0</v>
      </c>
      <c r="AA24" s="59">
        <f t="shared" si="8"/>
        <v>0</v>
      </c>
      <c r="AB24" s="59">
        <f t="shared" si="9"/>
        <v>0</v>
      </c>
      <c r="AC24" s="59">
        <f t="shared" si="10"/>
        <v>0</v>
      </c>
      <c r="AD24" s="59">
        <f t="shared" si="11"/>
        <v>0</v>
      </c>
      <c r="AE24" s="59">
        <f t="shared" si="12"/>
        <v>0</v>
      </c>
      <c r="AF24" s="59">
        <f t="shared" si="13"/>
        <v>0.6</v>
      </c>
      <c r="AG24" s="59">
        <f>ROUND(IF('Indicator Data'!K26=0,0,IF('Indicator Data'!K26&gt;AG$194,10,IF('Indicator Data'!K26&lt;AG$195,0,10-(AG$194-'Indicator Data'!K26)/(AG$194-AG$195)*10))),1)</f>
        <v>2.7</v>
      </c>
      <c r="AH24" s="59">
        <f t="shared" si="14"/>
        <v>0.1</v>
      </c>
      <c r="AI24" s="59">
        <f t="shared" si="15"/>
        <v>0.1</v>
      </c>
      <c r="AJ24" s="59">
        <f t="shared" si="16"/>
        <v>0</v>
      </c>
      <c r="AK24" s="59">
        <f t="shared" si="17"/>
        <v>0</v>
      </c>
      <c r="AL24" s="59">
        <f t="shared" si="18"/>
        <v>0</v>
      </c>
      <c r="AM24" s="59">
        <f t="shared" si="19"/>
        <v>0</v>
      </c>
      <c r="AN24" s="59">
        <f t="shared" si="20"/>
        <v>4.0999999999999996</v>
      </c>
      <c r="AO24" s="61">
        <f t="shared" si="21"/>
        <v>0.1</v>
      </c>
      <c r="AP24" s="61">
        <f t="shared" si="22"/>
        <v>4.5999999999999996</v>
      </c>
      <c r="AQ24" s="61">
        <f t="shared" si="23"/>
        <v>0</v>
      </c>
      <c r="AR24" s="61">
        <f t="shared" si="24"/>
        <v>0</v>
      </c>
      <c r="AS24" s="59">
        <f t="shared" si="25"/>
        <v>3.4</v>
      </c>
      <c r="AT24" s="59">
        <f>IF('Indicator Data'!BD26&lt;1000,"x",ROUND((IF('Indicator Data'!L26&gt;AT$194,10,IF('Indicator Data'!L26&lt;AT$195,0,10-(AT$194-'Indicator Data'!L26)/(AT$194-AT$195)*10))),1))</f>
        <v>8.9</v>
      </c>
      <c r="AU24" s="61">
        <f t="shared" si="26"/>
        <v>6.2</v>
      </c>
      <c r="AV24" s="62">
        <f t="shared" si="27"/>
        <v>2.6</v>
      </c>
      <c r="AW24" s="59">
        <f>ROUND(IF('Indicator Data'!M26=0,0,IF('Indicator Data'!M26&gt;AW$194,10,IF('Indicator Data'!M26&lt;AW$195,0,10-(AW$194-'Indicator Data'!M26)/(AW$194-AW$195)*10))),1)</f>
        <v>0.8</v>
      </c>
      <c r="AX24" s="59">
        <f>ROUND(IF('Indicator Data'!N26=0,0,IF(LOG('Indicator Data'!N26)&gt;LOG(AX$194),10,IF(LOG('Indicator Data'!N26)&lt;LOG(AX$195),0,10-(LOG(AX$194)-LOG('Indicator Data'!N26))/(LOG(AX$194)-LOG(AX$195))*10))),1)</f>
        <v>0</v>
      </c>
      <c r="AY24" s="61">
        <f t="shared" si="28"/>
        <v>0.4</v>
      </c>
      <c r="AZ24" s="59">
        <f>'Indicator Data'!O26</f>
        <v>0</v>
      </c>
      <c r="BA24" s="59">
        <f>'Indicator Data'!P26</f>
        <v>1</v>
      </c>
      <c r="BB24" s="61">
        <f t="shared" si="29"/>
        <v>0</v>
      </c>
      <c r="BC24" s="62">
        <f t="shared" si="30"/>
        <v>0.3</v>
      </c>
      <c r="BD24" s="16"/>
      <c r="BE24" s="108"/>
    </row>
    <row r="25" spans="1:57" s="4" customFormat="1" x14ac:dyDescent="0.25">
      <c r="A25" s="131" t="s">
        <v>44</v>
      </c>
      <c r="B25" s="63" t="s">
        <v>43</v>
      </c>
      <c r="C25" s="59">
        <f>ROUND(IF('Indicator Data'!C27=0,0.1,IF(LOG('Indicator Data'!C27)&gt;C$194,10,IF(LOG('Indicator Data'!C27)&lt;C$195,0,10-(C$194-LOG('Indicator Data'!C27))/(C$194-C$195)*10))),1)</f>
        <v>6.7</v>
      </c>
      <c r="D25" s="59">
        <f>ROUND(IF('Indicator Data'!D27=0,0.1,IF(LOG('Indicator Data'!D27)&gt;D$194,10,IF(LOG('Indicator Data'!D27)&lt;D$195,0,10-(D$194-LOG('Indicator Data'!D27))/(D$194-D$195)*10))),1)</f>
        <v>0.1</v>
      </c>
      <c r="E25" s="59">
        <f t="shared" si="0"/>
        <v>4.0999999999999996</v>
      </c>
      <c r="F25" s="59">
        <f>ROUND(IF('Indicator Data'!E27="No data",0.1,IF('Indicator Data'!E27=0,0,IF(LOG('Indicator Data'!E27)&gt;F$194,10,IF(LOG('Indicator Data'!E27)&lt;F$195,0,10-(F$194-LOG('Indicator Data'!E27))/(F$194-F$195)*10)))),1)</f>
        <v>9.6999999999999993</v>
      </c>
      <c r="G25" s="59">
        <f>ROUND(IF('Indicator Data'!F27=0,0,IF(LOG('Indicator Data'!F27)&gt;G$194,10,IF(LOG('Indicator Data'!F27)&lt;G$195,0,10-(G$194-LOG('Indicator Data'!F27))/(G$194-G$195)*10))),1)</f>
        <v>0</v>
      </c>
      <c r="H25" s="59">
        <f>ROUND(IF('Indicator Data'!G27=0,0,IF(LOG('Indicator Data'!G27)&gt;H$194,10,IF(LOG('Indicator Data'!G27)&lt;H$195,0,10-(H$194-LOG('Indicator Data'!G27))/(H$194-H$195)*10))),1)</f>
        <v>0</v>
      </c>
      <c r="I25" s="59">
        <f>ROUND(IF('Indicator Data'!H27=0,0,IF(LOG('Indicator Data'!H27)&gt;I$194,10,IF(LOG('Indicator Data'!H27)&lt;I$195,0,10-(I$194-LOG('Indicator Data'!H27))/(I$194-I$195)*10))),1)</f>
        <v>0</v>
      </c>
      <c r="J25" s="59">
        <f t="shared" si="1"/>
        <v>0</v>
      </c>
      <c r="K25" s="59">
        <f>ROUND(IF('Indicator Data'!I27=0,0,IF(LOG('Indicator Data'!I27)&gt;K$194,10,IF(LOG('Indicator Data'!I27)&lt;K$195,0,10-(K$194-LOG('Indicator Data'!I27))/(K$194-K$195)*10))),1)</f>
        <v>0</v>
      </c>
      <c r="L25" s="59">
        <f t="shared" si="2"/>
        <v>0</v>
      </c>
      <c r="M25" s="59">
        <f>ROUND(IF('Indicator Data'!J27=0,0,IF(LOG('Indicator Data'!J27)&gt;M$194,10,IF(LOG('Indicator Data'!J27)&lt;M$195,0,10-(M$194-LOG('Indicator Data'!J27))/(M$194-M$195)*10))),1)</f>
        <v>10</v>
      </c>
      <c r="N25" s="60">
        <f>'Indicator Data'!C27/'Indicator Data'!$BC27</f>
        <v>2.443325822482269E-5</v>
      </c>
      <c r="O25" s="60">
        <f>'Indicator Data'!D27/'Indicator Data'!$BC27</f>
        <v>0</v>
      </c>
      <c r="P25" s="60">
        <f>IF(F25=0.1,0,'Indicator Data'!E27/'Indicator Data'!$BC27)</f>
        <v>3.920011082852541E-3</v>
      </c>
      <c r="Q25" s="60">
        <f>'Indicator Data'!F27/'Indicator Data'!$BC27</f>
        <v>0</v>
      </c>
      <c r="R25" s="60">
        <f>'Indicator Data'!G27/'Indicator Data'!$BC27</f>
        <v>0</v>
      </c>
      <c r="S25" s="60">
        <f>'Indicator Data'!H27/'Indicator Data'!$BC27</f>
        <v>0</v>
      </c>
      <c r="T25" s="60">
        <f>'Indicator Data'!I27/'Indicator Data'!$BC27</f>
        <v>0</v>
      </c>
      <c r="U25" s="60">
        <f>'Indicator Data'!J27/'Indicator Data'!$BC27</f>
        <v>2.4002831068455021E-3</v>
      </c>
      <c r="V25" s="59">
        <f t="shared" si="3"/>
        <v>0.1</v>
      </c>
      <c r="W25" s="59">
        <f t="shared" si="4"/>
        <v>0</v>
      </c>
      <c r="X25" s="59">
        <f t="shared" si="5"/>
        <v>0.1</v>
      </c>
      <c r="Y25" s="59">
        <f t="shared" si="6"/>
        <v>3.9</v>
      </c>
      <c r="Z25" s="59">
        <f t="shared" si="7"/>
        <v>0</v>
      </c>
      <c r="AA25" s="59">
        <f t="shared" si="8"/>
        <v>0</v>
      </c>
      <c r="AB25" s="59">
        <f t="shared" si="9"/>
        <v>0</v>
      </c>
      <c r="AC25" s="59">
        <f t="shared" si="10"/>
        <v>0</v>
      </c>
      <c r="AD25" s="59">
        <f t="shared" si="11"/>
        <v>0</v>
      </c>
      <c r="AE25" s="59">
        <f t="shared" si="12"/>
        <v>0</v>
      </c>
      <c r="AF25" s="59">
        <f t="shared" si="13"/>
        <v>0.8</v>
      </c>
      <c r="AG25" s="59">
        <f>ROUND(IF('Indicator Data'!K27=0,0,IF('Indicator Data'!K27&gt;AG$194,10,IF('Indicator Data'!K27&lt;AG$195,0,10-(AG$194-'Indicator Data'!K27)/(AG$194-AG$195)*10))),1)</f>
        <v>10</v>
      </c>
      <c r="AH25" s="59">
        <f t="shared" si="14"/>
        <v>3.4</v>
      </c>
      <c r="AI25" s="59">
        <f t="shared" si="15"/>
        <v>0.1</v>
      </c>
      <c r="AJ25" s="59">
        <f t="shared" si="16"/>
        <v>0</v>
      </c>
      <c r="AK25" s="59">
        <f t="shared" si="17"/>
        <v>0</v>
      </c>
      <c r="AL25" s="59">
        <f t="shared" si="18"/>
        <v>0</v>
      </c>
      <c r="AM25" s="59">
        <f t="shared" si="19"/>
        <v>0</v>
      </c>
      <c r="AN25" s="59">
        <f t="shared" si="20"/>
        <v>7.7</v>
      </c>
      <c r="AO25" s="61">
        <f t="shared" si="21"/>
        <v>2.2999999999999998</v>
      </c>
      <c r="AP25" s="61">
        <f t="shared" si="22"/>
        <v>7.9</v>
      </c>
      <c r="AQ25" s="61">
        <f t="shared" si="23"/>
        <v>0</v>
      </c>
      <c r="AR25" s="61">
        <f t="shared" si="24"/>
        <v>0</v>
      </c>
      <c r="AS25" s="59">
        <f t="shared" si="25"/>
        <v>8.9</v>
      </c>
      <c r="AT25" s="59">
        <f>IF('Indicator Data'!BD27&lt;1000,"x",ROUND((IF('Indicator Data'!L27&gt;AT$194,10,IF('Indicator Data'!L27&lt;AT$195,0,10-(AT$194-'Indicator Data'!L27)/(AT$194-AT$195)*10))),1))</f>
        <v>0</v>
      </c>
      <c r="AU25" s="61">
        <f t="shared" si="26"/>
        <v>4.5</v>
      </c>
      <c r="AV25" s="62">
        <f t="shared" si="27"/>
        <v>3.7</v>
      </c>
      <c r="AW25" s="59">
        <f>ROUND(IF('Indicator Data'!M27=0,0,IF('Indicator Data'!M27&gt;AW$194,10,IF('Indicator Data'!M27&lt;AW$195,0,10-(AW$194-'Indicator Data'!M27)/(AW$194-AW$195)*10))),1)</f>
        <v>6.2</v>
      </c>
      <c r="AX25" s="59">
        <f>ROUND(IF('Indicator Data'!N27=0,0,IF(LOG('Indicator Data'!N27)&gt;LOG(AX$194),10,IF(LOG('Indicator Data'!N27)&lt;LOG(AX$195),0,10-(LOG(AX$194)-LOG('Indicator Data'!N27))/(LOG(AX$194)-LOG(AX$195))*10))),1)</f>
        <v>4.0999999999999996</v>
      </c>
      <c r="AY25" s="61">
        <f t="shared" si="28"/>
        <v>5.2</v>
      </c>
      <c r="AZ25" s="59">
        <f>'Indicator Data'!O27</f>
        <v>0</v>
      </c>
      <c r="BA25" s="59">
        <f>'Indicator Data'!P27</f>
        <v>3</v>
      </c>
      <c r="BB25" s="61">
        <f t="shared" si="29"/>
        <v>0</v>
      </c>
      <c r="BC25" s="62">
        <f t="shared" si="30"/>
        <v>3.6</v>
      </c>
      <c r="BD25" s="16"/>
      <c r="BE25" s="108"/>
    </row>
    <row r="26" spans="1:57" s="4" customFormat="1" x14ac:dyDescent="0.25">
      <c r="A26" s="131" t="s">
        <v>379</v>
      </c>
      <c r="B26" s="63" t="s">
        <v>45</v>
      </c>
      <c r="C26" s="59">
        <f>ROUND(IF('Indicator Data'!C28=0,0.1,IF(LOG('Indicator Data'!C28)&gt;C$194,10,IF(LOG('Indicator Data'!C28)&lt;C$195,0,10-(C$194-LOG('Indicator Data'!C28))/(C$194-C$195)*10))),1)</f>
        <v>0.1</v>
      </c>
      <c r="D26" s="59">
        <f>ROUND(IF('Indicator Data'!D28=0,0.1,IF(LOG('Indicator Data'!D28)&gt;D$194,10,IF(LOG('Indicator Data'!D28)&lt;D$195,0,10-(D$194-LOG('Indicator Data'!D28))/(D$194-D$195)*10))),1)</f>
        <v>0.1</v>
      </c>
      <c r="E26" s="59">
        <f t="shared" si="0"/>
        <v>0.1</v>
      </c>
      <c r="F26" s="59">
        <f>ROUND(IF('Indicator Data'!E28="No data",0.1,IF('Indicator Data'!E28=0,0,IF(LOG('Indicator Data'!E28)&gt;F$194,10,IF(LOG('Indicator Data'!E28)&lt;F$195,0,10-(F$194-LOG('Indicator Data'!E28))/(F$194-F$195)*10)))),1)</f>
        <v>1.8</v>
      </c>
      <c r="G26" s="59">
        <f>ROUND(IF('Indicator Data'!F28=0,0,IF(LOG('Indicator Data'!F28)&gt;G$194,10,IF(LOG('Indicator Data'!F28)&lt;G$195,0,10-(G$194-LOG('Indicator Data'!F28))/(G$194-G$195)*10))),1)</f>
        <v>0</v>
      </c>
      <c r="H26" s="59">
        <f>ROUND(IF('Indicator Data'!G28=0,0,IF(LOG('Indicator Data'!G28)&gt;H$194,10,IF(LOG('Indicator Data'!G28)&lt;H$195,0,10-(H$194-LOG('Indicator Data'!G28))/(H$194-H$195)*10))),1)</f>
        <v>0.7</v>
      </c>
      <c r="I26" s="59">
        <f>ROUND(IF('Indicator Data'!H28=0,0,IF(LOG('Indicator Data'!H28)&gt;I$194,10,IF(LOG('Indicator Data'!H28)&lt;I$195,0,10-(I$194-LOG('Indicator Data'!H28))/(I$194-I$195)*10))),1)</f>
        <v>0</v>
      </c>
      <c r="J26" s="59">
        <f t="shared" si="1"/>
        <v>0.4</v>
      </c>
      <c r="K26" s="59">
        <f>ROUND(IF('Indicator Data'!I28=0,0,IF(LOG('Indicator Data'!I28)&gt;K$194,10,IF(LOG('Indicator Data'!I28)&lt;K$195,0,10-(K$194-LOG('Indicator Data'!I28))/(K$194-K$195)*10))),1)</f>
        <v>0</v>
      </c>
      <c r="L26" s="59">
        <f t="shared" si="2"/>
        <v>0.2</v>
      </c>
      <c r="M26" s="59">
        <f>ROUND(IF('Indicator Data'!J28=0,0,IF(LOG('Indicator Data'!J28)&gt;M$194,10,IF(LOG('Indicator Data'!J28)&lt;M$195,0,10-(M$194-LOG('Indicator Data'!J28))/(M$194-M$195)*10))),1)</f>
        <v>0</v>
      </c>
      <c r="N26" s="60">
        <f>'Indicator Data'!C28/'Indicator Data'!$BC28</f>
        <v>0</v>
      </c>
      <c r="O26" s="60">
        <f>'Indicator Data'!D28/'Indicator Data'!$BC28</f>
        <v>0</v>
      </c>
      <c r="P26" s="60">
        <f>IF(F26=0.1,0,'Indicator Data'!E28/'Indicator Data'!$BC28)</f>
        <v>1.258275461431695E-3</v>
      </c>
      <c r="Q26" s="60">
        <f>'Indicator Data'!F28/'Indicator Data'!$BC28</f>
        <v>0</v>
      </c>
      <c r="R26" s="60">
        <f>'Indicator Data'!G28/'Indicator Data'!$BC28</f>
        <v>4.5791487959356966E-4</v>
      </c>
      <c r="S26" s="60">
        <f>'Indicator Data'!H28/'Indicator Data'!$BC28</f>
        <v>0</v>
      </c>
      <c r="T26" s="60">
        <f>'Indicator Data'!I28/'Indicator Data'!$BC28</f>
        <v>0</v>
      </c>
      <c r="U26" s="60">
        <f>'Indicator Data'!J28/'Indicator Data'!$BC28</f>
        <v>0</v>
      </c>
      <c r="V26" s="59">
        <f t="shared" si="3"/>
        <v>0</v>
      </c>
      <c r="W26" s="59">
        <f t="shared" si="4"/>
        <v>0</v>
      </c>
      <c r="X26" s="59">
        <f t="shared" si="5"/>
        <v>0</v>
      </c>
      <c r="Y26" s="59">
        <f t="shared" si="6"/>
        <v>1.3</v>
      </c>
      <c r="Z26" s="59">
        <f t="shared" si="7"/>
        <v>0</v>
      </c>
      <c r="AA26" s="59">
        <f t="shared" si="8"/>
        <v>0.2</v>
      </c>
      <c r="AB26" s="59">
        <f t="shared" si="9"/>
        <v>0</v>
      </c>
      <c r="AC26" s="59">
        <f t="shared" si="10"/>
        <v>0.1</v>
      </c>
      <c r="AD26" s="59">
        <f t="shared" si="11"/>
        <v>0</v>
      </c>
      <c r="AE26" s="59">
        <f t="shared" si="12"/>
        <v>0.1</v>
      </c>
      <c r="AF26" s="59">
        <f t="shared" si="13"/>
        <v>0</v>
      </c>
      <c r="AG26" s="59">
        <f>ROUND(IF('Indicator Data'!K28=0,0,IF('Indicator Data'!K28&gt;AG$194,10,IF('Indicator Data'!K28&lt;AG$195,0,10-(AG$194-'Indicator Data'!K28)/(AG$194-AG$195)*10))),1)</f>
        <v>0</v>
      </c>
      <c r="AH26" s="59">
        <f t="shared" si="14"/>
        <v>0.1</v>
      </c>
      <c r="AI26" s="59">
        <f t="shared" si="15"/>
        <v>0.1</v>
      </c>
      <c r="AJ26" s="59">
        <f t="shared" si="16"/>
        <v>0.5</v>
      </c>
      <c r="AK26" s="59">
        <f t="shared" si="17"/>
        <v>0</v>
      </c>
      <c r="AL26" s="59">
        <f t="shared" si="18"/>
        <v>0.3</v>
      </c>
      <c r="AM26" s="59">
        <f t="shared" si="19"/>
        <v>0</v>
      </c>
      <c r="AN26" s="59">
        <f t="shared" si="20"/>
        <v>0</v>
      </c>
      <c r="AO26" s="61">
        <f t="shared" si="21"/>
        <v>0.1</v>
      </c>
      <c r="AP26" s="61">
        <f t="shared" si="22"/>
        <v>1.6</v>
      </c>
      <c r="AQ26" s="61">
        <f t="shared" si="23"/>
        <v>0</v>
      </c>
      <c r="AR26" s="61">
        <f t="shared" si="24"/>
        <v>0.2</v>
      </c>
      <c r="AS26" s="59">
        <f t="shared" si="25"/>
        <v>0</v>
      </c>
      <c r="AT26" s="59">
        <f>IF('Indicator Data'!BD28&lt;1000,"x",ROUND((IF('Indicator Data'!L28&gt;AT$194,10,IF('Indicator Data'!L28&lt;AT$195,0,10-(AT$194-'Indicator Data'!L28)/(AT$194-AT$195)*10))),1))</f>
        <v>2.2000000000000002</v>
      </c>
      <c r="AU26" s="61">
        <f t="shared" si="26"/>
        <v>1.1000000000000001</v>
      </c>
      <c r="AV26" s="62">
        <f t="shared" si="27"/>
        <v>0.6</v>
      </c>
      <c r="AW26" s="59">
        <f>ROUND(IF('Indicator Data'!M28=0,0,IF('Indicator Data'!M28&gt;AW$194,10,IF('Indicator Data'!M28&lt;AW$195,0,10-(AW$194-'Indicator Data'!M28)/(AW$194-AW$195)*10))),1)</f>
        <v>0</v>
      </c>
      <c r="AX26" s="59">
        <f>ROUND(IF('Indicator Data'!N28=0,0,IF(LOG('Indicator Data'!N28)&gt;LOG(AX$194),10,IF(LOG('Indicator Data'!N28)&lt;LOG(AX$195),0,10-(LOG(AX$194)-LOG('Indicator Data'!N28))/(LOG(AX$194)-LOG(AX$195))*10))),1)</f>
        <v>0</v>
      </c>
      <c r="AY26" s="61">
        <f t="shared" si="28"/>
        <v>0</v>
      </c>
      <c r="AZ26" s="59">
        <f>'Indicator Data'!O28</f>
        <v>0</v>
      </c>
      <c r="BA26" s="59">
        <f>'Indicator Data'!P28</f>
        <v>0</v>
      </c>
      <c r="BB26" s="61">
        <f t="shared" si="29"/>
        <v>0</v>
      </c>
      <c r="BC26" s="62">
        <f t="shared" si="30"/>
        <v>0</v>
      </c>
      <c r="BD26" s="16"/>
      <c r="BE26" s="108"/>
    </row>
    <row r="27" spans="1:57" s="4" customFormat="1" x14ac:dyDescent="0.25">
      <c r="A27" s="131" t="s">
        <v>47</v>
      </c>
      <c r="B27" s="63" t="s">
        <v>46</v>
      </c>
      <c r="C27" s="59">
        <f>ROUND(IF('Indicator Data'!C29=0,0.1,IF(LOG('Indicator Data'!C29)&gt;C$194,10,IF(LOG('Indicator Data'!C29)&lt;C$195,0,10-(C$194-LOG('Indicator Data'!C29))/(C$194-C$195)*10))),1)</f>
        <v>7.9</v>
      </c>
      <c r="D27" s="59">
        <f>ROUND(IF('Indicator Data'!D29=0,0.1,IF(LOG('Indicator Data'!D29)&gt;D$194,10,IF(LOG('Indicator Data'!D29)&lt;D$195,0,10-(D$194-LOG('Indicator Data'!D29))/(D$194-D$195)*10))),1)</f>
        <v>0</v>
      </c>
      <c r="E27" s="59">
        <f t="shared" si="0"/>
        <v>5.0999999999999996</v>
      </c>
      <c r="F27" s="59">
        <f>ROUND(IF('Indicator Data'!E29="No data",0.1,IF('Indicator Data'!E29=0,0,IF(LOG('Indicator Data'!E29)&gt;F$194,10,IF(LOG('Indicator Data'!E29)&lt;F$195,0,10-(F$194-LOG('Indicator Data'!E29))/(F$194-F$195)*10)))),1)</f>
        <v>5.7</v>
      </c>
      <c r="G27" s="59">
        <f>ROUND(IF('Indicator Data'!F29=0,0,IF(LOG('Indicator Data'!F29)&gt;G$194,10,IF(LOG('Indicator Data'!F29)&lt;G$195,0,10-(G$194-LOG('Indicator Data'!F29))/(G$194-G$195)*10))),1)</f>
        <v>0</v>
      </c>
      <c r="H27" s="59">
        <f>ROUND(IF('Indicator Data'!G29=0,0,IF(LOG('Indicator Data'!G29)&gt;H$194,10,IF(LOG('Indicator Data'!G29)&lt;H$195,0,10-(H$194-LOG('Indicator Data'!G29))/(H$194-H$195)*10))),1)</f>
        <v>0</v>
      </c>
      <c r="I27" s="59">
        <f>ROUND(IF('Indicator Data'!H29=0,0,IF(LOG('Indicator Data'!H29)&gt;I$194,10,IF(LOG('Indicator Data'!H29)&lt;I$195,0,10-(I$194-LOG('Indicator Data'!H29))/(I$194-I$195)*10))),1)</f>
        <v>0</v>
      </c>
      <c r="J27" s="59">
        <f t="shared" si="1"/>
        <v>0</v>
      </c>
      <c r="K27" s="59">
        <f>ROUND(IF('Indicator Data'!I29=0,0,IF(LOG('Indicator Data'!I29)&gt;K$194,10,IF(LOG('Indicator Data'!I29)&lt;K$195,0,10-(K$194-LOG('Indicator Data'!I29))/(K$194-K$195)*10))),1)</f>
        <v>0</v>
      </c>
      <c r="L27" s="59">
        <f t="shared" si="2"/>
        <v>0</v>
      </c>
      <c r="M27" s="59">
        <f>ROUND(IF('Indicator Data'!J29=0,0,IF(LOG('Indicator Data'!J29)&gt;M$194,10,IF(LOG('Indicator Data'!J29)&lt;M$195,0,10-(M$194-LOG('Indicator Data'!J29))/(M$194-M$195)*10))),1)</f>
        <v>0</v>
      </c>
      <c r="N27" s="60">
        <f>'Indicator Data'!C29/'Indicator Data'!$BC29</f>
        <v>2.0184544432082703E-3</v>
      </c>
      <c r="O27" s="60">
        <f>'Indicator Data'!D29/'Indicator Data'!$BC29</f>
        <v>1.037306877545124E-6</v>
      </c>
      <c r="P27" s="60">
        <f>IF(F27=0.1,0,'Indicator Data'!E29/'Indicator Data'!$BC29)</f>
        <v>2.8196714325942241E-3</v>
      </c>
      <c r="Q27" s="60">
        <f>'Indicator Data'!F29/'Indicator Data'!$BC29</f>
        <v>0</v>
      </c>
      <c r="R27" s="60">
        <f>'Indicator Data'!G29/'Indicator Data'!$BC29</f>
        <v>0</v>
      </c>
      <c r="S27" s="60">
        <f>'Indicator Data'!H29/'Indicator Data'!$BC29</f>
        <v>0</v>
      </c>
      <c r="T27" s="60">
        <f>'Indicator Data'!I29/'Indicator Data'!$BC29</f>
        <v>0</v>
      </c>
      <c r="U27" s="60">
        <f>'Indicator Data'!J29/'Indicator Data'!$BC29</f>
        <v>0</v>
      </c>
      <c r="V27" s="59">
        <f t="shared" si="3"/>
        <v>10</v>
      </c>
      <c r="W27" s="59">
        <f t="shared" si="4"/>
        <v>0</v>
      </c>
      <c r="X27" s="59">
        <f t="shared" si="5"/>
        <v>7.6</v>
      </c>
      <c r="Y27" s="59">
        <f t="shared" si="6"/>
        <v>2.8</v>
      </c>
      <c r="Z27" s="59">
        <f t="shared" si="7"/>
        <v>0</v>
      </c>
      <c r="AA27" s="59">
        <f t="shared" si="8"/>
        <v>0</v>
      </c>
      <c r="AB27" s="59">
        <f t="shared" si="9"/>
        <v>0</v>
      </c>
      <c r="AC27" s="59">
        <f t="shared" si="10"/>
        <v>0</v>
      </c>
      <c r="AD27" s="59">
        <f t="shared" si="11"/>
        <v>0</v>
      </c>
      <c r="AE27" s="59">
        <f t="shared" si="12"/>
        <v>0</v>
      </c>
      <c r="AF27" s="59">
        <f t="shared" si="13"/>
        <v>0</v>
      </c>
      <c r="AG27" s="59">
        <f>ROUND(IF('Indicator Data'!K29=0,0,IF('Indicator Data'!K29&gt;AG$194,10,IF('Indicator Data'!K29&lt;AG$195,0,10-(AG$194-'Indicator Data'!K29)/(AG$194-AG$195)*10))),1)</f>
        <v>1.3</v>
      </c>
      <c r="AH27" s="59">
        <f t="shared" si="14"/>
        <v>9</v>
      </c>
      <c r="AI27" s="59">
        <f t="shared" si="15"/>
        <v>0</v>
      </c>
      <c r="AJ27" s="59">
        <f t="shared" si="16"/>
        <v>0</v>
      </c>
      <c r="AK27" s="59">
        <f t="shared" si="17"/>
        <v>0</v>
      </c>
      <c r="AL27" s="59">
        <f t="shared" si="18"/>
        <v>0</v>
      </c>
      <c r="AM27" s="59">
        <f t="shared" si="19"/>
        <v>0</v>
      </c>
      <c r="AN27" s="59">
        <f t="shared" si="20"/>
        <v>0</v>
      </c>
      <c r="AO27" s="61">
        <f t="shared" si="21"/>
        <v>6.5</v>
      </c>
      <c r="AP27" s="61">
        <f t="shared" si="22"/>
        <v>4.4000000000000004</v>
      </c>
      <c r="AQ27" s="61">
        <f t="shared" si="23"/>
        <v>0</v>
      </c>
      <c r="AR27" s="61">
        <f t="shared" si="24"/>
        <v>0</v>
      </c>
      <c r="AS27" s="59">
        <f t="shared" si="25"/>
        <v>0.7</v>
      </c>
      <c r="AT27" s="59">
        <f>IF('Indicator Data'!BD29&lt;1000,"x",ROUND((IF('Indicator Data'!L29&gt;AT$194,10,IF('Indicator Data'!L29&lt;AT$195,0,10-(AT$194-'Indicator Data'!L29)/(AT$194-AT$195)*10))),1))</f>
        <v>4.4000000000000004</v>
      </c>
      <c r="AU27" s="61">
        <f t="shared" si="26"/>
        <v>2.6</v>
      </c>
      <c r="AV27" s="62">
        <f t="shared" si="27"/>
        <v>3.1</v>
      </c>
      <c r="AW27" s="59">
        <f>ROUND(IF('Indicator Data'!M29=0,0,IF('Indicator Data'!M29&gt;AW$194,10,IF('Indicator Data'!M29&lt;AW$195,0,10-(AW$194-'Indicator Data'!M29)/(AW$194-AW$195)*10))),1)</f>
        <v>0.2</v>
      </c>
      <c r="AX27" s="59">
        <f>ROUND(IF('Indicator Data'!N29=0,0,IF(LOG('Indicator Data'!N29)&gt;LOG(AX$194),10,IF(LOG('Indicator Data'!N29)&lt;LOG(AX$195),0,10-(LOG(AX$194)-LOG('Indicator Data'!N29))/(LOG(AX$194)-LOG(AX$195))*10))),1)</f>
        <v>2.6</v>
      </c>
      <c r="AY27" s="61">
        <f t="shared" si="28"/>
        <v>1.5</v>
      </c>
      <c r="AZ27" s="59">
        <f>'Indicator Data'!O29</f>
        <v>2</v>
      </c>
      <c r="BA27" s="59">
        <f>'Indicator Data'!P29</f>
        <v>0</v>
      </c>
      <c r="BB27" s="61">
        <f t="shared" si="29"/>
        <v>0</v>
      </c>
      <c r="BC27" s="62">
        <f t="shared" si="30"/>
        <v>1.1000000000000001</v>
      </c>
      <c r="BD27" s="16"/>
      <c r="BE27" s="108"/>
    </row>
    <row r="28" spans="1:57" s="4" customFormat="1" x14ac:dyDescent="0.25">
      <c r="A28" s="131" t="s">
        <v>49</v>
      </c>
      <c r="B28" s="63" t="s">
        <v>48</v>
      </c>
      <c r="C28" s="59">
        <f>ROUND(IF('Indicator Data'!C30=0,0.1,IF(LOG('Indicator Data'!C30)&gt;C$194,10,IF(LOG('Indicator Data'!C30)&lt;C$195,0,10-(C$194-LOG('Indicator Data'!C30))/(C$194-C$195)*10))),1)</f>
        <v>0.1</v>
      </c>
      <c r="D28" s="59">
        <f>ROUND(IF('Indicator Data'!D30=0,0.1,IF(LOG('Indicator Data'!D30)&gt;D$194,10,IF(LOG('Indicator Data'!D30)&lt;D$195,0,10-(D$194-LOG('Indicator Data'!D30))/(D$194-D$195)*10))),1)</f>
        <v>0.1</v>
      </c>
      <c r="E28" s="59">
        <f t="shared" si="0"/>
        <v>0.1</v>
      </c>
      <c r="F28" s="59">
        <f>ROUND(IF('Indicator Data'!E30="No data",0.1,IF('Indicator Data'!E30=0,0,IF(LOG('Indicator Data'!E30)&gt;F$194,10,IF(LOG('Indicator Data'!E30)&lt;F$195,0,10-(F$194-LOG('Indicator Data'!E30))/(F$194-F$195)*10)))),1)</f>
        <v>6.1</v>
      </c>
      <c r="G28" s="59">
        <f>ROUND(IF('Indicator Data'!F30=0,0,IF(LOG('Indicator Data'!F30)&gt;G$194,10,IF(LOG('Indicator Data'!F30)&lt;G$195,0,10-(G$194-LOG('Indicator Data'!F30))/(G$194-G$195)*10))),1)</f>
        <v>0</v>
      </c>
      <c r="H28" s="59">
        <f>ROUND(IF('Indicator Data'!G30=0,0,IF(LOG('Indicator Data'!G30)&gt;H$194,10,IF(LOG('Indicator Data'!G30)&lt;H$195,0,10-(H$194-LOG('Indicator Data'!G30))/(H$194-H$195)*10))),1)</f>
        <v>0</v>
      </c>
      <c r="I28" s="59">
        <f>ROUND(IF('Indicator Data'!H30=0,0,IF(LOG('Indicator Data'!H30)&gt;I$194,10,IF(LOG('Indicator Data'!H30)&lt;I$195,0,10-(I$194-LOG('Indicator Data'!H30))/(I$194-I$195)*10))),1)</f>
        <v>0</v>
      </c>
      <c r="J28" s="59">
        <f t="shared" si="1"/>
        <v>0</v>
      </c>
      <c r="K28" s="59">
        <f>ROUND(IF('Indicator Data'!I30=0,0,IF(LOG('Indicator Data'!I30)&gt;K$194,10,IF(LOG('Indicator Data'!I30)&lt;K$195,0,10-(K$194-LOG('Indicator Data'!I30))/(K$194-K$195)*10))),1)</f>
        <v>0</v>
      </c>
      <c r="L28" s="59">
        <f t="shared" si="2"/>
        <v>0</v>
      </c>
      <c r="M28" s="59">
        <f>ROUND(IF('Indicator Data'!J30=0,0,IF(LOG('Indicator Data'!J30)&gt;M$194,10,IF(LOG('Indicator Data'!J30)&lt;M$195,0,10-(M$194-LOG('Indicator Data'!J30))/(M$194-M$195)*10))),1)</f>
        <v>10</v>
      </c>
      <c r="N28" s="60">
        <f>'Indicator Data'!C30/'Indicator Data'!$BC30</f>
        <v>0</v>
      </c>
      <c r="O28" s="60">
        <f>'Indicator Data'!D30/'Indicator Data'!$BC30</f>
        <v>0</v>
      </c>
      <c r="P28" s="60">
        <f>IF(F28=0.1,0,'Indicator Data'!E30/'Indicator Data'!$BC30)</f>
        <v>1.4925723746882958E-3</v>
      </c>
      <c r="Q28" s="60">
        <f>'Indicator Data'!F30/'Indicator Data'!$BC30</f>
        <v>0</v>
      </c>
      <c r="R28" s="60">
        <f>'Indicator Data'!G30/'Indicator Data'!$BC30</f>
        <v>0</v>
      </c>
      <c r="S28" s="60">
        <f>'Indicator Data'!H30/'Indicator Data'!$BC30</f>
        <v>0</v>
      </c>
      <c r="T28" s="60">
        <f>'Indicator Data'!I30/'Indicator Data'!$BC30</f>
        <v>0</v>
      </c>
      <c r="U28" s="60">
        <f>'Indicator Data'!J30/'Indicator Data'!$BC30</f>
        <v>2.143672800945334E-2</v>
      </c>
      <c r="V28" s="59">
        <f t="shared" si="3"/>
        <v>0</v>
      </c>
      <c r="W28" s="59">
        <f t="shared" si="4"/>
        <v>0</v>
      </c>
      <c r="X28" s="59">
        <f t="shared" si="5"/>
        <v>0</v>
      </c>
      <c r="Y28" s="59">
        <f t="shared" si="6"/>
        <v>1.5</v>
      </c>
      <c r="Z28" s="59">
        <f t="shared" si="7"/>
        <v>0</v>
      </c>
      <c r="AA28" s="59">
        <f t="shared" si="8"/>
        <v>0</v>
      </c>
      <c r="AB28" s="59">
        <f t="shared" si="9"/>
        <v>0</v>
      </c>
      <c r="AC28" s="59">
        <f t="shared" si="10"/>
        <v>0</v>
      </c>
      <c r="AD28" s="59">
        <f t="shared" si="11"/>
        <v>0</v>
      </c>
      <c r="AE28" s="59">
        <f t="shared" si="12"/>
        <v>0</v>
      </c>
      <c r="AF28" s="59">
        <f t="shared" si="13"/>
        <v>7.1</v>
      </c>
      <c r="AG28" s="59">
        <f>ROUND(IF('Indicator Data'!K30=0,0,IF('Indicator Data'!K30&gt;AG$194,10,IF('Indicator Data'!K30&lt;AG$195,0,10-(AG$194-'Indicator Data'!K30)/(AG$194-AG$195)*10))),1)</f>
        <v>8</v>
      </c>
      <c r="AH28" s="59">
        <f t="shared" si="14"/>
        <v>0.1</v>
      </c>
      <c r="AI28" s="59">
        <f t="shared" si="15"/>
        <v>0.1</v>
      </c>
      <c r="AJ28" s="59">
        <f t="shared" si="16"/>
        <v>0</v>
      </c>
      <c r="AK28" s="59">
        <f t="shared" si="17"/>
        <v>0</v>
      </c>
      <c r="AL28" s="59">
        <f t="shared" si="18"/>
        <v>0</v>
      </c>
      <c r="AM28" s="59">
        <f t="shared" si="19"/>
        <v>0</v>
      </c>
      <c r="AN28" s="59">
        <f t="shared" si="20"/>
        <v>9</v>
      </c>
      <c r="AO28" s="61">
        <f t="shared" si="21"/>
        <v>0.1</v>
      </c>
      <c r="AP28" s="61">
        <f t="shared" si="22"/>
        <v>4.2</v>
      </c>
      <c r="AQ28" s="61">
        <f t="shared" si="23"/>
        <v>0</v>
      </c>
      <c r="AR28" s="61">
        <f t="shared" si="24"/>
        <v>0</v>
      </c>
      <c r="AS28" s="59">
        <f t="shared" si="25"/>
        <v>8.5</v>
      </c>
      <c r="AT28" s="59">
        <f>IF('Indicator Data'!BD30&lt;1000,"x",ROUND((IF('Indicator Data'!L30&gt;AT$194,10,IF('Indicator Data'!L30&lt;AT$195,0,10-(AT$194-'Indicator Data'!L30)/(AT$194-AT$195)*10))),1))</f>
        <v>3.3</v>
      </c>
      <c r="AU28" s="61">
        <f t="shared" si="26"/>
        <v>5.9</v>
      </c>
      <c r="AV28" s="62">
        <f t="shared" si="27"/>
        <v>2.4</v>
      </c>
      <c r="AW28" s="59">
        <f>ROUND(IF('Indicator Data'!M30=0,0,IF('Indicator Data'!M30&gt;AW$194,10,IF('Indicator Data'!M30&lt;AW$195,0,10-(AW$194-'Indicator Data'!M30)/(AW$194-AW$195)*10))),1)</f>
        <v>3.4</v>
      </c>
      <c r="AX28" s="59">
        <f>ROUND(IF('Indicator Data'!N30=0,0,IF(LOG('Indicator Data'!N30)&gt;LOG(AX$194),10,IF(LOG('Indicator Data'!N30)&lt;LOG(AX$195),0,10-(LOG(AX$194)-LOG('Indicator Data'!N30))/(LOG(AX$194)-LOG(AX$195))*10))),1)</f>
        <v>4.0999999999999996</v>
      </c>
      <c r="AY28" s="61">
        <f t="shared" si="28"/>
        <v>3.8</v>
      </c>
      <c r="AZ28" s="59">
        <f>'Indicator Data'!O30</f>
        <v>0</v>
      </c>
      <c r="BA28" s="59">
        <f>'Indicator Data'!P30</f>
        <v>0</v>
      </c>
      <c r="BB28" s="61">
        <f t="shared" si="29"/>
        <v>0</v>
      </c>
      <c r="BC28" s="62">
        <f t="shared" si="30"/>
        <v>2.7</v>
      </c>
      <c r="BD28" s="16"/>
      <c r="BE28" s="108"/>
    </row>
    <row r="29" spans="1:57" s="4" customFormat="1" x14ac:dyDescent="0.25">
      <c r="A29" s="131" t="s">
        <v>51</v>
      </c>
      <c r="B29" s="63" t="s">
        <v>50</v>
      </c>
      <c r="C29" s="59">
        <f>ROUND(IF('Indicator Data'!C31=0,0.1,IF(LOG('Indicator Data'!C31)&gt;C$194,10,IF(LOG('Indicator Data'!C31)&lt;C$195,0,10-(C$194-LOG('Indicator Data'!C31))/(C$194-C$195)*10))),1)</f>
        <v>7.5</v>
      </c>
      <c r="D29" s="59">
        <f>ROUND(IF('Indicator Data'!D31=0,0.1,IF(LOG('Indicator Data'!D31)&gt;D$194,10,IF(LOG('Indicator Data'!D31)&lt;D$195,0,10-(D$194-LOG('Indicator Data'!D31))/(D$194-D$195)*10))),1)</f>
        <v>0.1</v>
      </c>
      <c r="E29" s="59">
        <f t="shared" si="0"/>
        <v>4.8</v>
      </c>
      <c r="F29" s="59">
        <f>ROUND(IF('Indicator Data'!E31="No data",0.1,IF('Indicator Data'!E31=0,0,IF(LOG('Indicator Data'!E31)&gt;F$194,10,IF(LOG('Indicator Data'!E31)&lt;F$195,0,10-(F$194-LOG('Indicator Data'!E31))/(F$194-F$195)*10)))),1)</f>
        <v>5.5</v>
      </c>
      <c r="G29" s="59">
        <f>ROUND(IF('Indicator Data'!F31=0,0,IF(LOG('Indicator Data'!F31)&gt;G$194,10,IF(LOG('Indicator Data'!F31)&lt;G$195,0,10-(G$194-LOG('Indicator Data'!F31))/(G$194-G$195)*10))),1)</f>
        <v>0</v>
      </c>
      <c r="H29" s="59">
        <f>ROUND(IF('Indicator Data'!G31=0,0,IF(LOG('Indicator Data'!G31)&gt;H$194,10,IF(LOG('Indicator Data'!G31)&lt;H$195,0,10-(H$194-LOG('Indicator Data'!G31))/(H$194-H$195)*10))),1)</f>
        <v>0</v>
      </c>
      <c r="I29" s="59">
        <f>ROUND(IF('Indicator Data'!H31=0,0,IF(LOG('Indicator Data'!H31)&gt;I$194,10,IF(LOG('Indicator Data'!H31)&lt;I$195,0,10-(I$194-LOG('Indicator Data'!H31))/(I$194-I$195)*10))),1)</f>
        <v>0</v>
      </c>
      <c r="J29" s="59">
        <f t="shared" si="1"/>
        <v>0</v>
      </c>
      <c r="K29" s="59">
        <f>ROUND(IF('Indicator Data'!I31=0,0,IF(LOG('Indicator Data'!I31)&gt;K$194,10,IF(LOG('Indicator Data'!I31)&lt;K$195,0,10-(K$194-LOG('Indicator Data'!I31))/(K$194-K$195)*10))),1)</f>
        <v>0</v>
      </c>
      <c r="L29" s="59">
        <f t="shared" si="2"/>
        <v>0</v>
      </c>
      <c r="M29" s="59">
        <f>ROUND(IF('Indicator Data'!J31=0,0,IF(LOG('Indicator Data'!J31)&gt;M$194,10,IF(LOG('Indicator Data'!J31)&lt;M$195,0,10-(M$194-LOG('Indicator Data'!J31))/(M$194-M$195)*10))),1)</f>
        <v>10</v>
      </c>
      <c r="N29" s="60">
        <f>'Indicator Data'!C31/'Indicator Data'!$BC31</f>
        <v>9.3164916985564083E-4</v>
      </c>
      <c r="O29" s="60">
        <f>'Indicator Data'!D31/'Indicator Data'!$BC31</f>
        <v>0</v>
      </c>
      <c r="P29" s="60">
        <f>IF(F29=0.1,0,'Indicator Data'!E31/'Indicator Data'!$BC31)</f>
        <v>1.4462148677597336E-3</v>
      </c>
      <c r="Q29" s="60">
        <f>'Indicator Data'!F31/'Indicator Data'!$BC31</f>
        <v>0</v>
      </c>
      <c r="R29" s="60">
        <f>'Indicator Data'!G31/'Indicator Data'!$BC31</f>
        <v>0</v>
      </c>
      <c r="S29" s="60">
        <f>'Indicator Data'!H31/'Indicator Data'!$BC31</f>
        <v>0</v>
      </c>
      <c r="T29" s="60">
        <f>'Indicator Data'!I31/'Indicator Data'!$BC31</f>
        <v>0</v>
      </c>
      <c r="U29" s="60">
        <f>'Indicator Data'!J31/'Indicator Data'!$BC31</f>
        <v>1.125058261945708E-2</v>
      </c>
      <c r="V29" s="59">
        <f t="shared" si="3"/>
        <v>4.7</v>
      </c>
      <c r="W29" s="59">
        <f t="shared" si="4"/>
        <v>0</v>
      </c>
      <c r="X29" s="59">
        <f t="shared" si="5"/>
        <v>2.7</v>
      </c>
      <c r="Y29" s="59">
        <f t="shared" si="6"/>
        <v>1.4</v>
      </c>
      <c r="Z29" s="59">
        <f t="shared" si="7"/>
        <v>0</v>
      </c>
      <c r="AA29" s="59">
        <f t="shared" si="8"/>
        <v>0</v>
      </c>
      <c r="AB29" s="59">
        <f t="shared" si="9"/>
        <v>0</v>
      </c>
      <c r="AC29" s="59">
        <f t="shared" si="10"/>
        <v>0</v>
      </c>
      <c r="AD29" s="59">
        <f t="shared" si="11"/>
        <v>0</v>
      </c>
      <c r="AE29" s="59">
        <f t="shared" si="12"/>
        <v>0</v>
      </c>
      <c r="AF29" s="59">
        <f t="shared" si="13"/>
        <v>3.8</v>
      </c>
      <c r="AG29" s="59">
        <f>ROUND(IF('Indicator Data'!K31=0,0,IF('Indicator Data'!K31&gt;AG$194,10,IF('Indicator Data'!K31&lt;AG$195,0,10-(AG$194-'Indicator Data'!K31)/(AG$194-AG$195)*10))),1)</f>
        <v>8</v>
      </c>
      <c r="AH29" s="59">
        <f t="shared" si="14"/>
        <v>6.1</v>
      </c>
      <c r="AI29" s="59">
        <f t="shared" si="15"/>
        <v>0.1</v>
      </c>
      <c r="AJ29" s="59">
        <f t="shared" si="16"/>
        <v>0</v>
      </c>
      <c r="AK29" s="59">
        <f t="shared" si="17"/>
        <v>0</v>
      </c>
      <c r="AL29" s="59">
        <f t="shared" si="18"/>
        <v>0</v>
      </c>
      <c r="AM29" s="59">
        <f t="shared" si="19"/>
        <v>0</v>
      </c>
      <c r="AN29" s="59">
        <f t="shared" si="20"/>
        <v>8.3000000000000007</v>
      </c>
      <c r="AO29" s="61">
        <f t="shared" si="21"/>
        <v>3.8</v>
      </c>
      <c r="AP29" s="61">
        <f t="shared" si="22"/>
        <v>3.7</v>
      </c>
      <c r="AQ29" s="61">
        <f t="shared" si="23"/>
        <v>0</v>
      </c>
      <c r="AR29" s="61">
        <f t="shared" si="24"/>
        <v>0</v>
      </c>
      <c r="AS29" s="59">
        <f t="shared" si="25"/>
        <v>8.1999999999999993</v>
      </c>
      <c r="AT29" s="59">
        <f>IF('Indicator Data'!BD31&lt;1000,"x",ROUND((IF('Indicator Data'!L31&gt;AT$194,10,IF('Indicator Data'!L31&lt;AT$195,0,10-(AT$194-'Indicator Data'!L31)/(AT$194-AT$195)*10))),1))</f>
        <v>0</v>
      </c>
      <c r="AU29" s="61">
        <f t="shared" si="26"/>
        <v>4.0999999999999996</v>
      </c>
      <c r="AV29" s="62">
        <f t="shared" si="27"/>
        <v>2.5</v>
      </c>
      <c r="AW29" s="59">
        <f>ROUND(IF('Indicator Data'!M31=0,0,IF('Indicator Data'!M31&gt;AW$194,10,IF('Indicator Data'!M31&lt;AW$195,0,10-(AW$194-'Indicator Data'!M31)/(AW$194-AW$195)*10))),1)</f>
        <v>2.1</v>
      </c>
      <c r="AX29" s="59">
        <f>ROUND(IF('Indicator Data'!N31=0,0,IF(LOG('Indicator Data'!N31)&gt;LOG(AX$194),10,IF(LOG('Indicator Data'!N31)&lt;LOG(AX$195),0,10-(LOG(AX$194)-LOG('Indicator Data'!N31))/(LOG(AX$194)-LOG(AX$195))*10))),1)</f>
        <v>3.1</v>
      </c>
      <c r="AY29" s="61">
        <f t="shared" si="28"/>
        <v>2.6</v>
      </c>
      <c r="AZ29" s="59">
        <f>'Indicator Data'!O31</f>
        <v>3</v>
      </c>
      <c r="BA29" s="59">
        <f>'Indicator Data'!P31</f>
        <v>1</v>
      </c>
      <c r="BB29" s="61">
        <f t="shared" si="29"/>
        <v>0</v>
      </c>
      <c r="BC29" s="62">
        <f t="shared" si="30"/>
        <v>1.8</v>
      </c>
      <c r="BD29" s="16"/>
      <c r="BE29" s="108"/>
    </row>
    <row r="30" spans="1:57" s="4" customFormat="1" x14ac:dyDescent="0.25">
      <c r="A30" s="131" t="s">
        <v>879</v>
      </c>
      <c r="B30" s="63" t="s">
        <v>58</v>
      </c>
      <c r="C30" s="59">
        <f>ROUND(IF('Indicator Data'!C32=0,0.1,IF(LOG('Indicator Data'!C32)&gt;C$194,10,IF(LOG('Indicator Data'!C32)&lt;C$195,0,10-(C$194-LOG('Indicator Data'!C32))/(C$194-C$195)*10))),1)</f>
        <v>0.1</v>
      </c>
      <c r="D30" s="59">
        <f>ROUND(IF('Indicator Data'!D32=0,0.1,IF(LOG('Indicator Data'!D32)&gt;D$194,10,IF(LOG('Indicator Data'!D32)&lt;D$195,0,10-(D$194-LOG('Indicator Data'!D32))/(D$194-D$195)*10))),1)</f>
        <v>0.1</v>
      </c>
      <c r="E30" s="59">
        <f t="shared" si="0"/>
        <v>0.1</v>
      </c>
      <c r="F30" s="59">
        <f>ROUND(IF('Indicator Data'!E32="No data",0.1,IF('Indicator Data'!E32=0,0,IF(LOG('Indicator Data'!E32)&gt;F$194,10,IF(LOG('Indicator Data'!E32)&lt;F$195,0,10-(F$194-LOG('Indicator Data'!E32))/(F$194-F$195)*10)))),1)</f>
        <v>0.1</v>
      </c>
      <c r="G30" s="59">
        <f>ROUND(IF('Indicator Data'!F32=0,0,IF(LOG('Indicator Data'!F32)&gt;G$194,10,IF(LOG('Indicator Data'!F32)&lt;G$195,0,10-(G$194-LOG('Indicator Data'!F32))/(G$194-G$195)*10))),1)</f>
        <v>0</v>
      </c>
      <c r="H30" s="59">
        <f>ROUND(IF('Indicator Data'!G32=0,0,IF(LOG('Indicator Data'!G32)&gt;H$194,10,IF(LOG('Indicator Data'!G32)&lt;H$195,0,10-(H$194-LOG('Indicator Data'!G32))/(H$194-H$195)*10))),1)</f>
        <v>0</v>
      </c>
      <c r="I30" s="59">
        <f>ROUND(IF('Indicator Data'!H32=0,0,IF(LOG('Indicator Data'!H32)&gt;I$194,10,IF(LOG('Indicator Data'!H32)&lt;I$195,0,10-(I$194-LOG('Indicator Data'!H32))/(I$194-I$195)*10))),1)</f>
        <v>0</v>
      </c>
      <c r="J30" s="59">
        <f t="shared" si="1"/>
        <v>0</v>
      </c>
      <c r="K30" s="59">
        <f>ROUND(IF('Indicator Data'!I32=0,0,IF(LOG('Indicator Data'!I32)&gt;K$194,10,IF(LOG('Indicator Data'!I32)&lt;K$195,0,10-(K$194-LOG('Indicator Data'!I32))/(K$194-K$195)*10))),1)</f>
        <v>0</v>
      </c>
      <c r="L30" s="59">
        <f t="shared" si="2"/>
        <v>0</v>
      </c>
      <c r="M30" s="59">
        <f>ROUND(IF('Indicator Data'!J32=0,0,IF(LOG('Indicator Data'!J32)&gt;M$194,10,IF(LOG('Indicator Data'!J32)&lt;M$195,0,10-(M$194-LOG('Indicator Data'!J32))/(M$194-M$195)*10))),1)</f>
        <v>5.5</v>
      </c>
      <c r="N30" s="60">
        <f>'Indicator Data'!C32/'Indicator Data'!$BC32</f>
        <v>0</v>
      </c>
      <c r="O30" s="60">
        <f>'Indicator Data'!D32/'Indicator Data'!$BC32</f>
        <v>0</v>
      </c>
      <c r="P30" s="60">
        <f>IF(F30=0.1,0,'Indicator Data'!E32/'Indicator Data'!$BC32)</f>
        <v>0</v>
      </c>
      <c r="Q30" s="60">
        <f>'Indicator Data'!F32/'Indicator Data'!$BC32</f>
        <v>0</v>
      </c>
      <c r="R30" s="60">
        <f>'Indicator Data'!G32/'Indicator Data'!$BC32</f>
        <v>0</v>
      </c>
      <c r="S30" s="60">
        <f>'Indicator Data'!H32/'Indicator Data'!$BC32</f>
        <v>0</v>
      </c>
      <c r="T30" s="60">
        <f>'Indicator Data'!I32/'Indicator Data'!$BC32</f>
        <v>0</v>
      </c>
      <c r="U30" s="60">
        <f>'Indicator Data'!J32/'Indicator Data'!$BC32</f>
        <v>3.0129216678027892E-3</v>
      </c>
      <c r="V30" s="59">
        <f t="shared" si="3"/>
        <v>0</v>
      </c>
      <c r="W30" s="59">
        <f t="shared" si="4"/>
        <v>0</v>
      </c>
      <c r="X30" s="59">
        <f t="shared" si="5"/>
        <v>0</v>
      </c>
      <c r="Y30" s="59">
        <f t="shared" si="6"/>
        <v>0.1</v>
      </c>
      <c r="Z30" s="59">
        <f t="shared" si="7"/>
        <v>0</v>
      </c>
      <c r="AA30" s="59">
        <f t="shared" si="8"/>
        <v>0</v>
      </c>
      <c r="AB30" s="59">
        <f t="shared" si="9"/>
        <v>0</v>
      </c>
      <c r="AC30" s="59">
        <f t="shared" si="10"/>
        <v>0</v>
      </c>
      <c r="AD30" s="59">
        <f t="shared" si="11"/>
        <v>0</v>
      </c>
      <c r="AE30" s="59">
        <f t="shared" si="12"/>
        <v>0</v>
      </c>
      <c r="AF30" s="59">
        <f t="shared" si="13"/>
        <v>1</v>
      </c>
      <c r="AG30" s="59">
        <f>ROUND(IF('Indicator Data'!K32=0,0,IF('Indicator Data'!K32&gt;AG$194,10,IF('Indicator Data'!K32&lt;AG$195,0,10-(AG$194-'Indicator Data'!K32)/(AG$194-AG$195)*10))),1)</f>
        <v>4</v>
      </c>
      <c r="AH30" s="59">
        <f t="shared" si="14"/>
        <v>0.1</v>
      </c>
      <c r="AI30" s="59">
        <f t="shared" si="15"/>
        <v>0.1</v>
      </c>
      <c r="AJ30" s="59">
        <f t="shared" si="16"/>
        <v>0</v>
      </c>
      <c r="AK30" s="59">
        <f t="shared" si="17"/>
        <v>0</v>
      </c>
      <c r="AL30" s="59">
        <f t="shared" si="18"/>
        <v>0</v>
      </c>
      <c r="AM30" s="59">
        <f t="shared" si="19"/>
        <v>0</v>
      </c>
      <c r="AN30" s="59">
        <f t="shared" si="20"/>
        <v>3.6</v>
      </c>
      <c r="AO30" s="61">
        <f t="shared" si="21"/>
        <v>0.1</v>
      </c>
      <c r="AP30" s="61">
        <f t="shared" si="22"/>
        <v>0.1</v>
      </c>
      <c r="AQ30" s="61">
        <f t="shared" si="23"/>
        <v>0</v>
      </c>
      <c r="AR30" s="61">
        <f t="shared" si="24"/>
        <v>0</v>
      </c>
      <c r="AS30" s="59">
        <f t="shared" si="25"/>
        <v>3.8</v>
      </c>
      <c r="AT30" s="59">
        <f>IF('Indicator Data'!BD32&lt;1000,"x",ROUND((IF('Indicator Data'!L32&gt;AT$194,10,IF('Indicator Data'!L32&lt;AT$195,0,10-(AT$194-'Indicator Data'!L32)/(AT$194-AT$195)*10))),1))</f>
        <v>10</v>
      </c>
      <c r="AU30" s="61">
        <f t="shared" si="26"/>
        <v>6.9</v>
      </c>
      <c r="AV30" s="62">
        <f t="shared" si="27"/>
        <v>2</v>
      </c>
      <c r="AW30" s="59">
        <f>ROUND(IF('Indicator Data'!M32=0,0,IF('Indicator Data'!M32&gt;AW$194,10,IF('Indicator Data'!M32&lt;AW$195,0,10-(AW$194-'Indicator Data'!M32)/(AW$194-AW$195)*10))),1)</f>
        <v>0.1</v>
      </c>
      <c r="AX30" s="59">
        <f>ROUND(IF('Indicator Data'!N32=0,0,IF(LOG('Indicator Data'!N32)&gt;LOG(AX$194),10,IF(LOG('Indicator Data'!N32)&lt;LOG(AX$195),0,10-(LOG(AX$194)-LOG('Indicator Data'!N32))/(LOG(AX$194)-LOG(AX$195))*10))),1)</f>
        <v>0</v>
      </c>
      <c r="AY30" s="61">
        <f t="shared" si="28"/>
        <v>0.1</v>
      </c>
      <c r="AZ30" s="59">
        <f>'Indicator Data'!O32</f>
        <v>0</v>
      </c>
      <c r="BA30" s="59">
        <f>'Indicator Data'!P32</f>
        <v>0</v>
      </c>
      <c r="BB30" s="61">
        <f t="shared" si="29"/>
        <v>0</v>
      </c>
      <c r="BC30" s="62">
        <f t="shared" si="30"/>
        <v>0.1</v>
      </c>
      <c r="BD30" s="16"/>
      <c r="BE30" s="108"/>
    </row>
    <row r="31" spans="1:57" s="4" customFormat="1" x14ac:dyDescent="0.25">
      <c r="A31" s="131" t="s">
        <v>53</v>
      </c>
      <c r="B31" s="63" t="s">
        <v>52</v>
      </c>
      <c r="C31" s="59">
        <f>ROUND(IF('Indicator Data'!C33=0,0.1,IF(LOG('Indicator Data'!C33)&gt;C$194,10,IF(LOG('Indicator Data'!C33)&lt;C$195,0,10-(C$194-LOG('Indicator Data'!C33))/(C$194-C$195)*10))),1)</f>
        <v>0.1</v>
      </c>
      <c r="D31" s="59">
        <f>ROUND(IF('Indicator Data'!D33=0,0.1,IF(LOG('Indicator Data'!D33)&gt;D$194,10,IF(LOG('Indicator Data'!D33)&lt;D$195,0,10-(D$194-LOG('Indicator Data'!D33))/(D$194-D$195)*10))),1)</f>
        <v>0.1</v>
      </c>
      <c r="E31" s="59">
        <f t="shared" si="0"/>
        <v>0.1</v>
      </c>
      <c r="F31" s="59">
        <f>ROUND(IF('Indicator Data'!E33="No data",0.1,IF('Indicator Data'!E33=0,0,IF(LOG('Indicator Data'!E33)&gt;F$194,10,IF(LOG('Indicator Data'!E33)&lt;F$195,0,10-(F$194-LOG('Indicator Data'!E33))/(F$194-F$195)*10)))),1)</f>
        <v>8.5</v>
      </c>
      <c r="G31" s="59">
        <f>ROUND(IF('Indicator Data'!F33=0,0,IF(LOG('Indicator Data'!F33)&gt;G$194,10,IF(LOG('Indicator Data'!F33)&lt;G$195,0,10-(G$194-LOG('Indicator Data'!F33))/(G$194-G$195)*10))),1)</f>
        <v>1</v>
      </c>
      <c r="H31" s="59">
        <f>ROUND(IF('Indicator Data'!G33=0,0,IF(LOG('Indicator Data'!G33)&gt;H$194,10,IF(LOG('Indicator Data'!G33)&lt;H$195,0,10-(H$194-LOG('Indicator Data'!G33))/(H$194-H$195)*10))),1)</f>
        <v>6.2</v>
      </c>
      <c r="I31" s="59">
        <f>ROUND(IF('Indicator Data'!H33=0,0,IF(LOG('Indicator Data'!H33)&gt;I$194,10,IF(LOG('Indicator Data'!H33)&lt;I$195,0,10-(I$194-LOG('Indicator Data'!H33))/(I$194-I$195)*10))),1)</f>
        <v>4.5</v>
      </c>
      <c r="J31" s="59">
        <f t="shared" si="1"/>
        <v>5.4</v>
      </c>
      <c r="K31" s="59">
        <f>ROUND(IF('Indicator Data'!I33=0,0,IF(LOG('Indicator Data'!I33)&gt;K$194,10,IF(LOG('Indicator Data'!I33)&lt;K$195,0,10-(K$194-LOG('Indicator Data'!I33))/(K$194-K$195)*10))),1)</f>
        <v>0</v>
      </c>
      <c r="L31" s="59">
        <f t="shared" si="2"/>
        <v>3.1</v>
      </c>
      <c r="M31" s="59">
        <f>ROUND(IF('Indicator Data'!J33=0,0,IF(LOG('Indicator Data'!J33)&gt;M$194,10,IF(LOG('Indicator Data'!J33)&lt;M$195,0,10-(M$194-LOG('Indicator Data'!J33))/(M$194-M$195)*10))),1)</f>
        <v>10</v>
      </c>
      <c r="N31" s="60">
        <f>'Indicator Data'!C33/'Indicator Data'!$BC33</f>
        <v>0</v>
      </c>
      <c r="O31" s="60">
        <f>'Indicator Data'!D33/'Indicator Data'!$BC33</f>
        <v>0</v>
      </c>
      <c r="P31" s="60">
        <f>IF(F31=0.1,0,'Indicator Data'!E33/'Indicator Data'!$BC33)</f>
        <v>1.6680836075590615E-2</v>
      </c>
      <c r="Q31" s="60">
        <f>'Indicator Data'!F33/'Indicator Data'!$BC33</f>
        <v>1.9729652464144808E-9</v>
      </c>
      <c r="R31" s="60">
        <f>'Indicator Data'!G33/'Indicator Data'!$BC33</f>
        <v>1.9818451355127892E-3</v>
      </c>
      <c r="S31" s="60">
        <f>'Indicator Data'!H33/'Indicator Data'!$BC33</f>
        <v>3.3942302209740802E-5</v>
      </c>
      <c r="T31" s="60">
        <f>'Indicator Data'!I33/'Indicator Data'!$BC33</f>
        <v>0</v>
      </c>
      <c r="U31" s="60">
        <f>'Indicator Data'!J33/'Indicator Data'!$BC33</f>
        <v>1.72305631520198E-2</v>
      </c>
      <c r="V31" s="59">
        <f t="shared" si="3"/>
        <v>0</v>
      </c>
      <c r="W31" s="59">
        <f t="shared" si="4"/>
        <v>0</v>
      </c>
      <c r="X31" s="59">
        <f t="shared" si="5"/>
        <v>0</v>
      </c>
      <c r="Y31" s="59">
        <f t="shared" si="6"/>
        <v>10</v>
      </c>
      <c r="Z31" s="59">
        <f t="shared" si="7"/>
        <v>0.7</v>
      </c>
      <c r="AA31" s="59">
        <f t="shared" si="8"/>
        <v>1</v>
      </c>
      <c r="AB31" s="59">
        <f t="shared" si="9"/>
        <v>0.1</v>
      </c>
      <c r="AC31" s="59">
        <f t="shared" si="10"/>
        <v>0.6</v>
      </c>
      <c r="AD31" s="59">
        <f t="shared" si="11"/>
        <v>0</v>
      </c>
      <c r="AE31" s="59">
        <f t="shared" si="12"/>
        <v>0.3</v>
      </c>
      <c r="AF31" s="59">
        <f t="shared" si="13"/>
        <v>5.7</v>
      </c>
      <c r="AG31" s="59">
        <f>ROUND(IF('Indicator Data'!K33=0,0,IF('Indicator Data'!K33&gt;AG$194,10,IF('Indicator Data'!K33&lt;AG$195,0,10-(AG$194-'Indicator Data'!K33)/(AG$194-AG$195)*10))),1)</f>
        <v>5.3</v>
      </c>
      <c r="AH31" s="59">
        <f t="shared" si="14"/>
        <v>0.1</v>
      </c>
      <c r="AI31" s="59">
        <f t="shared" si="15"/>
        <v>0.1</v>
      </c>
      <c r="AJ31" s="59">
        <f t="shared" si="16"/>
        <v>3.6</v>
      </c>
      <c r="AK31" s="59">
        <f t="shared" si="17"/>
        <v>2.2999999999999998</v>
      </c>
      <c r="AL31" s="59">
        <f t="shared" si="18"/>
        <v>3</v>
      </c>
      <c r="AM31" s="59">
        <f t="shared" si="19"/>
        <v>0</v>
      </c>
      <c r="AN31" s="59">
        <f t="shared" si="20"/>
        <v>8.6999999999999993</v>
      </c>
      <c r="AO31" s="61">
        <f t="shared" si="21"/>
        <v>0.1</v>
      </c>
      <c r="AP31" s="61">
        <f t="shared" si="22"/>
        <v>9.4</v>
      </c>
      <c r="AQ31" s="61">
        <f t="shared" si="23"/>
        <v>0.9</v>
      </c>
      <c r="AR31" s="61">
        <f t="shared" si="24"/>
        <v>1.8</v>
      </c>
      <c r="AS31" s="59">
        <f t="shared" si="25"/>
        <v>7</v>
      </c>
      <c r="AT31" s="59">
        <f>IF('Indicator Data'!BD33&lt;1000,"x",ROUND((IF('Indicator Data'!L33&gt;AT$194,10,IF('Indicator Data'!L33&lt;AT$195,0,10-(AT$194-'Indicator Data'!L33)/(AT$194-AT$195)*10))),1))</f>
        <v>0</v>
      </c>
      <c r="AU31" s="61">
        <f t="shared" si="26"/>
        <v>3.5</v>
      </c>
      <c r="AV31" s="62">
        <f t="shared" si="27"/>
        <v>4.4000000000000004</v>
      </c>
      <c r="AW31" s="59">
        <f>ROUND(IF('Indicator Data'!M33=0,0,IF('Indicator Data'!M33&gt;AW$194,10,IF('Indicator Data'!M33&lt;AW$195,0,10-(AW$194-'Indicator Data'!M33)/(AW$194-AW$195)*10))),1)</f>
        <v>1.2</v>
      </c>
      <c r="AX31" s="59">
        <f>ROUND(IF('Indicator Data'!N33=0,0,IF(LOG('Indicator Data'!N33)&gt;LOG(AX$194),10,IF(LOG('Indicator Data'!N33)&lt;LOG(AX$195),0,10-(LOG(AX$194)-LOG('Indicator Data'!N33))/(LOG(AX$194)-LOG(AX$195))*10))),1)</f>
        <v>2</v>
      </c>
      <c r="AY31" s="61">
        <f t="shared" si="28"/>
        <v>1.6</v>
      </c>
      <c r="AZ31" s="59">
        <f>'Indicator Data'!O33</f>
        <v>3</v>
      </c>
      <c r="BA31" s="59">
        <f>'Indicator Data'!P33</f>
        <v>0</v>
      </c>
      <c r="BB31" s="61">
        <f t="shared" si="29"/>
        <v>0</v>
      </c>
      <c r="BC31" s="62">
        <f t="shared" si="30"/>
        <v>1.1000000000000001</v>
      </c>
      <c r="BD31" s="16"/>
      <c r="BE31" s="108"/>
    </row>
    <row r="32" spans="1:57" s="4" customFormat="1" x14ac:dyDescent="0.25">
      <c r="A32" s="131" t="s">
        <v>55</v>
      </c>
      <c r="B32" s="63" t="s">
        <v>54</v>
      </c>
      <c r="C32" s="59">
        <f>ROUND(IF('Indicator Data'!C34=0,0.1,IF(LOG('Indicator Data'!C34)&gt;C$194,10,IF(LOG('Indicator Data'!C34)&lt;C$195,0,10-(C$194-LOG('Indicator Data'!C34))/(C$194-C$195)*10))),1)</f>
        <v>3.4</v>
      </c>
      <c r="D32" s="59">
        <f>ROUND(IF('Indicator Data'!D34=0,0.1,IF(LOG('Indicator Data'!D34)&gt;D$194,10,IF(LOG('Indicator Data'!D34)&lt;D$195,0,10-(D$194-LOG('Indicator Data'!D34))/(D$194-D$195)*10))),1)</f>
        <v>0.1</v>
      </c>
      <c r="E32" s="59">
        <f t="shared" si="0"/>
        <v>1.9</v>
      </c>
      <c r="F32" s="59">
        <f>ROUND(IF('Indicator Data'!E34="No data",0.1,IF('Indicator Data'!E34=0,0,IF(LOG('Indicator Data'!E34)&gt;F$194,10,IF(LOG('Indicator Data'!E34)&lt;F$195,0,10-(F$194-LOG('Indicator Data'!E34))/(F$194-F$195)*10)))),1)</f>
        <v>7</v>
      </c>
      <c r="G32" s="59">
        <f>ROUND(IF('Indicator Data'!F34=0,0,IF(LOG('Indicator Data'!F34)&gt;G$194,10,IF(LOG('Indicator Data'!F34)&lt;G$195,0,10-(G$194-LOG('Indicator Data'!F34))/(G$194-G$195)*10))),1)</f>
        <v>0</v>
      </c>
      <c r="H32" s="59">
        <f>ROUND(IF('Indicator Data'!G34=0,0,IF(LOG('Indicator Data'!G34)&gt;H$194,10,IF(LOG('Indicator Data'!G34)&lt;H$195,0,10-(H$194-LOG('Indicator Data'!G34))/(H$194-H$195)*10))),1)</f>
        <v>0</v>
      </c>
      <c r="I32" s="59">
        <f>ROUND(IF('Indicator Data'!H34=0,0,IF(LOG('Indicator Data'!H34)&gt;I$194,10,IF(LOG('Indicator Data'!H34)&lt;I$195,0,10-(I$194-LOG('Indicator Data'!H34))/(I$194-I$195)*10))),1)</f>
        <v>0</v>
      </c>
      <c r="J32" s="59">
        <f t="shared" si="1"/>
        <v>0</v>
      </c>
      <c r="K32" s="59">
        <f>ROUND(IF('Indicator Data'!I34=0,0,IF(LOG('Indicator Data'!I34)&gt;K$194,10,IF(LOG('Indicator Data'!I34)&lt;K$195,0,10-(K$194-LOG('Indicator Data'!I34))/(K$194-K$195)*10))),1)</f>
        <v>0</v>
      </c>
      <c r="L32" s="59">
        <f t="shared" si="2"/>
        <v>0</v>
      </c>
      <c r="M32" s="59">
        <f>ROUND(IF('Indicator Data'!J34=0,0,IF(LOG('Indicator Data'!J34)&gt;M$194,10,IF(LOG('Indicator Data'!J34)&lt;M$195,0,10-(M$194-LOG('Indicator Data'!J34))/(M$194-M$195)*10))),1)</f>
        <v>7.2</v>
      </c>
      <c r="N32" s="60">
        <f>'Indicator Data'!C34/'Indicator Data'!$BC34</f>
        <v>1.095874555101268E-5</v>
      </c>
      <c r="O32" s="60">
        <f>'Indicator Data'!D34/'Indicator Data'!$BC34</f>
        <v>0</v>
      </c>
      <c r="P32" s="60">
        <f>IF(F32=0.1,0,'Indicator Data'!E34/'Indicator Data'!$BC34)</f>
        <v>3.1376480159515533E-3</v>
      </c>
      <c r="Q32" s="60">
        <f>'Indicator Data'!F34/'Indicator Data'!$BC34</f>
        <v>0</v>
      </c>
      <c r="R32" s="60">
        <f>'Indicator Data'!G34/'Indicator Data'!$BC34</f>
        <v>0</v>
      </c>
      <c r="S32" s="60">
        <f>'Indicator Data'!H34/'Indicator Data'!$BC34</f>
        <v>0</v>
      </c>
      <c r="T32" s="60">
        <f>'Indicator Data'!I34/'Indicator Data'!$BC34</f>
        <v>0</v>
      </c>
      <c r="U32" s="60">
        <f>'Indicator Data'!J34/'Indicator Data'!$BC34</f>
        <v>3.6380941155871553E-4</v>
      </c>
      <c r="V32" s="59">
        <f t="shared" si="3"/>
        <v>0.1</v>
      </c>
      <c r="W32" s="59">
        <f t="shared" si="4"/>
        <v>0</v>
      </c>
      <c r="X32" s="59">
        <f t="shared" si="5"/>
        <v>0.1</v>
      </c>
      <c r="Y32" s="59">
        <f t="shared" si="6"/>
        <v>3.1</v>
      </c>
      <c r="Z32" s="59">
        <f t="shared" si="7"/>
        <v>0</v>
      </c>
      <c r="AA32" s="59">
        <f t="shared" si="8"/>
        <v>0</v>
      </c>
      <c r="AB32" s="59">
        <f t="shared" si="9"/>
        <v>0</v>
      </c>
      <c r="AC32" s="59">
        <f t="shared" si="10"/>
        <v>0</v>
      </c>
      <c r="AD32" s="59">
        <f t="shared" si="11"/>
        <v>0</v>
      </c>
      <c r="AE32" s="59">
        <f t="shared" si="12"/>
        <v>0</v>
      </c>
      <c r="AF32" s="59">
        <f t="shared" si="13"/>
        <v>0.1</v>
      </c>
      <c r="AG32" s="59">
        <f>ROUND(IF('Indicator Data'!K34=0,0,IF('Indicator Data'!K34&gt;AG$194,10,IF('Indicator Data'!K34&lt;AG$195,0,10-(AG$194-'Indicator Data'!K34)/(AG$194-AG$195)*10))),1)</f>
        <v>4</v>
      </c>
      <c r="AH32" s="59">
        <f t="shared" si="14"/>
        <v>1.8</v>
      </c>
      <c r="AI32" s="59">
        <f t="shared" si="15"/>
        <v>0.1</v>
      </c>
      <c r="AJ32" s="59">
        <f t="shared" si="16"/>
        <v>0</v>
      </c>
      <c r="AK32" s="59">
        <f t="shared" si="17"/>
        <v>0</v>
      </c>
      <c r="AL32" s="59">
        <f t="shared" si="18"/>
        <v>0</v>
      </c>
      <c r="AM32" s="59">
        <f t="shared" si="19"/>
        <v>0</v>
      </c>
      <c r="AN32" s="59">
        <f t="shared" si="20"/>
        <v>4.5</v>
      </c>
      <c r="AO32" s="61">
        <f t="shared" si="21"/>
        <v>1</v>
      </c>
      <c r="AP32" s="61">
        <f t="shared" si="22"/>
        <v>5.4</v>
      </c>
      <c r="AQ32" s="61">
        <f t="shared" si="23"/>
        <v>0</v>
      </c>
      <c r="AR32" s="61">
        <f t="shared" si="24"/>
        <v>0</v>
      </c>
      <c r="AS32" s="59">
        <f t="shared" si="25"/>
        <v>4.3</v>
      </c>
      <c r="AT32" s="59">
        <f>IF('Indicator Data'!BD34&lt;1000,"x",ROUND((IF('Indicator Data'!L34&gt;AT$194,10,IF('Indicator Data'!L34&lt;AT$195,0,10-(AT$194-'Indicator Data'!L34)/(AT$194-AT$195)*10))),1))</f>
        <v>1.1000000000000001</v>
      </c>
      <c r="AU32" s="61">
        <f t="shared" si="26"/>
        <v>2.7</v>
      </c>
      <c r="AV32" s="62">
        <f t="shared" si="27"/>
        <v>2.1</v>
      </c>
      <c r="AW32" s="59">
        <f>ROUND(IF('Indicator Data'!M34=0,0,IF('Indicator Data'!M34&gt;AW$194,10,IF('Indicator Data'!M34&lt;AW$195,0,10-(AW$194-'Indicator Data'!M34)/(AW$194-AW$195)*10))),1)</f>
        <v>7.6</v>
      </c>
      <c r="AX32" s="59">
        <f>ROUND(IF('Indicator Data'!N34=0,0,IF(LOG('Indicator Data'!N34)&gt;LOG(AX$194),10,IF(LOG('Indicator Data'!N34)&lt;LOG(AX$195),0,10-(LOG(AX$194)-LOG('Indicator Data'!N34))/(LOG(AX$194)-LOG(AX$195))*10))),1)</f>
        <v>1.6</v>
      </c>
      <c r="AY32" s="61">
        <f t="shared" si="28"/>
        <v>5.3</v>
      </c>
      <c r="AZ32" s="59">
        <f>'Indicator Data'!O34</f>
        <v>0</v>
      </c>
      <c r="BA32" s="59">
        <f>'Indicator Data'!P34</f>
        <v>1</v>
      </c>
      <c r="BB32" s="61">
        <f t="shared" si="29"/>
        <v>0</v>
      </c>
      <c r="BC32" s="62">
        <f t="shared" si="30"/>
        <v>3.7</v>
      </c>
      <c r="BD32" s="16"/>
      <c r="BE32" s="108"/>
    </row>
    <row r="33" spans="1:57" s="4" customFormat="1" x14ac:dyDescent="0.25">
      <c r="A33" s="131" t="s">
        <v>57</v>
      </c>
      <c r="B33" s="63" t="s">
        <v>56</v>
      </c>
      <c r="C33" s="59">
        <f>ROUND(IF('Indicator Data'!C35=0,0.1,IF(LOG('Indicator Data'!C35)&gt;C$194,10,IF(LOG('Indicator Data'!C35)&lt;C$195,0,10-(C$194-LOG('Indicator Data'!C35))/(C$194-C$195)*10))),1)</f>
        <v>8.6999999999999993</v>
      </c>
      <c r="D33" s="59">
        <f>ROUND(IF('Indicator Data'!D35=0,0.1,IF(LOG('Indicator Data'!D35)&gt;D$194,10,IF(LOG('Indicator Data'!D35)&lt;D$195,0,10-(D$194-LOG('Indicator Data'!D35))/(D$194-D$195)*10))),1)</f>
        <v>3.9</v>
      </c>
      <c r="E33" s="59">
        <f t="shared" si="0"/>
        <v>6.9</v>
      </c>
      <c r="F33" s="59">
        <f>ROUND(IF('Indicator Data'!E35="No data",0.1,IF('Indicator Data'!E35=0,0,IF(LOG('Indicator Data'!E35)&gt;F$194,10,IF(LOG('Indicator Data'!E35)&lt;F$195,0,10-(F$194-LOG('Indicator Data'!E35))/(F$194-F$195)*10)))),1)</f>
        <v>7.1</v>
      </c>
      <c r="G33" s="59">
        <f>ROUND(IF('Indicator Data'!F35=0,0,IF(LOG('Indicator Data'!F35)&gt;G$194,10,IF(LOG('Indicator Data'!F35)&lt;G$195,0,10-(G$194-LOG('Indicator Data'!F35))/(G$194-G$195)*10))),1)</f>
        <v>8</v>
      </c>
      <c r="H33" s="59">
        <f>ROUND(IF('Indicator Data'!G35=0,0,IF(LOG('Indicator Data'!G35)&gt;H$194,10,IF(LOG('Indicator Data'!G35)&lt;H$195,0,10-(H$194-LOG('Indicator Data'!G35))/(H$194-H$195)*10))),1)</f>
        <v>5.9</v>
      </c>
      <c r="I33" s="59">
        <f>ROUND(IF('Indicator Data'!H35=0,0,IF(LOG('Indicator Data'!H35)&gt;I$194,10,IF(LOG('Indicator Data'!H35)&lt;I$195,0,10-(I$194-LOG('Indicator Data'!H35))/(I$194-I$195)*10))),1)</f>
        <v>4.8</v>
      </c>
      <c r="J33" s="59">
        <f t="shared" si="1"/>
        <v>5.4</v>
      </c>
      <c r="K33" s="59">
        <f>ROUND(IF('Indicator Data'!I35=0,0,IF(LOG('Indicator Data'!I35)&gt;K$194,10,IF(LOG('Indicator Data'!I35)&lt;K$195,0,10-(K$194-LOG('Indicator Data'!I35))/(K$194-K$195)*10))),1)</f>
        <v>0</v>
      </c>
      <c r="L33" s="59">
        <f t="shared" si="2"/>
        <v>3.1</v>
      </c>
      <c r="M33" s="59">
        <f>ROUND(IF('Indicator Data'!J35=0,0,IF(LOG('Indicator Data'!J35)&gt;M$194,10,IF(LOG('Indicator Data'!J35)&lt;M$195,0,10-(M$194-LOG('Indicator Data'!J35))/(M$194-M$195)*10))),1)</f>
        <v>0</v>
      </c>
      <c r="N33" s="60">
        <f>'Indicator Data'!C35/'Indicator Data'!$BC35</f>
        <v>8.4668315942827233E-4</v>
      </c>
      <c r="O33" s="60">
        <f>'Indicator Data'!D35/'Indicator Data'!$BC35</f>
        <v>4.2790150388992387E-6</v>
      </c>
      <c r="P33" s="60">
        <f>IF(F33=0.1,0,'Indicator Data'!E35/'Indicator Data'!$BC35)</f>
        <v>2.0179225068951358E-3</v>
      </c>
      <c r="Q33" s="60">
        <f>'Indicator Data'!F35/'Indicator Data'!$BC35</f>
        <v>2.8633243415460524E-6</v>
      </c>
      <c r="R33" s="60">
        <f>'Indicator Data'!G35/'Indicator Data'!$BC35</f>
        <v>6.880255243755601E-4</v>
      </c>
      <c r="S33" s="60">
        <f>'Indicator Data'!H35/'Indicator Data'!$BC35</f>
        <v>2.1296329162073213E-5</v>
      </c>
      <c r="T33" s="60">
        <f>'Indicator Data'!I35/'Indicator Data'!$BC35</f>
        <v>0</v>
      </c>
      <c r="U33" s="60">
        <f>'Indicator Data'!J35/'Indicator Data'!$BC35</f>
        <v>0</v>
      </c>
      <c r="V33" s="59">
        <f t="shared" si="3"/>
        <v>4.2</v>
      </c>
      <c r="W33" s="59">
        <f t="shared" si="4"/>
        <v>0</v>
      </c>
      <c r="X33" s="59">
        <f t="shared" si="5"/>
        <v>2.2999999999999998</v>
      </c>
      <c r="Y33" s="59">
        <f t="shared" si="6"/>
        <v>2</v>
      </c>
      <c r="Z33" s="59">
        <f t="shared" si="7"/>
        <v>7.7</v>
      </c>
      <c r="AA33" s="59">
        <f t="shared" si="8"/>
        <v>0.3</v>
      </c>
      <c r="AB33" s="59">
        <f t="shared" si="9"/>
        <v>0</v>
      </c>
      <c r="AC33" s="59">
        <f t="shared" si="10"/>
        <v>0.2</v>
      </c>
      <c r="AD33" s="59">
        <f t="shared" si="11"/>
        <v>0</v>
      </c>
      <c r="AE33" s="59">
        <f t="shared" si="12"/>
        <v>0.1</v>
      </c>
      <c r="AF33" s="59">
        <f t="shared" si="13"/>
        <v>0</v>
      </c>
      <c r="AG33" s="59">
        <f>ROUND(IF('Indicator Data'!K35=0,0,IF('Indicator Data'!K35&gt;AG$194,10,IF('Indicator Data'!K35&lt;AG$195,0,10-(AG$194-'Indicator Data'!K35)/(AG$194-AG$195)*10))),1)</f>
        <v>0</v>
      </c>
      <c r="AH33" s="59">
        <f t="shared" si="14"/>
        <v>6.5</v>
      </c>
      <c r="AI33" s="59">
        <f t="shared" si="15"/>
        <v>2</v>
      </c>
      <c r="AJ33" s="59">
        <f t="shared" si="16"/>
        <v>3.1</v>
      </c>
      <c r="AK33" s="59">
        <f t="shared" si="17"/>
        <v>2.4</v>
      </c>
      <c r="AL33" s="59">
        <f t="shared" si="18"/>
        <v>2.8</v>
      </c>
      <c r="AM33" s="59">
        <f t="shared" si="19"/>
        <v>0</v>
      </c>
      <c r="AN33" s="59">
        <f t="shared" si="20"/>
        <v>0</v>
      </c>
      <c r="AO33" s="61">
        <f t="shared" si="21"/>
        <v>5</v>
      </c>
      <c r="AP33" s="61">
        <f t="shared" si="22"/>
        <v>5.0999999999999996</v>
      </c>
      <c r="AQ33" s="61">
        <f t="shared" si="23"/>
        <v>7.9</v>
      </c>
      <c r="AR33" s="61">
        <f t="shared" si="24"/>
        <v>1.7</v>
      </c>
      <c r="AS33" s="59">
        <f t="shared" si="25"/>
        <v>0</v>
      </c>
      <c r="AT33" s="59">
        <f>IF('Indicator Data'!BD35&lt;1000,"x",ROUND((IF('Indicator Data'!L35&gt;AT$194,10,IF('Indicator Data'!L35&lt;AT$195,0,10-(AT$194-'Indicator Data'!L35)/(AT$194-AT$195)*10))),1))</f>
        <v>5.6</v>
      </c>
      <c r="AU33" s="61">
        <f t="shared" si="26"/>
        <v>2.8</v>
      </c>
      <c r="AV33" s="62">
        <f t="shared" si="27"/>
        <v>4.9000000000000004</v>
      </c>
      <c r="AW33" s="59">
        <f>ROUND(IF('Indicator Data'!M35=0,0,IF('Indicator Data'!M35&gt;AW$194,10,IF('Indicator Data'!M35&lt;AW$195,0,10-(AW$194-'Indicator Data'!M35)/(AW$194-AW$195)*10))),1)</f>
        <v>0.7</v>
      </c>
      <c r="AX33" s="59">
        <f>ROUND(IF('Indicator Data'!N35=0,0,IF(LOG('Indicator Data'!N35)&gt;LOG(AX$194),10,IF(LOG('Indicator Data'!N35)&lt;LOG(AX$195),0,10-(LOG(AX$194)-LOG('Indicator Data'!N35))/(LOG(AX$194)-LOG(AX$195))*10))),1)</f>
        <v>3.1</v>
      </c>
      <c r="AY33" s="61">
        <f t="shared" si="28"/>
        <v>2</v>
      </c>
      <c r="AZ33" s="59">
        <f>'Indicator Data'!O35</f>
        <v>0</v>
      </c>
      <c r="BA33" s="59">
        <f>'Indicator Data'!P35</f>
        <v>0</v>
      </c>
      <c r="BB33" s="61">
        <f t="shared" si="29"/>
        <v>0</v>
      </c>
      <c r="BC33" s="62">
        <f t="shared" si="30"/>
        <v>1.4</v>
      </c>
      <c r="BD33" s="16"/>
      <c r="BE33" s="108"/>
    </row>
    <row r="34" spans="1:57" s="4" customFormat="1" x14ac:dyDescent="0.25">
      <c r="A34" s="131" t="s">
        <v>60</v>
      </c>
      <c r="B34" s="63" t="s">
        <v>59</v>
      </c>
      <c r="C34" s="59">
        <f>ROUND(IF('Indicator Data'!C36=0,0.1,IF(LOG('Indicator Data'!C36)&gt;C$194,10,IF(LOG('Indicator Data'!C36)&lt;C$195,0,10-(C$194-LOG('Indicator Data'!C36))/(C$194-C$195)*10))),1)</f>
        <v>2.1</v>
      </c>
      <c r="D34" s="59">
        <f>ROUND(IF('Indicator Data'!D36=0,0.1,IF(LOG('Indicator Data'!D36)&gt;D$194,10,IF(LOG('Indicator Data'!D36)&lt;D$195,0,10-(D$194-LOG('Indicator Data'!D36))/(D$194-D$195)*10))),1)</f>
        <v>0.1</v>
      </c>
      <c r="E34" s="59">
        <f t="shared" si="0"/>
        <v>1.2</v>
      </c>
      <c r="F34" s="59">
        <f>ROUND(IF('Indicator Data'!E36="No data",0.1,IF('Indicator Data'!E36=0,0,IF(LOG('Indicator Data'!E36)&gt;F$194,10,IF(LOG('Indicator Data'!E36)&lt;F$195,0,10-(F$194-LOG('Indicator Data'!E36))/(F$194-F$195)*10)))),1)</f>
        <v>5.9</v>
      </c>
      <c r="G34" s="59">
        <f>ROUND(IF('Indicator Data'!F36=0,0,IF(LOG('Indicator Data'!F36)&gt;G$194,10,IF(LOG('Indicator Data'!F36)&lt;G$195,0,10-(G$194-LOG('Indicator Data'!F36))/(G$194-G$195)*10))),1)</f>
        <v>0</v>
      </c>
      <c r="H34" s="59">
        <f>ROUND(IF('Indicator Data'!G36=0,0,IF(LOG('Indicator Data'!G36)&gt;H$194,10,IF(LOG('Indicator Data'!G36)&lt;H$195,0,10-(H$194-LOG('Indicator Data'!G36))/(H$194-H$195)*10))),1)</f>
        <v>0</v>
      </c>
      <c r="I34" s="59">
        <f>ROUND(IF('Indicator Data'!H36=0,0,IF(LOG('Indicator Data'!H36)&gt;I$194,10,IF(LOG('Indicator Data'!H36)&lt;I$195,0,10-(I$194-LOG('Indicator Data'!H36))/(I$194-I$195)*10))),1)</f>
        <v>0</v>
      </c>
      <c r="J34" s="59">
        <f t="shared" si="1"/>
        <v>0</v>
      </c>
      <c r="K34" s="59">
        <f>ROUND(IF('Indicator Data'!I36=0,0,IF(LOG('Indicator Data'!I36)&gt;K$194,10,IF(LOG('Indicator Data'!I36)&lt;K$195,0,10-(K$194-LOG('Indicator Data'!I36))/(K$194-K$195)*10))),1)</f>
        <v>0</v>
      </c>
      <c r="L34" s="59">
        <f t="shared" si="2"/>
        <v>0</v>
      </c>
      <c r="M34" s="59">
        <f>ROUND(IF('Indicator Data'!J36=0,0,IF(LOG('Indicator Data'!J36)&gt;M$194,10,IF(LOG('Indicator Data'!J36)&lt;M$195,0,10-(M$194-LOG('Indicator Data'!J36))/(M$194-M$195)*10))),1)</f>
        <v>0</v>
      </c>
      <c r="N34" s="60">
        <f>'Indicator Data'!C36/'Indicator Data'!$BC36</f>
        <v>1.3602178157728178E-5</v>
      </c>
      <c r="O34" s="60">
        <f>'Indicator Data'!D36/'Indicator Data'!$BC36</f>
        <v>0</v>
      </c>
      <c r="P34" s="60">
        <f>IF(F34=0.1,0,'Indicator Data'!E36/'Indicator Data'!$BC36)</f>
        <v>4.3132273043118077E-3</v>
      </c>
      <c r="Q34" s="60">
        <f>'Indicator Data'!F36/'Indicator Data'!$BC36</f>
        <v>0</v>
      </c>
      <c r="R34" s="60">
        <f>'Indicator Data'!G36/'Indicator Data'!$BC36</f>
        <v>0</v>
      </c>
      <c r="S34" s="60">
        <f>'Indicator Data'!H36/'Indicator Data'!$BC36</f>
        <v>0</v>
      </c>
      <c r="T34" s="60">
        <f>'Indicator Data'!I36/'Indicator Data'!$BC36</f>
        <v>0</v>
      </c>
      <c r="U34" s="60">
        <f>'Indicator Data'!J36/'Indicator Data'!$BC36</f>
        <v>0</v>
      </c>
      <c r="V34" s="59">
        <f t="shared" si="3"/>
        <v>0.1</v>
      </c>
      <c r="W34" s="59">
        <f t="shared" si="4"/>
        <v>0</v>
      </c>
      <c r="X34" s="59">
        <f t="shared" si="5"/>
        <v>0.1</v>
      </c>
      <c r="Y34" s="59">
        <f t="shared" si="6"/>
        <v>4.3</v>
      </c>
      <c r="Z34" s="59">
        <f t="shared" si="7"/>
        <v>0</v>
      </c>
      <c r="AA34" s="59">
        <f t="shared" si="8"/>
        <v>0</v>
      </c>
      <c r="AB34" s="59">
        <f t="shared" si="9"/>
        <v>0</v>
      </c>
      <c r="AC34" s="59">
        <f t="shared" si="10"/>
        <v>0</v>
      </c>
      <c r="AD34" s="59">
        <f t="shared" si="11"/>
        <v>0</v>
      </c>
      <c r="AE34" s="59">
        <f t="shared" si="12"/>
        <v>0</v>
      </c>
      <c r="AF34" s="59">
        <f t="shared" si="13"/>
        <v>0</v>
      </c>
      <c r="AG34" s="59">
        <f>ROUND(IF('Indicator Data'!K36=0,0,IF('Indicator Data'!K36&gt;AG$194,10,IF('Indicator Data'!K36&lt;AG$195,0,10-(AG$194-'Indicator Data'!K36)/(AG$194-AG$195)*10))),1)</f>
        <v>0</v>
      </c>
      <c r="AH34" s="59">
        <f t="shared" si="14"/>
        <v>1.1000000000000001</v>
      </c>
      <c r="AI34" s="59">
        <f t="shared" si="15"/>
        <v>0.1</v>
      </c>
      <c r="AJ34" s="59">
        <f t="shared" si="16"/>
        <v>0</v>
      </c>
      <c r="AK34" s="59">
        <f t="shared" si="17"/>
        <v>0</v>
      </c>
      <c r="AL34" s="59">
        <f t="shared" si="18"/>
        <v>0</v>
      </c>
      <c r="AM34" s="59">
        <f t="shared" si="19"/>
        <v>0</v>
      </c>
      <c r="AN34" s="59">
        <f t="shared" si="20"/>
        <v>0</v>
      </c>
      <c r="AO34" s="61">
        <f t="shared" si="21"/>
        <v>0.7</v>
      </c>
      <c r="AP34" s="61">
        <f t="shared" si="22"/>
        <v>5.2</v>
      </c>
      <c r="AQ34" s="61">
        <f t="shared" si="23"/>
        <v>0</v>
      </c>
      <c r="AR34" s="61">
        <f t="shared" si="24"/>
        <v>0</v>
      </c>
      <c r="AS34" s="59">
        <f t="shared" si="25"/>
        <v>0</v>
      </c>
      <c r="AT34" s="59">
        <f>IF('Indicator Data'!BD36&lt;1000,"x",ROUND((IF('Indicator Data'!L36&gt;AT$194,10,IF('Indicator Data'!L36&lt;AT$195,0,10-(AT$194-'Indicator Data'!L36)/(AT$194-AT$195)*10))),1))</f>
        <v>0</v>
      </c>
      <c r="AU34" s="61">
        <f t="shared" si="26"/>
        <v>0</v>
      </c>
      <c r="AV34" s="62">
        <f t="shared" si="27"/>
        <v>1.4</v>
      </c>
      <c r="AW34" s="59">
        <f>ROUND(IF('Indicator Data'!M36=0,0,IF('Indicator Data'!M36&gt;AW$194,10,IF('Indicator Data'!M36&lt;AW$195,0,10-(AW$194-'Indicator Data'!M36)/(AW$194-AW$195)*10))),1)</f>
        <v>10</v>
      </c>
      <c r="AX34" s="59">
        <f>ROUND(IF('Indicator Data'!N36=0,0,IF(LOG('Indicator Data'!N36)&gt;LOG(AX$194),10,IF(LOG('Indicator Data'!N36)&lt;LOG(AX$195),0,10-(LOG(AX$194)-LOG('Indicator Data'!N36))/(LOG(AX$194)-LOG(AX$195))*10))),1)</f>
        <v>10</v>
      </c>
      <c r="AY34" s="61">
        <f t="shared" si="28"/>
        <v>10</v>
      </c>
      <c r="AZ34" s="59">
        <f>'Indicator Data'!O36</f>
        <v>5</v>
      </c>
      <c r="BA34" s="59">
        <f>'Indicator Data'!P36</f>
        <v>0</v>
      </c>
      <c r="BB34" s="61">
        <f t="shared" si="29"/>
        <v>10</v>
      </c>
      <c r="BC34" s="62">
        <f t="shared" si="30"/>
        <v>10</v>
      </c>
      <c r="BD34" s="16"/>
      <c r="BE34" s="108"/>
    </row>
    <row r="35" spans="1:57" s="4" customFormat="1" x14ac:dyDescent="0.25">
      <c r="A35" s="131" t="s">
        <v>62</v>
      </c>
      <c r="B35" s="63" t="s">
        <v>61</v>
      </c>
      <c r="C35" s="59">
        <f>ROUND(IF('Indicator Data'!C37=0,0.1,IF(LOG('Indicator Data'!C37)&gt;C$194,10,IF(LOG('Indicator Data'!C37)&lt;C$195,0,10-(C$194-LOG('Indicator Data'!C37))/(C$194-C$195)*10))),1)</f>
        <v>0.1</v>
      </c>
      <c r="D35" s="59">
        <f>ROUND(IF('Indicator Data'!D37=0,0.1,IF(LOG('Indicator Data'!D37)&gt;D$194,10,IF(LOG('Indicator Data'!D37)&lt;D$195,0,10-(D$194-LOG('Indicator Data'!D37))/(D$194-D$195)*10))),1)</f>
        <v>0.1</v>
      </c>
      <c r="E35" s="59">
        <f t="shared" si="0"/>
        <v>0.1</v>
      </c>
      <c r="F35" s="59">
        <f>ROUND(IF('Indicator Data'!E37="No data",0.1,IF('Indicator Data'!E37=0,0,IF(LOG('Indicator Data'!E37)&gt;F$194,10,IF(LOG('Indicator Data'!E37)&lt;F$195,0,10-(F$194-LOG('Indicator Data'!E37))/(F$194-F$195)*10)))),1)</f>
        <v>7</v>
      </c>
      <c r="G35" s="59">
        <f>ROUND(IF('Indicator Data'!F37=0,0,IF(LOG('Indicator Data'!F37)&gt;G$194,10,IF(LOG('Indicator Data'!F37)&lt;G$195,0,10-(G$194-LOG('Indicator Data'!F37))/(G$194-G$195)*10))),1)</f>
        <v>0</v>
      </c>
      <c r="H35" s="59">
        <f>ROUND(IF('Indicator Data'!G37=0,0,IF(LOG('Indicator Data'!G37)&gt;H$194,10,IF(LOG('Indicator Data'!G37)&lt;H$195,0,10-(H$194-LOG('Indicator Data'!G37))/(H$194-H$195)*10))),1)</f>
        <v>0</v>
      </c>
      <c r="I35" s="59">
        <f>ROUND(IF('Indicator Data'!H37=0,0,IF(LOG('Indicator Data'!H37)&gt;I$194,10,IF(LOG('Indicator Data'!H37)&lt;I$195,0,10-(I$194-LOG('Indicator Data'!H37))/(I$194-I$195)*10))),1)</f>
        <v>0</v>
      </c>
      <c r="J35" s="59">
        <f t="shared" si="1"/>
        <v>0</v>
      </c>
      <c r="K35" s="59">
        <f>ROUND(IF('Indicator Data'!I37=0,0,IF(LOG('Indicator Data'!I37)&gt;K$194,10,IF(LOG('Indicator Data'!I37)&lt;K$195,0,10-(K$194-LOG('Indicator Data'!I37))/(K$194-K$195)*10))),1)</f>
        <v>0</v>
      </c>
      <c r="L35" s="59">
        <f t="shared" si="2"/>
        <v>0</v>
      </c>
      <c r="M35" s="59">
        <f>ROUND(IF('Indicator Data'!J37=0,0,IF(LOG('Indicator Data'!J37)&gt;M$194,10,IF(LOG('Indicator Data'!J37)&lt;M$195,0,10-(M$194-LOG('Indicator Data'!J37))/(M$194-M$195)*10))),1)</f>
        <v>10</v>
      </c>
      <c r="N35" s="60">
        <f>'Indicator Data'!C37/'Indicator Data'!$BC37</f>
        <v>0</v>
      </c>
      <c r="O35" s="60">
        <f>'Indicator Data'!D37/'Indicator Data'!$BC37</f>
        <v>0</v>
      </c>
      <c r="P35" s="60">
        <f>IF(F35=0.1,0,'Indicator Data'!E37/'Indicator Data'!$BC37)</f>
        <v>5.7048541861795627E-3</v>
      </c>
      <c r="Q35" s="60">
        <f>'Indicator Data'!F37/'Indicator Data'!$BC37</f>
        <v>0</v>
      </c>
      <c r="R35" s="60">
        <f>'Indicator Data'!G37/'Indicator Data'!$BC37</f>
        <v>0</v>
      </c>
      <c r="S35" s="60">
        <f>'Indicator Data'!H37/'Indicator Data'!$BC37</f>
        <v>0</v>
      </c>
      <c r="T35" s="60">
        <f>'Indicator Data'!I37/'Indicator Data'!$BC37</f>
        <v>0</v>
      </c>
      <c r="U35" s="60">
        <f>'Indicator Data'!J37/'Indicator Data'!$BC37</f>
        <v>1.0920670406233931E-2</v>
      </c>
      <c r="V35" s="59">
        <f t="shared" si="3"/>
        <v>0</v>
      </c>
      <c r="W35" s="59">
        <f t="shared" si="4"/>
        <v>0</v>
      </c>
      <c r="X35" s="59">
        <f t="shared" si="5"/>
        <v>0</v>
      </c>
      <c r="Y35" s="59">
        <f t="shared" si="6"/>
        <v>5.7</v>
      </c>
      <c r="Z35" s="59">
        <f t="shared" si="7"/>
        <v>0</v>
      </c>
      <c r="AA35" s="59">
        <f t="shared" si="8"/>
        <v>0</v>
      </c>
      <c r="AB35" s="59">
        <f t="shared" si="9"/>
        <v>0</v>
      </c>
      <c r="AC35" s="59">
        <f t="shared" si="10"/>
        <v>0</v>
      </c>
      <c r="AD35" s="59">
        <f t="shared" si="11"/>
        <v>0</v>
      </c>
      <c r="AE35" s="59">
        <f t="shared" si="12"/>
        <v>0</v>
      </c>
      <c r="AF35" s="59">
        <f t="shared" si="13"/>
        <v>3.6</v>
      </c>
      <c r="AG35" s="59">
        <f>ROUND(IF('Indicator Data'!K37=0,0,IF('Indicator Data'!K37&gt;AG$194,10,IF('Indicator Data'!K37&lt;AG$195,0,10-(AG$194-'Indicator Data'!K37)/(AG$194-AG$195)*10))),1)</f>
        <v>5.3</v>
      </c>
      <c r="AH35" s="59">
        <f t="shared" si="14"/>
        <v>0.1</v>
      </c>
      <c r="AI35" s="59">
        <f t="shared" si="15"/>
        <v>0.1</v>
      </c>
      <c r="AJ35" s="59">
        <f t="shared" si="16"/>
        <v>0</v>
      </c>
      <c r="AK35" s="59">
        <f t="shared" si="17"/>
        <v>0</v>
      </c>
      <c r="AL35" s="59">
        <f t="shared" si="18"/>
        <v>0</v>
      </c>
      <c r="AM35" s="59">
        <f t="shared" si="19"/>
        <v>0</v>
      </c>
      <c r="AN35" s="59">
        <f t="shared" si="20"/>
        <v>8.1999999999999993</v>
      </c>
      <c r="AO35" s="61">
        <f t="shared" si="21"/>
        <v>0.1</v>
      </c>
      <c r="AP35" s="61">
        <f t="shared" si="22"/>
        <v>6.4</v>
      </c>
      <c r="AQ35" s="61">
        <f t="shared" si="23"/>
        <v>0</v>
      </c>
      <c r="AR35" s="61">
        <f t="shared" si="24"/>
        <v>0</v>
      </c>
      <c r="AS35" s="59">
        <f t="shared" si="25"/>
        <v>6.8</v>
      </c>
      <c r="AT35" s="59">
        <f>IF('Indicator Data'!BD37&lt;1000,"x",ROUND((IF('Indicator Data'!L37&gt;AT$194,10,IF('Indicator Data'!L37&lt;AT$195,0,10-(AT$194-'Indicator Data'!L37)/(AT$194-AT$195)*10))),1))</f>
        <v>3.3</v>
      </c>
      <c r="AU35" s="61">
        <f t="shared" si="26"/>
        <v>5.0999999999999996</v>
      </c>
      <c r="AV35" s="62">
        <f t="shared" si="27"/>
        <v>2.8</v>
      </c>
      <c r="AW35" s="59">
        <f>ROUND(IF('Indicator Data'!M37=0,0,IF('Indicator Data'!M37&gt;AW$194,10,IF('Indicator Data'!M37&lt;AW$195,0,10-(AW$194-'Indicator Data'!M37)/(AW$194-AW$195)*10))),1)</f>
        <v>6.1</v>
      </c>
      <c r="AX35" s="59">
        <f>ROUND(IF('Indicator Data'!N37=0,0,IF(LOG('Indicator Data'!N37)&gt;LOG(AX$194),10,IF(LOG('Indicator Data'!N37)&lt;LOG(AX$195),0,10-(LOG(AX$194)-LOG('Indicator Data'!N37))/(LOG(AX$194)-LOG(AX$195))*10))),1)</f>
        <v>4</v>
      </c>
      <c r="AY35" s="61">
        <f t="shared" si="28"/>
        <v>5.0999999999999996</v>
      </c>
      <c r="AZ35" s="59">
        <f>'Indicator Data'!O37</f>
        <v>3</v>
      </c>
      <c r="BA35" s="59">
        <f>'Indicator Data'!P37</f>
        <v>0</v>
      </c>
      <c r="BB35" s="61">
        <f t="shared" si="29"/>
        <v>0</v>
      </c>
      <c r="BC35" s="62">
        <f t="shared" si="30"/>
        <v>3.6</v>
      </c>
      <c r="BD35" s="16"/>
      <c r="BE35" s="108"/>
    </row>
    <row r="36" spans="1:57" s="4" customFormat="1" x14ac:dyDescent="0.25">
      <c r="A36" s="131" t="s">
        <v>64</v>
      </c>
      <c r="B36" s="63" t="s">
        <v>63</v>
      </c>
      <c r="C36" s="59">
        <f>ROUND(IF('Indicator Data'!C38=0,0.1,IF(LOG('Indicator Data'!C38)&gt;C$194,10,IF(LOG('Indicator Data'!C38)&lt;C$195,0,10-(C$194-LOG('Indicator Data'!C38))/(C$194-C$195)*10))),1)</f>
        <v>8.9</v>
      </c>
      <c r="D36" s="59">
        <f>ROUND(IF('Indicator Data'!D38=0,0.1,IF(LOG('Indicator Data'!D38)&gt;D$194,10,IF(LOG('Indicator Data'!D38)&lt;D$195,0,10-(D$194-LOG('Indicator Data'!D38))/(D$194-D$195)*10))),1)</f>
        <v>10</v>
      </c>
      <c r="E36" s="59">
        <f t="shared" si="0"/>
        <v>9.5</v>
      </c>
      <c r="F36" s="59">
        <f>ROUND(IF('Indicator Data'!E38="No data",0.1,IF('Indicator Data'!E38=0,0,IF(LOG('Indicator Data'!E38)&gt;F$194,10,IF(LOG('Indicator Data'!E38)&lt;F$195,0,10-(F$194-LOG('Indicator Data'!E38))/(F$194-F$195)*10)))),1)</f>
        <v>6.9</v>
      </c>
      <c r="G36" s="59">
        <f>ROUND(IF('Indicator Data'!F38=0,0,IF(LOG('Indicator Data'!F38)&gt;G$194,10,IF(LOG('Indicator Data'!F38)&lt;G$195,0,10-(G$194-LOG('Indicator Data'!F38))/(G$194-G$195)*10))),1)</f>
        <v>9.9</v>
      </c>
      <c r="H36" s="59">
        <f>ROUND(IF('Indicator Data'!G38=0,0,IF(LOG('Indicator Data'!G38)&gt;H$194,10,IF(LOG('Indicator Data'!G38)&lt;H$195,0,10-(H$194-LOG('Indicator Data'!G38))/(H$194-H$195)*10))),1)</f>
        <v>0</v>
      </c>
      <c r="I36" s="59">
        <f>ROUND(IF('Indicator Data'!H38=0,0,IF(LOG('Indicator Data'!H38)&gt;I$194,10,IF(LOG('Indicator Data'!H38)&lt;I$195,0,10-(I$194-LOG('Indicator Data'!H38))/(I$194-I$195)*10))),1)</f>
        <v>0</v>
      </c>
      <c r="J36" s="59">
        <f t="shared" si="1"/>
        <v>0</v>
      </c>
      <c r="K36" s="59">
        <f>ROUND(IF('Indicator Data'!I38=0,0,IF(LOG('Indicator Data'!I38)&gt;K$194,10,IF(LOG('Indicator Data'!I38)&lt;K$195,0,10-(K$194-LOG('Indicator Data'!I38))/(K$194-K$195)*10))),1)</f>
        <v>0</v>
      </c>
      <c r="L36" s="59">
        <f t="shared" si="2"/>
        <v>0</v>
      </c>
      <c r="M36" s="59">
        <f>ROUND(IF('Indicator Data'!J38=0,0,IF(LOG('Indicator Data'!J38)&gt;M$194,10,IF(LOG('Indicator Data'!J38)&lt;M$195,0,10-(M$194-LOG('Indicator Data'!J38))/(M$194-M$195)*10))),1)</f>
        <v>0</v>
      </c>
      <c r="N36" s="60">
        <f>'Indicator Data'!C38/'Indicator Data'!$BC38</f>
        <v>2.0474225889240603E-3</v>
      </c>
      <c r="O36" s="60">
        <f>'Indicator Data'!D38/'Indicator Data'!$BC38</f>
        <v>1.4786277490913137E-3</v>
      </c>
      <c r="P36" s="60">
        <f>IF(F36=0.1,0,'Indicator Data'!E38/'Indicator Data'!$BC38)</f>
        <v>3.3834980305739496E-3</v>
      </c>
      <c r="Q36" s="60">
        <f>'Indicator Data'!F38/'Indicator Data'!$BC38</f>
        <v>5.100602923457094E-5</v>
      </c>
      <c r="R36" s="60">
        <f>'Indicator Data'!G38/'Indicator Data'!$BC38</f>
        <v>0</v>
      </c>
      <c r="S36" s="60">
        <f>'Indicator Data'!H38/'Indicator Data'!$BC38</f>
        <v>0</v>
      </c>
      <c r="T36" s="60">
        <f>'Indicator Data'!I38/'Indicator Data'!$BC38</f>
        <v>0</v>
      </c>
      <c r="U36" s="60">
        <f>'Indicator Data'!J38/'Indicator Data'!$BC38</f>
        <v>0</v>
      </c>
      <c r="V36" s="59">
        <f t="shared" si="3"/>
        <v>10</v>
      </c>
      <c r="W36" s="59">
        <f t="shared" si="4"/>
        <v>10</v>
      </c>
      <c r="X36" s="59">
        <f t="shared" si="5"/>
        <v>10</v>
      </c>
      <c r="Y36" s="59">
        <f t="shared" si="6"/>
        <v>3.4</v>
      </c>
      <c r="Z36" s="59">
        <f t="shared" si="7"/>
        <v>10</v>
      </c>
      <c r="AA36" s="59">
        <f t="shared" si="8"/>
        <v>0</v>
      </c>
      <c r="AB36" s="59">
        <f t="shared" si="9"/>
        <v>0</v>
      </c>
      <c r="AC36" s="59">
        <f t="shared" si="10"/>
        <v>0</v>
      </c>
      <c r="AD36" s="59">
        <f t="shared" si="11"/>
        <v>0</v>
      </c>
      <c r="AE36" s="59">
        <f t="shared" si="12"/>
        <v>0</v>
      </c>
      <c r="AF36" s="59">
        <f t="shared" si="13"/>
        <v>0</v>
      </c>
      <c r="AG36" s="59">
        <f>ROUND(IF('Indicator Data'!K38=0,0,IF('Indicator Data'!K38&gt;AG$194,10,IF('Indicator Data'!K38&lt;AG$195,0,10-(AG$194-'Indicator Data'!K38)/(AG$194-AG$195)*10))),1)</f>
        <v>1.3</v>
      </c>
      <c r="AH36" s="59">
        <f t="shared" si="14"/>
        <v>9.5</v>
      </c>
      <c r="AI36" s="59">
        <f t="shared" si="15"/>
        <v>10</v>
      </c>
      <c r="AJ36" s="59">
        <f t="shared" si="16"/>
        <v>0</v>
      </c>
      <c r="AK36" s="59">
        <f t="shared" si="17"/>
        <v>0</v>
      </c>
      <c r="AL36" s="59">
        <f t="shared" si="18"/>
        <v>0</v>
      </c>
      <c r="AM36" s="59">
        <f t="shared" si="19"/>
        <v>0</v>
      </c>
      <c r="AN36" s="59">
        <f t="shared" si="20"/>
        <v>0</v>
      </c>
      <c r="AO36" s="61">
        <f t="shared" si="21"/>
        <v>9.8000000000000007</v>
      </c>
      <c r="AP36" s="61">
        <f t="shared" si="22"/>
        <v>5.4</v>
      </c>
      <c r="AQ36" s="61">
        <f t="shared" si="23"/>
        <v>10</v>
      </c>
      <c r="AR36" s="61">
        <f t="shared" si="24"/>
        <v>0</v>
      </c>
      <c r="AS36" s="59">
        <f t="shared" si="25"/>
        <v>0.7</v>
      </c>
      <c r="AT36" s="59">
        <f>IF('Indicator Data'!BD38&lt;1000,"x",ROUND((IF('Indicator Data'!L38&gt;AT$194,10,IF('Indicator Data'!L38&lt;AT$195,0,10-(AT$194-'Indicator Data'!L38)/(AT$194-AT$195)*10))),1))</f>
        <v>0</v>
      </c>
      <c r="AU36" s="61">
        <f t="shared" si="26"/>
        <v>0.4</v>
      </c>
      <c r="AV36" s="62">
        <f t="shared" si="27"/>
        <v>7.1</v>
      </c>
      <c r="AW36" s="59">
        <f>ROUND(IF('Indicator Data'!M38=0,0,IF('Indicator Data'!M38&gt;AW$194,10,IF('Indicator Data'!M38&lt;AW$195,0,10-(AW$194-'Indicator Data'!M38)/(AW$194-AW$195)*10))),1)</f>
        <v>0.2</v>
      </c>
      <c r="AX36" s="59">
        <f>ROUND(IF('Indicator Data'!N38=0,0,IF(LOG('Indicator Data'!N38)&gt;LOG(AX$194),10,IF(LOG('Indicator Data'!N38)&lt;LOG(AX$195),0,10-(LOG(AX$194)-LOG('Indicator Data'!N38))/(LOG(AX$194)-LOG(AX$195))*10))),1)</f>
        <v>2.2000000000000002</v>
      </c>
      <c r="AY36" s="61">
        <f t="shared" si="28"/>
        <v>1.3</v>
      </c>
      <c r="AZ36" s="59">
        <f>'Indicator Data'!O38</f>
        <v>0</v>
      </c>
      <c r="BA36" s="59">
        <f>'Indicator Data'!P38</f>
        <v>3</v>
      </c>
      <c r="BB36" s="61">
        <f t="shared" si="29"/>
        <v>0</v>
      </c>
      <c r="BC36" s="62">
        <f t="shared" si="30"/>
        <v>0.9</v>
      </c>
      <c r="BD36" s="16"/>
      <c r="BE36" s="108"/>
    </row>
    <row r="37" spans="1:57" s="4" customFormat="1" x14ac:dyDescent="0.25">
      <c r="A37" s="131" t="s">
        <v>376</v>
      </c>
      <c r="B37" s="63" t="s">
        <v>65</v>
      </c>
      <c r="C37" s="59">
        <f>ROUND(IF('Indicator Data'!C39=0,0.1,IF(LOG('Indicator Data'!C39)&gt;C$194,10,IF(LOG('Indicator Data'!C39)&lt;C$195,0,10-(C$194-LOG('Indicator Data'!C39))/(C$194-C$195)*10))),1)</f>
        <v>10</v>
      </c>
      <c r="D37" s="59">
        <f>ROUND(IF('Indicator Data'!D39=0,0.1,IF(LOG('Indicator Data'!D39)&gt;D$194,10,IF(LOG('Indicator Data'!D39)&lt;D$195,0,10-(D$194-LOG('Indicator Data'!D39))/(D$194-D$195)*10))),1)</f>
        <v>10</v>
      </c>
      <c r="E37" s="59">
        <f t="shared" si="0"/>
        <v>10</v>
      </c>
      <c r="F37" s="59">
        <f>ROUND(IF('Indicator Data'!E39="No data",0.1,IF('Indicator Data'!E39=0,0,IF(LOG('Indicator Data'!E39)&gt;F$194,10,IF(LOG('Indicator Data'!E39)&lt;F$195,0,10-(F$194-LOG('Indicator Data'!E39))/(F$194-F$195)*10)))),1)</f>
        <v>10</v>
      </c>
      <c r="G37" s="59">
        <f>ROUND(IF('Indicator Data'!F39=0,0,IF(LOG('Indicator Data'!F39)&gt;G$194,10,IF(LOG('Indicator Data'!F39)&lt;G$195,0,10-(G$194-LOG('Indicator Data'!F39))/(G$194-G$195)*10))),1)</f>
        <v>10</v>
      </c>
      <c r="H37" s="59">
        <f>ROUND(IF('Indicator Data'!G39=0,0,IF(LOG('Indicator Data'!G39)&gt;H$194,10,IF(LOG('Indicator Data'!G39)&lt;H$195,0,10-(H$194-LOG('Indicator Data'!G39))/(H$194-H$195)*10))),1)</f>
        <v>10</v>
      </c>
      <c r="I37" s="59">
        <f>ROUND(IF('Indicator Data'!H39=0,0,IF(LOG('Indicator Data'!H39)&gt;I$194,10,IF(LOG('Indicator Data'!H39)&lt;I$195,0,10-(I$194-LOG('Indicator Data'!H39))/(I$194-I$195)*10))),1)</f>
        <v>10</v>
      </c>
      <c r="J37" s="59">
        <f t="shared" si="1"/>
        <v>10</v>
      </c>
      <c r="K37" s="59">
        <f>ROUND(IF('Indicator Data'!I39=0,0,IF(LOG('Indicator Data'!I39)&gt;K$194,10,IF(LOG('Indicator Data'!I39)&lt;K$195,0,10-(K$194-LOG('Indicator Data'!I39))/(K$194-K$195)*10))),1)</f>
        <v>10</v>
      </c>
      <c r="L37" s="59">
        <f t="shared" si="2"/>
        <v>10</v>
      </c>
      <c r="M37" s="59">
        <f>ROUND(IF('Indicator Data'!J39=0,0,IF(LOG('Indicator Data'!J39)&gt;M$194,10,IF(LOG('Indicator Data'!J39)&lt;M$195,0,10-(M$194-LOG('Indicator Data'!J39))/(M$194-M$195)*10))),1)</f>
        <v>10</v>
      </c>
      <c r="N37" s="60">
        <f>'Indicator Data'!C39/'Indicator Data'!$BC39</f>
        <v>6.1312414088156926E-4</v>
      </c>
      <c r="O37" s="60">
        <f>'Indicator Data'!D39/'Indicator Data'!$BC39</f>
        <v>1.185159335562255E-4</v>
      </c>
      <c r="P37" s="60">
        <f>IF(F37=0.1,0,'Indicator Data'!E39/'Indicator Data'!$BC39)</f>
        <v>4.4504671140441071E-3</v>
      </c>
      <c r="Q37" s="60">
        <f>'Indicator Data'!F39/'Indicator Data'!$BC39</f>
        <v>6.1529791638659067E-6</v>
      </c>
      <c r="R37" s="60">
        <f>'Indicator Data'!G39/'Indicator Data'!$BC39</f>
        <v>7.2346035355991874E-3</v>
      </c>
      <c r="S37" s="60">
        <f>'Indicator Data'!H39/'Indicator Data'!$BC39</f>
        <v>2.0953287900562795E-3</v>
      </c>
      <c r="T37" s="60">
        <f>'Indicator Data'!I39/'Indicator Data'!$BC39</f>
        <v>1.2386536943187137E-5</v>
      </c>
      <c r="U37" s="60">
        <f>'Indicator Data'!J39/'Indicator Data'!$BC39</f>
        <v>1.3123226497817256E-2</v>
      </c>
      <c r="V37" s="59">
        <f t="shared" si="3"/>
        <v>3.1</v>
      </c>
      <c r="W37" s="59">
        <f t="shared" si="4"/>
        <v>1.2</v>
      </c>
      <c r="X37" s="59">
        <f t="shared" si="5"/>
        <v>2.2000000000000002</v>
      </c>
      <c r="Y37" s="59">
        <f t="shared" si="6"/>
        <v>4.5</v>
      </c>
      <c r="Z37" s="59">
        <f t="shared" si="7"/>
        <v>8.4</v>
      </c>
      <c r="AA37" s="59">
        <f t="shared" si="8"/>
        <v>3.6</v>
      </c>
      <c r="AB37" s="59">
        <f t="shared" si="9"/>
        <v>4.2</v>
      </c>
      <c r="AC37" s="59">
        <f t="shared" si="10"/>
        <v>3.9</v>
      </c>
      <c r="AD37" s="59">
        <f t="shared" si="11"/>
        <v>8.1999999999999993</v>
      </c>
      <c r="AE37" s="59">
        <f t="shared" si="12"/>
        <v>6.5</v>
      </c>
      <c r="AF37" s="59">
        <f t="shared" si="13"/>
        <v>4.4000000000000004</v>
      </c>
      <c r="AG37" s="59">
        <f>ROUND(IF('Indicator Data'!K39=0,0,IF('Indicator Data'!K39&gt;AG$194,10,IF('Indicator Data'!K39&lt;AG$195,0,10-(AG$194-'Indicator Data'!K39)/(AG$194-AG$195)*10))),1)</f>
        <v>10</v>
      </c>
      <c r="AH37" s="59">
        <f t="shared" si="14"/>
        <v>6.6</v>
      </c>
      <c r="AI37" s="59">
        <f t="shared" si="15"/>
        <v>5.6</v>
      </c>
      <c r="AJ37" s="59">
        <f t="shared" si="16"/>
        <v>6.8</v>
      </c>
      <c r="AK37" s="59">
        <f t="shared" si="17"/>
        <v>7.1</v>
      </c>
      <c r="AL37" s="59">
        <f t="shared" si="18"/>
        <v>7</v>
      </c>
      <c r="AM37" s="59">
        <f t="shared" si="19"/>
        <v>9.1</v>
      </c>
      <c r="AN37" s="59">
        <f t="shared" si="20"/>
        <v>8.4</v>
      </c>
      <c r="AO37" s="61">
        <f t="shared" si="21"/>
        <v>8</v>
      </c>
      <c r="AP37" s="61">
        <f t="shared" si="22"/>
        <v>8.4</v>
      </c>
      <c r="AQ37" s="61">
        <f t="shared" si="23"/>
        <v>9.4</v>
      </c>
      <c r="AR37" s="61">
        <f t="shared" si="24"/>
        <v>8.8000000000000007</v>
      </c>
      <c r="AS37" s="59">
        <f t="shared" si="25"/>
        <v>9.1999999999999993</v>
      </c>
      <c r="AT37" s="59">
        <f>IF('Indicator Data'!BD39&lt;1000,"x",ROUND((IF('Indicator Data'!L39&gt;AT$194,10,IF('Indicator Data'!L39&lt;AT$195,0,10-(AT$194-'Indicator Data'!L39)/(AT$194-AT$195)*10))),1))</f>
        <v>0</v>
      </c>
      <c r="AU37" s="61">
        <f t="shared" si="26"/>
        <v>4.5999999999999996</v>
      </c>
      <c r="AV37" s="62">
        <f t="shared" si="27"/>
        <v>8.1999999999999993</v>
      </c>
      <c r="AW37" s="59">
        <f>ROUND(IF('Indicator Data'!M39=0,0,IF('Indicator Data'!M39&gt;AW$194,10,IF('Indicator Data'!M39&lt;AW$195,0,10-(AW$194-'Indicator Data'!M39)/(AW$194-AW$195)*10))),1)</f>
        <v>5</v>
      </c>
      <c r="AX37" s="59">
        <f>ROUND(IF('Indicator Data'!N39=0,0,IF(LOG('Indicator Data'!N39)&gt;LOG(AX$194),10,IF(LOG('Indicator Data'!N39)&lt;LOG(AX$195),0,10-(LOG(AX$194)-LOG('Indicator Data'!N39))/(LOG(AX$194)-LOG(AX$195))*10))),1)</f>
        <v>8.6999999999999993</v>
      </c>
      <c r="AY37" s="61">
        <f t="shared" si="28"/>
        <v>7.3</v>
      </c>
      <c r="AZ37" s="59">
        <f>'Indicator Data'!O39</f>
        <v>0</v>
      </c>
      <c r="BA37" s="59">
        <f>'Indicator Data'!P39</f>
        <v>3</v>
      </c>
      <c r="BB37" s="61">
        <f t="shared" si="29"/>
        <v>0</v>
      </c>
      <c r="BC37" s="62">
        <f t="shared" si="30"/>
        <v>5.0999999999999996</v>
      </c>
      <c r="BD37" s="16"/>
      <c r="BE37" s="108"/>
    </row>
    <row r="38" spans="1:57" s="4" customFormat="1" x14ac:dyDescent="0.25">
      <c r="A38" s="131" t="s">
        <v>67</v>
      </c>
      <c r="B38" s="63" t="s">
        <v>66</v>
      </c>
      <c r="C38" s="59">
        <f>ROUND(IF('Indicator Data'!C40=0,0.1,IF(LOG('Indicator Data'!C40)&gt;C$194,10,IF(LOG('Indicator Data'!C40)&lt;C$195,0,10-(C$194-LOG('Indicator Data'!C40))/(C$194-C$195)*10))),1)</f>
        <v>9.9</v>
      </c>
      <c r="D38" s="59">
        <f>ROUND(IF('Indicator Data'!D40=0,0.1,IF(LOG('Indicator Data'!D40)&gt;D$194,10,IF(LOG('Indicator Data'!D40)&lt;D$195,0,10-(D$194-LOG('Indicator Data'!D40))/(D$194-D$195)*10))),1)</f>
        <v>7.8</v>
      </c>
      <c r="E38" s="59">
        <f t="shared" si="0"/>
        <v>9.1</v>
      </c>
      <c r="F38" s="59">
        <f>ROUND(IF('Indicator Data'!E40="No data",0.1,IF('Indicator Data'!E40=0,0,IF(LOG('Indicator Data'!E40)&gt;F$194,10,IF(LOG('Indicator Data'!E40)&lt;F$195,0,10-(F$194-LOG('Indicator Data'!E40))/(F$194-F$195)*10)))),1)</f>
        <v>8.1</v>
      </c>
      <c r="G38" s="59">
        <f>ROUND(IF('Indicator Data'!F40=0,0,IF(LOG('Indicator Data'!F40)&gt;G$194,10,IF(LOG('Indicator Data'!F40)&lt;G$195,0,10-(G$194-LOG('Indicator Data'!F40))/(G$194-G$195)*10))),1)</f>
        <v>9.6</v>
      </c>
      <c r="H38" s="59">
        <f>ROUND(IF('Indicator Data'!G40=0,0,IF(LOG('Indicator Data'!G40)&gt;H$194,10,IF(LOG('Indicator Data'!G40)&lt;H$195,0,10-(H$194-LOG('Indicator Data'!G40))/(H$194-H$195)*10))),1)</f>
        <v>5.4</v>
      </c>
      <c r="I38" s="59">
        <f>ROUND(IF('Indicator Data'!H40=0,0,IF(LOG('Indicator Data'!H40)&gt;I$194,10,IF(LOG('Indicator Data'!H40)&lt;I$195,0,10-(I$194-LOG('Indicator Data'!H40))/(I$194-I$195)*10))),1)</f>
        <v>3.1</v>
      </c>
      <c r="J38" s="59">
        <f t="shared" si="1"/>
        <v>4.3</v>
      </c>
      <c r="K38" s="59">
        <f>ROUND(IF('Indicator Data'!I40=0,0,IF(LOG('Indicator Data'!I40)&gt;K$194,10,IF(LOG('Indicator Data'!I40)&lt;K$195,0,10-(K$194-LOG('Indicator Data'!I40))/(K$194-K$195)*10))),1)</f>
        <v>3.7</v>
      </c>
      <c r="L38" s="59">
        <f t="shared" si="2"/>
        <v>4</v>
      </c>
      <c r="M38" s="59">
        <f>ROUND(IF('Indicator Data'!J40=0,0,IF(LOG('Indicator Data'!J40)&gt;M$194,10,IF(LOG('Indicator Data'!J40)&lt;M$195,0,10-(M$194-LOG('Indicator Data'!J40))/(M$194-M$195)*10))),1)</f>
        <v>6.5</v>
      </c>
      <c r="N38" s="60">
        <f>'Indicator Data'!C40/'Indicator Data'!$BC40</f>
        <v>2.0167756458039331E-3</v>
      </c>
      <c r="O38" s="60">
        <f>'Indicator Data'!D40/'Indicator Data'!$BC40</f>
        <v>4.8978825804383003E-5</v>
      </c>
      <c r="P38" s="60">
        <f>IF(F38=0.1,0,'Indicator Data'!E40/'Indicator Data'!$BC40)</f>
        <v>3.9105978030805604E-3</v>
      </c>
      <c r="Q38" s="60">
        <f>'Indicator Data'!F40/'Indicator Data'!$BC40</f>
        <v>1.4422487860793639E-5</v>
      </c>
      <c r="R38" s="60">
        <f>'Indicator Data'!G40/'Indicator Data'!$BC40</f>
        <v>3.0751862964068188E-4</v>
      </c>
      <c r="S38" s="60">
        <f>'Indicator Data'!H40/'Indicator Data'!$BC40</f>
        <v>1.5200636089232532E-6</v>
      </c>
      <c r="T38" s="60">
        <f>'Indicator Data'!I40/'Indicator Data'!$BC40</f>
        <v>1.4777318381456056E-8</v>
      </c>
      <c r="U38" s="60">
        <f>'Indicator Data'!J40/'Indicator Data'!$BC40</f>
        <v>8.7439753736426369E-5</v>
      </c>
      <c r="V38" s="59">
        <f t="shared" si="3"/>
        <v>10</v>
      </c>
      <c r="W38" s="59">
        <f t="shared" si="4"/>
        <v>0.5</v>
      </c>
      <c r="X38" s="59">
        <f t="shared" si="5"/>
        <v>7.7</v>
      </c>
      <c r="Y38" s="59">
        <f t="shared" si="6"/>
        <v>3.9</v>
      </c>
      <c r="Z38" s="59">
        <f t="shared" si="7"/>
        <v>9.1999999999999993</v>
      </c>
      <c r="AA38" s="59">
        <f t="shared" si="8"/>
        <v>0.2</v>
      </c>
      <c r="AB38" s="59">
        <f t="shared" si="9"/>
        <v>0</v>
      </c>
      <c r="AC38" s="59">
        <f t="shared" si="10"/>
        <v>0.1</v>
      </c>
      <c r="AD38" s="59">
        <f t="shared" si="11"/>
        <v>2.2999999999999998</v>
      </c>
      <c r="AE38" s="59">
        <f t="shared" si="12"/>
        <v>1.3</v>
      </c>
      <c r="AF38" s="59">
        <f t="shared" si="13"/>
        <v>0</v>
      </c>
      <c r="AG38" s="59">
        <f>ROUND(IF('Indicator Data'!K40=0,0,IF('Indicator Data'!K40&gt;AG$194,10,IF('Indicator Data'!K40&lt;AG$195,0,10-(AG$194-'Indicator Data'!K40)/(AG$194-AG$195)*10))),1)</f>
        <v>1.3</v>
      </c>
      <c r="AH38" s="59">
        <f t="shared" si="14"/>
        <v>10</v>
      </c>
      <c r="AI38" s="59">
        <f t="shared" si="15"/>
        <v>4.2</v>
      </c>
      <c r="AJ38" s="59">
        <f t="shared" si="16"/>
        <v>2.8</v>
      </c>
      <c r="AK38" s="59">
        <f t="shared" si="17"/>
        <v>1.6</v>
      </c>
      <c r="AL38" s="59">
        <f t="shared" si="18"/>
        <v>2.2000000000000002</v>
      </c>
      <c r="AM38" s="59">
        <f t="shared" si="19"/>
        <v>3</v>
      </c>
      <c r="AN38" s="59">
        <f t="shared" si="20"/>
        <v>4</v>
      </c>
      <c r="AO38" s="61">
        <f t="shared" si="21"/>
        <v>8.5</v>
      </c>
      <c r="AP38" s="61">
        <f t="shared" si="22"/>
        <v>6.5</v>
      </c>
      <c r="AQ38" s="61">
        <f t="shared" si="23"/>
        <v>9.4</v>
      </c>
      <c r="AR38" s="61">
        <f t="shared" si="24"/>
        <v>2.8</v>
      </c>
      <c r="AS38" s="59">
        <f t="shared" si="25"/>
        <v>2.7</v>
      </c>
      <c r="AT38" s="59">
        <f>IF('Indicator Data'!BD40&lt;1000,"x",ROUND((IF('Indicator Data'!L40&gt;AT$194,10,IF('Indicator Data'!L40&lt;AT$195,0,10-(AT$194-'Indicator Data'!L40)/(AT$194-AT$195)*10))),1))</f>
        <v>0</v>
      </c>
      <c r="AU38" s="61">
        <f t="shared" si="26"/>
        <v>1.4</v>
      </c>
      <c r="AV38" s="62">
        <f t="shared" si="27"/>
        <v>6.7</v>
      </c>
      <c r="AW38" s="59">
        <f>ROUND(IF('Indicator Data'!M40=0,0,IF('Indicator Data'!M40&gt;AW$194,10,IF('Indicator Data'!M40&lt;AW$195,0,10-(AW$194-'Indicator Data'!M40)/(AW$194-AW$195)*10))),1)</f>
        <v>2.6</v>
      </c>
      <c r="AX38" s="59">
        <f>ROUND(IF('Indicator Data'!N40=0,0,IF(LOG('Indicator Data'!N40)&gt;LOG(AX$194),10,IF(LOG('Indicator Data'!N40)&lt;LOG(AX$195),0,10-(LOG(AX$194)-LOG('Indicator Data'!N40))/(LOG(AX$194)-LOG(AX$195))*10))),1)</f>
        <v>5.6</v>
      </c>
      <c r="AY38" s="61">
        <f t="shared" si="28"/>
        <v>4.3</v>
      </c>
      <c r="AZ38" s="59">
        <f>'Indicator Data'!O40</f>
        <v>0</v>
      </c>
      <c r="BA38" s="59">
        <f>'Indicator Data'!P40</f>
        <v>4</v>
      </c>
      <c r="BB38" s="61">
        <f t="shared" si="29"/>
        <v>7</v>
      </c>
      <c r="BC38" s="62">
        <f t="shared" si="30"/>
        <v>7</v>
      </c>
      <c r="BD38" s="16"/>
      <c r="BE38" s="108"/>
    </row>
    <row r="39" spans="1:57" s="4" customFormat="1" x14ac:dyDescent="0.25">
      <c r="A39" s="131" t="s">
        <v>69</v>
      </c>
      <c r="B39" s="63" t="s">
        <v>68</v>
      </c>
      <c r="C39" s="59">
        <f>ROUND(IF('Indicator Data'!C41=0,0.1,IF(LOG('Indicator Data'!C41)&gt;C$194,10,IF(LOG('Indicator Data'!C41)&lt;C$195,0,10-(C$194-LOG('Indicator Data'!C41))/(C$194-C$195)*10))),1)</f>
        <v>0.1</v>
      </c>
      <c r="D39" s="59">
        <f>ROUND(IF('Indicator Data'!D41=0,0.1,IF(LOG('Indicator Data'!D41)&gt;D$194,10,IF(LOG('Indicator Data'!D41)&lt;D$195,0,10-(D$194-LOG('Indicator Data'!D41))/(D$194-D$195)*10))),1)</f>
        <v>0.1</v>
      </c>
      <c r="E39" s="59">
        <f t="shared" si="0"/>
        <v>0.1</v>
      </c>
      <c r="F39" s="59">
        <f>ROUND(IF('Indicator Data'!E41="No data",0.1,IF('Indicator Data'!E41=0,0,IF(LOG('Indicator Data'!E41)&gt;F$194,10,IF(LOG('Indicator Data'!E41)&lt;F$195,0,10-(F$194-LOG('Indicator Data'!E41))/(F$194-F$195)*10)))),1)</f>
        <v>0.1</v>
      </c>
      <c r="G39" s="59">
        <f>ROUND(IF('Indicator Data'!F41=0,0,IF(LOG('Indicator Data'!F41)&gt;G$194,10,IF(LOG('Indicator Data'!F41)&lt;G$195,0,10-(G$194-LOG('Indicator Data'!F41))/(G$194-G$195)*10))),1)</f>
        <v>0</v>
      </c>
      <c r="H39" s="59">
        <f>ROUND(IF('Indicator Data'!G41=0,0,IF(LOG('Indicator Data'!G41)&gt;H$194,10,IF(LOG('Indicator Data'!G41)&lt;H$195,0,10-(H$194-LOG('Indicator Data'!G41))/(H$194-H$195)*10))),1)</f>
        <v>4.7</v>
      </c>
      <c r="I39" s="59">
        <f>ROUND(IF('Indicator Data'!H41=0,0,IF(LOG('Indicator Data'!H41)&gt;I$194,10,IF(LOG('Indicator Data'!H41)&lt;I$195,0,10-(I$194-LOG('Indicator Data'!H41))/(I$194-I$195)*10))),1)</f>
        <v>4.9000000000000004</v>
      </c>
      <c r="J39" s="59">
        <f t="shared" si="1"/>
        <v>4.8</v>
      </c>
      <c r="K39" s="59">
        <f>ROUND(IF('Indicator Data'!I41=0,0,IF(LOG('Indicator Data'!I41)&gt;K$194,10,IF(LOG('Indicator Data'!I41)&lt;K$195,0,10-(K$194-LOG('Indicator Data'!I41))/(K$194-K$195)*10))),1)</f>
        <v>0</v>
      </c>
      <c r="L39" s="59">
        <f t="shared" si="2"/>
        <v>2.7</v>
      </c>
      <c r="M39" s="59">
        <f>ROUND(IF('Indicator Data'!J41=0,0,IF(LOG('Indicator Data'!J41)&gt;M$194,10,IF(LOG('Indicator Data'!J41)&lt;M$195,0,10-(M$194-LOG('Indicator Data'!J41))/(M$194-M$195)*10))),1)</f>
        <v>0</v>
      </c>
      <c r="N39" s="60">
        <f>'Indicator Data'!C41/'Indicator Data'!$BC41</f>
        <v>0</v>
      </c>
      <c r="O39" s="60">
        <f>'Indicator Data'!D41/'Indicator Data'!$BC41</f>
        <v>0</v>
      </c>
      <c r="P39" s="60">
        <f>IF(F39=0.1,0,'Indicator Data'!E41/'Indicator Data'!$BC41)</f>
        <v>0</v>
      </c>
      <c r="Q39" s="60">
        <f>'Indicator Data'!F41/'Indicator Data'!$BC41</f>
        <v>0</v>
      </c>
      <c r="R39" s="60">
        <f>'Indicator Data'!G41/'Indicator Data'!$BC41</f>
        <v>9.7936322259560161E-3</v>
      </c>
      <c r="S39" s="60">
        <f>'Indicator Data'!H41/'Indicator Data'!$BC41</f>
        <v>1.2150625824152452E-3</v>
      </c>
      <c r="T39" s="60">
        <f>'Indicator Data'!I41/'Indicator Data'!$BC41</f>
        <v>0</v>
      </c>
      <c r="U39" s="60">
        <f>'Indicator Data'!J41/'Indicator Data'!$BC41</f>
        <v>0</v>
      </c>
      <c r="V39" s="59">
        <f t="shared" si="3"/>
        <v>0</v>
      </c>
      <c r="W39" s="59">
        <f t="shared" si="4"/>
        <v>0</v>
      </c>
      <c r="X39" s="59">
        <f t="shared" si="5"/>
        <v>0</v>
      </c>
      <c r="Y39" s="59">
        <f t="shared" si="6"/>
        <v>0.1</v>
      </c>
      <c r="Z39" s="59">
        <f t="shared" si="7"/>
        <v>0</v>
      </c>
      <c r="AA39" s="59">
        <f t="shared" si="8"/>
        <v>4.9000000000000004</v>
      </c>
      <c r="AB39" s="59">
        <f t="shared" si="9"/>
        <v>2.4</v>
      </c>
      <c r="AC39" s="59">
        <f t="shared" si="10"/>
        <v>3.8</v>
      </c>
      <c r="AD39" s="59">
        <f t="shared" si="11"/>
        <v>0</v>
      </c>
      <c r="AE39" s="59">
        <f t="shared" si="12"/>
        <v>2.1</v>
      </c>
      <c r="AF39" s="59">
        <f t="shared" si="13"/>
        <v>0</v>
      </c>
      <c r="AG39" s="59">
        <f>ROUND(IF('Indicator Data'!K41=0,0,IF('Indicator Data'!K41&gt;AG$194,10,IF('Indicator Data'!K41&lt;AG$195,0,10-(AG$194-'Indicator Data'!K41)/(AG$194-AG$195)*10))),1)</f>
        <v>0</v>
      </c>
      <c r="AH39" s="59">
        <f t="shared" si="14"/>
        <v>0.1</v>
      </c>
      <c r="AI39" s="59">
        <f t="shared" si="15"/>
        <v>0.1</v>
      </c>
      <c r="AJ39" s="59">
        <f t="shared" si="16"/>
        <v>4.8</v>
      </c>
      <c r="AK39" s="59">
        <f t="shared" si="17"/>
        <v>3.7</v>
      </c>
      <c r="AL39" s="59">
        <f t="shared" si="18"/>
        <v>4.3</v>
      </c>
      <c r="AM39" s="59">
        <f t="shared" si="19"/>
        <v>0</v>
      </c>
      <c r="AN39" s="59">
        <f t="shared" si="20"/>
        <v>0</v>
      </c>
      <c r="AO39" s="61">
        <f t="shared" si="21"/>
        <v>0.1</v>
      </c>
      <c r="AP39" s="61">
        <f t="shared" si="22"/>
        <v>0.1</v>
      </c>
      <c r="AQ39" s="61">
        <f t="shared" si="23"/>
        <v>0</v>
      </c>
      <c r="AR39" s="61">
        <f t="shared" si="24"/>
        <v>2.4</v>
      </c>
      <c r="AS39" s="59">
        <f t="shared" si="25"/>
        <v>0</v>
      </c>
      <c r="AT39" s="59">
        <f>IF('Indicator Data'!BD41&lt;1000,"x",ROUND((IF('Indicator Data'!L41&gt;AT$194,10,IF('Indicator Data'!L41&lt;AT$195,0,10-(AT$194-'Indicator Data'!L41)/(AT$194-AT$195)*10))),1))</f>
        <v>2.2000000000000002</v>
      </c>
      <c r="AU39" s="61">
        <f t="shared" si="26"/>
        <v>1.1000000000000001</v>
      </c>
      <c r="AV39" s="62">
        <f t="shared" si="27"/>
        <v>0.8</v>
      </c>
      <c r="AW39" s="59">
        <f>ROUND(IF('Indicator Data'!M41=0,0,IF('Indicator Data'!M41&gt;AW$194,10,IF('Indicator Data'!M41&lt;AW$195,0,10-(AW$194-'Indicator Data'!M41)/(AW$194-AW$195)*10))),1)</f>
        <v>0.2</v>
      </c>
      <c r="AX39" s="59">
        <f>ROUND(IF('Indicator Data'!N41=0,0,IF(LOG('Indicator Data'!N41)&gt;LOG(AX$194),10,IF(LOG('Indicator Data'!N41)&lt;LOG(AX$195),0,10-(LOG(AX$194)-LOG('Indicator Data'!N41))/(LOG(AX$194)-LOG(AX$195))*10))),1)</f>
        <v>0</v>
      </c>
      <c r="AY39" s="61">
        <f t="shared" si="28"/>
        <v>0.1</v>
      </c>
      <c r="AZ39" s="59">
        <f>'Indicator Data'!O41</f>
        <v>0</v>
      </c>
      <c r="BA39" s="59">
        <f>'Indicator Data'!P41</f>
        <v>0</v>
      </c>
      <c r="BB39" s="61">
        <f t="shared" si="29"/>
        <v>0</v>
      </c>
      <c r="BC39" s="62">
        <f t="shared" si="30"/>
        <v>0.1</v>
      </c>
      <c r="BD39" s="16"/>
      <c r="BE39" s="108"/>
    </row>
    <row r="40" spans="1:57" s="4" customFormat="1" x14ac:dyDescent="0.25">
      <c r="A40" s="131" t="s">
        <v>374</v>
      </c>
      <c r="B40" s="63" t="s">
        <v>71</v>
      </c>
      <c r="C40" s="59">
        <f>ROUND(IF('Indicator Data'!C42=0,0.1,IF(LOG('Indicator Data'!C42)&gt;C$194,10,IF(LOG('Indicator Data'!C42)&lt;C$195,0,10-(C$194-LOG('Indicator Data'!C42))/(C$194-C$195)*10))),1)</f>
        <v>3.8</v>
      </c>
      <c r="D40" s="59">
        <f>ROUND(IF('Indicator Data'!D42=0,0.1,IF(LOG('Indicator Data'!D42)&gt;D$194,10,IF(LOG('Indicator Data'!D42)&lt;D$195,0,10-(D$194-LOG('Indicator Data'!D42))/(D$194-D$195)*10))),1)</f>
        <v>0.1</v>
      </c>
      <c r="E40" s="59">
        <f t="shared" si="0"/>
        <v>2.1</v>
      </c>
      <c r="F40" s="59">
        <f>ROUND(IF('Indicator Data'!E42="No data",0.1,IF('Indicator Data'!E42=0,0,IF(LOG('Indicator Data'!E42)&gt;F$194,10,IF(LOG('Indicator Data'!E42)&lt;F$195,0,10-(F$194-LOG('Indicator Data'!E42))/(F$194-F$195)*10)))),1)</f>
        <v>6.1</v>
      </c>
      <c r="G40" s="59">
        <f>ROUND(IF('Indicator Data'!F42=0,0,IF(LOG('Indicator Data'!F42)&gt;G$194,10,IF(LOG('Indicator Data'!F42)&lt;G$195,0,10-(G$194-LOG('Indicator Data'!F42))/(G$194-G$195)*10))),1)</f>
        <v>0</v>
      </c>
      <c r="H40" s="59">
        <f>ROUND(IF('Indicator Data'!G42=0,0,IF(LOG('Indicator Data'!G42)&gt;H$194,10,IF(LOG('Indicator Data'!G42)&lt;H$195,0,10-(H$194-LOG('Indicator Data'!G42))/(H$194-H$195)*10))),1)</f>
        <v>0</v>
      </c>
      <c r="I40" s="59">
        <f>ROUND(IF('Indicator Data'!H42=0,0,IF(LOG('Indicator Data'!H42)&gt;I$194,10,IF(LOG('Indicator Data'!H42)&lt;I$195,0,10-(I$194-LOG('Indicator Data'!H42))/(I$194-I$195)*10))),1)</f>
        <v>0</v>
      </c>
      <c r="J40" s="59">
        <f t="shared" si="1"/>
        <v>0</v>
      </c>
      <c r="K40" s="59">
        <f>ROUND(IF('Indicator Data'!I42=0,0,IF(LOG('Indicator Data'!I42)&gt;K$194,10,IF(LOG('Indicator Data'!I42)&lt;K$195,0,10-(K$194-LOG('Indicator Data'!I42))/(K$194-K$195)*10))),1)</f>
        <v>0</v>
      </c>
      <c r="L40" s="59">
        <f t="shared" si="2"/>
        <v>0</v>
      </c>
      <c r="M40" s="59">
        <f>ROUND(IF('Indicator Data'!J42=0,0,IF(LOG('Indicator Data'!J42)&gt;M$194,10,IF(LOG('Indicator Data'!J42)&lt;M$195,0,10-(M$194-LOG('Indicator Data'!J42))/(M$194-M$195)*10))),1)</f>
        <v>0</v>
      </c>
      <c r="N40" s="60">
        <f>'Indicator Data'!C42/'Indicator Data'!$BC42</f>
        <v>7.6126487183721678E-5</v>
      </c>
      <c r="O40" s="60">
        <f>'Indicator Data'!D42/'Indicator Data'!$BC42</f>
        <v>0</v>
      </c>
      <c r="P40" s="60">
        <f>IF(F40=0.1,0,'Indicator Data'!E42/'Indicator Data'!$BC42)</f>
        <v>6.2172544104432785E-3</v>
      </c>
      <c r="Q40" s="60">
        <f>'Indicator Data'!F42/'Indicator Data'!$BC42</f>
        <v>0</v>
      </c>
      <c r="R40" s="60">
        <f>'Indicator Data'!G42/'Indicator Data'!$BC42</f>
        <v>0</v>
      </c>
      <c r="S40" s="60">
        <f>'Indicator Data'!H42/'Indicator Data'!$BC42</f>
        <v>0</v>
      </c>
      <c r="T40" s="60">
        <f>'Indicator Data'!I42/'Indicator Data'!$BC42</f>
        <v>0</v>
      </c>
      <c r="U40" s="60">
        <f>'Indicator Data'!J42/'Indicator Data'!$BC42</f>
        <v>0</v>
      </c>
      <c r="V40" s="59">
        <f t="shared" si="3"/>
        <v>0.4</v>
      </c>
      <c r="W40" s="59">
        <f t="shared" si="4"/>
        <v>0</v>
      </c>
      <c r="X40" s="59">
        <f t="shared" si="5"/>
        <v>0.2</v>
      </c>
      <c r="Y40" s="59">
        <f t="shared" si="6"/>
        <v>6.2</v>
      </c>
      <c r="Z40" s="59">
        <f t="shared" si="7"/>
        <v>0</v>
      </c>
      <c r="AA40" s="59">
        <f t="shared" si="8"/>
        <v>0</v>
      </c>
      <c r="AB40" s="59">
        <f t="shared" si="9"/>
        <v>0</v>
      </c>
      <c r="AC40" s="59">
        <f t="shared" si="10"/>
        <v>0</v>
      </c>
      <c r="AD40" s="59">
        <f t="shared" si="11"/>
        <v>0</v>
      </c>
      <c r="AE40" s="59">
        <f t="shared" si="12"/>
        <v>0</v>
      </c>
      <c r="AF40" s="59">
        <f t="shared" si="13"/>
        <v>0</v>
      </c>
      <c r="AG40" s="59">
        <f>ROUND(IF('Indicator Data'!K42=0,0,IF('Indicator Data'!K42&gt;AG$194,10,IF('Indicator Data'!K42&lt;AG$195,0,10-(AG$194-'Indicator Data'!K42)/(AG$194-AG$195)*10))),1)</f>
        <v>0</v>
      </c>
      <c r="AH40" s="59">
        <f t="shared" si="14"/>
        <v>2.1</v>
      </c>
      <c r="AI40" s="59">
        <f t="shared" si="15"/>
        <v>0.1</v>
      </c>
      <c r="AJ40" s="59">
        <f t="shared" si="16"/>
        <v>0</v>
      </c>
      <c r="AK40" s="59">
        <f t="shared" si="17"/>
        <v>0</v>
      </c>
      <c r="AL40" s="59">
        <f t="shared" si="18"/>
        <v>0</v>
      </c>
      <c r="AM40" s="59">
        <f t="shared" si="19"/>
        <v>0</v>
      </c>
      <c r="AN40" s="59">
        <f t="shared" si="20"/>
        <v>0</v>
      </c>
      <c r="AO40" s="61">
        <f t="shared" si="21"/>
        <v>1.2</v>
      </c>
      <c r="AP40" s="61">
        <f t="shared" si="22"/>
        <v>6.2</v>
      </c>
      <c r="AQ40" s="61">
        <f t="shared" si="23"/>
        <v>0</v>
      </c>
      <c r="AR40" s="61">
        <f t="shared" si="24"/>
        <v>0</v>
      </c>
      <c r="AS40" s="59">
        <f t="shared" si="25"/>
        <v>0</v>
      </c>
      <c r="AT40" s="59">
        <f>IF('Indicator Data'!BD42&lt;1000,"x",ROUND((IF('Indicator Data'!L42&gt;AT$194,10,IF('Indicator Data'!L42&lt;AT$195,0,10-(AT$194-'Indicator Data'!L42)/(AT$194-AT$195)*10))),1))</f>
        <v>0</v>
      </c>
      <c r="AU40" s="61">
        <f t="shared" si="26"/>
        <v>0</v>
      </c>
      <c r="AV40" s="62">
        <f t="shared" si="27"/>
        <v>1.9</v>
      </c>
      <c r="AW40" s="59">
        <f>ROUND(IF('Indicator Data'!M42=0,0,IF('Indicator Data'!M42&gt;AW$194,10,IF('Indicator Data'!M42&lt;AW$195,0,10-(AW$194-'Indicator Data'!M42)/(AW$194-AW$195)*10))),1)</f>
        <v>0.6</v>
      </c>
      <c r="AX40" s="59">
        <f>ROUND(IF('Indicator Data'!N42=0,0,IF(LOG('Indicator Data'!N42)&gt;LOG(AX$194),10,IF(LOG('Indicator Data'!N42)&lt;LOG(AX$195),0,10-(LOG(AX$194)-LOG('Indicator Data'!N42))/(LOG(AX$194)-LOG(AX$195))*10))),1)</f>
        <v>0</v>
      </c>
      <c r="AY40" s="61">
        <f t="shared" si="28"/>
        <v>0.3</v>
      </c>
      <c r="AZ40" s="59">
        <f>'Indicator Data'!O42</f>
        <v>0</v>
      </c>
      <c r="BA40" s="59">
        <f>'Indicator Data'!P42</f>
        <v>0</v>
      </c>
      <c r="BB40" s="61">
        <f t="shared" si="29"/>
        <v>0</v>
      </c>
      <c r="BC40" s="62">
        <f t="shared" si="30"/>
        <v>0.2</v>
      </c>
      <c r="BD40" s="16"/>
      <c r="BE40" s="108"/>
    </row>
    <row r="41" spans="1:57" s="4" customFormat="1" x14ac:dyDescent="0.25">
      <c r="A41" s="131" t="s">
        <v>881</v>
      </c>
      <c r="B41" s="63" t="s">
        <v>70</v>
      </c>
      <c r="C41" s="59">
        <f>ROUND(IF('Indicator Data'!C43=0,0.1,IF(LOG('Indicator Data'!C43)&gt;C$194,10,IF(LOG('Indicator Data'!C43)&lt;C$195,0,10-(C$194-LOG('Indicator Data'!C43))/(C$194-C$195)*10))),1)</f>
        <v>8.8000000000000007</v>
      </c>
      <c r="D41" s="59">
        <f>ROUND(IF('Indicator Data'!D43=0,0.1,IF(LOG('Indicator Data'!D43)&gt;D$194,10,IF(LOG('Indicator Data'!D43)&lt;D$195,0,10-(D$194-LOG('Indicator Data'!D43))/(D$194-D$195)*10))),1)</f>
        <v>0.1</v>
      </c>
      <c r="E41" s="59">
        <f t="shared" si="0"/>
        <v>6.1</v>
      </c>
      <c r="F41" s="59">
        <f>ROUND(IF('Indicator Data'!E43="No data",0.1,IF('Indicator Data'!E43=0,0,IF(LOG('Indicator Data'!E43)&gt;F$194,10,IF(LOG('Indicator Data'!E43)&lt;F$195,0,10-(F$194-LOG('Indicator Data'!E43))/(F$194-F$195)*10)))),1)</f>
        <v>8.8000000000000007</v>
      </c>
      <c r="G41" s="59">
        <f>ROUND(IF('Indicator Data'!F43=0,0,IF(LOG('Indicator Data'!F43)&gt;G$194,10,IF(LOG('Indicator Data'!F43)&lt;G$195,0,10-(G$194-LOG('Indicator Data'!F43))/(G$194-G$195)*10))),1)</f>
        <v>0</v>
      </c>
      <c r="H41" s="59">
        <f>ROUND(IF('Indicator Data'!G43=0,0,IF(LOG('Indicator Data'!G43)&gt;H$194,10,IF(LOG('Indicator Data'!G43)&lt;H$195,0,10-(H$194-LOG('Indicator Data'!G43))/(H$194-H$195)*10))),1)</f>
        <v>0</v>
      </c>
      <c r="I41" s="59">
        <f>ROUND(IF('Indicator Data'!H43=0,0,IF(LOG('Indicator Data'!H43)&gt;I$194,10,IF(LOG('Indicator Data'!H43)&lt;I$195,0,10-(I$194-LOG('Indicator Data'!H43))/(I$194-I$195)*10))),1)</f>
        <v>0</v>
      </c>
      <c r="J41" s="59">
        <f t="shared" si="1"/>
        <v>0</v>
      </c>
      <c r="K41" s="59">
        <f>ROUND(IF('Indicator Data'!I43=0,0,IF(LOG('Indicator Data'!I43)&gt;K$194,10,IF(LOG('Indicator Data'!I43)&lt;K$195,0,10-(K$194-LOG('Indicator Data'!I43))/(K$194-K$195)*10))),1)</f>
        <v>0</v>
      </c>
      <c r="L41" s="59">
        <f t="shared" si="2"/>
        <v>0</v>
      </c>
      <c r="M41" s="59">
        <f>ROUND(IF('Indicator Data'!J43=0,0,IF(LOG('Indicator Data'!J43)&gt;M$194,10,IF(LOG('Indicator Data'!J43)&lt;M$195,0,10-(M$194-LOG('Indicator Data'!J43))/(M$194-M$195)*10))),1)</f>
        <v>0</v>
      </c>
      <c r="N41" s="60">
        <f>'Indicator Data'!C43/'Indicator Data'!$BC43</f>
        <v>4.2524419239693088E-4</v>
      </c>
      <c r="O41" s="60">
        <f>'Indicator Data'!D43/'Indicator Data'!$BC43</f>
        <v>0</v>
      </c>
      <c r="P41" s="60">
        <f>IF(F41=0.1,0,'Indicator Data'!E43/'Indicator Data'!$BC43)</f>
        <v>4.3895597032806415E-3</v>
      </c>
      <c r="Q41" s="60">
        <f>'Indicator Data'!F43/'Indicator Data'!$BC43</f>
        <v>0</v>
      </c>
      <c r="R41" s="60">
        <f>'Indicator Data'!G43/'Indicator Data'!$BC43</f>
        <v>0</v>
      </c>
      <c r="S41" s="60">
        <f>'Indicator Data'!H43/'Indicator Data'!$BC43</f>
        <v>0</v>
      </c>
      <c r="T41" s="60">
        <f>'Indicator Data'!I43/'Indicator Data'!$BC43</f>
        <v>0</v>
      </c>
      <c r="U41" s="60">
        <f>'Indicator Data'!J43/'Indicator Data'!$BC43</f>
        <v>0</v>
      </c>
      <c r="V41" s="59">
        <f t="shared" si="3"/>
        <v>2.1</v>
      </c>
      <c r="W41" s="59">
        <f t="shared" si="4"/>
        <v>0</v>
      </c>
      <c r="X41" s="59">
        <f t="shared" si="5"/>
        <v>1.1000000000000001</v>
      </c>
      <c r="Y41" s="59">
        <f t="shared" si="6"/>
        <v>4.4000000000000004</v>
      </c>
      <c r="Z41" s="59">
        <f t="shared" si="7"/>
        <v>0</v>
      </c>
      <c r="AA41" s="59">
        <f t="shared" si="8"/>
        <v>0</v>
      </c>
      <c r="AB41" s="59">
        <f t="shared" si="9"/>
        <v>0</v>
      </c>
      <c r="AC41" s="59">
        <f t="shared" si="10"/>
        <v>0</v>
      </c>
      <c r="AD41" s="59">
        <f t="shared" si="11"/>
        <v>0</v>
      </c>
      <c r="AE41" s="59">
        <f t="shared" si="12"/>
        <v>0</v>
      </c>
      <c r="AF41" s="59">
        <f t="shared" si="13"/>
        <v>0</v>
      </c>
      <c r="AG41" s="59">
        <f>ROUND(IF('Indicator Data'!K43=0,0,IF('Indicator Data'!K43&gt;AG$194,10,IF('Indicator Data'!K43&lt;AG$195,0,10-(AG$194-'Indicator Data'!K43)/(AG$194-AG$195)*10))),1)</f>
        <v>0</v>
      </c>
      <c r="AH41" s="59">
        <f t="shared" si="14"/>
        <v>5.5</v>
      </c>
      <c r="AI41" s="59">
        <f t="shared" si="15"/>
        <v>0.1</v>
      </c>
      <c r="AJ41" s="59">
        <f t="shared" si="16"/>
        <v>0</v>
      </c>
      <c r="AK41" s="59">
        <f t="shared" si="17"/>
        <v>0</v>
      </c>
      <c r="AL41" s="59">
        <f t="shared" si="18"/>
        <v>0</v>
      </c>
      <c r="AM41" s="59">
        <f t="shared" si="19"/>
        <v>0</v>
      </c>
      <c r="AN41" s="59">
        <f t="shared" si="20"/>
        <v>0</v>
      </c>
      <c r="AO41" s="61">
        <f t="shared" si="21"/>
        <v>4</v>
      </c>
      <c r="AP41" s="61">
        <f t="shared" si="22"/>
        <v>7.2</v>
      </c>
      <c r="AQ41" s="61">
        <f t="shared" si="23"/>
        <v>0</v>
      </c>
      <c r="AR41" s="61">
        <f t="shared" si="24"/>
        <v>0</v>
      </c>
      <c r="AS41" s="59">
        <f t="shared" si="25"/>
        <v>0</v>
      </c>
      <c r="AT41" s="59">
        <f>IF('Indicator Data'!BD43&lt;1000,"x",ROUND((IF('Indicator Data'!L43&gt;AT$194,10,IF('Indicator Data'!L43&lt;AT$195,0,10-(AT$194-'Indicator Data'!L43)/(AT$194-AT$195)*10))),1))</f>
        <v>0</v>
      </c>
      <c r="AU41" s="61">
        <f t="shared" si="26"/>
        <v>0</v>
      </c>
      <c r="AV41" s="62">
        <f t="shared" si="27"/>
        <v>2.9</v>
      </c>
      <c r="AW41" s="59">
        <f>ROUND(IF('Indicator Data'!M43=0,0,IF('Indicator Data'!M43&gt;AW$194,10,IF('Indicator Data'!M43&lt;AW$195,0,10-(AW$194-'Indicator Data'!M43)/(AW$194-AW$195)*10))),1)</f>
        <v>10</v>
      </c>
      <c r="AX41" s="59">
        <f>ROUND(IF('Indicator Data'!N43=0,0,IF(LOG('Indicator Data'!N43)&gt;LOG(AX$194),10,IF(LOG('Indicator Data'!N43)&lt;LOG(AX$195),0,10-(LOG(AX$194)-LOG('Indicator Data'!N43))/(LOG(AX$194)-LOG(AX$195))*10))),1)</f>
        <v>9.6999999999999993</v>
      </c>
      <c r="AY41" s="61">
        <f t="shared" si="28"/>
        <v>9.9</v>
      </c>
      <c r="AZ41" s="59">
        <f>'Indicator Data'!O43</f>
        <v>2</v>
      </c>
      <c r="BA41" s="59">
        <f>'Indicator Data'!P43</f>
        <v>4</v>
      </c>
      <c r="BB41" s="61">
        <f t="shared" si="29"/>
        <v>7</v>
      </c>
      <c r="BC41" s="62">
        <f t="shared" si="30"/>
        <v>7</v>
      </c>
      <c r="BD41" s="16"/>
      <c r="BE41" s="108"/>
    </row>
    <row r="42" spans="1:57" s="4" customFormat="1" x14ac:dyDescent="0.25">
      <c r="A42" s="131" t="s">
        <v>73</v>
      </c>
      <c r="B42" s="63" t="s">
        <v>72</v>
      </c>
      <c r="C42" s="59">
        <f>ROUND(IF('Indicator Data'!C44=0,0.1,IF(LOG('Indicator Data'!C44)&gt;C$194,10,IF(LOG('Indicator Data'!C44)&lt;C$195,0,10-(C$194-LOG('Indicator Data'!C44))/(C$194-C$195)*10))),1)</f>
        <v>7.4</v>
      </c>
      <c r="D42" s="59">
        <f>ROUND(IF('Indicator Data'!D44=0,0.1,IF(LOG('Indicator Data'!D44)&gt;D$194,10,IF(LOG('Indicator Data'!D44)&lt;D$195,0,10-(D$194-LOG('Indicator Data'!D44))/(D$194-D$195)*10))),1)</f>
        <v>9.9</v>
      </c>
      <c r="E42" s="59">
        <f t="shared" si="0"/>
        <v>9</v>
      </c>
      <c r="F42" s="59">
        <f>ROUND(IF('Indicator Data'!E44="No data",0.1,IF('Indicator Data'!E44=0,0,IF(LOG('Indicator Data'!E44)&gt;F$194,10,IF(LOG('Indicator Data'!E44)&lt;F$195,0,10-(F$194-LOG('Indicator Data'!E44))/(F$194-F$195)*10)))),1)</f>
        <v>4.8</v>
      </c>
      <c r="G42" s="59">
        <f>ROUND(IF('Indicator Data'!F44=0,0,IF(LOG('Indicator Data'!F44)&gt;G$194,10,IF(LOG('Indicator Data'!F44)&lt;G$195,0,10-(G$194-LOG('Indicator Data'!F44))/(G$194-G$195)*10))),1)</f>
        <v>8.6</v>
      </c>
      <c r="H42" s="59">
        <f>ROUND(IF('Indicator Data'!G44=0,0,IF(LOG('Indicator Data'!G44)&gt;H$194,10,IF(LOG('Indicator Data'!G44)&lt;H$195,0,10-(H$194-LOG('Indicator Data'!G44))/(H$194-H$195)*10))),1)</f>
        <v>3.4</v>
      </c>
      <c r="I42" s="59">
        <f>ROUND(IF('Indicator Data'!H44=0,0,IF(LOG('Indicator Data'!H44)&gt;I$194,10,IF(LOG('Indicator Data'!H44)&lt;I$195,0,10-(I$194-LOG('Indicator Data'!H44))/(I$194-I$195)*10))),1)</f>
        <v>0</v>
      </c>
      <c r="J42" s="59">
        <f t="shared" si="1"/>
        <v>1.9</v>
      </c>
      <c r="K42" s="59">
        <f>ROUND(IF('Indicator Data'!I44=0,0,IF(LOG('Indicator Data'!I44)&gt;K$194,10,IF(LOG('Indicator Data'!I44)&lt;K$195,0,10-(K$194-LOG('Indicator Data'!I44))/(K$194-K$195)*10))),1)</f>
        <v>0</v>
      </c>
      <c r="L42" s="59">
        <f t="shared" si="2"/>
        <v>1</v>
      </c>
      <c r="M42" s="59">
        <f>ROUND(IF('Indicator Data'!J44=0,0,IF(LOG('Indicator Data'!J44)&gt;M$194,10,IF(LOG('Indicator Data'!J44)&lt;M$195,0,10-(M$194-LOG('Indicator Data'!J44))/(M$194-M$195)*10))),1)</f>
        <v>0</v>
      </c>
      <c r="N42" s="60">
        <f>'Indicator Data'!C44/'Indicator Data'!$BC44</f>
        <v>2.024734054255893E-3</v>
      </c>
      <c r="O42" s="60">
        <f>'Indicator Data'!D44/'Indicator Data'!$BC44</f>
        <v>2.0143277569845356E-3</v>
      </c>
      <c r="P42" s="60">
        <f>IF(F42=0.1,0,'Indicator Data'!E44/'Indicator Data'!$BC44)</f>
        <v>1.7500914619473578E-3</v>
      </c>
      <c r="Q42" s="60">
        <f>'Indicator Data'!F44/'Indicator Data'!$BC44</f>
        <v>4.4954558638075174E-5</v>
      </c>
      <c r="R42" s="60">
        <f>'Indicator Data'!G44/'Indicator Data'!$BC44</f>
        <v>4.8126350368041178E-4</v>
      </c>
      <c r="S42" s="60">
        <f>'Indicator Data'!H44/'Indicator Data'!$BC44</f>
        <v>0</v>
      </c>
      <c r="T42" s="60">
        <f>'Indicator Data'!I44/'Indicator Data'!$BC44</f>
        <v>0</v>
      </c>
      <c r="U42" s="60">
        <f>'Indicator Data'!J44/'Indicator Data'!$BC44</f>
        <v>0</v>
      </c>
      <c r="V42" s="59">
        <f t="shared" si="3"/>
        <v>10</v>
      </c>
      <c r="W42" s="59">
        <f t="shared" si="4"/>
        <v>10</v>
      </c>
      <c r="X42" s="59">
        <f t="shared" si="5"/>
        <v>10</v>
      </c>
      <c r="Y42" s="59">
        <f t="shared" si="6"/>
        <v>1.8</v>
      </c>
      <c r="Z42" s="59">
        <f t="shared" si="7"/>
        <v>10</v>
      </c>
      <c r="AA42" s="59">
        <f t="shared" si="8"/>
        <v>0.2</v>
      </c>
      <c r="AB42" s="59">
        <f t="shared" si="9"/>
        <v>0</v>
      </c>
      <c r="AC42" s="59">
        <f t="shared" si="10"/>
        <v>0.1</v>
      </c>
      <c r="AD42" s="59">
        <f t="shared" si="11"/>
        <v>0</v>
      </c>
      <c r="AE42" s="59">
        <f t="shared" si="12"/>
        <v>0.1</v>
      </c>
      <c r="AF42" s="59">
        <f t="shared" si="13"/>
        <v>0</v>
      </c>
      <c r="AG42" s="59">
        <f>ROUND(IF('Indicator Data'!K44=0,0,IF('Indicator Data'!K44&gt;AG$194,10,IF('Indicator Data'!K44&lt;AG$195,0,10-(AG$194-'Indicator Data'!K44)/(AG$194-AG$195)*10))),1)</f>
        <v>2.7</v>
      </c>
      <c r="AH42" s="59">
        <f t="shared" si="14"/>
        <v>8.6999999999999993</v>
      </c>
      <c r="AI42" s="59">
        <f t="shared" si="15"/>
        <v>10</v>
      </c>
      <c r="AJ42" s="59">
        <f t="shared" si="16"/>
        <v>1.8</v>
      </c>
      <c r="AK42" s="59">
        <f t="shared" si="17"/>
        <v>0</v>
      </c>
      <c r="AL42" s="59">
        <f t="shared" si="18"/>
        <v>0.9</v>
      </c>
      <c r="AM42" s="59">
        <f t="shared" si="19"/>
        <v>0</v>
      </c>
      <c r="AN42" s="59">
        <f t="shared" si="20"/>
        <v>0</v>
      </c>
      <c r="AO42" s="61">
        <f t="shared" si="21"/>
        <v>9.6</v>
      </c>
      <c r="AP42" s="61">
        <f t="shared" si="22"/>
        <v>3.4</v>
      </c>
      <c r="AQ42" s="61">
        <f t="shared" si="23"/>
        <v>9.4</v>
      </c>
      <c r="AR42" s="61">
        <f t="shared" si="24"/>
        <v>0.6</v>
      </c>
      <c r="AS42" s="59">
        <f t="shared" si="25"/>
        <v>1.4</v>
      </c>
      <c r="AT42" s="59">
        <f>IF('Indicator Data'!BD44&lt;1000,"x",ROUND((IF('Indicator Data'!L44&gt;AT$194,10,IF('Indicator Data'!L44&lt;AT$195,0,10-(AT$194-'Indicator Data'!L44)/(AT$194-AT$195)*10))),1))</f>
        <v>0</v>
      </c>
      <c r="AU42" s="61">
        <f t="shared" si="26"/>
        <v>0.7</v>
      </c>
      <c r="AV42" s="62">
        <f t="shared" si="27"/>
        <v>6.5</v>
      </c>
      <c r="AW42" s="59">
        <f>ROUND(IF('Indicator Data'!M44=0,0,IF('Indicator Data'!M44&gt;AW$194,10,IF('Indicator Data'!M44&lt;AW$195,0,10-(AW$194-'Indicator Data'!M44)/(AW$194-AW$195)*10))),1)</f>
        <v>0.3</v>
      </c>
      <c r="AX42" s="59">
        <f>ROUND(IF('Indicator Data'!N44=0,0,IF(LOG('Indicator Data'!N44)&gt;LOG(AX$194),10,IF(LOG('Indicator Data'!N44)&lt;LOG(AX$195),0,10-(LOG(AX$194)-LOG('Indicator Data'!N44))/(LOG(AX$194)-LOG(AX$195))*10))),1)</f>
        <v>0.1</v>
      </c>
      <c r="AY42" s="61">
        <f t="shared" si="28"/>
        <v>0.2</v>
      </c>
      <c r="AZ42" s="59">
        <f>'Indicator Data'!O44</f>
        <v>0</v>
      </c>
      <c r="BA42" s="59">
        <f>'Indicator Data'!P44</f>
        <v>0</v>
      </c>
      <c r="BB42" s="61">
        <f t="shared" si="29"/>
        <v>0</v>
      </c>
      <c r="BC42" s="62">
        <f t="shared" si="30"/>
        <v>0.1</v>
      </c>
      <c r="BD42" s="16"/>
      <c r="BE42" s="108"/>
    </row>
    <row r="43" spans="1:57" s="4" customFormat="1" x14ac:dyDescent="0.25">
      <c r="A43" s="131" t="s">
        <v>371</v>
      </c>
      <c r="B43" s="63" t="s">
        <v>74</v>
      </c>
      <c r="C43" s="59">
        <f>ROUND(IF('Indicator Data'!C45=0,0.1,IF(LOG('Indicator Data'!C45)&gt;C$194,10,IF(LOG('Indicator Data'!C45)&lt;C$195,0,10-(C$194-LOG('Indicator Data'!C45))/(C$194-C$195)*10))),1)</f>
        <v>0.1</v>
      </c>
      <c r="D43" s="59">
        <f>ROUND(IF('Indicator Data'!D45=0,0.1,IF(LOG('Indicator Data'!D45)&gt;D$194,10,IF(LOG('Indicator Data'!D45)&lt;D$195,0,10-(D$194-LOG('Indicator Data'!D45))/(D$194-D$195)*10))),1)</f>
        <v>0.1</v>
      </c>
      <c r="E43" s="59">
        <f t="shared" si="0"/>
        <v>0.1</v>
      </c>
      <c r="F43" s="59">
        <f>ROUND(IF('Indicator Data'!E45="No data",0.1,IF('Indicator Data'!E45=0,0,IF(LOG('Indicator Data'!E45)&gt;F$194,10,IF(LOG('Indicator Data'!E45)&lt;F$195,0,10-(F$194-LOG('Indicator Data'!E45))/(F$194-F$195)*10)))),1)</f>
        <v>7.1</v>
      </c>
      <c r="G43" s="59">
        <f>ROUND(IF('Indicator Data'!F45=0,0,IF(LOG('Indicator Data'!F45)&gt;G$194,10,IF(LOG('Indicator Data'!F45)&lt;G$195,0,10-(G$194-LOG('Indicator Data'!F45))/(G$194-G$195)*10))),1)</f>
        <v>0</v>
      </c>
      <c r="H43" s="59">
        <f>ROUND(IF('Indicator Data'!G45=0,0,IF(LOG('Indicator Data'!G45)&gt;H$194,10,IF(LOG('Indicator Data'!G45)&lt;H$195,0,10-(H$194-LOG('Indicator Data'!G45))/(H$194-H$195)*10))),1)</f>
        <v>0</v>
      </c>
      <c r="I43" s="59">
        <f>ROUND(IF('Indicator Data'!H45=0,0,IF(LOG('Indicator Data'!H45)&gt;I$194,10,IF(LOG('Indicator Data'!H45)&lt;I$195,0,10-(I$194-LOG('Indicator Data'!H45))/(I$194-I$195)*10))),1)</f>
        <v>0</v>
      </c>
      <c r="J43" s="59">
        <f t="shared" si="1"/>
        <v>0</v>
      </c>
      <c r="K43" s="59">
        <f>ROUND(IF('Indicator Data'!I45=0,0,IF(LOG('Indicator Data'!I45)&gt;K$194,10,IF(LOG('Indicator Data'!I45)&lt;K$195,0,10-(K$194-LOG('Indicator Data'!I45))/(K$194-K$195)*10))),1)</f>
        <v>0</v>
      </c>
      <c r="L43" s="59">
        <f t="shared" si="2"/>
        <v>0</v>
      </c>
      <c r="M43" s="59">
        <f>ROUND(IF('Indicator Data'!J45=0,0,IF(LOG('Indicator Data'!J45)&gt;M$194,10,IF(LOG('Indicator Data'!J45)&lt;M$195,0,10-(M$194-LOG('Indicator Data'!J45))/(M$194-M$195)*10))),1)</f>
        <v>0</v>
      </c>
      <c r="N43" s="60">
        <f>'Indicator Data'!C45/'Indicator Data'!$BC45</f>
        <v>0</v>
      </c>
      <c r="O43" s="60">
        <f>'Indicator Data'!D45/'Indicator Data'!$BC45</f>
        <v>0</v>
      </c>
      <c r="P43" s="60">
        <f>IF(F43=0.1,0,'Indicator Data'!E45/'Indicator Data'!$BC45)</f>
        <v>2.969948575577652E-3</v>
      </c>
      <c r="Q43" s="60">
        <f>'Indicator Data'!F45/'Indicator Data'!$BC45</f>
        <v>0</v>
      </c>
      <c r="R43" s="60">
        <f>'Indicator Data'!G45/'Indicator Data'!$BC45</f>
        <v>0</v>
      </c>
      <c r="S43" s="60">
        <f>'Indicator Data'!H45/'Indicator Data'!$BC45</f>
        <v>0</v>
      </c>
      <c r="T43" s="60">
        <f>'Indicator Data'!I45/'Indicator Data'!$BC45</f>
        <v>0</v>
      </c>
      <c r="U43" s="60">
        <f>'Indicator Data'!J45/'Indicator Data'!$BC45</f>
        <v>0</v>
      </c>
      <c r="V43" s="59">
        <f t="shared" si="3"/>
        <v>0</v>
      </c>
      <c r="W43" s="59">
        <f t="shared" si="4"/>
        <v>0</v>
      </c>
      <c r="X43" s="59">
        <f t="shared" si="5"/>
        <v>0</v>
      </c>
      <c r="Y43" s="59">
        <f t="shared" si="6"/>
        <v>3</v>
      </c>
      <c r="Z43" s="59">
        <f t="shared" si="7"/>
        <v>0</v>
      </c>
      <c r="AA43" s="59">
        <f t="shared" si="8"/>
        <v>0</v>
      </c>
      <c r="AB43" s="59">
        <f t="shared" si="9"/>
        <v>0</v>
      </c>
      <c r="AC43" s="59">
        <f t="shared" si="10"/>
        <v>0</v>
      </c>
      <c r="AD43" s="59">
        <f t="shared" si="11"/>
        <v>0</v>
      </c>
      <c r="AE43" s="59">
        <f t="shared" si="12"/>
        <v>0</v>
      </c>
      <c r="AF43" s="59">
        <f t="shared" si="13"/>
        <v>0</v>
      </c>
      <c r="AG43" s="59">
        <f>ROUND(IF('Indicator Data'!K45=0,0,IF('Indicator Data'!K45&gt;AG$194,10,IF('Indicator Data'!K45&lt;AG$195,0,10-(AG$194-'Indicator Data'!K45)/(AG$194-AG$195)*10))),1)</f>
        <v>0</v>
      </c>
      <c r="AH43" s="59">
        <f t="shared" si="14"/>
        <v>0.1</v>
      </c>
      <c r="AI43" s="59">
        <f t="shared" si="15"/>
        <v>0.1</v>
      </c>
      <c r="AJ43" s="59">
        <f t="shared" si="16"/>
        <v>0</v>
      </c>
      <c r="AK43" s="59">
        <f t="shared" si="17"/>
        <v>0</v>
      </c>
      <c r="AL43" s="59">
        <f t="shared" si="18"/>
        <v>0</v>
      </c>
      <c r="AM43" s="59">
        <f t="shared" si="19"/>
        <v>0</v>
      </c>
      <c r="AN43" s="59">
        <f t="shared" si="20"/>
        <v>0</v>
      </c>
      <c r="AO43" s="61">
        <f t="shared" si="21"/>
        <v>0.1</v>
      </c>
      <c r="AP43" s="61">
        <f t="shared" si="22"/>
        <v>5.4</v>
      </c>
      <c r="AQ43" s="61">
        <f t="shared" si="23"/>
        <v>0</v>
      </c>
      <c r="AR43" s="61">
        <f t="shared" si="24"/>
        <v>0</v>
      </c>
      <c r="AS43" s="59">
        <f t="shared" si="25"/>
        <v>0</v>
      </c>
      <c r="AT43" s="59">
        <f>IF('Indicator Data'!BD45&lt;1000,"x",ROUND((IF('Indicator Data'!L45&gt;AT$194,10,IF('Indicator Data'!L45&lt;AT$195,0,10-(AT$194-'Indicator Data'!L45)/(AT$194-AT$195)*10))),1))</f>
        <v>1.1000000000000001</v>
      </c>
      <c r="AU43" s="61">
        <f t="shared" si="26"/>
        <v>0.6</v>
      </c>
      <c r="AV43" s="62">
        <f t="shared" si="27"/>
        <v>1.5</v>
      </c>
      <c r="AW43" s="59">
        <f>ROUND(IF('Indicator Data'!M45=0,0,IF('Indicator Data'!M45&gt;AW$194,10,IF('Indicator Data'!M45&lt;AW$195,0,10-(AW$194-'Indicator Data'!M45)/(AW$194-AW$195)*10))),1)</f>
        <v>4.0999999999999996</v>
      </c>
      <c r="AX43" s="59">
        <f>ROUND(IF('Indicator Data'!N45=0,0,IF(LOG('Indicator Data'!N45)&gt;LOG(AX$194),10,IF(LOG('Indicator Data'!N45)&lt;LOG(AX$195),0,10-(LOG(AX$194)-LOG('Indicator Data'!N45))/(LOG(AX$194)-LOG(AX$195))*10))),1)</f>
        <v>3.7</v>
      </c>
      <c r="AY43" s="61">
        <f t="shared" si="28"/>
        <v>3.9</v>
      </c>
      <c r="AZ43" s="59">
        <f>'Indicator Data'!O45</f>
        <v>3</v>
      </c>
      <c r="BA43" s="59">
        <f>'Indicator Data'!P45</f>
        <v>0</v>
      </c>
      <c r="BB43" s="61">
        <f t="shared" si="29"/>
        <v>0</v>
      </c>
      <c r="BC43" s="62">
        <f t="shared" si="30"/>
        <v>2.7</v>
      </c>
      <c r="BD43" s="16"/>
      <c r="BE43" s="108"/>
    </row>
    <row r="44" spans="1:57" s="4" customFormat="1" x14ac:dyDescent="0.25">
      <c r="A44" s="131" t="s">
        <v>76</v>
      </c>
      <c r="B44" s="63" t="s">
        <v>75</v>
      </c>
      <c r="C44" s="59">
        <f>ROUND(IF('Indicator Data'!C46=0,0.1,IF(LOG('Indicator Data'!C46)&gt;C$194,10,IF(LOG('Indicator Data'!C46)&lt;C$195,0,10-(C$194-LOG('Indicator Data'!C46))/(C$194-C$195)*10))),1)</f>
        <v>7.4</v>
      </c>
      <c r="D44" s="59">
        <f>ROUND(IF('Indicator Data'!D46=0,0.1,IF(LOG('Indicator Data'!D46)&gt;D$194,10,IF(LOG('Indicator Data'!D46)&lt;D$195,0,10-(D$194-LOG('Indicator Data'!D46))/(D$194-D$195)*10))),1)</f>
        <v>5.2</v>
      </c>
      <c r="E44" s="59">
        <f t="shared" si="0"/>
        <v>6.4</v>
      </c>
      <c r="F44" s="59">
        <f>ROUND(IF('Indicator Data'!E46="No data",0.1,IF('Indicator Data'!E46=0,0,IF(LOG('Indicator Data'!E46)&gt;F$194,10,IF(LOG('Indicator Data'!E46)&lt;F$195,0,10-(F$194-LOG('Indicator Data'!E46))/(F$194-F$195)*10)))),1)</f>
        <v>6.3</v>
      </c>
      <c r="G44" s="59">
        <f>ROUND(IF('Indicator Data'!F46=0,0,IF(LOG('Indicator Data'!F46)&gt;G$194,10,IF(LOG('Indicator Data'!F46)&lt;G$195,0,10-(G$194-LOG('Indicator Data'!F46))/(G$194-G$195)*10))),1)</f>
        <v>6.8</v>
      </c>
      <c r="H44" s="59">
        <f>ROUND(IF('Indicator Data'!G46=0,0,IF(LOG('Indicator Data'!G46)&gt;H$194,10,IF(LOG('Indicator Data'!G46)&lt;H$195,0,10-(H$194-LOG('Indicator Data'!G46))/(H$194-H$195)*10))),1)</f>
        <v>0</v>
      </c>
      <c r="I44" s="59">
        <f>ROUND(IF('Indicator Data'!H46=0,0,IF(LOG('Indicator Data'!H46)&gt;I$194,10,IF(LOG('Indicator Data'!H46)&lt;I$195,0,10-(I$194-LOG('Indicator Data'!H46))/(I$194-I$195)*10))),1)</f>
        <v>0</v>
      </c>
      <c r="J44" s="59">
        <f t="shared" si="1"/>
        <v>0</v>
      </c>
      <c r="K44" s="59">
        <f>ROUND(IF('Indicator Data'!I46=0,0,IF(LOG('Indicator Data'!I46)&gt;K$194,10,IF(LOG('Indicator Data'!I46)&lt;K$195,0,10-(K$194-LOG('Indicator Data'!I46))/(K$194-K$195)*10))),1)</f>
        <v>0</v>
      </c>
      <c r="L44" s="59">
        <f t="shared" si="2"/>
        <v>0</v>
      </c>
      <c r="M44" s="59">
        <f>ROUND(IF('Indicator Data'!J46=0,0,IF(LOG('Indicator Data'!J46)&gt;M$194,10,IF(LOG('Indicator Data'!J46)&lt;M$195,0,10-(M$194-LOG('Indicator Data'!J46))/(M$194-M$195)*10))),1)</f>
        <v>0</v>
      </c>
      <c r="N44" s="60">
        <f>'Indicator Data'!C46/'Indicator Data'!$BC46</f>
        <v>2.1081301583886062E-3</v>
      </c>
      <c r="O44" s="60">
        <f>'Indicator Data'!D46/'Indicator Data'!$BC46</f>
        <v>8.2303375949527817E-5</v>
      </c>
      <c r="P44" s="60">
        <f>IF(F44=0.1,0,'Indicator Data'!E46/'Indicator Data'!$BC46)</f>
        <v>7.351907147426351E-3</v>
      </c>
      <c r="Q44" s="60">
        <f>'Indicator Data'!F46/'Indicator Data'!$BC46</f>
        <v>5.8445651331181378E-6</v>
      </c>
      <c r="R44" s="60">
        <f>'Indicator Data'!G46/'Indicator Data'!$BC46</f>
        <v>0</v>
      </c>
      <c r="S44" s="60">
        <f>'Indicator Data'!H46/'Indicator Data'!$BC46</f>
        <v>0</v>
      </c>
      <c r="T44" s="60">
        <f>'Indicator Data'!I46/'Indicator Data'!$BC46</f>
        <v>0</v>
      </c>
      <c r="U44" s="60">
        <f>'Indicator Data'!J46/'Indicator Data'!$BC46</f>
        <v>0</v>
      </c>
      <c r="V44" s="59">
        <f t="shared" si="3"/>
        <v>10</v>
      </c>
      <c r="W44" s="59">
        <f t="shared" si="4"/>
        <v>0.8</v>
      </c>
      <c r="X44" s="59">
        <f t="shared" si="5"/>
        <v>7.7</v>
      </c>
      <c r="Y44" s="59">
        <f t="shared" si="6"/>
        <v>7.4</v>
      </c>
      <c r="Z44" s="59">
        <f t="shared" si="7"/>
        <v>8.4</v>
      </c>
      <c r="AA44" s="59">
        <f t="shared" si="8"/>
        <v>0</v>
      </c>
      <c r="AB44" s="59">
        <f t="shared" si="9"/>
        <v>0</v>
      </c>
      <c r="AC44" s="59">
        <f t="shared" si="10"/>
        <v>0</v>
      </c>
      <c r="AD44" s="59">
        <f t="shared" si="11"/>
        <v>0</v>
      </c>
      <c r="AE44" s="59">
        <f t="shared" si="12"/>
        <v>0</v>
      </c>
      <c r="AF44" s="59">
        <f t="shared" si="13"/>
        <v>0</v>
      </c>
      <c r="AG44" s="59">
        <f>ROUND(IF('Indicator Data'!K46=0,0,IF('Indicator Data'!K46&gt;AG$194,10,IF('Indicator Data'!K46&lt;AG$195,0,10-(AG$194-'Indicator Data'!K46)/(AG$194-AG$195)*10))),1)</f>
        <v>1.3</v>
      </c>
      <c r="AH44" s="59">
        <f t="shared" si="14"/>
        <v>8.6999999999999993</v>
      </c>
      <c r="AI44" s="59">
        <f t="shared" si="15"/>
        <v>3</v>
      </c>
      <c r="AJ44" s="59">
        <f t="shared" si="16"/>
        <v>0</v>
      </c>
      <c r="AK44" s="59">
        <f t="shared" si="17"/>
        <v>0</v>
      </c>
      <c r="AL44" s="59">
        <f t="shared" si="18"/>
        <v>0</v>
      </c>
      <c r="AM44" s="59">
        <f t="shared" si="19"/>
        <v>0</v>
      </c>
      <c r="AN44" s="59">
        <f t="shared" si="20"/>
        <v>0</v>
      </c>
      <c r="AO44" s="61">
        <f t="shared" si="21"/>
        <v>7.1</v>
      </c>
      <c r="AP44" s="61">
        <f t="shared" si="22"/>
        <v>6.9</v>
      </c>
      <c r="AQ44" s="61">
        <f t="shared" si="23"/>
        <v>7.7</v>
      </c>
      <c r="AR44" s="61">
        <f t="shared" si="24"/>
        <v>0</v>
      </c>
      <c r="AS44" s="59">
        <f t="shared" si="25"/>
        <v>0.7</v>
      </c>
      <c r="AT44" s="59">
        <f>IF('Indicator Data'!BD46&lt;1000,"x",ROUND((IF('Indicator Data'!L46&gt;AT$194,10,IF('Indicator Data'!L46&lt;AT$195,0,10-(AT$194-'Indicator Data'!L46)/(AT$194-AT$195)*10))),1))</f>
        <v>1.1000000000000001</v>
      </c>
      <c r="AU44" s="61">
        <f t="shared" si="26"/>
        <v>0.9</v>
      </c>
      <c r="AV44" s="62">
        <f t="shared" si="27"/>
        <v>5.3</v>
      </c>
      <c r="AW44" s="59">
        <f>ROUND(IF('Indicator Data'!M46=0,0,IF('Indicator Data'!M46&gt;AW$194,10,IF('Indicator Data'!M46&lt;AW$195,0,10-(AW$194-'Indicator Data'!M46)/(AW$194-AW$195)*10))),1)</f>
        <v>0.1</v>
      </c>
      <c r="AX44" s="59">
        <f>ROUND(IF('Indicator Data'!N46=0,0,IF(LOG('Indicator Data'!N46)&gt;LOG(AX$194),10,IF(LOG('Indicator Data'!N46)&lt;LOG(AX$195),0,10-(LOG(AX$194)-LOG('Indicator Data'!N46))/(LOG(AX$194)-LOG(AX$195))*10))),1)</f>
        <v>0.3</v>
      </c>
      <c r="AY44" s="61">
        <f t="shared" si="28"/>
        <v>0.2</v>
      </c>
      <c r="AZ44" s="59">
        <f>'Indicator Data'!O46</f>
        <v>0</v>
      </c>
      <c r="BA44" s="59">
        <f>'Indicator Data'!P46</f>
        <v>1</v>
      </c>
      <c r="BB44" s="61">
        <f t="shared" si="29"/>
        <v>0</v>
      </c>
      <c r="BC44" s="62">
        <f t="shared" si="30"/>
        <v>0.1</v>
      </c>
      <c r="BD44" s="16"/>
      <c r="BE44" s="108"/>
    </row>
    <row r="45" spans="1:57" s="4" customFormat="1" x14ac:dyDescent="0.25">
      <c r="A45" s="131" t="s">
        <v>78</v>
      </c>
      <c r="B45" s="63" t="s">
        <v>77</v>
      </c>
      <c r="C45" s="59">
        <f>ROUND(IF('Indicator Data'!C47=0,0.1,IF(LOG('Indicator Data'!C47)&gt;C$194,10,IF(LOG('Indicator Data'!C47)&lt;C$195,0,10-(C$194-LOG('Indicator Data'!C47))/(C$194-C$195)*10))),1)</f>
        <v>7.5</v>
      </c>
      <c r="D45" s="59">
        <f>ROUND(IF('Indicator Data'!D47=0,0.1,IF(LOG('Indicator Data'!D47)&gt;D$194,10,IF(LOG('Indicator Data'!D47)&lt;D$195,0,10-(D$194-LOG('Indicator Data'!D47))/(D$194-D$195)*10))),1)</f>
        <v>7.5</v>
      </c>
      <c r="E45" s="59">
        <f t="shared" si="0"/>
        <v>7.5</v>
      </c>
      <c r="F45" s="59">
        <f>ROUND(IF('Indicator Data'!E47="No data",0.1,IF('Indicator Data'!E47=0,0,IF(LOG('Indicator Data'!E47)&gt;F$194,10,IF(LOG('Indicator Data'!E47)&lt;F$195,0,10-(F$194-LOG('Indicator Data'!E47))/(F$194-F$195)*10)))),1)</f>
        <v>5.3</v>
      </c>
      <c r="G45" s="59">
        <f>ROUND(IF('Indicator Data'!F47=0,0,IF(LOG('Indicator Data'!F47)&gt;G$194,10,IF(LOG('Indicator Data'!F47)&lt;G$195,0,10-(G$194-LOG('Indicator Data'!F47))/(G$194-G$195)*10))),1)</f>
        <v>1.7</v>
      </c>
      <c r="H45" s="59">
        <f>ROUND(IF('Indicator Data'!G47=0,0,IF(LOG('Indicator Data'!G47)&gt;H$194,10,IF(LOG('Indicator Data'!G47)&lt;H$195,0,10-(H$194-LOG('Indicator Data'!G47))/(H$194-H$195)*10))),1)</f>
        <v>8.3000000000000007</v>
      </c>
      <c r="I45" s="59">
        <f>ROUND(IF('Indicator Data'!H47=0,0,IF(LOG('Indicator Data'!H47)&gt;I$194,10,IF(LOG('Indicator Data'!H47)&lt;I$195,0,10-(I$194-LOG('Indicator Data'!H47))/(I$194-I$195)*10))),1)</f>
        <v>7.9</v>
      </c>
      <c r="J45" s="59">
        <f t="shared" si="1"/>
        <v>8.1</v>
      </c>
      <c r="K45" s="59">
        <f>ROUND(IF('Indicator Data'!I47=0,0,IF(LOG('Indicator Data'!I47)&gt;K$194,10,IF(LOG('Indicator Data'!I47)&lt;K$195,0,10-(K$194-LOG('Indicator Data'!I47))/(K$194-K$195)*10))),1)</f>
        <v>7.9</v>
      </c>
      <c r="L45" s="59">
        <f t="shared" si="2"/>
        <v>8</v>
      </c>
      <c r="M45" s="59">
        <f>ROUND(IF('Indicator Data'!J47=0,0,IF(LOG('Indicator Data'!J47)&gt;M$194,10,IF(LOG('Indicator Data'!J47)&lt;M$195,0,10-(M$194-LOG('Indicator Data'!J47))/(M$194-M$195)*10))),1)</f>
        <v>8.8000000000000007</v>
      </c>
      <c r="N45" s="60">
        <f>'Indicator Data'!C47/'Indicator Data'!$BC47</f>
        <v>8.701786333817998E-4</v>
      </c>
      <c r="O45" s="60">
        <f>'Indicator Data'!D47/'Indicator Data'!$BC47</f>
        <v>1.6284288896886216E-4</v>
      </c>
      <c r="P45" s="60">
        <f>IF(F45=0.1,0,'Indicator Data'!E47/'Indicator Data'!$BC47)</f>
        <v>1.1696094590018375E-3</v>
      </c>
      <c r="Q45" s="60">
        <f>'Indicator Data'!F47/'Indicator Data'!$BC47</f>
        <v>6.3280348396286134E-9</v>
      </c>
      <c r="R45" s="60">
        <f>'Indicator Data'!G47/'Indicator Data'!$BC47</f>
        <v>1.9E-2</v>
      </c>
      <c r="S45" s="60">
        <f>'Indicator Data'!H47/'Indicator Data'!$BC47</f>
        <v>5.1528612751930367E-3</v>
      </c>
      <c r="T45" s="60">
        <f>'Indicator Data'!I47/'Indicator Data'!$BC47</f>
        <v>8.1534920898660492E-6</v>
      </c>
      <c r="U45" s="60">
        <f>'Indicator Data'!J47/'Indicator Data'!$BC47</f>
        <v>2.9651363248545501E-3</v>
      </c>
      <c r="V45" s="59">
        <f t="shared" si="3"/>
        <v>4.4000000000000004</v>
      </c>
      <c r="W45" s="59">
        <f t="shared" si="4"/>
        <v>1.6</v>
      </c>
      <c r="X45" s="59">
        <f t="shared" si="5"/>
        <v>3.1</v>
      </c>
      <c r="Y45" s="59">
        <f t="shared" si="6"/>
        <v>1.2</v>
      </c>
      <c r="Z45" s="59">
        <f t="shared" si="7"/>
        <v>1.8</v>
      </c>
      <c r="AA45" s="59">
        <f t="shared" si="8"/>
        <v>9.5</v>
      </c>
      <c r="AB45" s="59">
        <f t="shared" si="9"/>
        <v>10</v>
      </c>
      <c r="AC45" s="59">
        <f t="shared" si="10"/>
        <v>9.8000000000000007</v>
      </c>
      <c r="AD45" s="59">
        <f t="shared" si="11"/>
        <v>7.8</v>
      </c>
      <c r="AE45" s="59">
        <f t="shared" si="12"/>
        <v>9</v>
      </c>
      <c r="AF45" s="59">
        <f t="shared" si="13"/>
        <v>1</v>
      </c>
      <c r="AG45" s="59">
        <f>ROUND(IF('Indicator Data'!K47=0,0,IF('Indicator Data'!K47&gt;AG$194,10,IF('Indicator Data'!K47&lt;AG$195,0,10-(AG$194-'Indicator Data'!K47)/(AG$194-AG$195)*10))),1)</f>
        <v>5.3</v>
      </c>
      <c r="AH45" s="59">
        <f t="shared" si="14"/>
        <v>6</v>
      </c>
      <c r="AI45" s="59">
        <f t="shared" si="15"/>
        <v>4.5999999999999996</v>
      </c>
      <c r="AJ45" s="59">
        <f t="shared" si="16"/>
        <v>8.9</v>
      </c>
      <c r="AK45" s="59">
        <f t="shared" si="17"/>
        <v>9</v>
      </c>
      <c r="AL45" s="59">
        <f t="shared" si="18"/>
        <v>9</v>
      </c>
      <c r="AM45" s="59">
        <f t="shared" si="19"/>
        <v>7.9</v>
      </c>
      <c r="AN45" s="59">
        <f t="shared" si="20"/>
        <v>6.3</v>
      </c>
      <c r="AO45" s="61">
        <f t="shared" si="21"/>
        <v>5.7</v>
      </c>
      <c r="AP45" s="61">
        <f t="shared" si="22"/>
        <v>3.5</v>
      </c>
      <c r="AQ45" s="61">
        <f t="shared" si="23"/>
        <v>1.8</v>
      </c>
      <c r="AR45" s="61">
        <f t="shared" si="24"/>
        <v>8.5</v>
      </c>
      <c r="AS45" s="59">
        <f t="shared" si="25"/>
        <v>5.8</v>
      </c>
      <c r="AT45" s="59">
        <f>IF('Indicator Data'!BD47&lt;1000,"x",ROUND((IF('Indicator Data'!L47&gt;AT$194,10,IF('Indicator Data'!L47&lt;AT$195,0,10-(AT$194-'Indicator Data'!L47)/(AT$194-AT$195)*10))),1))</f>
        <v>1.1000000000000001</v>
      </c>
      <c r="AU45" s="61">
        <f t="shared" si="26"/>
        <v>3.5</v>
      </c>
      <c r="AV45" s="62">
        <f t="shared" si="27"/>
        <v>5.0999999999999996</v>
      </c>
      <c r="AW45" s="59">
        <f>ROUND(IF('Indicator Data'!M47=0,0,IF('Indicator Data'!M47&gt;AW$194,10,IF('Indicator Data'!M47&lt;AW$195,0,10-(AW$194-'Indicator Data'!M47)/(AW$194-AW$195)*10))),1)</f>
        <v>3.2</v>
      </c>
      <c r="AX45" s="59">
        <f>ROUND(IF('Indicator Data'!N47=0,0,IF(LOG('Indicator Data'!N47)&gt;LOG(AX$194),10,IF(LOG('Indicator Data'!N47)&lt;LOG(AX$195),0,10-(LOG(AX$194)-LOG('Indicator Data'!N47))/(LOG(AX$194)-LOG(AX$195))*10))),1)</f>
        <v>3.4</v>
      </c>
      <c r="AY45" s="61">
        <f t="shared" si="28"/>
        <v>3.3</v>
      </c>
      <c r="AZ45" s="59">
        <f>'Indicator Data'!O47</f>
        <v>0</v>
      </c>
      <c r="BA45" s="59">
        <f>'Indicator Data'!P47</f>
        <v>0</v>
      </c>
      <c r="BB45" s="61">
        <f t="shared" si="29"/>
        <v>0</v>
      </c>
      <c r="BC45" s="62">
        <f t="shared" si="30"/>
        <v>2.2999999999999998</v>
      </c>
      <c r="BD45" s="16"/>
      <c r="BE45" s="108"/>
    </row>
    <row r="46" spans="1:57" s="4" customFormat="1" x14ac:dyDescent="0.25">
      <c r="A46" s="131" t="s">
        <v>80</v>
      </c>
      <c r="B46" s="63" t="s">
        <v>79</v>
      </c>
      <c r="C46" s="59">
        <f>ROUND(IF('Indicator Data'!C48=0,0.1,IF(LOG('Indicator Data'!C48)&gt;C$194,10,IF(LOG('Indicator Data'!C48)&lt;C$195,0,10-(C$194-LOG('Indicator Data'!C48))/(C$194-C$195)*10))),1)</f>
        <v>5.9</v>
      </c>
      <c r="D46" s="59">
        <f>ROUND(IF('Indicator Data'!D48=0,0.1,IF(LOG('Indicator Data'!D48)&gt;D$194,10,IF(LOG('Indicator Data'!D48)&lt;D$195,0,10-(D$194-LOG('Indicator Data'!D48))/(D$194-D$195)*10))),1)</f>
        <v>5.3</v>
      </c>
      <c r="E46" s="59">
        <f t="shared" si="0"/>
        <v>5.6</v>
      </c>
      <c r="F46" s="59">
        <f>ROUND(IF('Indicator Data'!E48="No data",0.1,IF('Indicator Data'!E48=0,0,IF(LOG('Indicator Data'!E48)&gt;F$194,10,IF(LOG('Indicator Data'!E48)&lt;F$195,0,10-(F$194-LOG('Indicator Data'!E48))/(F$194-F$195)*10)))),1)</f>
        <v>0</v>
      </c>
      <c r="G46" s="59">
        <f>ROUND(IF('Indicator Data'!F48=0,0,IF(LOG('Indicator Data'!F48)&gt;G$194,10,IF(LOG('Indicator Data'!F48)&lt;G$195,0,10-(G$194-LOG('Indicator Data'!F48))/(G$194-G$195)*10))),1)</f>
        <v>4.7</v>
      </c>
      <c r="H46" s="59">
        <f>ROUND(IF('Indicator Data'!G48=0,0,IF(LOG('Indicator Data'!G48)&gt;H$194,10,IF(LOG('Indicator Data'!G48)&lt;H$195,0,10-(H$194-LOG('Indicator Data'!G48))/(H$194-H$195)*10))),1)</f>
        <v>0</v>
      </c>
      <c r="I46" s="59">
        <f>ROUND(IF('Indicator Data'!H48=0,0,IF(LOG('Indicator Data'!H48)&gt;I$194,10,IF(LOG('Indicator Data'!H48)&lt;I$195,0,10-(I$194-LOG('Indicator Data'!H48))/(I$194-I$195)*10))),1)</f>
        <v>0</v>
      </c>
      <c r="J46" s="59">
        <f t="shared" si="1"/>
        <v>0</v>
      </c>
      <c r="K46" s="59">
        <f>ROUND(IF('Indicator Data'!I48=0,0,IF(LOG('Indicator Data'!I48)&gt;K$194,10,IF(LOG('Indicator Data'!I48)&lt;K$195,0,10-(K$194-LOG('Indicator Data'!I48))/(K$194-K$195)*10))),1)</f>
        <v>0</v>
      </c>
      <c r="L46" s="59">
        <f t="shared" si="2"/>
        <v>0</v>
      </c>
      <c r="M46" s="59">
        <f>ROUND(IF('Indicator Data'!J48=0,0,IF(LOG('Indicator Data'!J48)&gt;M$194,10,IF(LOG('Indicator Data'!J48)&lt;M$195,0,10-(M$194-LOG('Indicator Data'!J48))/(M$194-M$195)*10))),1)</f>
        <v>0</v>
      </c>
      <c r="N46" s="60">
        <f>'Indicator Data'!C48/'Indicator Data'!$BC48</f>
        <v>1.9390545754894269E-3</v>
      </c>
      <c r="O46" s="60">
        <f>'Indicator Data'!D48/'Indicator Data'!$BC48</f>
        <v>3.4299082794397048E-4</v>
      </c>
      <c r="P46" s="60">
        <f>IF(F46=0.1,0,'Indicator Data'!E48/'Indicator Data'!$BC48)</f>
        <v>4.0836400805606362E-5</v>
      </c>
      <c r="Q46" s="60">
        <f>'Indicator Data'!F48/'Indicator Data'!$BC48</f>
        <v>2.0356533607754176E-6</v>
      </c>
      <c r="R46" s="60">
        <f>'Indicator Data'!G48/'Indicator Data'!$BC48</f>
        <v>0</v>
      </c>
      <c r="S46" s="60">
        <f>'Indicator Data'!H48/'Indicator Data'!$BC48</f>
        <v>0</v>
      </c>
      <c r="T46" s="60">
        <f>'Indicator Data'!I48/'Indicator Data'!$BC48</f>
        <v>0</v>
      </c>
      <c r="U46" s="60">
        <f>'Indicator Data'!J48/'Indicator Data'!$BC48</f>
        <v>0</v>
      </c>
      <c r="V46" s="59">
        <f t="shared" si="3"/>
        <v>9.6999999999999993</v>
      </c>
      <c r="W46" s="59">
        <f t="shared" si="4"/>
        <v>3.4</v>
      </c>
      <c r="X46" s="59">
        <f t="shared" si="5"/>
        <v>7.8</v>
      </c>
      <c r="Y46" s="59">
        <f t="shared" si="6"/>
        <v>0</v>
      </c>
      <c r="Z46" s="59">
        <f t="shared" si="7"/>
        <v>7.4</v>
      </c>
      <c r="AA46" s="59">
        <f t="shared" si="8"/>
        <v>0</v>
      </c>
      <c r="AB46" s="59">
        <f t="shared" si="9"/>
        <v>0</v>
      </c>
      <c r="AC46" s="59">
        <f t="shared" si="10"/>
        <v>0</v>
      </c>
      <c r="AD46" s="59">
        <f t="shared" si="11"/>
        <v>0</v>
      </c>
      <c r="AE46" s="59">
        <f t="shared" si="12"/>
        <v>0</v>
      </c>
      <c r="AF46" s="59">
        <f t="shared" si="13"/>
        <v>0</v>
      </c>
      <c r="AG46" s="59">
        <f>ROUND(IF('Indicator Data'!K48=0,0,IF('Indicator Data'!K48&gt;AG$194,10,IF('Indicator Data'!K48&lt;AG$195,0,10-(AG$194-'Indicator Data'!K48)/(AG$194-AG$195)*10))),1)</f>
        <v>2.7</v>
      </c>
      <c r="AH46" s="59">
        <f t="shared" si="14"/>
        <v>7.8</v>
      </c>
      <c r="AI46" s="59">
        <f t="shared" si="15"/>
        <v>4.4000000000000004</v>
      </c>
      <c r="AJ46" s="59">
        <f t="shared" si="16"/>
        <v>0</v>
      </c>
      <c r="AK46" s="59">
        <f t="shared" si="17"/>
        <v>0</v>
      </c>
      <c r="AL46" s="59">
        <f t="shared" si="18"/>
        <v>0</v>
      </c>
      <c r="AM46" s="59">
        <f t="shared" si="19"/>
        <v>0</v>
      </c>
      <c r="AN46" s="59">
        <f t="shared" si="20"/>
        <v>0</v>
      </c>
      <c r="AO46" s="61">
        <f t="shared" si="21"/>
        <v>6.8</v>
      </c>
      <c r="AP46" s="61">
        <f t="shared" si="22"/>
        <v>0</v>
      </c>
      <c r="AQ46" s="61">
        <f t="shared" si="23"/>
        <v>6.2</v>
      </c>
      <c r="AR46" s="61">
        <f t="shared" si="24"/>
        <v>0</v>
      </c>
      <c r="AS46" s="59">
        <f t="shared" si="25"/>
        <v>1.4</v>
      </c>
      <c r="AT46" s="59">
        <f>IF('Indicator Data'!BD48&lt;1000,"x",ROUND((IF('Indicator Data'!L48&gt;AT$194,10,IF('Indicator Data'!L48&lt;AT$195,0,10-(AT$194-'Indicator Data'!L48)/(AT$194-AT$195)*10))),1))</f>
        <v>2.2000000000000002</v>
      </c>
      <c r="AU46" s="61">
        <f t="shared" si="26"/>
        <v>1.8</v>
      </c>
      <c r="AV46" s="62">
        <f t="shared" si="27"/>
        <v>3.6</v>
      </c>
      <c r="AW46" s="59">
        <f>ROUND(IF('Indicator Data'!M48=0,0,IF('Indicator Data'!M48&gt;AW$194,10,IF('Indicator Data'!M48&lt;AW$195,0,10-(AW$194-'Indicator Data'!M48)/(AW$194-AW$195)*10))),1)</f>
        <v>0.3</v>
      </c>
      <c r="AX46" s="59">
        <f>ROUND(IF('Indicator Data'!N48=0,0,IF(LOG('Indicator Data'!N48)&gt;LOG(AX$194),10,IF(LOG('Indicator Data'!N48)&lt;LOG(AX$195),0,10-(LOG(AX$194)-LOG('Indicator Data'!N48))/(LOG(AX$194)-LOG(AX$195))*10))),1)</f>
        <v>0</v>
      </c>
      <c r="AY46" s="61">
        <f t="shared" si="28"/>
        <v>0.2</v>
      </c>
      <c r="AZ46" s="59">
        <f>'Indicator Data'!O48</f>
        <v>0</v>
      </c>
      <c r="BA46" s="59">
        <f>'Indicator Data'!P48</f>
        <v>2</v>
      </c>
      <c r="BB46" s="61">
        <f t="shared" si="29"/>
        <v>0</v>
      </c>
      <c r="BC46" s="62">
        <f t="shared" si="30"/>
        <v>0.1</v>
      </c>
      <c r="BD46" s="16"/>
      <c r="BE46" s="108"/>
    </row>
    <row r="47" spans="1:57" s="4" customFormat="1" x14ac:dyDescent="0.25">
      <c r="A47" s="131" t="s">
        <v>82</v>
      </c>
      <c r="B47" s="63" t="s">
        <v>81</v>
      </c>
      <c r="C47" s="59">
        <f>ROUND(IF('Indicator Data'!C49=0,0.1,IF(LOG('Indicator Data'!C49)&gt;C$194,10,IF(LOG('Indicator Data'!C49)&lt;C$195,0,10-(C$194-LOG('Indicator Data'!C49))/(C$194-C$195)*10))),1)</f>
        <v>5.9</v>
      </c>
      <c r="D47" s="59">
        <f>ROUND(IF('Indicator Data'!D49=0,0.1,IF(LOG('Indicator Data'!D49)&gt;D$194,10,IF(LOG('Indicator Data'!D49)&lt;D$195,0,10-(D$194-LOG('Indicator Data'!D49))/(D$194-D$195)*10))),1)</f>
        <v>0.1</v>
      </c>
      <c r="E47" s="59">
        <f t="shared" si="0"/>
        <v>3.5</v>
      </c>
      <c r="F47" s="59">
        <f>ROUND(IF('Indicator Data'!E49="No data",0.1,IF('Indicator Data'!E49=0,0,IF(LOG('Indicator Data'!E49)&gt;F$194,10,IF(LOG('Indicator Data'!E49)&lt;F$195,0,10-(F$194-LOG('Indicator Data'!E49))/(F$194-F$195)*10)))),1)</f>
        <v>6.5</v>
      </c>
      <c r="G47" s="59">
        <f>ROUND(IF('Indicator Data'!F49=0,0,IF(LOG('Indicator Data'!F49)&gt;G$194,10,IF(LOG('Indicator Data'!F49)&lt;G$195,0,10-(G$194-LOG('Indicator Data'!F49))/(G$194-G$195)*10))),1)</f>
        <v>0</v>
      </c>
      <c r="H47" s="59">
        <f>ROUND(IF('Indicator Data'!G49=0,0,IF(LOG('Indicator Data'!G49)&gt;H$194,10,IF(LOG('Indicator Data'!G49)&lt;H$195,0,10-(H$194-LOG('Indicator Data'!G49))/(H$194-H$195)*10))),1)</f>
        <v>0</v>
      </c>
      <c r="I47" s="59">
        <f>ROUND(IF('Indicator Data'!H49=0,0,IF(LOG('Indicator Data'!H49)&gt;I$194,10,IF(LOG('Indicator Data'!H49)&lt;I$195,0,10-(I$194-LOG('Indicator Data'!H49))/(I$194-I$195)*10))),1)</f>
        <v>0</v>
      </c>
      <c r="J47" s="59">
        <f t="shared" si="1"/>
        <v>0</v>
      </c>
      <c r="K47" s="59">
        <f>ROUND(IF('Indicator Data'!I49=0,0,IF(LOG('Indicator Data'!I49)&gt;K$194,10,IF(LOG('Indicator Data'!I49)&lt;K$195,0,10-(K$194-LOG('Indicator Data'!I49))/(K$194-K$195)*10))),1)</f>
        <v>0</v>
      </c>
      <c r="L47" s="59">
        <f t="shared" si="2"/>
        <v>0</v>
      </c>
      <c r="M47" s="59">
        <f>ROUND(IF('Indicator Data'!J49=0,0,IF(LOG('Indicator Data'!J49)&gt;M$194,10,IF(LOG('Indicator Data'!J49)&lt;M$195,0,10-(M$194-LOG('Indicator Data'!J49))/(M$194-M$195)*10))),1)</f>
        <v>0</v>
      </c>
      <c r="N47" s="60">
        <f>'Indicator Data'!C49/'Indicator Data'!$BC49</f>
        <v>2.1917445108339886E-4</v>
      </c>
      <c r="O47" s="60">
        <f>'Indicator Data'!D49/'Indicator Data'!$BC49</f>
        <v>0</v>
      </c>
      <c r="P47" s="60">
        <f>IF(F47=0.1,0,'Indicator Data'!E49/'Indicator Data'!$BC49)</f>
        <v>3.8690054266878591E-3</v>
      </c>
      <c r="Q47" s="60">
        <f>'Indicator Data'!F49/'Indicator Data'!$BC49</f>
        <v>0</v>
      </c>
      <c r="R47" s="60">
        <f>'Indicator Data'!G49/'Indicator Data'!$BC49</f>
        <v>0</v>
      </c>
      <c r="S47" s="60">
        <f>'Indicator Data'!H49/'Indicator Data'!$BC49</f>
        <v>0</v>
      </c>
      <c r="T47" s="60">
        <f>'Indicator Data'!I49/'Indicator Data'!$BC49</f>
        <v>0</v>
      </c>
      <c r="U47" s="60">
        <f>'Indicator Data'!J49/'Indicator Data'!$BC49</f>
        <v>0</v>
      </c>
      <c r="V47" s="59">
        <f t="shared" si="3"/>
        <v>1.1000000000000001</v>
      </c>
      <c r="W47" s="59">
        <f t="shared" si="4"/>
        <v>0</v>
      </c>
      <c r="X47" s="59">
        <f t="shared" si="5"/>
        <v>0.6</v>
      </c>
      <c r="Y47" s="59">
        <f t="shared" si="6"/>
        <v>3.9</v>
      </c>
      <c r="Z47" s="59">
        <f t="shared" si="7"/>
        <v>0</v>
      </c>
      <c r="AA47" s="59">
        <f t="shared" si="8"/>
        <v>0</v>
      </c>
      <c r="AB47" s="59">
        <f t="shared" si="9"/>
        <v>0</v>
      </c>
      <c r="AC47" s="59">
        <f t="shared" si="10"/>
        <v>0</v>
      </c>
      <c r="AD47" s="59">
        <f t="shared" si="11"/>
        <v>0</v>
      </c>
      <c r="AE47" s="59">
        <f t="shared" si="12"/>
        <v>0</v>
      </c>
      <c r="AF47" s="59">
        <f t="shared" si="13"/>
        <v>0</v>
      </c>
      <c r="AG47" s="59">
        <f>ROUND(IF('Indicator Data'!K49=0,0,IF('Indicator Data'!K49&gt;AG$194,10,IF('Indicator Data'!K49&lt;AG$195,0,10-(AG$194-'Indicator Data'!K49)/(AG$194-AG$195)*10))),1)</f>
        <v>0</v>
      </c>
      <c r="AH47" s="59">
        <f t="shared" si="14"/>
        <v>3.5</v>
      </c>
      <c r="AI47" s="59">
        <f t="shared" si="15"/>
        <v>0.1</v>
      </c>
      <c r="AJ47" s="59">
        <f t="shared" si="16"/>
        <v>0</v>
      </c>
      <c r="AK47" s="59">
        <f t="shared" si="17"/>
        <v>0</v>
      </c>
      <c r="AL47" s="59">
        <f t="shared" si="18"/>
        <v>0</v>
      </c>
      <c r="AM47" s="59">
        <f t="shared" si="19"/>
        <v>0</v>
      </c>
      <c r="AN47" s="59">
        <f t="shared" si="20"/>
        <v>0</v>
      </c>
      <c r="AO47" s="61">
        <f t="shared" si="21"/>
        <v>2.2000000000000002</v>
      </c>
      <c r="AP47" s="61">
        <f t="shared" si="22"/>
        <v>5.3</v>
      </c>
      <c r="AQ47" s="61">
        <f t="shared" si="23"/>
        <v>0</v>
      </c>
      <c r="AR47" s="61">
        <f t="shared" si="24"/>
        <v>0</v>
      </c>
      <c r="AS47" s="59">
        <f t="shared" si="25"/>
        <v>0</v>
      </c>
      <c r="AT47" s="59">
        <f>IF('Indicator Data'!BD49&lt;1000,"x",ROUND((IF('Indicator Data'!L49&gt;AT$194,10,IF('Indicator Data'!L49&lt;AT$195,0,10-(AT$194-'Indicator Data'!L49)/(AT$194-AT$195)*10))),1))</f>
        <v>2.2000000000000002</v>
      </c>
      <c r="AU47" s="61">
        <f t="shared" si="26"/>
        <v>1.1000000000000001</v>
      </c>
      <c r="AV47" s="62">
        <f t="shared" si="27"/>
        <v>2</v>
      </c>
      <c r="AW47" s="59">
        <f>ROUND(IF('Indicator Data'!M49=0,0,IF('Indicator Data'!M49&gt;AW$194,10,IF('Indicator Data'!M49&lt;AW$195,0,10-(AW$194-'Indicator Data'!M49)/(AW$194-AW$195)*10))),1)</f>
        <v>0.2</v>
      </c>
      <c r="AX47" s="59">
        <f>ROUND(IF('Indicator Data'!N49=0,0,IF(LOG('Indicator Data'!N49)&gt;LOG(AX$194),10,IF(LOG('Indicator Data'!N49)&lt;LOG(AX$195),0,10-(LOG(AX$194)-LOG('Indicator Data'!N49))/(LOG(AX$194)-LOG(AX$195))*10))),1)</f>
        <v>0.8</v>
      </c>
      <c r="AY47" s="61">
        <f t="shared" si="28"/>
        <v>0.5</v>
      </c>
      <c r="AZ47" s="59">
        <f>'Indicator Data'!O49</f>
        <v>0</v>
      </c>
      <c r="BA47" s="59">
        <f>'Indicator Data'!P49</f>
        <v>0</v>
      </c>
      <c r="BB47" s="61">
        <f t="shared" si="29"/>
        <v>0</v>
      </c>
      <c r="BC47" s="62">
        <f t="shared" si="30"/>
        <v>0.4</v>
      </c>
      <c r="BD47" s="16"/>
      <c r="BE47" s="108"/>
    </row>
    <row r="48" spans="1:57" s="4" customFormat="1" x14ac:dyDescent="0.25">
      <c r="A48" s="131" t="s">
        <v>84</v>
      </c>
      <c r="B48" s="63" t="s">
        <v>83</v>
      </c>
      <c r="C48" s="59">
        <f>ROUND(IF('Indicator Data'!C50=0,0.1,IF(LOG('Indicator Data'!C50)&gt;C$194,10,IF(LOG('Indicator Data'!C50)&lt;C$195,0,10-(C$194-LOG('Indicator Data'!C50))/(C$194-C$195)*10))),1)</f>
        <v>0.1</v>
      </c>
      <c r="D48" s="59">
        <f>ROUND(IF('Indicator Data'!D50=0,0.1,IF(LOG('Indicator Data'!D50)&gt;D$194,10,IF(LOG('Indicator Data'!D50)&lt;D$195,0,10-(D$194-LOG('Indicator Data'!D50))/(D$194-D$195)*10))),1)</f>
        <v>0.1</v>
      </c>
      <c r="E48" s="59">
        <f t="shared" si="0"/>
        <v>0.1</v>
      </c>
      <c r="F48" s="59">
        <f>ROUND(IF('Indicator Data'!E50="No data",0.1,IF('Indicator Data'!E50=0,0,IF(LOG('Indicator Data'!E50)&gt;F$194,10,IF(LOG('Indicator Data'!E50)&lt;F$195,0,10-(F$194-LOG('Indicator Data'!E50))/(F$194-F$195)*10)))),1)</f>
        <v>3.4</v>
      </c>
      <c r="G48" s="59">
        <f>ROUND(IF('Indicator Data'!F50=0,0,IF(LOG('Indicator Data'!F50)&gt;G$194,10,IF(LOG('Indicator Data'!F50)&lt;G$195,0,10-(G$194-LOG('Indicator Data'!F50))/(G$194-G$195)*10))),1)</f>
        <v>0</v>
      </c>
      <c r="H48" s="59">
        <f>ROUND(IF('Indicator Data'!G50=0,0,IF(LOG('Indicator Data'!G50)&gt;H$194,10,IF(LOG('Indicator Data'!G50)&lt;H$195,0,10-(H$194-LOG('Indicator Data'!G50))/(H$194-H$195)*10))),1)</f>
        <v>0</v>
      </c>
      <c r="I48" s="59">
        <f>ROUND(IF('Indicator Data'!H50=0,0,IF(LOG('Indicator Data'!H50)&gt;I$194,10,IF(LOG('Indicator Data'!H50)&lt;I$195,0,10-(I$194-LOG('Indicator Data'!H50))/(I$194-I$195)*10))),1)</f>
        <v>0</v>
      </c>
      <c r="J48" s="59">
        <f t="shared" si="1"/>
        <v>0</v>
      </c>
      <c r="K48" s="59">
        <f>ROUND(IF('Indicator Data'!I50=0,0,IF(LOG('Indicator Data'!I50)&gt;K$194,10,IF(LOG('Indicator Data'!I50)&lt;K$195,0,10-(K$194-LOG('Indicator Data'!I50))/(K$194-K$195)*10))),1)</f>
        <v>0</v>
      </c>
      <c r="L48" s="59">
        <f t="shared" si="2"/>
        <v>0</v>
      </c>
      <c r="M48" s="59">
        <f>ROUND(IF('Indicator Data'!J50=0,0,IF(LOG('Indicator Data'!J50)&gt;M$194,10,IF(LOG('Indicator Data'!J50)&lt;M$195,0,10-(M$194-LOG('Indicator Data'!J50))/(M$194-M$195)*10))),1)</f>
        <v>0</v>
      </c>
      <c r="N48" s="60">
        <f>'Indicator Data'!C50/'Indicator Data'!$BC50</f>
        <v>0</v>
      </c>
      <c r="O48" s="60">
        <f>'Indicator Data'!D50/'Indicator Data'!$BC50</f>
        <v>0</v>
      </c>
      <c r="P48" s="60">
        <f>IF(F48=0.1,0,'Indicator Data'!E50/'Indicator Data'!$BC50)</f>
        <v>4.2618707045431151E-4</v>
      </c>
      <c r="Q48" s="60">
        <f>'Indicator Data'!F50/'Indicator Data'!$BC50</f>
        <v>0</v>
      </c>
      <c r="R48" s="60">
        <f>'Indicator Data'!G50/'Indicator Data'!$BC50</f>
        <v>0</v>
      </c>
      <c r="S48" s="60">
        <f>'Indicator Data'!H50/'Indicator Data'!$BC50</f>
        <v>0</v>
      </c>
      <c r="T48" s="60">
        <f>'Indicator Data'!I50/'Indicator Data'!$BC50</f>
        <v>0</v>
      </c>
      <c r="U48" s="60">
        <f>'Indicator Data'!J50/'Indicator Data'!$BC50</f>
        <v>0</v>
      </c>
      <c r="V48" s="59">
        <f t="shared" si="3"/>
        <v>0</v>
      </c>
      <c r="W48" s="59">
        <f t="shared" si="4"/>
        <v>0</v>
      </c>
      <c r="X48" s="59">
        <f t="shared" si="5"/>
        <v>0</v>
      </c>
      <c r="Y48" s="59">
        <f t="shared" si="6"/>
        <v>0.4</v>
      </c>
      <c r="Z48" s="59">
        <f t="shared" si="7"/>
        <v>0</v>
      </c>
      <c r="AA48" s="59">
        <f t="shared" si="8"/>
        <v>0</v>
      </c>
      <c r="AB48" s="59">
        <f t="shared" si="9"/>
        <v>0</v>
      </c>
      <c r="AC48" s="59">
        <f t="shared" si="10"/>
        <v>0</v>
      </c>
      <c r="AD48" s="59">
        <f t="shared" si="11"/>
        <v>0</v>
      </c>
      <c r="AE48" s="59">
        <f t="shared" si="12"/>
        <v>0</v>
      </c>
      <c r="AF48" s="59">
        <f t="shared" si="13"/>
        <v>0</v>
      </c>
      <c r="AG48" s="59">
        <f>ROUND(IF('Indicator Data'!K50=0,0,IF('Indicator Data'!K50&gt;AG$194,10,IF('Indicator Data'!K50&lt;AG$195,0,10-(AG$194-'Indicator Data'!K50)/(AG$194-AG$195)*10))),1)</f>
        <v>1.3</v>
      </c>
      <c r="AH48" s="59">
        <f t="shared" si="14"/>
        <v>0.1</v>
      </c>
      <c r="AI48" s="59">
        <f t="shared" si="15"/>
        <v>0.1</v>
      </c>
      <c r="AJ48" s="59">
        <f t="shared" si="16"/>
        <v>0</v>
      </c>
      <c r="AK48" s="59">
        <f t="shared" si="17"/>
        <v>0</v>
      </c>
      <c r="AL48" s="59">
        <f t="shared" si="18"/>
        <v>0</v>
      </c>
      <c r="AM48" s="59">
        <f t="shared" si="19"/>
        <v>0</v>
      </c>
      <c r="AN48" s="59">
        <f t="shared" si="20"/>
        <v>0</v>
      </c>
      <c r="AO48" s="61">
        <f t="shared" si="21"/>
        <v>0.1</v>
      </c>
      <c r="AP48" s="61">
        <f t="shared" si="22"/>
        <v>2</v>
      </c>
      <c r="AQ48" s="61">
        <f t="shared" si="23"/>
        <v>0</v>
      </c>
      <c r="AR48" s="61">
        <f t="shared" si="24"/>
        <v>0</v>
      </c>
      <c r="AS48" s="59">
        <f t="shared" si="25"/>
        <v>0.7</v>
      </c>
      <c r="AT48" s="59">
        <f>IF('Indicator Data'!BD50&lt;1000,"x",ROUND((IF('Indicator Data'!L50&gt;AT$194,10,IF('Indicator Data'!L50&lt;AT$195,0,10-(AT$194-'Indicator Data'!L50)/(AT$194-AT$195)*10))),1))</f>
        <v>0</v>
      </c>
      <c r="AU48" s="61">
        <f t="shared" si="26"/>
        <v>0.4</v>
      </c>
      <c r="AV48" s="62">
        <f t="shared" si="27"/>
        <v>0.5</v>
      </c>
      <c r="AW48" s="59">
        <f>ROUND(IF('Indicator Data'!M50=0,0,IF('Indicator Data'!M50&gt;AW$194,10,IF('Indicator Data'!M50&lt;AW$195,0,10-(AW$194-'Indicator Data'!M50)/(AW$194-AW$195)*10))),1)</f>
        <v>0.1</v>
      </c>
      <c r="AX48" s="59">
        <f>ROUND(IF('Indicator Data'!N50=0,0,IF(LOG('Indicator Data'!N50)&gt;LOG(AX$194),10,IF(LOG('Indicator Data'!N50)&lt;LOG(AX$195),0,10-(LOG(AX$194)-LOG('Indicator Data'!N50))/(LOG(AX$194)-LOG(AX$195))*10))),1)</f>
        <v>0</v>
      </c>
      <c r="AY48" s="61">
        <f t="shared" si="28"/>
        <v>0.1</v>
      </c>
      <c r="AZ48" s="59">
        <f>'Indicator Data'!O50</f>
        <v>0</v>
      </c>
      <c r="BA48" s="59">
        <f>'Indicator Data'!P50</f>
        <v>0</v>
      </c>
      <c r="BB48" s="61">
        <f t="shared" si="29"/>
        <v>0</v>
      </c>
      <c r="BC48" s="62">
        <f t="shared" si="30"/>
        <v>0.1</v>
      </c>
      <c r="BD48" s="16"/>
      <c r="BE48" s="108"/>
    </row>
    <row r="49" spans="1:57" s="4" customFormat="1" x14ac:dyDescent="0.25">
      <c r="A49" s="131" t="s">
        <v>86</v>
      </c>
      <c r="B49" s="63" t="s">
        <v>85</v>
      </c>
      <c r="C49" s="59">
        <f>ROUND(IF('Indicator Data'!C51=0,0.1,IF(LOG('Indicator Data'!C51)&gt;C$194,10,IF(LOG('Indicator Data'!C51)&lt;C$195,0,10-(C$194-LOG('Indicator Data'!C51))/(C$194-C$195)*10))),1)</f>
        <v>5.5</v>
      </c>
      <c r="D49" s="59">
        <f>ROUND(IF('Indicator Data'!D51=0,0.1,IF(LOG('Indicator Data'!D51)&gt;D$194,10,IF(LOG('Indicator Data'!D51)&lt;D$195,0,10-(D$194-LOG('Indicator Data'!D51))/(D$194-D$195)*10))),1)</f>
        <v>0.1</v>
      </c>
      <c r="E49" s="59">
        <f t="shared" si="0"/>
        <v>3.3</v>
      </c>
      <c r="F49" s="59">
        <f>ROUND(IF('Indicator Data'!E51="No data",0.1,IF('Indicator Data'!E51=0,0,IF(LOG('Indicator Data'!E51)&gt;F$194,10,IF(LOG('Indicator Data'!E51)&lt;F$195,0,10-(F$194-LOG('Indicator Data'!E51))/(F$194-F$195)*10)))),1)</f>
        <v>0</v>
      </c>
      <c r="G49" s="59">
        <f>ROUND(IF('Indicator Data'!F51=0,0,IF(LOG('Indicator Data'!F51)&gt;G$194,10,IF(LOG('Indicator Data'!F51)&lt;G$195,0,10-(G$194-LOG('Indicator Data'!F51))/(G$194-G$195)*10))),1)</f>
        <v>0</v>
      </c>
      <c r="H49" s="59">
        <f>ROUND(IF('Indicator Data'!G51=0,0,IF(LOG('Indicator Data'!G51)&gt;H$194,10,IF(LOG('Indicator Data'!G51)&lt;H$195,0,10-(H$194-LOG('Indicator Data'!G51))/(H$194-H$195)*10))),1)</f>
        <v>0</v>
      </c>
      <c r="I49" s="59">
        <f>ROUND(IF('Indicator Data'!H51=0,0,IF(LOG('Indicator Data'!H51)&gt;I$194,10,IF(LOG('Indicator Data'!H51)&lt;I$195,0,10-(I$194-LOG('Indicator Data'!H51))/(I$194-I$195)*10))),1)</f>
        <v>0</v>
      </c>
      <c r="J49" s="59">
        <f t="shared" si="1"/>
        <v>0</v>
      </c>
      <c r="K49" s="59">
        <f>ROUND(IF('Indicator Data'!I51=0,0,IF(LOG('Indicator Data'!I51)&gt;K$194,10,IF(LOG('Indicator Data'!I51)&lt;K$195,0,10-(K$194-LOG('Indicator Data'!I51))/(K$194-K$195)*10))),1)</f>
        <v>0</v>
      </c>
      <c r="L49" s="59">
        <f t="shared" si="2"/>
        <v>0</v>
      </c>
      <c r="M49" s="59">
        <f>ROUND(IF('Indicator Data'!J51=0,0,IF(LOG('Indicator Data'!J51)&gt;M$194,10,IF(LOG('Indicator Data'!J51)&lt;M$195,0,10-(M$194-LOG('Indicator Data'!J51))/(M$194-M$195)*10))),1)</f>
        <v>8.9</v>
      </c>
      <c r="N49" s="60">
        <f>'Indicator Data'!C51/'Indicator Data'!$BC51</f>
        <v>1.9677643056008991E-3</v>
      </c>
      <c r="O49" s="60">
        <f>'Indicator Data'!D51/'Indicator Data'!$BC51</f>
        <v>0</v>
      </c>
      <c r="P49" s="60">
        <f>IF(F49=0.1,0,'Indicator Data'!E51/'Indicator Data'!$BC51)</f>
        <v>1.1489425623392133E-4</v>
      </c>
      <c r="Q49" s="60">
        <f>'Indicator Data'!F51/'Indicator Data'!$BC51</f>
        <v>0</v>
      </c>
      <c r="R49" s="60">
        <f>'Indicator Data'!G51/'Indicator Data'!$BC51</f>
        <v>0</v>
      </c>
      <c r="S49" s="60">
        <f>'Indicator Data'!H51/'Indicator Data'!$BC51</f>
        <v>0</v>
      </c>
      <c r="T49" s="60">
        <f>'Indicator Data'!I51/'Indicator Data'!$BC51</f>
        <v>0</v>
      </c>
      <c r="U49" s="60">
        <f>'Indicator Data'!J51/'Indicator Data'!$BC51</f>
        <v>4.7109838701940673E-2</v>
      </c>
      <c r="V49" s="59">
        <f t="shared" si="3"/>
        <v>9.8000000000000007</v>
      </c>
      <c r="W49" s="59">
        <f t="shared" si="4"/>
        <v>0</v>
      </c>
      <c r="X49" s="59">
        <f t="shared" si="5"/>
        <v>7.3</v>
      </c>
      <c r="Y49" s="59">
        <f t="shared" si="6"/>
        <v>0.1</v>
      </c>
      <c r="Z49" s="59">
        <f t="shared" si="7"/>
        <v>0</v>
      </c>
      <c r="AA49" s="59">
        <f t="shared" si="8"/>
        <v>0</v>
      </c>
      <c r="AB49" s="59">
        <f t="shared" si="9"/>
        <v>0</v>
      </c>
      <c r="AC49" s="59">
        <f t="shared" si="10"/>
        <v>0</v>
      </c>
      <c r="AD49" s="59">
        <f t="shared" si="11"/>
        <v>0</v>
      </c>
      <c r="AE49" s="59">
        <f t="shared" si="12"/>
        <v>0</v>
      </c>
      <c r="AF49" s="59">
        <f t="shared" si="13"/>
        <v>10</v>
      </c>
      <c r="AG49" s="59">
        <f>ROUND(IF('Indicator Data'!K51=0,0,IF('Indicator Data'!K51&gt;AG$194,10,IF('Indicator Data'!K51&lt;AG$195,0,10-(AG$194-'Indicator Data'!K51)/(AG$194-AG$195)*10))),1)</f>
        <v>8</v>
      </c>
      <c r="AH49" s="59">
        <f t="shared" si="14"/>
        <v>7.7</v>
      </c>
      <c r="AI49" s="59">
        <f t="shared" si="15"/>
        <v>0.1</v>
      </c>
      <c r="AJ49" s="59">
        <f t="shared" si="16"/>
        <v>0</v>
      </c>
      <c r="AK49" s="59">
        <f t="shared" si="17"/>
        <v>0</v>
      </c>
      <c r="AL49" s="59">
        <f t="shared" si="18"/>
        <v>0</v>
      </c>
      <c r="AM49" s="59">
        <f t="shared" si="19"/>
        <v>0</v>
      </c>
      <c r="AN49" s="59">
        <f t="shared" si="20"/>
        <v>9.5</v>
      </c>
      <c r="AO49" s="61">
        <f t="shared" si="21"/>
        <v>5.7</v>
      </c>
      <c r="AP49" s="61">
        <f t="shared" si="22"/>
        <v>0.1</v>
      </c>
      <c r="AQ49" s="61">
        <f t="shared" si="23"/>
        <v>0</v>
      </c>
      <c r="AR49" s="61">
        <f t="shared" si="24"/>
        <v>0</v>
      </c>
      <c r="AS49" s="59">
        <f t="shared" si="25"/>
        <v>8.8000000000000007</v>
      </c>
      <c r="AT49" s="59">
        <f>IF('Indicator Data'!BD51&lt;1000,"x",ROUND((IF('Indicator Data'!L51&gt;AT$194,10,IF('Indicator Data'!L51&lt;AT$195,0,10-(AT$194-'Indicator Data'!L51)/(AT$194-AT$195)*10))),1))</f>
        <v>10</v>
      </c>
      <c r="AU49" s="61">
        <f t="shared" si="26"/>
        <v>9.4</v>
      </c>
      <c r="AV49" s="62">
        <f t="shared" si="27"/>
        <v>4.5</v>
      </c>
      <c r="AW49" s="59">
        <f>ROUND(IF('Indicator Data'!M51=0,0,IF('Indicator Data'!M51&gt;AW$194,10,IF('Indicator Data'!M51&lt;AW$195,0,10-(AW$194-'Indicator Data'!M51)/(AW$194-AW$195)*10))),1)</f>
        <v>1.4</v>
      </c>
      <c r="AX49" s="59">
        <f>ROUND(IF('Indicator Data'!N51=0,0,IF(LOG('Indicator Data'!N51)&gt;LOG(AX$194),10,IF(LOG('Indicator Data'!N51)&lt;LOG(AX$195),0,10-(LOG(AX$194)-LOG('Indicator Data'!N51))/(LOG(AX$194)-LOG(AX$195))*10))),1)</f>
        <v>0</v>
      </c>
      <c r="AY49" s="61">
        <f t="shared" si="28"/>
        <v>0.7</v>
      </c>
      <c r="AZ49" s="59">
        <f>'Indicator Data'!O51</f>
        <v>0</v>
      </c>
      <c r="BA49" s="59">
        <f>'Indicator Data'!P51</f>
        <v>0</v>
      </c>
      <c r="BB49" s="61">
        <f t="shared" si="29"/>
        <v>0</v>
      </c>
      <c r="BC49" s="62">
        <f t="shared" si="30"/>
        <v>0.5</v>
      </c>
      <c r="BD49" s="16"/>
      <c r="BE49" s="108"/>
    </row>
    <row r="50" spans="1:57" s="4" customFormat="1" x14ac:dyDescent="0.25">
      <c r="A50" s="131" t="s">
        <v>88</v>
      </c>
      <c r="B50" s="63" t="s">
        <v>87</v>
      </c>
      <c r="C50" s="59">
        <f>ROUND(IF('Indicator Data'!C52=0,0.1,IF(LOG('Indicator Data'!C52)&gt;C$194,10,IF(LOG('Indicator Data'!C52)&lt;C$195,0,10-(C$194-LOG('Indicator Data'!C52))/(C$194-C$195)*10))),1)</f>
        <v>3</v>
      </c>
      <c r="D50" s="59">
        <f>ROUND(IF('Indicator Data'!D52=0,0.1,IF(LOG('Indicator Data'!D52)&gt;D$194,10,IF(LOG('Indicator Data'!D52)&lt;D$195,0,10-(D$194-LOG('Indicator Data'!D52))/(D$194-D$195)*10))),1)</f>
        <v>0.1</v>
      </c>
      <c r="E50" s="59">
        <f t="shared" si="0"/>
        <v>1.7</v>
      </c>
      <c r="F50" s="59">
        <f>ROUND(IF('Indicator Data'!E52="No data",0.1,IF('Indicator Data'!E52=0,0,IF(LOG('Indicator Data'!E52)&gt;F$194,10,IF(LOG('Indicator Data'!E52)&lt;F$195,0,10-(F$194-LOG('Indicator Data'!E52))/(F$194-F$195)*10)))),1)</f>
        <v>0.1</v>
      </c>
      <c r="G50" s="59">
        <f>ROUND(IF('Indicator Data'!F52=0,0,IF(LOG('Indicator Data'!F52)&gt;G$194,10,IF(LOG('Indicator Data'!F52)&lt;G$195,0,10-(G$194-LOG('Indicator Data'!F52))/(G$194-G$195)*10))),1)</f>
        <v>0</v>
      </c>
      <c r="H50" s="59">
        <f>ROUND(IF('Indicator Data'!G52=0,0,IF(LOG('Indicator Data'!G52)&gt;H$194,10,IF(LOG('Indicator Data'!G52)&lt;H$195,0,10-(H$194-LOG('Indicator Data'!G52))/(H$194-H$195)*10))),1)</f>
        <v>2.9</v>
      </c>
      <c r="I50" s="59">
        <f>ROUND(IF('Indicator Data'!H52=0,0,IF(LOG('Indicator Data'!H52)&gt;I$194,10,IF(LOG('Indicator Data'!H52)&lt;I$195,0,10-(I$194-LOG('Indicator Data'!H52))/(I$194-I$195)*10))),1)</f>
        <v>3.6</v>
      </c>
      <c r="J50" s="59">
        <f t="shared" si="1"/>
        <v>3.3</v>
      </c>
      <c r="K50" s="59">
        <f>ROUND(IF('Indicator Data'!I52=0,0,IF(LOG('Indicator Data'!I52)&gt;K$194,10,IF(LOG('Indicator Data'!I52)&lt;K$195,0,10-(K$194-LOG('Indicator Data'!I52))/(K$194-K$195)*10))),1)</f>
        <v>5.6</v>
      </c>
      <c r="L50" s="59">
        <f t="shared" si="2"/>
        <v>4.5999999999999996</v>
      </c>
      <c r="M50" s="59">
        <f>ROUND(IF('Indicator Data'!J52=0,0,IF(LOG('Indicator Data'!J52)&gt;M$194,10,IF(LOG('Indicator Data'!J52)&lt;M$195,0,10-(M$194-LOG('Indicator Data'!J52))/(M$194-M$195)*10))),1)</f>
        <v>0</v>
      </c>
      <c r="N50" s="60">
        <f>'Indicator Data'!C52/'Indicator Data'!$BC52</f>
        <v>2.091675440272214E-3</v>
      </c>
      <c r="O50" s="60">
        <f>'Indicator Data'!D52/'Indicator Data'!$BC52</f>
        <v>0</v>
      </c>
      <c r="P50" s="60">
        <f>IF(F50=0.1,0,'Indicator Data'!E52/'Indicator Data'!$BC52)</f>
        <v>0</v>
      </c>
      <c r="Q50" s="60">
        <f>'Indicator Data'!F52/'Indicator Data'!$BC52</f>
        <v>0</v>
      </c>
      <c r="R50" s="60">
        <f>'Indicator Data'!G52/'Indicator Data'!$BC52</f>
        <v>1.9000000000000003E-2</v>
      </c>
      <c r="S50" s="60">
        <f>'Indicator Data'!H52/'Indicator Data'!$BC52</f>
        <v>2E-3</v>
      </c>
      <c r="T50" s="60">
        <f>'Indicator Data'!I52/'Indicator Data'!$BC52</f>
        <v>8.2253090631225615E-5</v>
      </c>
      <c r="U50" s="60">
        <f>'Indicator Data'!J52/'Indicator Data'!$BC52</f>
        <v>0</v>
      </c>
      <c r="V50" s="59">
        <f t="shared" si="3"/>
        <v>10</v>
      </c>
      <c r="W50" s="59">
        <f t="shared" si="4"/>
        <v>0</v>
      </c>
      <c r="X50" s="59">
        <f t="shared" si="5"/>
        <v>7.6</v>
      </c>
      <c r="Y50" s="59">
        <f t="shared" si="6"/>
        <v>0.1</v>
      </c>
      <c r="Z50" s="59">
        <f t="shared" si="7"/>
        <v>0</v>
      </c>
      <c r="AA50" s="59">
        <f t="shared" si="8"/>
        <v>9.5</v>
      </c>
      <c r="AB50" s="59">
        <f t="shared" si="9"/>
        <v>4</v>
      </c>
      <c r="AC50" s="59">
        <f t="shared" si="10"/>
        <v>7.7</v>
      </c>
      <c r="AD50" s="59">
        <f t="shared" si="11"/>
        <v>9.8000000000000007</v>
      </c>
      <c r="AE50" s="59">
        <f t="shared" si="12"/>
        <v>9</v>
      </c>
      <c r="AF50" s="59">
        <f t="shared" si="13"/>
        <v>0</v>
      </c>
      <c r="AG50" s="59">
        <f>ROUND(IF('Indicator Data'!K52=0,0,IF('Indicator Data'!K52&gt;AG$194,10,IF('Indicator Data'!K52&lt;AG$195,0,10-(AG$194-'Indicator Data'!K52)/(AG$194-AG$195)*10))),1)</f>
        <v>0</v>
      </c>
      <c r="AH50" s="59">
        <f t="shared" si="14"/>
        <v>6.5</v>
      </c>
      <c r="AI50" s="59">
        <f t="shared" si="15"/>
        <v>0.1</v>
      </c>
      <c r="AJ50" s="59">
        <f t="shared" si="16"/>
        <v>6.2</v>
      </c>
      <c r="AK50" s="59">
        <f t="shared" si="17"/>
        <v>3.8</v>
      </c>
      <c r="AL50" s="59">
        <f t="shared" si="18"/>
        <v>5.0999999999999996</v>
      </c>
      <c r="AM50" s="59">
        <f t="shared" si="19"/>
        <v>7.7</v>
      </c>
      <c r="AN50" s="59">
        <f t="shared" si="20"/>
        <v>0</v>
      </c>
      <c r="AO50" s="61">
        <f t="shared" si="21"/>
        <v>5.4</v>
      </c>
      <c r="AP50" s="61">
        <f t="shared" si="22"/>
        <v>0.1</v>
      </c>
      <c r="AQ50" s="61">
        <f t="shared" si="23"/>
        <v>0</v>
      </c>
      <c r="AR50" s="61">
        <f t="shared" si="24"/>
        <v>7.4</v>
      </c>
      <c r="AS50" s="59">
        <f t="shared" si="25"/>
        <v>0</v>
      </c>
      <c r="AT50" s="59" t="str">
        <f>IF('Indicator Data'!BD52&lt;1000,"x",ROUND((IF('Indicator Data'!L52&gt;AT$194,10,IF('Indicator Data'!L52&lt;AT$195,0,10-(AT$194-'Indicator Data'!L52)/(AT$194-AT$195)*10))),1))</f>
        <v>x</v>
      </c>
      <c r="AU50" s="61">
        <f t="shared" si="26"/>
        <v>0</v>
      </c>
      <c r="AV50" s="62">
        <f t="shared" si="27"/>
        <v>3.3</v>
      </c>
      <c r="AW50" s="59">
        <f>ROUND(IF('Indicator Data'!M52=0,0,IF('Indicator Data'!M52&gt;AW$194,10,IF('Indicator Data'!M52&lt;AW$195,0,10-(AW$194-'Indicator Data'!M52)/(AW$194-AW$195)*10))),1)</f>
        <v>0</v>
      </c>
      <c r="AX50" s="59">
        <f>ROUND(IF('Indicator Data'!N52=0,0,IF(LOG('Indicator Data'!N52)&gt;LOG(AX$194),10,IF(LOG('Indicator Data'!N52)&lt;LOG(AX$195),0,10-(LOG(AX$194)-LOG('Indicator Data'!N52))/(LOG(AX$194)-LOG(AX$195))*10))),1)</f>
        <v>0</v>
      </c>
      <c r="AY50" s="61">
        <f t="shared" si="28"/>
        <v>0</v>
      </c>
      <c r="AZ50" s="59">
        <f>'Indicator Data'!O52</f>
        <v>0</v>
      </c>
      <c r="BA50" s="59">
        <f>'Indicator Data'!P52</f>
        <v>0</v>
      </c>
      <c r="BB50" s="61">
        <f t="shared" si="29"/>
        <v>0</v>
      </c>
      <c r="BC50" s="62">
        <f t="shared" si="30"/>
        <v>0</v>
      </c>
      <c r="BD50" s="16"/>
      <c r="BE50" s="108"/>
    </row>
    <row r="51" spans="1:57" s="4" customFormat="1" x14ac:dyDescent="0.25">
      <c r="A51" s="131" t="s">
        <v>90</v>
      </c>
      <c r="B51" s="63" t="s">
        <v>89</v>
      </c>
      <c r="C51" s="59">
        <f>ROUND(IF('Indicator Data'!C53=0,0.1,IF(LOG('Indicator Data'!C53)&gt;C$194,10,IF(LOG('Indicator Data'!C53)&lt;C$195,0,10-(C$194-LOG('Indicator Data'!C53))/(C$194-C$195)*10))),1)</f>
        <v>8.3000000000000007</v>
      </c>
      <c r="D51" s="59">
        <f>ROUND(IF('Indicator Data'!D53=0,0.1,IF(LOG('Indicator Data'!D53)&gt;D$194,10,IF(LOG('Indicator Data'!D53)&lt;D$195,0,10-(D$194-LOG('Indicator Data'!D53))/(D$194-D$195)*10))),1)</f>
        <v>9.3000000000000007</v>
      </c>
      <c r="E51" s="59">
        <f t="shared" si="0"/>
        <v>8.9</v>
      </c>
      <c r="F51" s="59">
        <f>ROUND(IF('Indicator Data'!E53="No data",0.1,IF('Indicator Data'!E53=0,0,IF(LOG('Indicator Data'!E53)&gt;F$194,10,IF(LOG('Indicator Data'!E53)&lt;F$195,0,10-(F$194-LOG('Indicator Data'!E53))/(F$194-F$195)*10)))),1)</f>
        <v>6</v>
      </c>
      <c r="G51" s="59">
        <f>ROUND(IF('Indicator Data'!F53=0,0,IF(LOG('Indicator Data'!F53)&gt;G$194,10,IF(LOG('Indicator Data'!F53)&lt;G$195,0,10-(G$194-LOG('Indicator Data'!F53))/(G$194-G$195)*10))),1)</f>
        <v>5.5</v>
      </c>
      <c r="H51" s="59">
        <f>ROUND(IF('Indicator Data'!G53=0,0,IF(LOG('Indicator Data'!G53)&gt;H$194,10,IF(LOG('Indicator Data'!G53)&lt;H$195,0,10-(H$194-LOG('Indicator Data'!G53))/(H$194-H$195)*10))),1)</f>
        <v>8.1999999999999993</v>
      </c>
      <c r="I51" s="59">
        <f>ROUND(IF('Indicator Data'!H53=0,0,IF(LOG('Indicator Data'!H53)&gt;I$194,10,IF(LOG('Indicator Data'!H53)&lt;I$195,0,10-(I$194-LOG('Indicator Data'!H53))/(I$194-I$195)*10))),1)</f>
        <v>7.9</v>
      </c>
      <c r="J51" s="59">
        <f t="shared" si="1"/>
        <v>8.1</v>
      </c>
      <c r="K51" s="59">
        <f>ROUND(IF('Indicator Data'!I53=0,0,IF(LOG('Indicator Data'!I53)&gt;K$194,10,IF(LOG('Indicator Data'!I53)&lt;K$195,0,10-(K$194-LOG('Indicator Data'!I53))/(K$194-K$195)*10))),1)</f>
        <v>8.6</v>
      </c>
      <c r="L51" s="59">
        <f t="shared" si="2"/>
        <v>8.4</v>
      </c>
      <c r="M51" s="59">
        <f>ROUND(IF('Indicator Data'!J53=0,0,IF(LOG('Indicator Data'!J53)&gt;M$194,10,IF(LOG('Indicator Data'!J53)&lt;M$195,0,10-(M$194-LOG('Indicator Data'!J53))/(M$194-M$195)*10))),1)</f>
        <v>0</v>
      </c>
      <c r="N51" s="60">
        <f>'Indicator Data'!C53/'Indicator Data'!$BC53</f>
        <v>2.0237265773912815E-3</v>
      </c>
      <c r="O51" s="60">
        <f>'Indicator Data'!D53/'Indicator Data'!$BC53</f>
        <v>6.0145199406487937E-4</v>
      </c>
      <c r="P51" s="60">
        <f>IF(F51=0.1,0,'Indicator Data'!E53/'Indicator Data'!$BC53)</f>
        <v>2.4638916477406716E-3</v>
      </c>
      <c r="Q51" s="60">
        <f>'Indicator Data'!F53/'Indicator Data'!$BC53</f>
        <v>5.2134959876238187E-7</v>
      </c>
      <c r="R51" s="60">
        <f>'Indicator Data'!G53/'Indicator Data'!$BC53</f>
        <v>1.9000000000000003E-2</v>
      </c>
      <c r="S51" s="60">
        <f>'Indicator Data'!H53/'Indicator Data'!$BC53</f>
        <v>5.2751862836521481E-3</v>
      </c>
      <c r="T51" s="60">
        <f>'Indicator Data'!I53/'Indicator Data'!$BC53</f>
        <v>2.0131159347256213E-5</v>
      </c>
      <c r="U51" s="60">
        <f>'Indicator Data'!J53/'Indicator Data'!$BC53</f>
        <v>0</v>
      </c>
      <c r="V51" s="59">
        <f t="shared" si="3"/>
        <v>10</v>
      </c>
      <c r="W51" s="59">
        <f t="shared" si="4"/>
        <v>6</v>
      </c>
      <c r="X51" s="59">
        <f t="shared" si="5"/>
        <v>8.6999999999999993</v>
      </c>
      <c r="Y51" s="59">
        <f t="shared" si="6"/>
        <v>2.5</v>
      </c>
      <c r="Z51" s="59">
        <f t="shared" si="7"/>
        <v>6</v>
      </c>
      <c r="AA51" s="59">
        <f t="shared" si="8"/>
        <v>9.5</v>
      </c>
      <c r="AB51" s="59">
        <f t="shared" si="9"/>
        <v>10</v>
      </c>
      <c r="AC51" s="59">
        <f t="shared" si="10"/>
        <v>9.8000000000000007</v>
      </c>
      <c r="AD51" s="59">
        <f t="shared" si="11"/>
        <v>8.6</v>
      </c>
      <c r="AE51" s="59">
        <f t="shared" si="12"/>
        <v>9.3000000000000007</v>
      </c>
      <c r="AF51" s="59">
        <f t="shared" si="13"/>
        <v>0</v>
      </c>
      <c r="AG51" s="59">
        <f>ROUND(IF('Indicator Data'!K53=0,0,IF('Indicator Data'!K53&gt;AG$194,10,IF('Indicator Data'!K53&lt;AG$195,0,10-(AG$194-'Indicator Data'!K53)/(AG$194-AG$195)*10))),1)</f>
        <v>0</v>
      </c>
      <c r="AH51" s="59">
        <f t="shared" si="14"/>
        <v>9.1999999999999993</v>
      </c>
      <c r="AI51" s="59">
        <f t="shared" si="15"/>
        <v>7.7</v>
      </c>
      <c r="AJ51" s="59">
        <f t="shared" si="16"/>
        <v>8.9</v>
      </c>
      <c r="AK51" s="59">
        <f t="shared" si="17"/>
        <v>9</v>
      </c>
      <c r="AL51" s="59">
        <f t="shared" si="18"/>
        <v>9</v>
      </c>
      <c r="AM51" s="59">
        <f t="shared" si="19"/>
        <v>8.6</v>
      </c>
      <c r="AN51" s="59">
        <f t="shared" si="20"/>
        <v>0</v>
      </c>
      <c r="AO51" s="61">
        <f t="shared" si="21"/>
        <v>8.8000000000000007</v>
      </c>
      <c r="AP51" s="61">
        <f t="shared" si="22"/>
        <v>4.5</v>
      </c>
      <c r="AQ51" s="61">
        <f t="shared" si="23"/>
        <v>5.8</v>
      </c>
      <c r="AR51" s="61">
        <f t="shared" si="24"/>
        <v>8.9</v>
      </c>
      <c r="AS51" s="59">
        <f t="shared" si="25"/>
        <v>0</v>
      </c>
      <c r="AT51" s="59">
        <f>IF('Indicator Data'!BD53&lt;1000,"x",ROUND((IF('Indicator Data'!L53&gt;AT$194,10,IF('Indicator Data'!L53&lt;AT$195,0,10-(AT$194-'Indicator Data'!L53)/(AT$194-AT$195)*10))),1))</f>
        <v>1.1000000000000001</v>
      </c>
      <c r="AU51" s="61">
        <f t="shared" si="26"/>
        <v>0.6</v>
      </c>
      <c r="AV51" s="62">
        <f t="shared" si="27"/>
        <v>6.6</v>
      </c>
      <c r="AW51" s="59">
        <f>ROUND(IF('Indicator Data'!M53=0,0,IF('Indicator Data'!M53&gt;AW$194,10,IF('Indicator Data'!M53&lt;AW$195,0,10-(AW$194-'Indicator Data'!M53)/(AW$194-AW$195)*10))),1)</f>
        <v>2.1</v>
      </c>
      <c r="AX51" s="59">
        <f>ROUND(IF('Indicator Data'!N53=0,0,IF(LOG('Indicator Data'!N53)&gt;LOG(AX$194),10,IF(LOG('Indicator Data'!N53)&lt;LOG(AX$195),0,10-(LOG(AX$194)-LOG('Indicator Data'!N53))/(LOG(AX$194)-LOG(AX$195))*10))),1)</f>
        <v>0.6</v>
      </c>
      <c r="AY51" s="61">
        <f t="shared" si="28"/>
        <v>1.4</v>
      </c>
      <c r="AZ51" s="59">
        <f>'Indicator Data'!O53</f>
        <v>0</v>
      </c>
      <c r="BA51" s="59">
        <f>'Indicator Data'!P53</f>
        <v>0</v>
      </c>
      <c r="BB51" s="61">
        <f t="shared" si="29"/>
        <v>0</v>
      </c>
      <c r="BC51" s="62">
        <f t="shared" si="30"/>
        <v>1</v>
      </c>
      <c r="BD51" s="16"/>
      <c r="BE51" s="108"/>
    </row>
    <row r="52" spans="1:57" s="4" customFormat="1" x14ac:dyDescent="0.25">
      <c r="A52" s="131" t="s">
        <v>93</v>
      </c>
      <c r="B52" s="63" t="s">
        <v>92</v>
      </c>
      <c r="C52" s="59">
        <f>ROUND(IF('Indicator Data'!C54=0,0.1,IF(LOG('Indicator Data'!C54)&gt;C$194,10,IF(LOG('Indicator Data'!C54)&lt;C$195,0,10-(C$194-LOG('Indicator Data'!C54))/(C$194-C$195)*10))),1)</f>
        <v>8.6999999999999993</v>
      </c>
      <c r="D52" s="59">
        <f>ROUND(IF('Indicator Data'!D54=0,0.1,IF(LOG('Indicator Data'!D54)&gt;D$194,10,IF(LOG('Indicator Data'!D54)&lt;D$195,0,10-(D$194-LOG('Indicator Data'!D54))/(D$194-D$195)*10))),1)</f>
        <v>10</v>
      </c>
      <c r="E52" s="59">
        <f t="shared" si="0"/>
        <v>9.5</v>
      </c>
      <c r="F52" s="59">
        <f>ROUND(IF('Indicator Data'!E54="No data",0.1,IF('Indicator Data'!E54=0,0,IF(LOG('Indicator Data'!E54)&gt;F$194,10,IF(LOG('Indicator Data'!E54)&lt;F$195,0,10-(F$194-LOG('Indicator Data'!E54))/(F$194-F$195)*10)))),1)</f>
        <v>7.3</v>
      </c>
      <c r="G52" s="59">
        <f>ROUND(IF('Indicator Data'!F54=0,0,IF(LOG('Indicator Data'!F54)&gt;G$194,10,IF(LOG('Indicator Data'!F54)&lt;G$195,0,10-(G$194-LOG('Indicator Data'!F54))/(G$194-G$195)*10))),1)</f>
        <v>9.8000000000000007</v>
      </c>
      <c r="H52" s="59">
        <f>ROUND(IF('Indicator Data'!G54=0,0,IF(LOG('Indicator Data'!G54)&gt;H$194,10,IF(LOG('Indicator Data'!G54)&lt;H$195,0,10-(H$194-LOG('Indicator Data'!G54))/(H$194-H$195)*10))),1)</f>
        <v>0</v>
      </c>
      <c r="I52" s="59">
        <f>ROUND(IF('Indicator Data'!H54=0,0,IF(LOG('Indicator Data'!H54)&gt;I$194,10,IF(LOG('Indicator Data'!H54)&lt;I$195,0,10-(I$194-LOG('Indicator Data'!H54))/(I$194-I$195)*10))),1)</f>
        <v>0</v>
      </c>
      <c r="J52" s="59">
        <f t="shared" si="1"/>
        <v>0</v>
      </c>
      <c r="K52" s="59">
        <f>ROUND(IF('Indicator Data'!I54=0,0,IF(LOG('Indicator Data'!I54)&gt;K$194,10,IF(LOG('Indicator Data'!I54)&lt;K$195,0,10-(K$194-LOG('Indicator Data'!I54))/(K$194-K$195)*10))),1)</f>
        <v>0</v>
      </c>
      <c r="L52" s="59">
        <f t="shared" si="2"/>
        <v>0</v>
      </c>
      <c r="M52" s="59">
        <f>ROUND(IF('Indicator Data'!J54=0,0,IF(LOG('Indicator Data'!J54)&gt;M$194,10,IF(LOG('Indicator Data'!J54)&lt;M$195,0,10-(M$194-LOG('Indicator Data'!J54))/(M$194-M$195)*10))),1)</f>
        <v>6.9</v>
      </c>
      <c r="N52" s="60">
        <f>'Indicator Data'!C54/'Indicator Data'!$BC54</f>
        <v>2.0166761621205442E-3</v>
      </c>
      <c r="O52" s="60">
        <f>'Indicator Data'!D54/'Indicator Data'!$BC54</f>
        <v>7.119783346500975E-4</v>
      </c>
      <c r="P52" s="60">
        <f>IF(F52=0.1,0,'Indicator Data'!E54/'Indicator Data'!$BC54)</f>
        <v>5.632227493646301E-3</v>
      </c>
      <c r="Q52" s="60">
        <f>'Indicator Data'!F54/'Indicator Data'!$BC54</f>
        <v>5.2887577642929668E-5</v>
      </c>
      <c r="R52" s="60">
        <f>'Indicator Data'!G54/'Indicator Data'!$BC54</f>
        <v>0</v>
      </c>
      <c r="S52" s="60">
        <f>'Indicator Data'!H54/'Indicator Data'!$BC54</f>
        <v>0</v>
      </c>
      <c r="T52" s="60">
        <f>'Indicator Data'!I54/'Indicator Data'!$BC54</f>
        <v>0</v>
      </c>
      <c r="U52" s="60">
        <f>'Indicator Data'!J54/'Indicator Data'!$BC54</f>
        <v>3.7479365331451056E-4</v>
      </c>
      <c r="V52" s="59">
        <f t="shared" si="3"/>
        <v>10</v>
      </c>
      <c r="W52" s="59">
        <f t="shared" si="4"/>
        <v>7.1</v>
      </c>
      <c r="X52" s="59">
        <f t="shared" si="5"/>
        <v>9</v>
      </c>
      <c r="Y52" s="59">
        <f t="shared" si="6"/>
        <v>5.6</v>
      </c>
      <c r="Z52" s="59">
        <f t="shared" si="7"/>
        <v>10</v>
      </c>
      <c r="AA52" s="59">
        <f t="shared" si="8"/>
        <v>0</v>
      </c>
      <c r="AB52" s="59">
        <f t="shared" si="9"/>
        <v>0</v>
      </c>
      <c r="AC52" s="59">
        <f t="shared" si="10"/>
        <v>0</v>
      </c>
      <c r="AD52" s="59">
        <f t="shared" si="11"/>
        <v>0</v>
      </c>
      <c r="AE52" s="59">
        <f t="shared" si="12"/>
        <v>0</v>
      </c>
      <c r="AF52" s="59">
        <f t="shared" si="13"/>
        <v>0.1</v>
      </c>
      <c r="AG52" s="59">
        <f>ROUND(IF('Indicator Data'!K54=0,0,IF('Indicator Data'!K54&gt;AG$194,10,IF('Indicator Data'!K54&lt;AG$195,0,10-(AG$194-'Indicator Data'!K54)/(AG$194-AG$195)*10))),1)</f>
        <v>4</v>
      </c>
      <c r="AH52" s="59">
        <f t="shared" si="14"/>
        <v>9.4</v>
      </c>
      <c r="AI52" s="59">
        <f t="shared" si="15"/>
        <v>8.6</v>
      </c>
      <c r="AJ52" s="59">
        <f t="shared" si="16"/>
        <v>0</v>
      </c>
      <c r="AK52" s="59">
        <f t="shared" si="17"/>
        <v>0</v>
      </c>
      <c r="AL52" s="59">
        <f t="shared" si="18"/>
        <v>0</v>
      </c>
      <c r="AM52" s="59">
        <f t="shared" si="19"/>
        <v>0</v>
      </c>
      <c r="AN52" s="59">
        <f t="shared" si="20"/>
        <v>4.3</v>
      </c>
      <c r="AO52" s="61">
        <f t="shared" si="21"/>
        <v>9.3000000000000007</v>
      </c>
      <c r="AP52" s="61">
        <f t="shared" si="22"/>
        <v>6.5</v>
      </c>
      <c r="AQ52" s="61">
        <f t="shared" si="23"/>
        <v>9.9</v>
      </c>
      <c r="AR52" s="61">
        <f t="shared" si="24"/>
        <v>0</v>
      </c>
      <c r="AS52" s="59">
        <f t="shared" si="25"/>
        <v>4.2</v>
      </c>
      <c r="AT52" s="59">
        <f>IF('Indicator Data'!BD54&lt;1000,"x",ROUND((IF('Indicator Data'!L54&gt;AT$194,10,IF('Indicator Data'!L54&lt;AT$195,0,10-(AT$194-'Indicator Data'!L54)/(AT$194-AT$195)*10))),1))</f>
        <v>0</v>
      </c>
      <c r="AU52" s="61">
        <f t="shared" si="26"/>
        <v>2.1</v>
      </c>
      <c r="AV52" s="62">
        <f t="shared" si="27"/>
        <v>7.1</v>
      </c>
      <c r="AW52" s="59">
        <f>ROUND(IF('Indicator Data'!M54=0,0,IF('Indicator Data'!M54&gt;AW$194,10,IF('Indicator Data'!M54&lt;AW$195,0,10-(AW$194-'Indicator Data'!M54)/(AW$194-AW$195)*10))),1)</f>
        <v>0.6</v>
      </c>
      <c r="AX52" s="59">
        <f>ROUND(IF('Indicator Data'!N54=0,0,IF(LOG('Indicator Data'!N54)&gt;LOG(AX$194),10,IF(LOG('Indicator Data'!N54)&lt;LOG(AX$195),0,10-(LOG(AX$194)-LOG('Indicator Data'!N54))/(LOG(AX$194)-LOG(AX$195))*10))),1)</f>
        <v>0</v>
      </c>
      <c r="AY52" s="61">
        <f t="shared" si="28"/>
        <v>0.3</v>
      </c>
      <c r="AZ52" s="59">
        <f>'Indicator Data'!O54</f>
        <v>0</v>
      </c>
      <c r="BA52" s="59">
        <f>'Indicator Data'!P54</f>
        <v>2</v>
      </c>
      <c r="BB52" s="61">
        <f t="shared" si="29"/>
        <v>0</v>
      </c>
      <c r="BC52" s="62">
        <f t="shared" si="30"/>
        <v>0.2</v>
      </c>
      <c r="BD52" s="16"/>
      <c r="BE52" s="108"/>
    </row>
    <row r="53" spans="1:57" s="4" customFormat="1" x14ac:dyDescent="0.25">
      <c r="A53" s="131" t="s">
        <v>95</v>
      </c>
      <c r="B53" s="63" t="s">
        <v>94</v>
      </c>
      <c r="C53" s="59">
        <f>ROUND(IF('Indicator Data'!C55=0,0.1,IF(LOG('Indicator Data'!C55)&gt;C$194,10,IF(LOG('Indicator Data'!C55)&lt;C$195,0,10-(C$194-LOG('Indicator Data'!C55))/(C$194-C$195)*10))),1)</f>
        <v>10</v>
      </c>
      <c r="D53" s="59">
        <f>ROUND(IF('Indicator Data'!D55=0,0.1,IF(LOG('Indicator Data'!D55)&gt;D$194,10,IF(LOG('Indicator Data'!D55)&lt;D$195,0,10-(D$194-LOG('Indicator Data'!D55))/(D$194-D$195)*10))),1)</f>
        <v>0.1</v>
      </c>
      <c r="E53" s="59">
        <f t="shared" si="0"/>
        <v>7.6</v>
      </c>
      <c r="F53" s="59">
        <f>ROUND(IF('Indicator Data'!E55="No data",0.1,IF('Indicator Data'!E55=0,0,IF(LOG('Indicator Data'!E55)&gt;F$194,10,IF(LOG('Indicator Data'!E55)&lt;F$195,0,10-(F$194-LOG('Indicator Data'!E55))/(F$194-F$195)*10)))),1)</f>
        <v>8.9</v>
      </c>
      <c r="G53" s="59">
        <f>ROUND(IF('Indicator Data'!F55=0,0,IF(LOG('Indicator Data'!F55)&gt;G$194,10,IF(LOG('Indicator Data'!F55)&lt;G$195,0,10-(G$194-LOG('Indicator Data'!F55))/(G$194-G$195)*10))),1)</f>
        <v>7.9</v>
      </c>
      <c r="H53" s="59">
        <f>ROUND(IF('Indicator Data'!G55=0,0,IF(LOG('Indicator Data'!G55)&gt;H$194,10,IF(LOG('Indicator Data'!G55)&lt;H$195,0,10-(H$194-LOG('Indicator Data'!G55))/(H$194-H$195)*10))),1)</f>
        <v>0</v>
      </c>
      <c r="I53" s="59">
        <f>ROUND(IF('Indicator Data'!H55=0,0,IF(LOG('Indicator Data'!H55)&gt;I$194,10,IF(LOG('Indicator Data'!H55)&lt;I$195,0,10-(I$194-LOG('Indicator Data'!H55))/(I$194-I$195)*10))),1)</f>
        <v>0</v>
      </c>
      <c r="J53" s="59">
        <f t="shared" si="1"/>
        <v>0</v>
      </c>
      <c r="K53" s="59">
        <f>ROUND(IF('Indicator Data'!I55=0,0,IF(LOG('Indicator Data'!I55)&gt;K$194,10,IF(LOG('Indicator Data'!I55)&lt;K$195,0,10-(K$194-LOG('Indicator Data'!I55))/(K$194-K$195)*10))),1)</f>
        <v>0</v>
      </c>
      <c r="L53" s="59">
        <f t="shared" si="2"/>
        <v>0</v>
      </c>
      <c r="M53" s="59">
        <f>ROUND(IF('Indicator Data'!J55=0,0,IF(LOG('Indicator Data'!J55)&gt;M$194,10,IF(LOG('Indicator Data'!J55)&lt;M$195,0,10-(M$194-LOG('Indicator Data'!J55))/(M$194-M$195)*10))),1)</f>
        <v>0</v>
      </c>
      <c r="N53" s="60">
        <f>'Indicator Data'!C55/'Indicator Data'!$BC55</f>
        <v>1.2071070225258209E-3</v>
      </c>
      <c r="O53" s="60">
        <f>'Indicator Data'!D55/'Indicator Data'!$BC55</f>
        <v>0</v>
      </c>
      <c r="P53" s="60">
        <f>IF(F53=0.1,0,'Indicator Data'!E55/'Indicator Data'!$BC55)</f>
        <v>4.1079827608353318E-3</v>
      </c>
      <c r="Q53" s="60">
        <f>'Indicator Data'!F55/'Indicator Data'!$BC55</f>
        <v>9.9626718700414387E-7</v>
      </c>
      <c r="R53" s="60">
        <f>'Indicator Data'!G55/'Indicator Data'!$BC55</f>
        <v>0</v>
      </c>
      <c r="S53" s="60">
        <f>'Indicator Data'!H55/'Indicator Data'!$BC55</f>
        <v>0</v>
      </c>
      <c r="T53" s="60">
        <f>'Indicator Data'!I55/'Indicator Data'!$BC55</f>
        <v>0</v>
      </c>
      <c r="U53" s="60">
        <f>'Indicator Data'!J55/'Indicator Data'!$BC55</f>
        <v>0</v>
      </c>
      <c r="V53" s="59">
        <f t="shared" si="3"/>
        <v>6</v>
      </c>
      <c r="W53" s="59">
        <f t="shared" si="4"/>
        <v>0</v>
      </c>
      <c r="X53" s="59">
        <f t="shared" si="5"/>
        <v>3.6</v>
      </c>
      <c r="Y53" s="59">
        <f t="shared" si="6"/>
        <v>4.0999999999999996</v>
      </c>
      <c r="Z53" s="59">
        <f t="shared" si="7"/>
        <v>6.7</v>
      </c>
      <c r="AA53" s="59">
        <f t="shared" si="8"/>
        <v>0</v>
      </c>
      <c r="AB53" s="59">
        <f t="shared" si="9"/>
        <v>0</v>
      </c>
      <c r="AC53" s="59">
        <f t="shared" si="10"/>
        <v>0</v>
      </c>
      <c r="AD53" s="59">
        <f t="shared" si="11"/>
        <v>0</v>
      </c>
      <c r="AE53" s="59">
        <f t="shared" si="12"/>
        <v>0</v>
      </c>
      <c r="AF53" s="59">
        <f t="shared" si="13"/>
        <v>0</v>
      </c>
      <c r="AG53" s="59">
        <f>ROUND(IF('Indicator Data'!K55=0,0,IF('Indicator Data'!K55&gt;AG$194,10,IF('Indicator Data'!K55&lt;AG$195,0,10-(AG$194-'Indicator Data'!K55)/(AG$194-AG$195)*10))),1)</f>
        <v>0</v>
      </c>
      <c r="AH53" s="59">
        <f t="shared" si="14"/>
        <v>8</v>
      </c>
      <c r="AI53" s="59">
        <f t="shared" si="15"/>
        <v>0.1</v>
      </c>
      <c r="AJ53" s="59">
        <f t="shared" si="16"/>
        <v>0</v>
      </c>
      <c r="AK53" s="59">
        <f t="shared" si="17"/>
        <v>0</v>
      </c>
      <c r="AL53" s="59">
        <f t="shared" si="18"/>
        <v>0</v>
      </c>
      <c r="AM53" s="59">
        <f t="shared" si="19"/>
        <v>0</v>
      </c>
      <c r="AN53" s="59">
        <f t="shared" si="20"/>
        <v>0</v>
      </c>
      <c r="AO53" s="61">
        <f t="shared" si="21"/>
        <v>6</v>
      </c>
      <c r="AP53" s="61">
        <f t="shared" si="22"/>
        <v>7.2</v>
      </c>
      <c r="AQ53" s="61">
        <f t="shared" si="23"/>
        <v>7.3</v>
      </c>
      <c r="AR53" s="61">
        <f t="shared" si="24"/>
        <v>0</v>
      </c>
      <c r="AS53" s="59">
        <f t="shared" si="25"/>
        <v>0</v>
      </c>
      <c r="AT53" s="59">
        <f>IF('Indicator Data'!BD55&lt;1000,"x",ROUND((IF('Indicator Data'!L55&gt;AT$194,10,IF('Indicator Data'!L55&lt;AT$195,0,10-(AT$194-'Indicator Data'!L55)/(AT$194-AT$195)*10))),1))</f>
        <v>2.2000000000000002</v>
      </c>
      <c r="AU53" s="61">
        <f t="shared" si="26"/>
        <v>1.1000000000000001</v>
      </c>
      <c r="AV53" s="62">
        <f t="shared" si="27"/>
        <v>5</v>
      </c>
      <c r="AW53" s="59">
        <f>ROUND(IF('Indicator Data'!M55=0,0,IF('Indicator Data'!M55&gt;AW$194,10,IF('Indicator Data'!M55&lt;AW$195,0,10-(AW$194-'Indicator Data'!M55)/(AW$194-AW$195)*10))),1)</f>
        <v>4.5999999999999996</v>
      </c>
      <c r="AX53" s="59">
        <f>ROUND(IF('Indicator Data'!N55=0,0,IF(LOG('Indicator Data'!N55)&gt;LOG(AX$194),10,IF(LOG('Indicator Data'!N55)&lt;LOG(AX$195),0,10-(LOG(AX$194)-LOG('Indicator Data'!N55))/(LOG(AX$194)-LOG(AX$195))*10))),1)</f>
        <v>5.6</v>
      </c>
      <c r="AY53" s="61">
        <f t="shared" si="28"/>
        <v>5.0999999999999996</v>
      </c>
      <c r="AZ53" s="59">
        <f>'Indicator Data'!O55</f>
        <v>3</v>
      </c>
      <c r="BA53" s="59">
        <f>'Indicator Data'!P55</f>
        <v>4</v>
      </c>
      <c r="BB53" s="61">
        <f t="shared" si="29"/>
        <v>7</v>
      </c>
      <c r="BC53" s="62">
        <f t="shared" si="30"/>
        <v>7</v>
      </c>
      <c r="BD53" s="16"/>
      <c r="BE53" s="108"/>
    </row>
    <row r="54" spans="1:57" s="4" customFormat="1" x14ac:dyDescent="0.25">
      <c r="A54" s="131" t="s">
        <v>97</v>
      </c>
      <c r="B54" s="63" t="s">
        <v>96</v>
      </c>
      <c r="C54" s="59">
        <f>ROUND(IF('Indicator Data'!C56=0,0.1,IF(LOG('Indicator Data'!C56)&gt;C$194,10,IF(LOG('Indicator Data'!C56)&lt;C$195,0,10-(C$194-LOG('Indicator Data'!C56))/(C$194-C$195)*10))),1)</f>
        <v>7.8</v>
      </c>
      <c r="D54" s="59">
        <f>ROUND(IF('Indicator Data'!D56=0,0.1,IF(LOG('Indicator Data'!D56)&gt;D$194,10,IF(LOG('Indicator Data'!D56)&lt;D$195,0,10-(D$194-LOG('Indicator Data'!D56))/(D$194-D$195)*10))),1)</f>
        <v>6.4</v>
      </c>
      <c r="E54" s="59">
        <f t="shared" si="0"/>
        <v>7.2</v>
      </c>
      <c r="F54" s="59">
        <f>ROUND(IF('Indicator Data'!E56="No data",0.1,IF('Indicator Data'!E56=0,0,IF(LOG('Indicator Data'!E56)&gt;F$194,10,IF(LOG('Indicator Data'!E56)&lt;F$195,0,10-(F$194-LOG('Indicator Data'!E56))/(F$194-F$195)*10)))),1)</f>
        <v>4.5999999999999996</v>
      </c>
      <c r="G54" s="59">
        <f>ROUND(IF('Indicator Data'!F56=0,0,IF(LOG('Indicator Data'!F56)&gt;G$194,10,IF(LOG('Indicator Data'!F56)&lt;G$195,0,10-(G$194-LOG('Indicator Data'!F56))/(G$194-G$195)*10))),1)</f>
        <v>8.4</v>
      </c>
      <c r="H54" s="59">
        <f>ROUND(IF('Indicator Data'!G56=0,0,IF(LOG('Indicator Data'!G56)&gt;H$194,10,IF(LOG('Indicator Data'!G56)&lt;H$195,0,10-(H$194-LOG('Indicator Data'!G56))/(H$194-H$195)*10))),1)</f>
        <v>6.4</v>
      </c>
      <c r="I54" s="59">
        <f>ROUND(IF('Indicator Data'!H56=0,0,IF(LOG('Indicator Data'!H56)&gt;I$194,10,IF(LOG('Indicator Data'!H56)&lt;I$195,0,10-(I$194-LOG('Indicator Data'!H56))/(I$194-I$195)*10))),1)</f>
        <v>4.9000000000000004</v>
      </c>
      <c r="J54" s="59">
        <f t="shared" si="1"/>
        <v>5.7</v>
      </c>
      <c r="K54" s="59">
        <f>ROUND(IF('Indicator Data'!I56=0,0,IF(LOG('Indicator Data'!I56)&gt;K$194,10,IF(LOG('Indicator Data'!I56)&lt;K$195,0,10-(K$194-LOG('Indicator Data'!I56))/(K$194-K$195)*10))),1)</f>
        <v>0</v>
      </c>
      <c r="L54" s="59">
        <f t="shared" si="2"/>
        <v>3.4</v>
      </c>
      <c r="M54" s="59">
        <f>ROUND(IF('Indicator Data'!J56=0,0,IF(LOG('Indicator Data'!J56)&gt;M$194,10,IF(LOG('Indicator Data'!J56)&lt;M$195,0,10-(M$194-LOG('Indicator Data'!J56))/(M$194-M$195)*10))),1)</f>
        <v>8</v>
      </c>
      <c r="N54" s="60">
        <f>'Indicator Data'!C56/'Indicator Data'!$BC56</f>
        <v>2.0860570718318062E-3</v>
      </c>
      <c r="O54" s="60">
        <f>'Indicator Data'!D56/'Indicator Data'!$BC56</f>
        <v>1.3344349169732597E-4</v>
      </c>
      <c r="P54" s="60">
        <f>IF(F54=0.1,0,'Indicator Data'!E56/'Indicator Data'!$BC56)</f>
        <v>1.1508347261806734E-3</v>
      </c>
      <c r="Q54" s="60">
        <f>'Indicator Data'!F56/'Indicator Data'!$BC56</f>
        <v>2.6010912501903055E-5</v>
      </c>
      <c r="R54" s="60">
        <f>'Indicator Data'!G56/'Indicator Data'!$BC56</f>
        <v>5.9983924277124514E-3</v>
      </c>
      <c r="S54" s="60">
        <f>'Indicator Data'!H56/'Indicator Data'!$BC56</f>
        <v>1.4210783503230696E-4</v>
      </c>
      <c r="T54" s="60">
        <f>'Indicator Data'!I56/'Indicator Data'!$BC56</f>
        <v>0</v>
      </c>
      <c r="U54" s="60">
        <f>'Indicator Data'!J56/'Indicator Data'!$BC56</f>
        <v>2.619262382972175E-3</v>
      </c>
      <c r="V54" s="59">
        <f t="shared" si="3"/>
        <v>10</v>
      </c>
      <c r="W54" s="59">
        <f t="shared" si="4"/>
        <v>1.3</v>
      </c>
      <c r="X54" s="59">
        <f t="shared" si="5"/>
        <v>7.8</v>
      </c>
      <c r="Y54" s="59">
        <f t="shared" si="6"/>
        <v>1.2</v>
      </c>
      <c r="Z54" s="59">
        <f t="shared" si="7"/>
        <v>9.8000000000000007</v>
      </c>
      <c r="AA54" s="59">
        <f t="shared" si="8"/>
        <v>3</v>
      </c>
      <c r="AB54" s="59">
        <f t="shared" si="9"/>
        <v>0.3</v>
      </c>
      <c r="AC54" s="59">
        <f t="shared" si="10"/>
        <v>1.7</v>
      </c>
      <c r="AD54" s="59">
        <f t="shared" si="11"/>
        <v>0</v>
      </c>
      <c r="AE54" s="59">
        <f t="shared" si="12"/>
        <v>0.9</v>
      </c>
      <c r="AF54" s="59">
        <f t="shared" si="13"/>
        <v>0.9</v>
      </c>
      <c r="AG54" s="59">
        <f>ROUND(IF('Indicator Data'!K56=0,0,IF('Indicator Data'!K56&gt;AG$194,10,IF('Indicator Data'!K56&lt;AG$195,0,10-(AG$194-'Indicator Data'!K56)/(AG$194-AG$195)*10))),1)</f>
        <v>5.3</v>
      </c>
      <c r="AH54" s="59">
        <f t="shared" si="14"/>
        <v>8.9</v>
      </c>
      <c r="AI54" s="59">
        <f t="shared" si="15"/>
        <v>3.9</v>
      </c>
      <c r="AJ54" s="59">
        <f t="shared" si="16"/>
        <v>4.7</v>
      </c>
      <c r="AK54" s="59">
        <f t="shared" si="17"/>
        <v>2.6</v>
      </c>
      <c r="AL54" s="59">
        <f t="shared" si="18"/>
        <v>3.7</v>
      </c>
      <c r="AM54" s="59">
        <f t="shared" si="19"/>
        <v>0</v>
      </c>
      <c r="AN54" s="59">
        <f t="shared" si="20"/>
        <v>5.5</v>
      </c>
      <c r="AO54" s="61">
        <f t="shared" si="21"/>
        <v>7.5</v>
      </c>
      <c r="AP54" s="61">
        <f t="shared" si="22"/>
        <v>3.1</v>
      </c>
      <c r="AQ54" s="61">
        <f t="shared" si="23"/>
        <v>9.1999999999999993</v>
      </c>
      <c r="AR54" s="61">
        <f t="shared" si="24"/>
        <v>2.2000000000000002</v>
      </c>
      <c r="AS54" s="59">
        <f t="shared" si="25"/>
        <v>5.4</v>
      </c>
      <c r="AT54" s="59">
        <f>IF('Indicator Data'!BD56&lt;1000,"x",ROUND((IF('Indicator Data'!L56&gt;AT$194,10,IF('Indicator Data'!L56&lt;AT$195,0,10-(AT$194-'Indicator Data'!L56)/(AT$194-AT$195)*10))),1))</f>
        <v>0</v>
      </c>
      <c r="AU54" s="61">
        <f t="shared" si="26"/>
        <v>2.7</v>
      </c>
      <c r="AV54" s="62">
        <f t="shared" si="27"/>
        <v>5.8</v>
      </c>
      <c r="AW54" s="59">
        <f>ROUND(IF('Indicator Data'!M56=0,0,IF('Indicator Data'!M56&gt;AW$194,10,IF('Indicator Data'!M56&lt;AW$195,0,10-(AW$194-'Indicator Data'!M56)/(AW$194-AW$195)*10))),1)</f>
        <v>0.8</v>
      </c>
      <c r="AX54" s="59">
        <f>ROUND(IF('Indicator Data'!N56=0,0,IF(LOG('Indicator Data'!N56)&gt;LOG(AX$194),10,IF(LOG('Indicator Data'!N56)&lt;LOG(AX$195),0,10-(LOG(AX$194)-LOG('Indicator Data'!N56))/(LOG(AX$194)-LOG(AX$195))*10))),1)</f>
        <v>0</v>
      </c>
      <c r="AY54" s="61">
        <f t="shared" si="28"/>
        <v>0.4</v>
      </c>
      <c r="AZ54" s="59">
        <f>'Indicator Data'!O56</f>
        <v>0</v>
      </c>
      <c r="BA54" s="59">
        <f>'Indicator Data'!P56</f>
        <v>3</v>
      </c>
      <c r="BB54" s="61">
        <f t="shared" si="29"/>
        <v>0</v>
      </c>
      <c r="BC54" s="62">
        <f t="shared" si="30"/>
        <v>0.3</v>
      </c>
      <c r="BD54" s="16"/>
      <c r="BE54" s="108"/>
    </row>
    <row r="55" spans="1:57" s="4" customFormat="1" x14ac:dyDescent="0.25">
      <c r="A55" s="131" t="s">
        <v>99</v>
      </c>
      <c r="B55" s="63" t="s">
        <v>98</v>
      </c>
      <c r="C55" s="59">
        <f>ROUND(IF('Indicator Data'!C57=0,0.1,IF(LOG('Indicator Data'!C57)&gt;C$194,10,IF(LOG('Indicator Data'!C57)&lt;C$195,0,10-(C$194-LOG('Indicator Data'!C57))/(C$194-C$195)*10))),1)</f>
        <v>0</v>
      </c>
      <c r="D55" s="59">
        <f>ROUND(IF('Indicator Data'!D57=0,0.1,IF(LOG('Indicator Data'!D57)&gt;D$194,10,IF(LOG('Indicator Data'!D57)&lt;D$195,0,10-(D$194-LOG('Indicator Data'!D57))/(D$194-D$195)*10))),1)</f>
        <v>0.1</v>
      </c>
      <c r="E55" s="59">
        <f t="shared" si="0"/>
        <v>0.1</v>
      </c>
      <c r="F55" s="59">
        <f>ROUND(IF('Indicator Data'!E57="No data",0.1,IF('Indicator Data'!E57=0,0,IF(LOG('Indicator Data'!E57)&gt;F$194,10,IF(LOG('Indicator Data'!E57)&lt;F$195,0,10-(F$194-LOG('Indicator Data'!E57))/(F$194-F$195)*10)))),1)</f>
        <v>3.8</v>
      </c>
      <c r="G55" s="59">
        <f>ROUND(IF('Indicator Data'!F57=0,0,IF(LOG('Indicator Data'!F57)&gt;G$194,10,IF(LOG('Indicator Data'!F57)&lt;G$195,0,10-(G$194-LOG('Indicator Data'!F57))/(G$194-G$195)*10))),1)</f>
        <v>0</v>
      </c>
      <c r="H55" s="59">
        <f>ROUND(IF('Indicator Data'!G57=0,0,IF(LOG('Indicator Data'!G57)&gt;H$194,10,IF(LOG('Indicator Data'!G57)&lt;H$195,0,10-(H$194-LOG('Indicator Data'!G57))/(H$194-H$195)*10))),1)</f>
        <v>0</v>
      </c>
      <c r="I55" s="59">
        <f>ROUND(IF('Indicator Data'!H57=0,0,IF(LOG('Indicator Data'!H57)&gt;I$194,10,IF(LOG('Indicator Data'!H57)&lt;I$195,0,10-(I$194-LOG('Indicator Data'!H57))/(I$194-I$195)*10))),1)</f>
        <v>0</v>
      </c>
      <c r="J55" s="59">
        <f t="shared" si="1"/>
        <v>0</v>
      </c>
      <c r="K55" s="59">
        <f>ROUND(IF('Indicator Data'!I57=0,0,IF(LOG('Indicator Data'!I57)&gt;K$194,10,IF(LOG('Indicator Data'!I57)&lt;K$195,0,10-(K$194-LOG('Indicator Data'!I57))/(K$194-K$195)*10))),1)</f>
        <v>0</v>
      </c>
      <c r="L55" s="59">
        <f t="shared" si="2"/>
        <v>0</v>
      </c>
      <c r="M55" s="59">
        <f>ROUND(IF('Indicator Data'!J57=0,0,IF(LOG('Indicator Data'!J57)&gt;M$194,10,IF(LOG('Indicator Data'!J57)&lt;M$195,0,10-(M$194-LOG('Indicator Data'!J57))/(M$194-M$195)*10))),1)</f>
        <v>0</v>
      </c>
      <c r="N55" s="60">
        <f>'Indicator Data'!C57/'Indicator Data'!$BC57</f>
        <v>9.2703217601589829E-7</v>
      </c>
      <c r="O55" s="60">
        <f>'Indicator Data'!D57/'Indicator Data'!$BC57</f>
        <v>0</v>
      </c>
      <c r="P55" s="60">
        <f>IF(F55=0.1,0,'Indicator Data'!E57/'Indicator Data'!$BC57)</f>
        <v>4.8878318354661429E-3</v>
      </c>
      <c r="Q55" s="60">
        <f>'Indicator Data'!F57/'Indicator Data'!$BC57</f>
        <v>0</v>
      </c>
      <c r="R55" s="60">
        <f>'Indicator Data'!G57/'Indicator Data'!$BC57</f>
        <v>0</v>
      </c>
      <c r="S55" s="60">
        <f>'Indicator Data'!H57/'Indicator Data'!$BC57</f>
        <v>0</v>
      </c>
      <c r="T55" s="60">
        <f>'Indicator Data'!I57/'Indicator Data'!$BC57</f>
        <v>0</v>
      </c>
      <c r="U55" s="60">
        <f>'Indicator Data'!J57/'Indicator Data'!$BC57</f>
        <v>0</v>
      </c>
      <c r="V55" s="59">
        <f t="shared" si="3"/>
        <v>0</v>
      </c>
      <c r="W55" s="59">
        <f t="shared" si="4"/>
        <v>0</v>
      </c>
      <c r="X55" s="59">
        <f t="shared" si="5"/>
        <v>0</v>
      </c>
      <c r="Y55" s="59">
        <f t="shared" si="6"/>
        <v>4.9000000000000004</v>
      </c>
      <c r="Z55" s="59">
        <f t="shared" si="7"/>
        <v>0</v>
      </c>
      <c r="AA55" s="59">
        <f t="shared" si="8"/>
        <v>0</v>
      </c>
      <c r="AB55" s="59">
        <f t="shared" si="9"/>
        <v>0</v>
      </c>
      <c r="AC55" s="59">
        <f t="shared" si="10"/>
        <v>0</v>
      </c>
      <c r="AD55" s="59">
        <f t="shared" si="11"/>
        <v>0</v>
      </c>
      <c r="AE55" s="59">
        <f t="shared" si="12"/>
        <v>0</v>
      </c>
      <c r="AF55" s="59">
        <f t="shared" si="13"/>
        <v>0</v>
      </c>
      <c r="AG55" s="59">
        <f>ROUND(IF('Indicator Data'!K57=0,0,IF('Indicator Data'!K57&gt;AG$194,10,IF('Indicator Data'!K57&lt;AG$195,0,10-(AG$194-'Indicator Data'!K57)/(AG$194-AG$195)*10))),1)</f>
        <v>0</v>
      </c>
      <c r="AH55" s="59">
        <f t="shared" si="14"/>
        <v>0</v>
      </c>
      <c r="AI55" s="59">
        <f t="shared" si="15"/>
        <v>0.1</v>
      </c>
      <c r="AJ55" s="59">
        <f t="shared" si="16"/>
        <v>0</v>
      </c>
      <c r="AK55" s="59">
        <f t="shared" si="17"/>
        <v>0</v>
      </c>
      <c r="AL55" s="59">
        <f t="shared" si="18"/>
        <v>0</v>
      </c>
      <c r="AM55" s="59">
        <f t="shared" si="19"/>
        <v>0</v>
      </c>
      <c r="AN55" s="59">
        <f t="shared" si="20"/>
        <v>0</v>
      </c>
      <c r="AO55" s="61">
        <f t="shared" si="21"/>
        <v>0.1</v>
      </c>
      <c r="AP55" s="61">
        <f t="shared" si="22"/>
        <v>4.4000000000000004</v>
      </c>
      <c r="AQ55" s="61">
        <f t="shared" si="23"/>
        <v>0</v>
      </c>
      <c r="AR55" s="61">
        <f t="shared" si="24"/>
        <v>0</v>
      </c>
      <c r="AS55" s="59">
        <f t="shared" si="25"/>
        <v>0</v>
      </c>
      <c r="AT55" s="59">
        <f>IF('Indicator Data'!BD57&lt;1000,"x",ROUND((IF('Indicator Data'!L57&gt;AT$194,10,IF('Indicator Data'!L57&lt;AT$195,0,10-(AT$194-'Indicator Data'!L57)/(AT$194-AT$195)*10))),1))</f>
        <v>2.2000000000000002</v>
      </c>
      <c r="AU55" s="61">
        <f t="shared" si="26"/>
        <v>1.1000000000000001</v>
      </c>
      <c r="AV55" s="62">
        <f t="shared" si="27"/>
        <v>1.3</v>
      </c>
      <c r="AW55" s="59">
        <f>ROUND(IF('Indicator Data'!M57=0,0,IF('Indicator Data'!M57&gt;AW$194,10,IF('Indicator Data'!M57&lt;AW$195,0,10-(AW$194-'Indicator Data'!M57)/(AW$194-AW$195)*10))),1)</f>
        <v>0.5</v>
      </c>
      <c r="AX55" s="59">
        <f>ROUND(IF('Indicator Data'!N57=0,0,IF(LOG('Indicator Data'!N57)&gt;LOG(AX$194),10,IF(LOG('Indicator Data'!N57)&lt;LOG(AX$195),0,10-(LOG(AX$194)-LOG('Indicator Data'!N57))/(LOG(AX$194)-LOG(AX$195))*10))),1)</f>
        <v>0</v>
      </c>
      <c r="AY55" s="61">
        <f t="shared" si="28"/>
        <v>0.3</v>
      </c>
      <c r="AZ55" s="59">
        <f>'Indicator Data'!O57</f>
        <v>0</v>
      </c>
      <c r="BA55" s="59">
        <f>'Indicator Data'!P57</f>
        <v>0</v>
      </c>
      <c r="BB55" s="61">
        <f t="shared" si="29"/>
        <v>0</v>
      </c>
      <c r="BC55" s="62">
        <f t="shared" si="30"/>
        <v>0.2</v>
      </c>
      <c r="BD55" s="16"/>
      <c r="BE55" s="108"/>
    </row>
    <row r="56" spans="1:57" s="4" customFormat="1" x14ac:dyDescent="0.25">
      <c r="A56" s="131" t="s">
        <v>101</v>
      </c>
      <c r="B56" s="63" t="s">
        <v>100</v>
      </c>
      <c r="C56" s="59">
        <f>ROUND(IF('Indicator Data'!C58=0,0.1,IF(LOG('Indicator Data'!C58)&gt;C$194,10,IF(LOG('Indicator Data'!C58)&lt;C$195,0,10-(C$194-LOG('Indicator Data'!C58))/(C$194-C$195)*10))),1)</f>
        <v>5.8</v>
      </c>
      <c r="D56" s="59">
        <f>ROUND(IF('Indicator Data'!D58=0,0.1,IF(LOG('Indicator Data'!D58)&gt;D$194,10,IF(LOG('Indicator Data'!D58)&lt;D$195,0,10-(D$194-LOG('Indicator Data'!D58))/(D$194-D$195)*10))),1)</f>
        <v>0.1</v>
      </c>
      <c r="E56" s="59">
        <f t="shared" si="0"/>
        <v>3.5</v>
      </c>
      <c r="F56" s="59">
        <f>ROUND(IF('Indicator Data'!E58="No data",0.1,IF('Indicator Data'!E58=0,0,IF(LOG('Indicator Data'!E58)&gt;F$194,10,IF(LOG('Indicator Data'!E58)&lt;F$195,0,10-(F$194-LOG('Indicator Data'!E58))/(F$194-F$195)*10)))),1)</f>
        <v>4.5999999999999996</v>
      </c>
      <c r="G56" s="59">
        <f>ROUND(IF('Indicator Data'!F58=0,0,IF(LOG('Indicator Data'!F58)&gt;G$194,10,IF(LOG('Indicator Data'!F58)&lt;G$195,0,10-(G$194-LOG('Indicator Data'!F58))/(G$194-G$195)*10))),1)</f>
        <v>0</v>
      </c>
      <c r="H56" s="59">
        <f>ROUND(IF('Indicator Data'!G58=0,0,IF(LOG('Indicator Data'!G58)&gt;H$194,10,IF(LOG('Indicator Data'!G58)&lt;H$195,0,10-(H$194-LOG('Indicator Data'!G58))/(H$194-H$195)*10))),1)</f>
        <v>0</v>
      </c>
      <c r="I56" s="59">
        <f>ROUND(IF('Indicator Data'!H58=0,0,IF(LOG('Indicator Data'!H58)&gt;I$194,10,IF(LOG('Indicator Data'!H58)&lt;I$195,0,10-(I$194-LOG('Indicator Data'!H58))/(I$194-I$195)*10))),1)</f>
        <v>0</v>
      </c>
      <c r="J56" s="59">
        <f t="shared" si="1"/>
        <v>0</v>
      </c>
      <c r="K56" s="59">
        <f>ROUND(IF('Indicator Data'!I58=0,0,IF(LOG('Indicator Data'!I58)&gt;K$194,10,IF(LOG('Indicator Data'!I58)&lt;K$195,0,10-(K$194-LOG('Indicator Data'!I58))/(K$194-K$195)*10))),1)</f>
        <v>0</v>
      </c>
      <c r="L56" s="59">
        <f t="shared" si="2"/>
        <v>0</v>
      </c>
      <c r="M56" s="59">
        <f>ROUND(IF('Indicator Data'!J58=0,0,IF(LOG('Indicator Data'!J58)&gt;M$194,10,IF(LOG('Indicator Data'!J58)&lt;M$195,0,10-(M$194-LOG('Indicator Data'!J58))/(M$194-M$195)*10))),1)</f>
        <v>10</v>
      </c>
      <c r="N56" s="60">
        <f>'Indicator Data'!C58/'Indicator Data'!$BC58</f>
        <v>3.2377755486877156E-4</v>
      </c>
      <c r="O56" s="60">
        <f>'Indicator Data'!D58/'Indicator Data'!$BC58</f>
        <v>0</v>
      </c>
      <c r="P56" s="60">
        <f>IF(F56=0.1,0,'Indicator Data'!E58/'Indicator Data'!$BC58)</f>
        <v>1.0791946878265528E-3</v>
      </c>
      <c r="Q56" s="60">
        <f>'Indicator Data'!F58/'Indicator Data'!$BC58</f>
        <v>0</v>
      </c>
      <c r="R56" s="60">
        <f>'Indicator Data'!G58/'Indicator Data'!$BC58</f>
        <v>0</v>
      </c>
      <c r="S56" s="60">
        <f>'Indicator Data'!H58/'Indicator Data'!$BC58</f>
        <v>0</v>
      </c>
      <c r="T56" s="60">
        <f>'Indicator Data'!I58/'Indicator Data'!$BC58</f>
        <v>0</v>
      </c>
      <c r="U56" s="60">
        <f>'Indicator Data'!J58/'Indicator Data'!$BC58</f>
        <v>3.5933818889061074E-2</v>
      </c>
      <c r="V56" s="59">
        <f t="shared" si="3"/>
        <v>1.6</v>
      </c>
      <c r="W56" s="59">
        <f t="shared" si="4"/>
        <v>0</v>
      </c>
      <c r="X56" s="59">
        <f t="shared" si="5"/>
        <v>0.8</v>
      </c>
      <c r="Y56" s="59">
        <f t="shared" si="6"/>
        <v>1.1000000000000001</v>
      </c>
      <c r="Z56" s="59">
        <f t="shared" si="7"/>
        <v>0</v>
      </c>
      <c r="AA56" s="59">
        <f t="shared" si="8"/>
        <v>0</v>
      </c>
      <c r="AB56" s="59">
        <f t="shared" si="9"/>
        <v>0</v>
      </c>
      <c r="AC56" s="59">
        <f t="shared" si="10"/>
        <v>0</v>
      </c>
      <c r="AD56" s="59">
        <f t="shared" si="11"/>
        <v>0</v>
      </c>
      <c r="AE56" s="59">
        <f t="shared" si="12"/>
        <v>0</v>
      </c>
      <c r="AF56" s="59">
        <f t="shared" si="13"/>
        <v>10</v>
      </c>
      <c r="AG56" s="59">
        <f>ROUND(IF('Indicator Data'!K58=0,0,IF('Indicator Data'!K58&gt;AG$194,10,IF('Indicator Data'!K58&lt;AG$195,0,10-(AG$194-'Indicator Data'!K58)/(AG$194-AG$195)*10))),1)</f>
        <v>4</v>
      </c>
      <c r="AH56" s="59">
        <f t="shared" si="14"/>
        <v>3.7</v>
      </c>
      <c r="AI56" s="59">
        <f t="shared" si="15"/>
        <v>0.1</v>
      </c>
      <c r="AJ56" s="59">
        <f t="shared" si="16"/>
        <v>0</v>
      </c>
      <c r="AK56" s="59">
        <f t="shared" si="17"/>
        <v>0</v>
      </c>
      <c r="AL56" s="59">
        <f t="shared" si="18"/>
        <v>0</v>
      </c>
      <c r="AM56" s="59">
        <f t="shared" si="19"/>
        <v>0</v>
      </c>
      <c r="AN56" s="59">
        <f t="shared" si="20"/>
        <v>10</v>
      </c>
      <c r="AO56" s="61">
        <f t="shared" si="21"/>
        <v>2.2999999999999998</v>
      </c>
      <c r="AP56" s="61">
        <f t="shared" si="22"/>
        <v>3</v>
      </c>
      <c r="AQ56" s="61">
        <f t="shared" si="23"/>
        <v>0</v>
      </c>
      <c r="AR56" s="61">
        <f t="shared" si="24"/>
        <v>0</v>
      </c>
      <c r="AS56" s="59">
        <f t="shared" si="25"/>
        <v>7</v>
      </c>
      <c r="AT56" s="59">
        <f>IF('Indicator Data'!BD58&lt;1000,"x",ROUND((IF('Indicator Data'!L58&gt;AT$194,10,IF('Indicator Data'!L58&lt;AT$195,0,10-(AT$194-'Indicator Data'!L58)/(AT$194-AT$195)*10))),1))</f>
        <v>6.7</v>
      </c>
      <c r="AU56" s="61">
        <f t="shared" si="26"/>
        <v>6.9</v>
      </c>
      <c r="AV56" s="62">
        <f t="shared" si="27"/>
        <v>2.9</v>
      </c>
      <c r="AW56" s="59">
        <f>ROUND(IF('Indicator Data'!M58=0,0,IF('Indicator Data'!M58&gt;AW$194,10,IF('Indicator Data'!M58&lt;AW$195,0,10-(AW$194-'Indicator Data'!M58)/(AW$194-AW$195)*10))),1)</f>
        <v>3.2</v>
      </c>
      <c r="AX56" s="59">
        <f>ROUND(IF('Indicator Data'!N58=0,0,IF(LOG('Indicator Data'!N58)&gt;LOG(AX$194),10,IF(LOG('Indicator Data'!N58)&lt;LOG(AX$195),0,10-(LOG(AX$194)-LOG('Indicator Data'!N58))/(LOG(AX$194)-LOG(AX$195))*10))),1)</f>
        <v>2.5</v>
      </c>
      <c r="AY56" s="61">
        <f t="shared" si="28"/>
        <v>2.9</v>
      </c>
      <c r="AZ56" s="59">
        <f>'Indicator Data'!O58</f>
        <v>0</v>
      </c>
      <c r="BA56" s="59">
        <f>'Indicator Data'!P58</f>
        <v>0</v>
      </c>
      <c r="BB56" s="61">
        <f t="shared" si="29"/>
        <v>0</v>
      </c>
      <c r="BC56" s="62">
        <f t="shared" si="30"/>
        <v>2</v>
      </c>
      <c r="BD56" s="16"/>
      <c r="BE56" s="108"/>
    </row>
    <row r="57" spans="1:57" s="4" customFormat="1" x14ac:dyDescent="0.25">
      <c r="A57" s="131" t="s">
        <v>103</v>
      </c>
      <c r="B57" s="63" t="s">
        <v>102</v>
      </c>
      <c r="C57" s="59">
        <f>ROUND(IF('Indicator Data'!C59=0,0.1,IF(LOG('Indicator Data'!C59)&gt;C$194,10,IF(LOG('Indicator Data'!C59)&lt;C$195,0,10-(C$194-LOG('Indicator Data'!C59))/(C$194-C$195)*10))),1)</f>
        <v>0.1</v>
      </c>
      <c r="D57" s="59">
        <f>ROUND(IF('Indicator Data'!D59=0,0.1,IF(LOG('Indicator Data'!D59)&gt;D$194,10,IF(LOG('Indicator Data'!D59)&lt;D$195,0,10-(D$194-LOG('Indicator Data'!D59))/(D$194-D$195)*10))),1)</f>
        <v>0.1</v>
      </c>
      <c r="E57" s="59">
        <f t="shared" si="0"/>
        <v>0.1</v>
      </c>
      <c r="F57" s="59">
        <f>ROUND(IF('Indicator Data'!E59="No data",0.1,IF('Indicator Data'!E59=0,0,IF(LOG('Indicator Data'!E59)&gt;F$194,10,IF(LOG('Indicator Data'!E59)&lt;F$195,0,10-(F$194-LOG('Indicator Data'!E59))/(F$194-F$195)*10)))),1)</f>
        <v>4.2</v>
      </c>
      <c r="G57" s="59">
        <f>ROUND(IF('Indicator Data'!F59=0,0,IF(LOG('Indicator Data'!F59)&gt;G$194,10,IF(LOG('Indicator Data'!F59)&lt;G$195,0,10-(G$194-LOG('Indicator Data'!F59))/(G$194-G$195)*10))),1)</f>
        <v>0</v>
      </c>
      <c r="H57" s="59">
        <f>ROUND(IF('Indicator Data'!G59=0,0,IF(LOG('Indicator Data'!G59)&gt;H$194,10,IF(LOG('Indicator Data'!G59)&lt;H$195,0,10-(H$194-LOG('Indicator Data'!G59))/(H$194-H$195)*10))),1)</f>
        <v>0</v>
      </c>
      <c r="I57" s="59">
        <f>ROUND(IF('Indicator Data'!H59=0,0,IF(LOG('Indicator Data'!H59)&gt;I$194,10,IF(LOG('Indicator Data'!H59)&lt;I$195,0,10-(I$194-LOG('Indicator Data'!H59))/(I$194-I$195)*10))),1)</f>
        <v>0</v>
      </c>
      <c r="J57" s="59">
        <f t="shared" si="1"/>
        <v>0</v>
      </c>
      <c r="K57" s="59">
        <f>ROUND(IF('Indicator Data'!I59=0,0,IF(LOG('Indicator Data'!I59)&gt;K$194,10,IF(LOG('Indicator Data'!I59)&lt;K$195,0,10-(K$194-LOG('Indicator Data'!I59))/(K$194-K$195)*10))),1)</f>
        <v>0</v>
      </c>
      <c r="L57" s="59">
        <f t="shared" si="2"/>
        <v>0</v>
      </c>
      <c r="M57" s="59">
        <f>ROUND(IF('Indicator Data'!J59=0,0,IF(LOG('Indicator Data'!J59)&gt;M$194,10,IF(LOG('Indicator Data'!J59)&lt;M$195,0,10-(M$194-LOG('Indicator Data'!J59))/(M$194-M$195)*10))),1)</f>
        <v>0</v>
      </c>
      <c r="N57" s="60">
        <f>'Indicator Data'!C59/'Indicator Data'!$BC59</f>
        <v>0</v>
      </c>
      <c r="O57" s="60">
        <f>'Indicator Data'!D59/'Indicator Data'!$BC59</f>
        <v>0</v>
      </c>
      <c r="P57" s="60">
        <f>IF(F57=0.1,0,'Indicator Data'!E59/'Indicator Data'!$BC59)</f>
        <v>3.6133179350508336E-3</v>
      </c>
      <c r="Q57" s="60">
        <f>'Indicator Data'!F59/'Indicator Data'!$BC59</f>
        <v>0</v>
      </c>
      <c r="R57" s="60">
        <f>'Indicator Data'!G59/'Indicator Data'!$BC59</f>
        <v>0</v>
      </c>
      <c r="S57" s="60">
        <f>'Indicator Data'!H59/'Indicator Data'!$BC59</f>
        <v>0</v>
      </c>
      <c r="T57" s="60">
        <f>'Indicator Data'!I59/'Indicator Data'!$BC59</f>
        <v>0</v>
      </c>
      <c r="U57" s="60">
        <f>'Indicator Data'!J59/'Indicator Data'!$BC59</f>
        <v>0</v>
      </c>
      <c r="V57" s="59">
        <f t="shared" si="3"/>
        <v>0</v>
      </c>
      <c r="W57" s="59">
        <f t="shared" si="4"/>
        <v>0</v>
      </c>
      <c r="X57" s="59">
        <f t="shared" si="5"/>
        <v>0</v>
      </c>
      <c r="Y57" s="59">
        <f t="shared" si="6"/>
        <v>3.6</v>
      </c>
      <c r="Z57" s="59">
        <f t="shared" si="7"/>
        <v>0</v>
      </c>
      <c r="AA57" s="59">
        <f t="shared" si="8"/>
        <v>0</v>
      </c>
      <c r="AB57" s="59">
        <f t="shared" si="9"/>
        <v>0</v>
      </c>
      <c r="AC57" s="59">
        <f t="shared" si="10"/>
        <v>0</v>
      </c>
      <c r="AD57" s="59">
        <f t="shared" si="11"/>
        <v>0</v>
      </c>
      <c r="AE57" s="59">
        <f t="shared" si="12"/>
        <v>0</v>
      </c>
      <c r="AF57" s="59">
        <f t="shared" si="13"/>
        <v>0</v>
      </c>
      <c r="AG57" s="59">
        <f>ROUND(IF('Indicator Data'!K59=0,0,IF('Indicator Data'!K59&gt;AG$194,10,IF('Indicator Data'!K59&lt;AG$195,0,10-(AG$194-'Indicator Data'!K59)/(AG$194-AG$195)*10))),1)</f>
        <v>0</v>
      </c>
      <c r="AH57" s="59">
        <f t="shared" si="14"/>
        <v>0.1</v>
      </c>
      <c r="AI57" s="59">
        <f t="shared" si="15"/>
        <v>0.1</v>
      </c>
      <c r="AJ57" s="59">
        <f t="shared" si="16"/>
        <v>0</v>
      </c>
      <c r="AK57" s="59">
        <f t="shared" si="17"/>
        <v>0</v>
      </c>
      <c r="AL57" s="59">
        <f t="shared" si="18"/>
        <v>0</v>
      </c>
      <c r="AM57" s="59">
        <f t="shared" si="19"/>
        <v>0</v>
      </c>
      <c r="AN57" s="59">
        <f t="shared" si="20"/>
        <v>0</v>
      </c>
      <c r="AO57" s="61">
        <f t="shared" si="21"/>
        <v>0.1</v>
      </c>
      <c r="AP57" s="61">
        <f t="shared" si="22"/>
        <v>3.9</v>
      </c>
      <c r="AQ57" s="61">
        <f t="shared" si="23"/>
        <v>0</v>
      </c>
      <c r="AR57" s="61">
        <f t="shared" si="24"/>
        <v>0</v>
      </c>
      <c r="AS57" s="59">
        <f t="shared" si="25"/>
        <v>0</v>
      </c>
      <c r="AT57" s="59">
        <f>IF('Indicator Data'!BD59&lt;1000,"x",ROUND((IF('Indicator Data'!L59&gt;AT$194,10,IF('Indicator Data'!L59&lt;AT$195,0,10-(AT$194-'Indicator Data'!L59)/(AT$194-AT$195)*10))),1))</f>
        <v>0</v>
      </c>
      <c r="AU57" s="61">
        <f t="shared" si="26"/>
        <v>0</v>
      </c>
      <c r="AV57" s="62">
        <f t="shared" si="27"/>
        <v>0.9</v>
      </c>
      <c r="AW57" s="59">
        <f>ROUND(IF('Indicator Data'!M59=0,0,IF('Indicator Data'!M59&gt;AW$194,10,IF('Indicator Data'!M59&lt;AW$195,0,10-(AW$194-'Indicator Data'!M59)/(AW$194-AW$195)*10))),1)</f>
        <v>0.1</v>
      </c>
      <c r="AX57" s="59">
        <f>ROUND(IF('Indicator Data'!N59=0,0,IF(LOG('Indicator Data'!N59)&gt;LOG(AX$194),10,IF(LOG('Indicator Data'!N59)&lt;LOG(AX$195),0,10-(LOG(AX$194)-LOG('Indicator Data'!N59))/(LOG(AX$194)-LOG(AX$195))*10))),1)</f>
        <v>0</v>
      </c>
      <c r="AY57" s="61">
        <f t="shared" si="28"/>
        <v>0.1</v>
      </c>
      <c r="AZ57" s="59">
        <f>'Indicator Data'!O59</f>
        <v>0</v>
      </c>
      <c r="BA57" s="59">
        <f>'Indicator Data'!P59</f>
        <v>1</v>
      </c>
      <c r="BB57" s="61">
        <f t="shared" si="29"/>
        <v>0</v>
      </c>
      <c r="BC57" s="62">
        <f t="shared" si="30"/>
        <v>0.1</v>
      </c>
      <c r="BD57" s="16"/>
      <c r="BE57" s="108"/>
    </row>
    <row r="58" spans="1:57" s="4" customFormat="1" x14ac:dyDescent="0.25">
      <c r="A58" s="131" t="s">
        <v>105</v>
      </c>
      <c r="B58" s="63" t="s">
        <v>104</v>
      </c>
      <c r="C58" s="59">
        <f>ROUND(IF('Indicator Data'!C60=0,0.1,IF(LOG('Indicator Data'!C60)&gt;C$194,10,IF(LOG('Indicator Data'!C60)&lt;C$195,0,10-(C$194-LOG('Indicator Data'!C60))/(C$194-C$195)*10))),1)</f>
        <v>9.6999999999999993</v>
      </c>
      <c r="D58" s="59">
        <f>ROUND(IF('Indicator Data'!D60=0,0.1,IF(LOG('Indicator Data'!D60)&gt;D$194,10,IF(LOG('Indicator Data'!D60)&lt;D$195,0,10-(D$194-LOG('Indicator Data'!D60))/(D$194-D$195)*10))),1)</f>
        <v>0.1</v>
      </c>
      <c r="E58" s="59">
        <f t="shared" si="0"/>
        <v>7.2</v>
      </c>
      <c r="F58" s="59">
        <f>ROUND(IF('Indicator Data'!E60="No data",0.1,IF('Indicator Data'!E60=0,0,IF(LOG('Indicator Data'!E60)&gt;F$194,10,IF(LOG('Indicator Data'!E60)&lt;F$195,0,10-(F$194-LOG('Indicator Data'!E60))/(F$194-F$195)*10)))),1)</f>
        <v>7.9</v>
      </c>
      <c r="G58" s="59">
        <f>ROUND(IF('Indicator Data'!F60=0,0,IF(LOG('Indicator Data'!F60)&gt;G$194,10,IF(LOG('Indicator Data'!F60)&lt;G$195,0,10-(G$194-LOG('Indicator Data'!F60))/(G$194-G$195)*10))),1)</f>
        <v>0</v>
      </c>
      <c r="H58" s="59">
        <f>ROUND(IF('Indicator Data'!G60=0,0,IF(LOG('Indicator Data'!G60)&gt;H$194,10,IF(LOG('Indicator Data'!G60)&lt;H$195,0,10-(H$194-LOG('Indicator Data'!G60))/(H$194-H$195)*10))),1)</f>
        <v>0</v>
      </c>
      <c r="I58" s="59">
        <f>ROUND(IF('Indicator Data'!H60=0,0,IF(LOG('Indicator Data'!H60)&gt;I$194,10,IF(LOG('Indicator Data'!H60)&lt;I$195,0,10-(I$194-LOG('Indicator Data'!H60))/(I$194-I$195)*10))),1)</f>
        <v>0</v>
      </c>
      <c r="J58" s="59">
        <f t="shared" si="1"/>
        <v>0</v>
      </c>
      <c r="K58" s="59">
        <f>ROUND(IF('Indicator Data'!I60=0,0,IF(LOG('Indicator Data'!I60)&gt;K$194,10,IF(LOG('Indicator Data'!I60)&lt;K$195,0,10-(K$194-LOG('Indicator Data'!I60))/(K$194-K$195)*10))),1)</f>
        <v>0</v>
      </c>
      <c r="L58" s="59">
        <f t="shared" si="2"/>
        <v>0</v>
      </c>
      <c r="M58" s="59">
        <f>ROUND(IF('Indicator Data'!J60=0,0,IF(LOG('Indicator Data'!J60)&gt;M$194,10,IF(LOG('Indicator Data'!J60)&lt;M$195,0,10-(M$194-LOG('Indicator Data'!J60))/(M$194-M$195)*10))),1)</f>
        <v>10</v>
      </c>
      <c r="N58" s="60">
        <f>'Indicator Data'!C60/'Indicator Data'!$BC60</f>
        <v>8.0616666773422607E-4</v>
      </c>
      <c r="O58" s="60">
        <f>'Indicator Data'!D60/'Indicator Data'!$BC60</f>
        <v>0</v>
      </c>
      <c r="P58" s="60">
        <f>IF(F58=0.1,0,'Indicator Data'!E60/'Indicator Data'!$BC60)</f>
        <v>1.5376794694974623E-3</v>
      </c>
      <c r="Q58" s="60">
        <f>'Indicator Data'!F60/'Indicator Data'!$BC60</f>
        <v>0</v>
      </c>
      <c r="R58" s="60">
        <f>'Indicator Data'!G60/'Indicator Data'!$BC60</f>
        <v>0</v>
      </c>
      <c r="S58" s="60">
        <f>'Indicator Data'!H60/'Indicator Data'!$BC60</f>
        <v>0</v>
      </c>
      <c r="T58" s="60">
        <f>'Indicator Data'!I60/'Indicator Data'!$BC60</f>
        <v>0</v>
      </c>
      <c r="U58" s="60">
        <f>'Indicator Data'!J60/'Indicator Data'!$BC60</f>
        <v>1.9596649552965702E-2</v>
      </c>
      <c r="V58" s="59">
        <f t="shared" si="3"/>
        <v>4</v>
      </c>
      <c r="W58" s="59">
        <f t="shared" si="4"/>
        <v>0</v>
      </c>
      <c r="X58" s="59">
        <f t="shared" si="5"/>
        <v>2.2000000000000002</v>
      </c>
      <c r="Y58" s="59">
        <f t="shared" si="6"/>
        <v>1.5</v>
      </c>
      <c r="Z58" s="59">
        <f t="shared" si="7"/>
        <v>0</v>
      </c>
      <c r="AA58" s="59">
        <f t="shared" si="8"/>
        <v>0</v>
      </c>
      <c r="AB58" s="59">
        <f t="shared" si="9"/>
        <v>0</v>
      </c>
      <c r="AC58" s="59">
        <f t="shared" si="10"/>
        <v>0</v>
      </c>
      <c r="AD58" s="59">
        <f t="shared" si="11"/>
        <v>0</v>
      </c>
      <c r="AE58" s="59">
        <f t="shared" si="12"/>
        <v>0</v>
      </c>
      <c r="AF58" s="59">
        <f t="shared" si="13"/>
        <v>6.5</v>
      </c>
      <c r="AG58" s="59">
        <f>ROUND(IF('Indicator Data'!K60=0,0,IF('Indicator Data'!K60&gt;AG$194,10,IF('Indicator Data'!K60&lt;AG$195,0,10-(AG$194-'Indicator Data'!K60)/(AG$194-AG$195)*10))),1)</f>
        <v>10</v>
      </c>
      <c r="AH58" s="59">
        <f t="shared" si="14"/>
        <v>6.9</v>
      </c>
      <c r="AI58" s="59">
        <f t="shared" si="15"/>
        <v>0.1</v>
      </c>
      <c r="AJ58" s="59">
        <f t="shared" si="16"/>
        <v>0</v>
      </c>
      <c r="AK58" s="59">
        <f t="shared" si="17"/>
        <v>0</v>
      </c>
      <c r="AL58" s="59">
        <f t="shared" si="18"/>
        <v>0</v>
      </c>
      <c r="AM58" s="59">
        <f t="shared" si="19"/>
        <v>0</v>
      </c>
      <c r="AN58" s="59">
        <f t="shared" si="20"/>
        <v>8.8000000000000007</v>
      </c>
      <c r="AO58" s="61">
        <f t="shared" si="21"/>
        <v>5.2</v>
      </c>
      <c r="AP58" s="61">
        <f t="shared" si="22"/>
        <v>5.6</v>
      </c>
      <c r="AQ58" s="61">
        <f t="shared" si="23"/>
        <v>0</v>
      </c>
      <c r="AR58" s="61">
        <f t="shared" si="24"/>
        <v>0</v>
      </c>
      <c r="AS58" s="59">
        <f t="shared" si="25"/>
        <v>9.4</v>
      </c>
      <c r="AT58" s="59">
        <f>IF('Indicator Data'!BD60&lt;1000,"x",ROUND((IF('Indicator Data'!L60&gt;AT$194,10,IF('Indicator Data'!L60&lt;AT$195,0,10-(AT$194-'Indicator Data'!L60)/(AT$194-AT$195)*10))),1))</f>
        <v>2.2000000000000002</v>
      </c>
      <c r="AU58" s="61">
        <f t="shared" si="26"/>
        <v>5.8</v>
      </c>
      <c r="AV58" s="62">
        <f t="shared" si="27"/>
        <v>3.8</v>
      </c>
      <c r="AW58" s="59">
        <f>ROUND(IF('Indicator Data'!M60=0,0,IF('Indicator Data'!M60&gt;AW$194,10,IF('Indicator Data'!M60&lt;AW$195,0,10-(AW$194-'Indicator Data'!M60)/(AW$194-AW$195)*10))),1)</f>
        <v>9.8000000000000007</v>
      </c>
      <c r="AX58" s="59">
        <f>ROUND(IF('Indicator Data'!N60=0,0,IF(LOG('Indicator Data'!N60)&gt;LOG(AX$194),10,IF(LOG('Indicator Data'!N60)&lt;LOG(AX$195),0,10-(LOG(AX$194)-LOG('Indicator Data'!N60))/(LOG(AX$194)-LOG(AX$195))*10))),1)</f>
        <v>9.1</v>
      </c>
      <c r="AY58" s="61">
        <f t="shared" si="28"/>
        <v>9.5</v>
      </c>
      <c r="AZ58" s="59">
        <f>'Indicator Data'!O60</f>
        <v>3</v>
      </c>
      <c r="BA58" s="59">
        <f>'Indicator Data'!P60</f>
        <v>3</v>
      </c>
      <c r="BB58" s="61">
        <f t="shared" si="29"/>
        <v>0</v>
      </c>
      <c r="BC58" s="62">
        <f t="shared" si="30"/>
        <v>6.7</v>
      </c>
      <c r="BD58" s="16"/>
      <c r="BE58" s="108"/>
    </row>
    <row r="59" spans="1:57" s="4" customFormat="1" x14ac:dyDescent="0.25">
      <c r="A59" s="131" t="s">
        <v>107</v>
      </c>
      <c r="B59" s="63" t="s">
        <v>106</v>
      </c>
      <c r="C59" s="59">
        <f>ROUND(IF('Indicator Data'!C61=0,0.1,IF(LOG('Indicator Data'!C61)&gt;C$194,10,IF(LOG('Indicator Data'!C61)&lt;C$195,0,10-(C$194-LOG('Indicator Data'!C61))/(C$194-C$195)*10))),1)</f>
        <v>5.6</v>
      </c>
      <c r="D59" s="59">
        <f>ROUND(IF('Indicator Data'!D61=0,0.1,IF(LOG('Indicator Data'!D61)&gt;D$194,10,IF(LOG('Indicator Data'!D61)&lt;D$195,0,10-(D$194-LOG('Indicator Data'!D61))/(D$194-D$195)*10))),1)</f>
        <v>0.1</v>
      </c>
      <c r="E59" s="59">
        <f t="shared" si="0"/>
        <v>3.3</v>
      </c>
      <c r="F59" s="59">
        <f>ROUND(IF('Indicator Data'!E61="No data",0.1,IF('Indicator Data'!E61=0,0,IF(LOG('Indicator Data'!E61)&gt;F$194,10,IF(LOG('Indicator Data'!E61)&lt;F$195,0,10-(F$194-LOG('Indicator Data'!E61))/(F$194-F$195)*10)))),1)</f>
        <v>0.1</v>
      </c>
      <c r="G59" s="59">
        <f>ROUND(IF('Indicator Data'!F61=0,0,IF(LOG('Indicator Data'!F61)&gt;G$194,10,IF(LOG('Indicator Data'!F61)&lt;G$195,0,10-(G$194-LOG('Indicator Data'!F61))/(G$194-G$195)*10))),1)</f>
        <v>6.9</v>
      </c>
      <c r="H59" s="59">
        <f>ROUND(IF('Indicator Data'!G61=0,0,IF(LOG('Indicator Data'!G61)&gt;H$194,10,IF(LOG('Indicator Data'!G61)&lt;H$195,0,10-(H$194-LOG('Indicator Data'!G61))/(H$194-H$195)*10))),1)</f>
        <v>5.2</v>
      </c>
      <c r="I59" s="59">
        <f>ROUND(IF('Indicator Data'!H61=0,0,IF(LOG('Indicator Data'!H61)&gt;I$194,10,IF(LOG('Indicator Data'!H61)&lt;I$195,0,10-(I$194-LOG('Indicator Data'!H61))/(I$194-I$195)*10))),1)</f>
        <v>4.4000000000000004</v>
      </c>
      <c r="J59" s="59">
        <f t="shared" si="1"/>
        <v>4.8</v>
      </c>
      <c r="K59" s="59">
        <f>ROUND(IF('Indicator Data'!I61=0,0,IF(LOG('Indicator Data'!I61)&gt;K$194,10,IF(LOG('Indicator Data'!I61)&lt;K$195,0,10-(K$194-LOG('Indicator Data'!I61))/(K$194-K$195)*10))),1)</f>
        <v>7.3</v>
      </c>
      <c r="L59" s="59">
        <f t="shared" si="2"/>
        <v>6.2</v>
      </c>
      <c r="M59" s="59">
        <f>ROUND(IF('Indicator Data'!J61=0,0,IF(LOG('Indicator Data'!J61)&gt;M$194,10,IF(LOG('Indicator Data'!J61)&lt;M$195,0,10-(M$194-LOG('Indicator Data'!J61))/(M$194-M$195)*10))),1)</f>
        <v>7.6</v>
      </c>
      <c r="N59" s="60">
        <f>'Indicator Data'!C61/'Indicator Data'!$BC61</f>
        <v>2.0171609990185697E-3</v>
      </c>
      <c r="O59" s="60">
        <f>'Indicator Data'!D61/'Indicator Data'!$BC61</f>
        <v>0</v>
      </c>
      <c r="P59" s="60">
        <f>IF(F59=0.1,0,'Indicator Data'!E61/'Indicator Data'!$BC61)</f>
        <v>0</v>
      </c>
      <c r="Q59" s="60">
        <f>'Indicator Data'!F61/'Indicator Data'!$BC61</f>
        <v>3.2267345259256123E-5</v>
      </c>
      <c r="R59" s="60">
        <f>'Indicator Data'!G61/'Indicator Data'!$BC61</f>
        <v>1.2821046480767389E-2</v>
      </c>
      <c r="S59" s="60">
        <f>'Indicator Data'!H61/'Indicator Data'!$BC61</f>
        <v>5.0238414377122922E-4</v>
      </c>
      <c r="T59" s="60">
        <f>'Indicator Data'!I61/'Indicator Data'!$BC61</f>
        <v>4.9187183164242754E-5</v>
      </c>
      <c r="U59" s="60">
        <f>'Indicator Data'!J61/'Indicator Data'!$BC61</f>
        <v>1.1751442418132875E-2</v>
      </c>
      <c r="V59" s="59">
        <f t="shared" si="3"/>
        <v>10</v>
      </c>
      <c r="W59" s="59">
        <f t="shared" si="4"/>
        <v>0</v>
      </c>
      <c r="X59" s="59">
        <f t="shared" si="5"/>
        <v>7.6</v>
      </c>
      <c r="Y59" s="59">
        <f t="shared" si="6"/>
        <v>0.1</v>
      </c>
      <c r="Z59" s="59">
        <f t="shared" si="7"/>
        <v>10</v>
      </c>
      <c r="AA59" s="59">
        <f t="shared" si="8"/>
        <v>6.4</v>
      </c>
      <c r="AB59" s="59">
        <f t="shared" si="9"/>
        <v>1</v>
      </c>
      <c r="AC59" s="59">
        <f t="shared" si="10"/>
        <v>4.2</v>
      </c>
      <c r="AD59" s="59">
        <f t="shared" si="11"/>
        <v>9.4</v>
      </c>
      <c r="AE59" s="59">
        <f t="shared" si="12"/>
        <v>7.7</v>
      </c>
      <c r="AF59" s="59">
        <f t="shared" si="13"/>
        <v>3.9</v>
      </c>
      <c r="AG59" s="59">
        <f>ROUND(IF('Indicator Data'!K61=0,0,IF('Indicator Data'!K61&gt;AG$194,10,IF('Indicator Data'!K61&lt;AG$195,0,10-(AG$194-'Indicator Data'!K61)/(AG$194-AG$195)*10))),1)</f>
        <v>1.3</v>
      </c>
      <c r="AH59" s="59">
        <f t="shared" si="14"/>
        <v>7.8</v>
      </c>
      <c r="AI59" s="59">
        <f t="shared" si="15"/>
        <v>0.1</v>
      </c>
      <c r="AJ59" s="59">
        <f t="shared" si="16"/>
        <v>5.8</v>
      </c>
      <c r="AK59" s="59">
        <f t="shared" si="17"/>
        <v>2.7</v>
      </c>
      <c r="AL59" s="59">
        <f t="shared" si="18"/>
        <v>4.4000000000000004</v>
      </c>
      <c r="AM59" s="59">
        <f t="shared" si="19"/>
        <v>8.4</v>
      </c>
      <c r="AN59" s="59">
        <f t="shared" si="20"/>
        <v>6.1</v>
      </c>
      <c r="AO59" s="61">
        <f t="shared" si="21"/>
        <v>5.9</v>
      </c>
      <c r="AP59" s="61">
        <f t="shared" si="22"/>
        <v>0.1</v>
      </c>
      <c r="AQ59" s="61">
        <f t="shared" si="23"/>
        <v>8.9</v>
      </c>
      <c r="AR59" s="61">
        <f t="shared" si="24"/>
        <v>7</v>
      </c>
      <c r="AS59" s="59">
        <f t="shared" si="25"/>
        <v>3.7</v>
      </c>
      <c r="AT59" s="59">
        <f>IF('Indicator Data'!BD61&lt;1000,"x",ROUND((IF('Indicator Data'!L61&gt;AT$194,10,IF('Indicator Data'!L61&lt;AT$195,0,10-(AT$194-'Indicator Data'!L61)/(AT$194-AT$195)*10))),1))</f>
        <v>0</v>
      </c>
      <c r="AU59" s="61">
        <f t="shared" si="26"/>
        <v>1.9</v>
      </c>
      <c r="AV59" s="62">
        <f t="shared" si="27"/>
        <v>5.7</v>
      </c>
      <c r="AW59" s="59">
        <f>ROUND(IF('Indicator Data'!M61=0,0,IF('Indicator Data'!M61&gt;AW$194,10,IF('Indicator Data'!M61&lt;AW$195,0,10-(AW$194-'Indicator Data'!M61)/(AW$194-AW$195)*10))),1)</f>
        <v>0.4</v>
      </c>
      <c r="AX59" s="59">
        <f>ROUND(IF('Indicator Data'!N61=0,0,IF(LOG('Indicator Data'!N61)&gt;LOG(AX$194),10,IF(LOG('Indicator Data'!N61)&lt;LOG(AX$195),0,10-(LOG(AX$194)-LOG('Indicator Data'!N61))/(LOG(AX$194)-LOG(AX$195))*10))),1)</f>
        <v>0</v>
      </c>
      <c r="AY59" s="61">
        <f t="shared" si="28"/>
        <v>0.2</v>
      </c>
      <c r="AZ59" s="59">
        <f>'Indicator Data'!O61</f>
        <v>1</v>
      </c>
      <c r="BA59" s="59">
        <f>'Indicator Data'!P61</f>
        <v>0</v>
      </c>
      <c r="BB59" s="61">
        <f t="shared" si="29"/>
        <v>0</v>
      </c>
      <c r="BC59" s="62">
        <f t="shared" si="30"/>
        <v>0.1</v>
      </c>
      <c r="BD59" s="16"/>
      <c r="BE59" s="108"/>
    </row>
    <row r="60" spans="1:57" s="4" customFormat="1" x14ac:dyDescent="0.25">
      <c r="A60" s="131" t="s">
        <v>109</v>
      </c>
      <c r="B60" s="63" t="s">
        <v>108</v>
      </c>
      <c r="C60" s="59">
        <f>ROUND(IF('Indicator Data'!C62=0,0.1,IF(LOG('Indicator Data'!C62)&gt;C$194,10,IF(LOG('Indicator Data'!C62)&lt;C$195,0,10-(C$194-LOG('Indicator Data'!C62))/(C$194-C$195)*10))),1)</f>
        <v>0.1</v>
      </c>
      <c r="D60" s="59">
        <f>ROUND(IF('Indicator Data'!D62=0,0.1,IF(LOG('Indicator Data'!D62)&gt;D$194,10,IF(LOG('Indicator Data'!D62)&lt;D$195,0,10-(D$194-LOG('Indicator Data'!D62))/(D$194-D$195)*10))),1)</f>
        <v>0.1</v>
      </c>
      <c r="E60" s="59">
        <f t="shared" si="0"/>
        <v>0.1</v>
      </c>
      <c r="F60" s="59">
        <f>ROUND(IF('Indicator Data'!E62="No data",0.1,IF('Indicator Data'!E62=0,0,IF(LOG('Indicator Data'!E62)&gt;F$194,10,IF(LOG('Indicator Data'!E62)&lt;F$195,0,10-(F$194-LOG('Indicator Data'!E62))/(F$194-F$195)*10)))),1)</f>
        <v>0.1</v>
      </c>
      <c r="G60" s="59">
        <f>ROUND(IF('Indicator Data'!F62=0,0,IF(LOG('Indicator Data'!F62)&gt;G$194,10,IF(LOG('Indicator Data'!F62)&lt;G$195,0,10-(G$194-LOG('Indicator Data'!F62))/(G$194-G$195)*10))),1)</f>
        <v>0</v>
      </c>
      <c r="H60" s="59">
        <f>ROUND(IF('Indicator Data'!G62=0,0,IF(LOG('Indicator Data'!G62)&gt;H$194,10,IF(LOG('Indicator Data'!G62)&lt;H$195,0,10-(H$194-LOG('Indicator Data'!G62))/(H$194-H$195)*10))),1)</f>
        <v>0</v>
      </c>
      <c r="I60" s="59">
        <f>ROUND(IF('Indicator Data'!H62=0,0,IF(LOG('Indicator Data'!H62)&gt;I$194,10,IF(LOG('Indicator Data'!H62)&lt;I$195,0,10-(I$194-LOG('Indicator Data'!H62))/(I$194-I$195)*10))),1)</f>
        <v>0</v>
      </c>
      <c r="J60" s="59">
        <f t="shared" si="1"/>
        <v>0</v>
      </c>
      <c r="K60" s="59">
        <f>ROUND(IF('Indicator Data'!I62=0,0,IF(LOG('Indicator Data'!I62)&gt;K$194,10,IF(LOG('Indicator Data'!I62)&lt;K$195,0,10-(K$194-LOG('Indicator Data'!I62))/(K$194-K$195)*10))),1)</f>
        <v>0</v>
      </c>
      <c r="L60" s="59">
        <f t="shared" si="2"/>
        <v>0</v>
      </c>
      <c r="M60" s="59">
        <f>ROUND(IF('Indicator Data'!J62=0,0,IF(LOG('Indicator Data'!J62)&gt;M$194,10,IF(LOG('Indicator Data'!J62)&lt;M$195,0,10-(M$194-LOG('Indicator Data'!J62))/(M$194-M$195)*10))),1)</f>
        <v>0</v>
      </c>
      <c r="N60" s="60">
        <f>'Indicator Data'!C62/'Indicator Data'!$BC62</f>
        <v>0</v>
      </c>
      <c r="O60" s="60">
        <f>'Indicator Data'!D62/'Indicator Data'!$BC62</f>
        <v>0</v>
      </c>
      <c r="P60" s="60">
        <f>IF(F60=0.1,0,'Indicator Data'!E62/'Indicator Data'!$BC62)</f>
        <v>0</v>
      </c>
      <c r="Q60" s="60">
        <f>'Indicator Data'!F62/'Indicator Data'!$BC62</f>
        <v>0</v>
      </c>
      <c r="R60" s="60">
        <f>'Indicator Data'!G62/'Indicator Data'!$BC62</f>
        <v>0</v>
      </c>
      <c r="S60" s="60">
        <f>'Indicator Data'!H62/'Indicator Data'!$BC62</f>
        <v>0</v>
      </c>
      <c r="T60" s="60">
        <f>'Indicator Data'!I62/'Indicator Data'!$BC62</f>
        <v>0</v>
      </c>
      <c r="U60" s="60">
        <f>'Indicator Data'!J62/'Indicator Data'!$BC62</f>
        <v>0</v>
      </c>
      <c r="V60" s="59">
        <f t="shared" si="3"/>
        <v>0</v>
      </c>
      <c r="W60" s="59">
        <f t="shared" si="4"/>
        <v>0</v>
      </c>
      <c r="X60" s="59">
        <f t="shared" si="5"/>
        <v>0</v>
      </c>
      <c r="Y60" s="59">
        <f t="shared" si="6"/>
        <v>0.1</v>
      </c>
      <c r="Z60" s="59">
        <f t="shared" si="7"/>
        <v>0</v>
      </c>
      <c r="AA60" s="59">
        <f t="shared" si="8"/>
        <v>0</v>
      </c>
      <c r="AB60" s="59">
        <f t="shared" si="9"/>
        <v>0</v>
      </c>
      <c r="AC60" s="59">
        <f t="shared" si="10"/>
        <v>0</v>
      </c>
      <c r="AD60" s="59">
        <f t="shared" si="11"/>
        <v>0</v>
      </c>
      <c r="AE60" s="59">
        <f t="shared" si="12"/>
        <v>0</v>
      </c>
      <c r="AF60" s="59">
        <f t="shared" si="13"/>
        <v>0</v>
      </c>
      <c r="AG60" s="59">
        <f>ROUND(IF('Indicator Data'!K62=0,0,IF('Indicator Data'!K62&gt;AG$194,10,IF('Indicator Data'!K62&lt;AG$195,0,10-(AG$194-'Indicator Data'!K62)/(AG$194-AG$195)*10))),1)</f>
        <v>0</v>
      </c>
      <c r="AH60" s="59">
        <f t="shared" si="14"/>
        <v>0.1</v>
      </c>
      <c r="AI60" s="59">
        <f t="shared" si="15"/>
        <v>0.1</v>
      </c>
      <c r="AJ60" s="59">
        <f t="shared" si="16"/>
        <v>0</v>
      </c>
      <c r="AK60" s="59">
        <f t="shared" si="17"/>
        <v>0</v>
      </c>
      <c r="AL60" s="59">
        <f t="shared" si="18"/>
        <v>0</v>
      </c>
      <c r="AM60" s="59">
        <f t="shared" si="19"/>
        <v>0</v>
      </c>
      <c r="AN60" s="59">
        <f t="shared" si="20"/>
        <v>0</v>
      </c>
      <c r="AO60" s="61">
        <f t="shared" si="21"/>
        <v>0.1</v>
      </c>
      <c r="AP60" s="61">
        <f t="shared" si="22"/>
        <v>0.1</v>
      </c>
      <c r="AQ60" s="61">
        <f t="shared" si="23"/>
        <v>0</v>
      </c>
      <c r="AR60" s="61">
        <f t="shared" si="24"/>
        <v>0</v>
      </c>
      <c r="AS60" s="59">
        <f t="shared" si="25"/>
        <v>0</v>
      </c>
      <c r="AT60" s="59">
        <f>IF('Indicator Data'!BD62&lt;1000,"x",ROUND((IF('Indicator Data'!L62&gt;AT$194,10,IF('Indicator Data'!L62&lt;AT$195,0,10-(AT$194-'Indicator Data'!L62)/(AT$194-AT$195)*10))),1))</f>
        <v>0</v>
      </c>
      <c r="AU60" s="61">
        <f t="shared" si="26"/>
        <v>0</v>
      </c>
      <c r="AV60" s="62">
        <f t="shared" si="27"/>
        <v>0.1</v>
      </c>
      <c r="AW60" s="59">
        <f>ROUND(IF('Indicator Data'!M62=0,0,IF('Indicator Data'!M62&gt;AW$194,10,IF('Indicator Data'!M62&lt;AW$195,0,10-(AW$194-'Indicator Data'!M62)/(AW$194-AW$195)*10))),1)</f>
        <v>0.1</v>
      </c>
      <c r="AX60" s="59">
        <f>ROUND(IF('Indicator Data'!N62=0,0,IF(LOG('Indicator Data'!N62)&gt;LOG(AX$194),10,IF(LOG('Indicator Data'!N62)&lt;LOG(AX$195),0,10-(LOG(AX$194)-LOG('Indicator Data'!N62))/(LOG(AX$194)-LOG(AX$195))*10))),1)</f>
        <v>0</v>
      </c>
      <c r="AY60" s="61">
        <f t="shared" si="28"/>
        <v>0.1</v>
      </c>
      <c r="AZ60" s="59">
        <f>'Indicator Data'!O62</f>
        <v>0</v>
      </c>
      <c r="BA60" s="59">
        <f>'Indicator Data'!P62</f>
        <v>0</v>
      </c>
      <c r="BB60" s="61">
        <f t="shared" si="29"/>
        <v>0</v>
      </c>
      <c r="BC60" s="62">
        <f t="shared" si="30"/>
        <v>0.1</v>
      </c>
      <c r="BD60" s="16"/>
      <c r="BE60" s="108"/>
    </row>
    <row r="61" spans="1:57" s="4" customFormat="1" x14ac:dyDescent="0.25">
      <c r="A61" s="131" t="s">
        <v>111</v>
      </c>
      <c r="B61" s="63" t="s">
        <v>110</v>
      </c>
      <c r="C61" s="59">
        <f>ROUND(IF('Indicator Data'!C63=0,0.1,IF(LOG('Indicator Data'!C63)&gt;C$194,10,IF(LOG('Indicator Data'!C63)&lt;C$195,0,10-(C$194-LOG('Indicator Data'!C63))/(C$194-C$195)*10))),1)</f>
        <v>7.4</v>
      </c>
      <c r="D61" s="59">
        <f>ROUND(IF('Indicator Data'!D63=0,0.1,IF(LOG('Indicator Data'!D63)&gt;D$194,10,IF(LOG('Indicator Data'!D63)&lt;D$195,0,10-(D$194-LOG('Indicator Data'!D63))/(D$194-D$195)*10))),1)</f>
        <v>0.1</v>
      </c>
      <c r="E61" s="59">
        <f t="shared" si="0"/>
        <v>4.7</v>
      </c>
      <c r="F61" s="59">
        <f>ROUND(IF('Indicator Data'!E63="No data",0.1,IF('Indicator Data'!E63=0,0,IF(LOG('Indicator Data'!E63)&gt;F$194,10,IF(LOG('Indicator Data'!E63)&lt;F$195,0,10-(F$194-LOG('Indicator Data'!E63))/(F$194-F$195)*10)))),1)</f>
        <v>8.1999999999999993</v>
      </c>
      <c r="G61" s="59">
        <f>ROUND(IF('Indicator Data'!F63=0,0,IF(LOG('Indicator Data'!F63)&gt;G$194,10,IF(LOG('Indicator Data'!F63)&lt;G$195,0,10-(G$194-LOG('Indicator Data'!F63))/(G$194-G$195)*10))),1)</f>
        <v>6.6</v>
      </c>
      <c r="H61" s="59">
        <f>ROUND(IF('Indicator Data'!G63=0,0,IF(LOG('Indicator Data'!G63)&gt;H$194,10,IF(LOG('Indicator Data'!G63)&lt;H$195,0,10-(H$194-LOG('Indicator Data'!G63))/(H$194-H$195)*10))),1)</f>
        <v>0</v>
      </c>
      <c r="I61" s="59">
        <f>ROUND(IF('Indicator Data'!H63=0,0,IF(LOG('Indicator Data'!H63)&gt;I$194,10,IF(LOG('Indicator Data'!H63)&lt;I$195,0,10-(I$194-LOG('Indicator Data'!H63))/(I$194-I$195)*10))),1)</f>
        <v>0</v>
      </c>
      <c r="J61" s="59">
        <f t="shared" si="1"/>
        <v>0</v>
      </c>
      <c r="K61" s="59">
        <f>ROUND(IF('Indicator Data'!I63=0,0,IF(LOG('Indicator Data'!I63)&gt;K$194,10,IF(LOG('Indicator Data'!I63)&lt;K$195,0,10-(K$194-LOG('Indicator Data'!I63))/(K$194-K$195)*10))),1)</f>
        <v>0</v>
      </c>
      <c r="L61" s="59">
        <f t="shared" si="2"/>
        <v>0</v>
      </c>
      <c r="M61" s="59">
        <f>ROUND(IF('Indicator Data'!J63=0,0,IF(LOG('Indicator Data'!J63)&gt;M$194,10,IF(LOG('Indicator Data'!J63)&lt;M$195,0,10-(M$194-LOG('Indicator Data'!J63))/(M$194-M$195)*10))),1)</f>
        <v>0</v>
      </c>
      <c r="N61" s="60">
        <f>'Indicator Data'!C63/'Indicator Data'!$BC63</f>
        <v>1.4209591755332142E-4</v>
      </c>
      <c r="O61" s="60">
        <f>'Indicator Data'!D63/'Indicator Data'!$BC63</f>
        <v>0</v>
      </c>
      <c r="P61" s="60">
        <f>IF(F61=0.1,0,'Indicator Data'!E63/'Indicator Data'!$BC63)</f>
        <v>2.9926414190234898E-3</v>
      </c>
      <c r="Q61" s="60">
        <f>'Indicator Data'!F63/'Indicator Data'!$BC63</f>
        <v>3.2698818604838504E-7</v>
      </c>
      <c r="R61" s="60">
        <f>'Indicator Data'!G63/'Indicator Data'!$BC63</f>
        <v>0</v>
      </c>
      <c r="S61" s="60">
        <f>'Indicator Data'!H63/'Indicator Data'!$BC63</f>
        <v>0</v>
      </c>
      <c r="T61" s="60">
        <f>'Indicator Data'!I63/'Indicator Data'!$BC63</f>
        <v>0</v>
      </c>
      <c r="U61" s="60">
        <f>'Indicator Data'!J63/'Indicator Data'!$BC63</f>
        <v>0</v>
      </c>
      <c r="V61" s="59">
        <f t="shared" si="3"/>
        <v>0.7</v>
      </c>
      <c r="W61" s="59">
        <f t="shared" si="4"/>
        <v>0</v>
      </c>
      <c r="X61" s="59">
        <f t="shared" si="5"/>
        <v>0.4</v>
      </c>
      <c r="Y61" s="59">
        <f t="shared" si="6"/>
        <v>3</v>
      </c>
      <c r="Z61" s="59">
        <f t="shared" si="7"/>
        <v>5.6</v>
      </c>
      <c r="AA61" s="59">
        <f t="shared" si="8"/>
        <v>0</v>
      </c>
      <c r="AB61" s="59">
        <f t="shared" si="9"/>
        <v>0</v>
      </c>
      <c r="AC61" s="59">
        <f t="shared" si="10"/>
        <v>0</v>
      </c>
      <c r="AD61" s="59">
        <f t="shared" si="11"/>
        <v>0</v>
      </c>
      <c r="AE61" s="59">
        <f t="shared" si="12"/>
        <v>0</v>
      </c>
      <c r="AF61" s="59">
        <f t="shared" si="13"/>
        <v>0</v>
      </c>
      <c r="AG61" s="59">
        <f>ROUND(IF('Indicator Data'!K63=0,0,IF('Indicator Data'!K63&gt;AG$194,10,IF('Indicator Data'!K63&lt;AG$195,0,10-(AG$194-'Indicator Data'!K63)/(AG$194-AG$195)*10))),1)</f>
        <v>4</v>
      </c>
      <c r="AH61" s="59">
        <f t="shared" si="14"/>
        <v>4.0999999999999996</v>
      </c>
      <c r="AI61" s="59">
        <f t="shared" si="15"/>
        <v>0.1</v>
      </c>
      <c r="AJ61" s="59">
        <f t="shared" si="16"/>
        <v>0</v>
      </c>
      <c r="AK61" s="59">
        <f t="shared" si="17"/>
        <v>0</v>
      </c>
      <c r="AL61" s="59">
        <f t="shared" si="18"/>
        <v>0</v>
      </c>
      <c r="AM61" s="59">
        <f t="shared" si="19"/>
        <v>0</v>
      </c>
      <c r="AN61" s="59">
        <f t="shared" si="20"/>
        <v>0</v>
      </c>
      <c r="AO61" s="61">
        <f t="shared" si="21"/>
        <v>2.8</v>
      </c>
      <c r="AP61" s="61">
        <f t="shared" si="22"/>
        <v>6.3</v>
      </c>
      <c r="AQ61" s="61">
        <f t="shared" si="23"/>
        <v>6.1</v>
      </c>
      <c r="AR61" s="61">
        <f t="shared" si="24"/>
        <v>0</v>
      </c>
      <c r="AS61" s="59">
        <f t="shared" si="25"/>
        <v>2</v>
      </c>
      <c r="AT61" s="59">
        <f>IF('Indicator Data'!BD63&lt;1000,"x",ROUND((IF('Indicator Data'!L63&gt;AT$194,10,IF('Indicator Data'!L63&lt;AT$195,0,10-(AT$194-'Indicator Data'!L63)/(AT$194-AT$195)*10))),1))</f>
        <v>1.1000000000000001</v>
      </c>
      <c r="AU61" s="61">
        <f t="shared" si="26"/>
        <v>1.6</v>
      </c>
      <c r="AV61" s="62">
        <f t="shared" si="27"/>
        <v>3.8</v>
      </c>
      <c r="AW61" s="59">
        <f>ROUND(IF('Indicator Data'!M63=0,0,IF('Indicator Data'!M63&gt;AW$194,10,IF('Indicator Data'!M63&lt;AW$195,0,10-(AW$194-'Indicator Data'!M63)/(AW$194-AW$195)*10))),1)</f>
        <v>3.1</v>
      </c>
      <c r="AX61" s="59">
        <f>ROUND(IF('Indicator Data'!N63=0,0,IF(LOG('Indicator Data'!N63)&gt;LOG(AX$194),10,IF(LOG('Indicator Data'!N63)&lt;LOG(AX$195),0,10-(LOG(AX$194)-LOG('Indicator Data'!N63))/(LOG(AX$194)-LOG(AX$195))*10))),1)</f>
        <v>6</v>
      </c>
      <c r="AY61" s="61">
        <f t="shared" si="28"/>
        <v>4.7</v>
      </c>
      <c r="AZ61" s="59">
        <f>'Indicator Data'!O63</f>
        <v>0</v>
      </c>
      <c r="BA61" s="59">
        <f>'Indicator Data'!P63</f>
        <v>2</v>
      </c>
      <c r="BB61" s="61">
        <f t="shared" si="29"/>
        <v>0</v>
      </c>
      <c r="BC61" s="62">
        <f t="shared" si="30"/>
        <v>3.3</v>
      </c>
      <c r="BD61" s="16"/>
      <c r="BE61" s="108"/>
    </row>
    <row r="62" spans="1:57" s="4" customFormat="1" x14ac:dyDescent="0.25">
      <c r="A62" s="131" t="s">
        <v>113</v>
      </c>
      <c r="B62" s="63" t="s">
        <v>112</v>
      </c>
      <c r="C62" s="59">
        <f>ROUND(IF('Indicator Data'!C64=0,0.1,IF(LOG('Indicator Data'!C64)&gt;C$194,10,IF(LOG('Indicator Data'!C64)&lt;C$195,0,10-(C$194-LOG('Indicator Data'!C64))/(C$194-C$195)*10))),1)</f>
        <v>4.5999999999999996</v>
      </c>
      <c r="D62" s="59">
        <f>ROUND(IF('Indicator Data'!D64=0,0.1,IF(LOG('Indicator Data'!D64)&gt;D$194,10,IF(LOG('Indicator Data'!D64)&lt;D$195,0,10-(D$194-LOG('Indicator Data'!D64))/(D$194-D$195)*10))),1)</f>
        <v>0.1</v>
      </c>
      <c r="E62" s="59">
        <f t="shared" si="0"/>
        <v>2.6</v>
      </c>
      <c r="F62" s="59">
        <f>ROUND(IF('Indicator Data'!E64="No data",0.1,IF('Indicator Data'!E64=0,0,IF(LOG('Indicator Data'!E64)&gt;F$194,10,IF(LOG('Indicator Data'!E64)&lt;F$195,0,10-(F$194-LOG('Indicator Data'!E64))/(F$194-F$195)*10)))),1)</f>
        <v>4.5999999999999996</v>
      </c>
      <c r="G62" s="59">
        <f>ROUND(IF('Indicator Data'!F64=0,0,IF(LOG('Indicator Data'!F64)&gt;G$194,10,IF(LOG('Indicator Data'!F64)&lt;G$195,0,10-(G$194-LOG('Indicator Data'!F64))/(G$194-G$195)*10))),1)</f>
        <v>0</v>
      </c>
      <c r="H62" s="59">
        <f>ROUND(IF('Indicator Data'!G64=0,0,IF(LOG('Indicator Data'!G64)&gt;H$194,10,IF(LOG('Indicator Data'!G64)&lt;H$195,0,10-(H$194-LOG('Indicator Data'!G64))/(H$194-H$195)*10))),1)</f>
        <v>0</v>
      </c>
      <c r="I62" s="59">
        <f>ROUND(IF('Indicator Data'!H64=0,0,IF(LOG('Indicator Data'!H64)&gt;I$194,10,IF(LOG('Indicator Data'!H64)&lt;I$195,0,10-(I$194-LOG('Indicator Data'!H64))/(I$194-I$195)*10))),1)</f>
        <v>0</v>
      </c>
      <c r="J62" s="59">
        <f t="shared" si="1"/>
        <v>0</v>
      </c>
      <c r="K62" s="59">
        <f>ROUND(IF('Indicator Data'!I64=0,0,IF(LOG('Indicator Data'!I64)&gt;K$194,10,IF(LOG('Indicator Data'!I64)&lt;K$195,0,10-(K$194-LOG('Indicator Data'!I64))/(K$194-K$195)*10))),1)</f>
        <v>0</v>
      </c>
      <c r="L62" s="59">
        <f t="shared" si="2"/>
        <v>0</v>
      </c>
      <c r="M62" s="59">
        <f>ROUND(IF('Indicator Data'!J64=0,0,IF(LOG('Indicator Data'!J64)&gt;M$194,10,IF(LOG('Indicator Data'!J64)&lt;M$195,0,10-(M$194-LOG('Indicator Data'!J64))/(M$194-M$195)*10))),1)</f>
        <v>0</v>
      </c>
      <c r="N62" s="60">
        <f>'Indicator Data'!C64/'Indicator Data'!$BC64</f>
        <v>4.061024787910863E-4</v>
      </c>
      <c r="O62" s="60">
        <f>'Indicator Data'!D64/'Indicator Data'!$BC64</f>
        <v>0</v>
      </c>
      <c r="P62" s="60">
        <f>IF(F62=0.1,0,'Indicator Data'!E64/'Indicator Data'!$BC64)</f>
        <v>4.1190566767015015E-3</v>
      </c>
      <c r="Q62" s="60">
        <f>'Indicator Data'!F64/'Indicator Data'!$BC64</f>
        <v>0</v>
      </c>
      <c r="R62" s="60">
        <f>'Indicator Data'!G64/'Indicator Data'!$BC64</f>
        <v>0</v>
      </c>
      <c r="S62" s="60">
        <f>'Indicator Data'!H64/'Indicator Data'!$BC64</f>
        <v>0</v>
      </c>
      <c r="T62" s="60">
        <f>'Indicator Data'!I64/'Indicator Data'!$BC64</f>
        <v>0</v>
      </c>
      <c r="U62" s="60">
        <f>'Indicator Data'!J64/'Indicator Data'!$BC64</f>
        <v>0</v>
      </c>
      <c r="V62" s="59">
        <f t="shared" si="3"/>
        <v>2</v>
      </c>
      <c r="W62" s="59">
        <f t="shared" si="4"/>
        <v>0</v>
      </c>
      <c r="X62" s="59">
        <f t="shared" si="5"/>
        <v>1</v>
      </c>
      <c r="Y62" s="59">
        <f t="shared" si="6"/>
        <v>4.0999999999999996</v>
      </c>
      <c r="Z62" s="59">
        <f t="shared" si="7"/>
        <v>0</v>
      </c>
      <c r="AA62" s="59">
        <f t="shared" si="8"/>
        <v>0</v>
      </c>
      <c r="AB62" s="59">
        <f t="shared" si="9"/>
        <v>0</v>
      </c>
      <c r="AC62" s="59">
        <f t="shared" si="10"/>
        <v>0</v>
      </c>
      <c r="AD62" s="59">
        <f t="shared" si="11"/>
        <v>0</v>
      </c>
      <c r="AE62" s="59">
        <f t="shared" si="12"/>
        <v>0</v>
      </c>
      <c r="AF62" s="59">
        <f t="shared" si="13"/>
        <v>0</v>
      </c>
      <c r="AG62" s="59">
        <f>ROUND(IF('Indicator Data'!K64=0,0,IF('Indicator Data'!K64&gt;AG$194,10,IF('Indicator Data'!K64&lt;AG$195,0,10-(AG$194-'Indicator Data'!K64)/(AG$194-AG$195)*10))),1)</f>
        <v>0</v>
      </c>
      <c r="AH62" s="59">
        <f t="shared" si="14"/>
        <v>3.3</v>
      </c>
      <c r="AI62" s="59">
        <f t="shared" si="15"/>
        <v>0.1</v>
      </c>
      <c r="AJ62" s="59">
        <f t="shared" si="16"/>
        <v>0</v>
      </c>
      <c r="AK62" s="59">
        <f t="shared" si="17"/>
        <v>0</v>
      </c>
      <c r="AL62" s="59">
        <f t="shared" si="18"/>
        <v>0</v>
      </c>
      <c r="AM62" s="59">
        <f t="shared" si="19"/>
        <v>0</v>
      </c>
      <c r="AN62" s="59">
        <f t="shared" si="20"/>
        <v>0</v>
      </c>
      <c r="AO62" s="61">
        <f t="shared" si="21"/>
        <v>1.8</v>
      </c>
      <c r="AP62" s="61">
        <f t="shared" si="22"/>
        <v>4.4000000000000004</v>
      </c>
      <c r="AQ62" s="61">
        <f t="shared" si="23"/>
        <v>0</v>
      </c>
      <c r="AR62" s="61">
        <f t="shared" si="24"/>
        <v>0</v>
      </c>
      <c r="AS62" s="59">
        <f t="shared" si="25"/>
        <v>0</v>
      </c>
      <c r="AT62" s="59">
        <f>IF('Indicator Data'!BD64&lt;1000,"x",ROUND((IF('Indicator Data'!L64&gt;AT$194,10,IF('Indicator Data'!L64&lt;AT$195,0,10-(AT$194-'Indicator Data'!L64)/(AT$194-AT$195)*10))),1))</f>
        <v>1.1000000000000001</v>
      </c>
      <c r="AU62" s="61">
        <f t="shared" si="26"/>
        <v>0.6</v>
      </c>
      <c r="AV62" s="62">
        <f t="shared" si="27"/>
        <v>1.5</v>
      </c>
      <c r="AW62" s="59">
        <f>ROUND(IF('Indicator Data'!M64=0,0,IF('Indicator Data'!M64&gt;AW$194,10,IF('Indicator Data'!M64&lt;AW$195,0,10-(AW$194-'Indicator Data'!M64)/(AW$194-AW$195)*10))),1)</f>
        <v>0.5</v>
      </c>
      <c r="AX62" s="59">
        <f>ROUND(IF('Indicator Data'!N64=0,0,IF(LOG('Indicator Data'!N64)&gt;LOG(AX$194),10,IF(LOG('Indicator Data'!N64)&lt;LOG(AX$195),0,10-(LOG(AX$194)-LOG('Indicator Data'!N64))/(LOG(AX$194)-LOG(AX$195))*10))),1)</f>
        <v>0</v>
      </c>
      <c r="AY62" s="61">
        <f t="shared" si="28"/>
        <v>0.3</v>
      </c>
      <c r="AZ62" s="59">
        <f>'Indicator Data'!O64</f>
        <v>2</v>
      </c>
      <c r="BA62" s="59">
        <f>'Indicator Data'!P64</f>
        <v>0</v>
      </c>
      <c r="BB62" s="61">
        <f t="shared" si="29"/>
        <v>0</v>
      </c>
      <c r="BC62" s="62">
        <f t="shared" si="30"/>
        <v>0.2</v>
      </c>
      <c r="BD62" s="16"/>
      <c r="BE62" s="108"/>
    </row>
    <row r="63" spans="1:57" s="4" customFormat="1" x14ac:dyDescent="0.25">
      <c r="A63" s="131" t="s">
        <v>115</v>
      </c>
      <c r="B63" s="63" t="s">
        <v>114</v>
      </c>
      <c r="C63" s="59">
        <f>ROUND(IF('Indicator Data'!C65=0,0.1,IF(LOG('Indicator Data'!C65)&gt;C$194,10,IF(LOG('Indicator Data'!C65)&lt;C$195,0,10-(C$194-LOG('Indicator Data'!C65))/(C$194-C$195)*10))),1)</f>
        <v>0.1</v>
      </c>
      <c r="D63" s="59">
        <f>ROUND(IF('Indicator Data'!D65=0,0.1,IF(LOG('Indicator Data'!D65)&gt;D$194,10,IF(LOG('Indicator Data'!D65)&lt;D$195,0,10-(D$194-LOG('Indicator Data'!D65))/(D$194-D$195)*10))),1)</f>
        <v>0.1</v>
      </c>
      <c r="E63" s="59">
        <f t="shared" si="0"/>
        <v>0.1</v>
      </c>
      <c r="F63" s="59">
        <f>ROUND(IF('Indicator Data'!E65="No data",0.1,IF('Indicator Data'!E65=0,0,IF(LOG('Indicator Data'!E65)&gt;F$194,10,IF(LOG('Indicator Data'!E65)&lt;F$195,0,10-(F$194-LOG('Indicator Data'!E65))/(F$194-F$195)*10)))),1)</f>
        <v>3.9</v>
      </c>
      <c r="G63" s="59">
        <f>ROUND(IF('Indicator Data'!F65=0,0,IF(LOG('Indicator Data'!F65)&gt;G$194,10,IF(LOG('Indicator Data'!F65)&lt;G$195,0,10-(G$194-LOG('Indicator Data'!F65))/(G$194-G$195)*10))),1)</f>
        <v>0</v>
      </c>
      <c r="H63" s="59">
        <f>ROUND(IF('Indicator Data'!G65=0,0,IF(LOG('Indicator Data'!G65)&gt;H$194,10,IF(LOG('Indicator Data'!G65)&lt;H$195,0,10-(H$194-LOG('Indicator Data'!G65))/(H$194-H$195)*10))),1)</f>
        <v>0</v>
      </c>
      <c r="I63" s="59">
        <f>ROUND(IF('Indicator Data'!H65=0,0,IF(LOG('Indicator Data'!H65)&gt;I$194,10,IF(LOG('Indicator Data'!H65)&lt;I$195,0,10-(I$194-LOG('Indicator Data'!H65))/(I$194-I$195)*10))),1)</f>
        <v>0</v>
      </c>
      <c r="J63" s="59">
        <f t="shared" si="1"/>
        <v>0</v>
      </c>
      <c r="K63" s="59">
        <f>ROUND(IF('Indicator Data'!I65=0,0,IF(LOG('Indicator Data'!I65)&gt;K$194,10,IF(LOG('Indicator Data'!I65)&lt;K$195,0,10-(K$194-LOG('Indicator Data'!I65))/(K$194-K$195)*10))),1)</f>
        <v>0</v>
      </c>
      <c r="L63" s="59">
        <f t="shared" si="2"/>
        <v>0</v>
      </c>
      <c r="M63" s="59">
        <f>ROUND(IF('Indicator Data'!J65=0,0,IF(LOG('Indicator Data'!J65)&gt;M$194,10,IF(LOG('Indicator Data'!J65)&lt;M$195,0,10-(M$194-LOG('Indicator Data'!J65))/(M$194-M$195)*10))),1)</f>
        <v>8.1</v>
      </c>
      <c r="N63" s="60">
        <f>'Indicator Data'!C65/'Indicator Data'!$BC65</f>
        <v>0</v>
      </c>
      <c r="O63" s="60">
        <f>'Indicator Data'!D65/'Indicator Data'!$BC65</f>
        <v>0</v>
      </c>
      <c r="P63" s="60">
        <f>IF(F63=0.1,0,'Indicator Data'!E65/'Indicator Data'!$BC65)</f>
        <v>1.9271281022128451E-3</v>
      </c>
      <c r="Q63" s="60">
        <f>'Indicator Data'!F65/'Indicator Data'!$BC65</f>
        <v>0</v>
      </c>
      <c r="R63" s="60">
        <f>'Indicator Data'!G65/'Indicator Data'!$BC65</f>
        <v>0</v>
      </c>
      <c r="S63" s="60">
        <f>'Indicator Data'!H65/'Indicator Data'!$BC65</f>
        <v>0</v>
      </c>
      <c r="T63" s="60">
        <f>'Indicator Data'!I65/'Indicator Data'!$BC65</f>
        <v>0</v>
      </c>
      <c r="U63" s="60">
        <f>'Indicator Data'!J65/'Indicator Data'!$BC65</f>
        <v>9.0916284264207399E-3</v>
      </c>
      <c r="V63" s="59">
        <f t="shared" si="3"/>
        <v>0</v>
      </c>
      <c r="W63" s="59">
        <f t="shared" si="4"/>
        <v>0</v>
      </c>
      <c r="X63" s="59">
        <f t="shared" si="5"/>
        <v>0</v>
      </c>
      <c r="Y63" s="59">
        <f t="shared" si="6"/>
        <v>1.9</v>
      </c>
      <c r="Z63" s="59">
        <f t="shared" si="7"/>
        <v>0</v>
      </c>
      <c r="AA63" s="59">
        <f t="shared" si="8"/>
        <v>0</v>
      </c>
      <c r="AB63" s="59">
        <f t="shared" si="9"/>
        <v>0</v>
      </c>
      <c r="AC63" s="59">
        <f t="shared" si="10"/>
        <v>0</v>
      </c>
      <c r="AD63" s="59">
        <f t="shared" si="11"/>
        <v>0</v>
      </c>
      <c r="AE63" s="59">
        <f t="shared" si="12"/>
        <v>0</v>
      </c>
      <c r="AF63" s="59">
        <f t="shared" si="13"/>
        <v>3</v>
      </c>
      <c r="AG63" s="59">
        <f>ROUND(IF('Indicator Data'!K65=0,0,IF('Indicator Data'!K65&gt;AG$194,10,IF('Indicator Data'!K65&lt;AG$195,0,10-(AG$194-'Indicator Data'!K65)/(AG$194-AG$195)*10))),1)</f>
        <v>2.7</v>
      </c>
      <c r="AH63" s="59">
        <f t="shared" si="14"/>
        <v>0.1</v>
      </c>
      <c r="AI63" s="59">
        <f t="shared" si="15"/>
        <v>0.1</v>
      </c>
      <c r="AJ63" s="59">
        <f t="shared" si="16"/>
        <v>0</v>
      </c>
      <c r="AK63" s="59">
        <f t="shared" si="17"/>
        <v>0</v>
      </c>
      <c r="AL63" s="59">
        <f t="shared" si="18"/>
        <v>0</v>
      </c>
      <c r="AM63" s="59">
        <f t="shared" si="19"/>
        <v>0</v>
      </c>
      <c r="AN63" s="59">
        <f t="shared" si="20"/>
        <v>6.2</v>
      </c>
      <c r="AO63" s="61">
        <f t="shared" si="21"/>
        <v>0.1</v>
      </c>
      <c r="AP63" s="61">
        <f t="shared" si="22"/>
        <v>3</v>
      </c>
      <c r="AQ63" s="61">
        <f t="shared" si="23"/>
        <v>0</v>
      </c>
      <c r="AR63" s="61">
        <f t="shared" si="24"/>
        <v>0</v>
      </c>
      <c r="AS63" s="59">
        <f t="shared" si="25"/>
        <v>4.5</v>
      </c>
      <c r="AT63" s="59">
        <f>IF('Indicator Data'!BD65&lt;1000,"x",ROUND((IF('Indicator Data'!L65&gt;AT$194,10,IF('Indicator Data'!L65&lt;AT$195,0,10-(AT$194-'Indicator Data'!L65)/(AT$194-AT$195)*10))),1))</f>
        <v>2.2000000000000002</v>
      </c>
      <c r="AU63" s="61">
        <f t="shared" si="26"/>
        <v>3.4</v>
      </c>
      <c r="AV63" s="62">
        <f t="shared" si="27"/>
        <v>1.4</v>
      </c>
      <c r="AW63" s="59">
        <f>ROUND(IF('Indicator Data'!M65=0,0,IF('Indicator Data'!M65&gt;AW$194,10,IF('Indicator Data'!M65&lt;AW$195,0,10-(AW$194-'Indicator Data'!M65)/(AW$194-AW$195)*10))),1)</f>
        <v>0.3</v>
      </c>
      <c r="AX63" s="59">
        <f>ROUND(IF('Indicator Data'!N65=0,0,IF(LOG('Indicator Data'!N65)&gt;LOG(AX$194),10,IF(LOG('Indicator Data'!N65)&lt;LOG(AX$195),0,10-(LOG(AX$194)-LOG('Indicator Data'!N65))/(LOG(AX$194)-LOG(AX$195))*10))),1)</f>
        <v>0</v>
      </c>
      <c r="AY63" s="61">
        <f t="shared" si="28"/>
        <v>0.2</v>
      </c>
      <c r="AZ63" s="59">
        <f>'Indicator Data'!O65</f>
        <v>0</v>
      </c>
      <c r="BA63" s="59">
        <f>'Indicator Data'!P65</f>
        <v>0</v>
      </c>
      <c r="BB63" s="61">
        <f t="shared" si="29"/>
        <v>0</v>
      </c>
      <c r="BC63" s="62">
        <f t="shared" si="30"/>
        <v>0.1</v>
      </c>
      <c r="BD63" s="16"/>
      <c r="BE63" s="108"/>
    </row>
    <row r="64" spans="1:57" s="4" customFormat="1" x14ac:dyDescent="0.25">
      <c r="A64" s="131" t="s">
        <v>117</v>
      </c>
      <c r="B64" s="63" t="s">
        <v>116</v>
      </c>
      <c r="C64" s="59">
        <f>ROUND(IF('Indicator Data'!C66=0,0.1,IF(LOG('Indicator Data'!C66)&gt;C$194,10,IF(LOG('Indicator Data'!C66)&lt;C$195,0,10-(C$194-LOG('Indicator Data'!C66))/(C$194-C$195)*10))),1)</f>
        <v>7.5</v>
      </c>
      <c r="D64" s="59">
        <f>ROUND(IF('Indicator Data'!D66=0,0.1,IF(LOG('Indicator Data'!D66)&gt;D$194,10,IF(LOG('Indicator Data'!D66)&lt;D$195,0,10-(D$194-LOG('Indicator Data'!D66))/(D$194-D$195)*10))),1)</f>
        <v>7.7</v>
      </c>
      <c r="E64" s="59">
        <f t="shared" si="0"/>
        <v>7.6</v>
      </c>
      <c r="F64" s="59">
        <f>ROUND(IF('Indicator Data'!E66="No data",0.1,IF('Indicator Data'!E66=0,0,IF(LOG('Indicator Data'!E66)&gt;F$194,10,IF(LOG('Indicator Data'!E66)&lt;F$195,0,10-(F$194-LOG('Indicator Data'!E66))/(F$194-F$195)*10)))),1)</f>
        <v>5.8</v>
      </c>
      <c r="G64" s="59">
        <f>ROUND(IF('Indicator Data'!F66=0,0,IF(LOG('Indicator Data'!F66)&gt;G$194,10,IF(LOG('Indicator Data'!F66)&lt;G$195,0,10-(G$194-LOG('Indicator Data'!F66))/(G$194-G$195)*10))),1)</f>
        <v>0</v>
      </c>
      <c r="H64" s="59">
        <f>ROUND(IF('Indicator Data'!G66=0,0,IF(LOG('Indicator Data'!G66)&gt;H$194,10,IF(LOG('Indicator Data'!G66)&lt;H$195,0,10-(H$194-LOG('Indicator Data'!G66))/(H$194-H$195)*10))),1)</f>
        <v>0</v>
      </c>
      <c r="I64" s="59">
        <f>ROUND(IF('Indicator Data'!H66=0,0,IF(LOG('Indicator Data'!H66)&gt;I$194,10,IF(LOG('Indicator Data'!H66)&lt;I$195,0,10-(I$194-LOG('Indicator Data'!H66))/(I$194-I$195)*10))),1)</f>
        <v>0</v>
      </c>
      <c r="J64" s="59">
        <f t="shared" si="1"/>
        <v>0</v>
      </c>
      <c r="K64" s="59">
        <f>ROUND(IF('Indicator Data'!I66=0,0,IF(LOG('Indicator Data'!I66)&gt;K$194,10,IF(LOG('Indicator Data'!I66)&lt;K$195,0,10-(K$194-LOG('Indicator Data'!I66))/(K$194-K$195)*10))),1)</f>
        <v>0</v>
      </c>
      <c r="L64" s="59">
        <f t="shared" si="2"/>
        <v>0</v>
      </c>
      <c r="M64" s="59">
        <f>ROUND(IF('Indicator Data'!J66=0,0,IF(LOG('Indicator Data'!J66)&gt;M$194,10,IF(LOG('Indicator Data'!J66)&lt;M$195,0,10-(M$194-LOG('Indicator Data'!J66))/(M$194-M$195)*10))),1)</f>
        <v>8.6</v>
      </c>
      <c r="N64" s="60">
        <f>'Indicator Data'!C66/'Indicator Data'!$BC66</f>
        <v>2.1260310881956717E-3</v>
      </c>
      <c r="O64" s="60">
        <f>'Indicator Data'!D66/'Indicator Data'!$BC66</f>
        <v>4.4867657123148135E-4</v>
      </c>
      <c r="P64" s="60">
        <f>IF(F64=0.1,0,'Indicator Data'!E66/'Indicator Data'!$BC66)</f>
        <v>4.6062620626258948E-3</v>
      </c>
      <c r="Q64" s="60">
        <f>'Indicator Data'!F66/'Indicator Data'!$BC66</f>
        <v>0</v>
      </c>
      <c r="R64" s="60">
        <f>'Indicator Data'!G66/'Indicator Data'!$BC66</f>
        <v>0</v>
      </c>
      <c r="S64" s="60">
        <f>'Indicator Data'!H66/'Indicator Data'!$BC66</f>
        <v>0</v>
      </c>
      <c r="T64" s="60">
        <f>'Indicator Data'!I66/'Indicator Data'!$BC66</f>
        <v>0</v>
      </c>
      <c r="U64" s="60">
        <f>'Indicator Data'!J66/'Indicator Data'!$BC66</f>
        <v>6.1107427252200495E-3</v>
      </c>
      <c r="V64" s="59">
        <f t="shared" si="3"/>
        <v>10</v>
      </c>
      <c r="W64" s="59">
        <f t="shared" si="4"/>
        <v>4.5</v>
      </c>
      <c r="X64" s="59">
        <f t="shared" si="5"/>
        <v>8.4</v>
      </c>
      <c r="Y64" s="59">
        <f t="shared" si="6"/>
        <v>4.5999999999999996</v>
      </c>
      <c r="Z64" s="59">
        <f t="shared" si="7"/>
        <v>0</v>
      </c>
      <c r="AA64" s="59">
        <f t="shared" si="8"/>
        <v>0</v>
      </c>
      <c r="AB64" s="59">
        <f t="shared" si="9"/>
        <v>0</v>
      </c>
      <c r="AC64" s="59">
        <f t="shared" si="10"/>
        <v>0</v>
      </c>
      <c r="AD64" s="59">
        <f t="shared" si="11"/>
        <v>0</v>
      </c>
      <c r="AE64" s="59">
        <f t="shared" si="12"/>
        <v>0</v>
      </c>
      <c r="AF64" s="59">
        <f t="shared" si="13"/>
        <v>2</v>
      </c>
      <c r="AG64" s="59">
        <f>ROUND(IF('Indicator Data'!K66=0,0,IF('Indicator Data'!K66&gt;AG$194,10,IF('Indicator Data'!K66&lt;AG$195,0,10-(AG$194-'Indicator Data'!K66)/(AG$194-AG$195)*10))),1)</f>
        <v>1.3</v>
      </c>
      <c r="AH64" s="59">
        <f t="shared" si="14"/>
        <v>8.8000000000000007</v>
      </c>
      <c r="AI64" s="59">
        <f t="shared" si="15"/>
        <v>6.1</v>
      </c>
      <c r="AJ64" s="59">
        <f t="shared" si="16"/>
        <v>0</v>
      </c>
      <c r="AK64" s="59">
        <f t="shared" si="17"/>
        <v>0</v>
      </c>
      <c r="AL64" s="59">
        <f t="shared" si="18"/>
        <v>0</v>
      </c>
      <c r="AM64" s="59">
        <f t="shared" si="19"/>
        <v>0</v>
      </c>
      <c r="AN64" s="59">
        <f t="shared" si="20"/>
        <v>6.3</v>
      </c>
      <c r="AO64" s="61">
        <f t="shared" si="21"/>
        <v>8</v>
      </c>
      <c r="AP64" s="61">
        <f t="shared" si="22"/>
        <v>5.2</v>
      </c>
      <c r="AQ64" s="61">
        <f t="shared" si="23"/>
        <v>0</v>
      </c>
      <c r="AR64" s="61">
        <f t="shared" si="24"/>
        <v>0</v>
      </c>
      <c r="AS64" s="59">
        <f t="shared" si="25"/>
        <v>3.8</v>
      </c>
      <c r="AT64" s="59">
        <f>IF('Indicator Data'!BD66&lt;1000,"x",ROUND((IF('Indicator Data'!L66&gt;AT$194,10,IF('Indicator Data'!L66&lt;AT$195,0,10-(AT$194-'Indicator Data'!L66)/(AT$194-AT$195)*10))),1))</f>
        <v>1.1000000000000001</v>
      </c>
      <c r="AU64" s="61">
        <f t="shared" si="26"/>
        <v>2.5</v>
      </c>
      <c r="AV64" s="62">
        <f t="shared" si="27"/>
        <v>3.9</v>
      </c>
      <c r="AW64" s="59">
        <f>ROUND(IF('Indicator Data'!M66=0,0,IF('Indicator Data'!M66&gt;AW$194,10,IF('Indicator Data'!M66&lt;AW$195,0,10-(AW$194-'Indicator Data'!M66)/(AW$194-AW$195)*10))),1)</f>
        <v>2.2000000000000002</v>
      </c>
      <c r="AX64" s="59">
        <f>ROUND(IF('Indicator Data'!N66=0,0,IF(LOG('Indicator Data'!N66)&gt;LOG(AX$194),10,IF(LOG('Indicator Data'!N66)&lt;LOG(AX$195),0,10-(LOG(AX$194)-LOG('Indicator Data'!N66))/(LOG(AX$194)-LOG(AX$195))*10))),1)</f>
        <v>7.3</v>
      </c>
      <c r="AY64" s="61">
        <f t="shared" si="28"/>
        <v>5.3</v>
      </c>
      <c r="AZ64" s="59">
        <f>'Indicator Data'!O66</f>
        <v>3</v>
      </c>
      <c r="BA64" s="59">
        <f>'Indicator Data'!P66</f>
        <v>2</v>
      </c>
      <c r="BB64" s="61">
        <f t="shared" si="29"/>
        <v>0</v>
      </c>
      <c r="BC64" s="62">
        <f t="shared" si="30"/>
        <v>3.7</v>
      </c>
      <c r="BD64" s="16"/>
      <c r="BE64" s="108"/>
    </row>
    <row r="65" spans="1:57" s="4" customFormat="1" x14ac:dyDescent="0.25">
      <c r="A65" s="131" t="s">
        <v>119</v>
      </c>
      <c r="B65" s="63" t="s">
        <v>118</v>
      </c>
      <c r="C65" s="59">
        <f>ROUND(IF('Indicator Data'!C67=0,0.1,IF(LOG('Indicator Data'!C67)&gt;C$194,10,IF(LOG('Indicator Data'!C67)&lt;C$195,0,10-(C$194-LOG('Indicator Data'!C67))/(C$194-C$195)*10))),1)</f>
        <v>7.3</v>
      </c>
      <c r="D65" s="59">
        <f>ROUND(IF('Indicator Data'!D67=0,0.1,IF(LOG('Indicator Data'!D67)&gt;D$194,10,IF(LOG('Indicator Data'!D67)&lt;D$195,0,10-(D$194-LOG('Indicator Data'!D67))/(D$194-D$195)*10))),1)</f>
        <v>0.1</v>
      </c>
      <c r="E65" s="59">
        <f t="shared" si="0"/>
        <v>4.5999999999999996</v>
      </c>
      <c r="F65" s="59">
        <f>ROUND(IF('Indicator Data'!E67="No data",0.1,IF('Indicator Data'!E67=0,0,IF(LOG('Indicator Data'!E67)&gt;F$194,10,IF(LOG('Indicator Data'!E67)&lt;F$195,0,10-(F$194-LOG('Indicator Data'!E67))/(F$194-F$195)*10)))),1)</f>
        <v>8</v>
      </c>
      <c r="G65" s="59">
        <f>ROUND(IF('Indicator Data'!F67=0,0,IF(LOG('Indicator Data'!F67)&gt;G$194,10,IF(LOG('Indicator Data'!F67)&lt;G$195,0,10-(G$194-LOG('Indicator Data'!F67))/(G$194-G$195)*10))),1)</f>
        <v>0</v>
      </c>
      <c r="H65" s="59">
        <f>ROUND(IF('Indicator Data'!G67=0,0,IF(LOG('Indicator Data'!G67)&gt;H$194,10,IF(LOG('Indicator Data'!G67)&lt;H$195,0,10-(H$194-LOG('Indicator Data'!G67))/(H$194-H$195)*10))),1)</f>
        <v>0</v>
      </c>
      <c r="I65" s="59">
        <f>ROUND(IF('Indicator Data'!H67=0,0,IF(LOG('Indicator Data'!H67)&gt;I$194,10,IF(LOG('Indicator Data'!H67)&lt;I$195,0,10-(I$194-LOG('Indicator Data'!H67))/(I$194-I$195)*10))),1)</f>
        <v>0</v>
      </c>
      <c r="J65" s="59">
        <f t="shared" si="1"/>
        <v>0</v>
      </c>
      <c r="K65" s="59">
        <f>ROUND(IF('Indicator Data'!I67=0,0,IF(LOG('Indicator Data'!I67)&gt;K$194,10,IF(LOG('Indicator Data'!I67)&lt;K$195,0,10-(K$194-LOG('Indicator Data'!I67))/(K$194-K$195)*10))),1)</f>
        <v>0</v>
      </c>
      <c r="L65" s="59">
        <f t="shared" si="2"/>
        <v>0</v>
      </c>
      <c r="M65" s="59">
        <f>ROUND(IF('Indicator Data'!J67=0,0,IF(LOG('Indicator Data'!J67)&gt;M$194,10,IF(LOG('Indicator Data'!J67)&lt;M$195,0,10-(M$194-LOG('Indicator Data'!J67))/(M$194-M$195)*10))),1)</f>
        <v>0</v>
      </c>
      <c r="N65" s="60">
        <f>'Indicator Data'!C67/'Indicator Data'!$BC67</f>
        <v>1.0349332167880212E-4</v>
      </c>
      <c r="O65" s="60">
        <f>'Indicator Data'!D67/'Indicator Data'!$BC67</f>
        <v>0</v>
      </c>
      <c r="P65" s="60">
        <f>IF(F65=0.1,0,'Indicator Data'!E67/'Indicator Data'!$BC67)</f>
        <v>1.9844137075969229E-3</v>
      </c>
      <c r="Q65" s="60">
        <f>'Indicator Data'!F67/'Indicator Data'!$BC67</f>
        <v>0</v>
      </c>
      <c r="R65" s="60">
        <f>'Indicator Data'!G67/'Indicator Data'!$BC67</f>
        <v>0</v>
      </c>
      <c r="S65" s="60">
        <f>'Indicator Data'!H67/'Indicator Data'!$BC67</f>
        <v>0</v>
      </c>
      <c r="T65" s="60">
        <f>'Indicator Data'!I67/'Indicator Data'!$BC67</f>
        <v>0</v>
      </c>
      <c r="U65" s="60">
        <f>'Indicator Data'!J67/'Indicator Data'!$BC67</f>
        <v>0</v>
      </c>
      <c r="V65" s="59">
        <f t="shared" si="3"/>
        <v>0.5</v>
      </c>
      <c r="W65" s="59">
        <f t="shared" si="4"/>
        <v>0</v>
      </c>
      <c r="X65" s="59">
        <f t="shared" si="5"/>
        <v>0.3</v>
      </c>
      <c r="Y65" s="59">
        <f t="shared" si="6"/>
        <v>2</v>
      </c>
      <c r="Z65" s="59">
        <f t="shared" si="7"/>
        <v>0</v>
      </c>
      <c r="AA65" s="59">
        <f t="shared" si="8"/>
        <v>0</v>
      </c>
      <c r="AB65" s="59">
        <f t="shared" si="9"/>
        <v>0</v>
      </c>
      <c r="AC65" s="59">
        <f t="shared" si="10"/>
        <v>0</v>
      </c>
      <c r="AD65" s="59">
        <f t="shared" si="11"/>
        <v>0</v>
      </c>
      <c r="AE65" s="59">
        <f t="shared" si="12"/>
        <v>0</v>
      </c>
      <c r="AF65" s="59">
        <f t="shared" si="13"/>
        <v>0</v>
      </c>
      <c r="AG65" s="59">
        <f>ROUND(IF('Indicator Data'!K67=0,0,IF('Indicator Data'!K67&gt;AG$194,10,IF('Indicator Data'!K67&lt;AG$195,0,10-(AG$194-'Indicator Data'!K67)/(AG$194-AG$195)*10))),1)</f>
        <v>0</v>
      </c>
      <c r="AH65" s="59">
        <f t="shared" si="14"/>
        <v>3.9</v>
      </c>
      <c r="AI65" s="59">
        <f t="shared" si="15"/>
        <v>0.1</v>
      </c>
      <c r="AJ65" s="59">
        <f t="shared" si="16"/>
        <v>0</v>
      </c>
      <c r="AK65" s="59">
        <f t="shared" si="17"/>
        <v>0</v>
      </c>
      <c r="AL65" s="59">
        <f t="shared" si="18"/>
        <v>0</v>
      </c>
      <c r="AM65" s="59">
        <f t="shared" si="19"/>
        <v>0</v>
      </c>
      <c r="AN65" s="59">
        <f t="shared" si="20"/>
        <v>0</v>
      </c>
      <c r="AO65" s="61">
        <f t="shared" si="21"/>
        <v>2.7</v>
      </c>
      <c r="AP65" s="61">
        <f t="shared" si="22"/>
        <v>5.8</v>
      </c>
      <c r="AQ65" s="61">
        <f t="shared" si="23"/>
        <v>0</v>
      </c>
      <c r="AR65" s="61">
        <f t="shared" si="24"/>
        <v>0</v>
      </c>
      <c r="AS65" s="59">
        <f t="shared" si="25"/>
        <v>0</v>
      </c>
      <c r="AT65" s="59">
        <f>IF('Indicator Data'!BD67&lt;1000,"x",ROUND((IF('Indicator Data'!L67&gt;AT$194,10,IF('Indicator Data'!L67&lt;AT$195,0,10-(AT$194-'Indicator Data'!L67)/(AT$194-AT$195)*10))),1))</f>
        <v>1.1000000000000001</v>
      </c>
      <c r="AU65" s="61">
        <f t="shared" si="26"/>
        <v>0.6</v>
      </c>
      <c r="AV65" s="62">
        <f t="shared" si="27"/>
        <v>2.1</v>
      </c>
      <c r="AW65" s="59">
        <f>ROUND(IF('Indicator Data'!M67=0,0,IF('Indicator Data'!M67&gt;AW$194,10,IF('Indicator Data'!M67&lt;AW$195,0,10-(AW$194-'Indicator Data'!M67)/(AW$194-AW$195)*10))),1)</f>
        <v>1.2</v>
      </c>
      <c r="AX65" s="59">
        <f>ROUND(IF('Indicator Data'!N67=0,0,IF(LOG('Indicator Data'!N67)&gt;LOG(AX$194),10,IF(LOG('Indicator Data'!N67)&lt;LOG(AX$195),0,10-(LOG(AX$194)-LOG('Indicator Data'!N67))/(LOG(AX$194)-LOG(AX$195))*10))),1)</f>
        <v>2.7</v>
      </c>
      <c r="AY65" s="61">
        <f t="shared" si="28"/>
        <v>2</v>
      </c>
      <c r="AZ65" s="59">
        <f>'Indicator Data'!O67</f>
        <v>0</v>
      </c>
      <c r="BA65" s="59">
        <f>'Indicator Data'!P67</f>
        <v>0</v>
      </c>
      <c r="BB65" s="61">
        <f t="shared" si="29"/>
        <v>0</v>
      </c>
      <c r="BC65" s="62">
        <f t="shared" si="30"/>
        <v>1.4</v>
      </c>
      <c r="BD65" s="16"/>
      <c r="BE65" s="108"/>
    </row>
    <row r="66" spans="1:57" s="4" customFormat="1" x14ac:dyDescent="0.25">
      <c r="A66" s="131" t="s">
        <v>121</v>
      </c>
      <c r="B66" s="63" t="s">
        <v>120</v>
      </c>
      <c r="C66" s="59">
        <f>ROUND(IF('Indicator Data'!C68=0,0.1,IF(LOG('Indicator Data'!C68)&gt;C$194,10,IF(LOG('Indicator Data'!C68)&lt;C$195,0,10-(C$194-LOG('Indicator Data'!C68))/(C$194-C$195)*10))),1)</f>
        <v>0.1</v>
      </c>
      <c r="D66" s="59">
        <f>ROUND(IF('Indicator Data'!D68=0,0.1,IF(LOG('Indicator Data'!D68)&gt;D$194,10,IF(LOG('Indicator Data'!D68)&lt;D$195,0,10-(D$194-LOG('Indicator Data'!D68))/(D$194-D$195)*10))),1)</f>
        <v>0.1</v>
      </c>
      <c r="E66" s="59">
        <f t="shared" si="0"/>
        <v>0.1</v>
      </c>
      <c r="F66" s="59">
        <f>ROUND(IF('Indicator Data'!E68="No data",0.1,IF('Indicator Data'!E68=0,0,IF(LOG('Indicator Data'!E68)&gt;F$194,10,IF(LOG('Indicator Data'!E68)&lt;F$195,0,10-(F$194-LOG('Indicator Data'!E68))/(F$194-F$195)*10)))),1)</f>
        <v>6.7</v>
      </c>
      <c r="G66" s="59">
        <f>ROUND(IF('Indicator Data'!F68=0,0,IF(LOG('Indicator Data'!F68)&gt;G$194,10,IF(LOG('Indicator Data'!F68)&lt;G$195,0,10-(G$194-LOG('Indicator Data'!F68))/(G$194-G$195)*10))),1)</f>
        <v>0</v>
      </c>
      <c r="H66" s="59">
        <f>ROUND(IF('Indicator Data'!G68=0,0,IF(LOG('Indicator Data'!G68)&gt;H$194,10,IF(LOG('Indicator Data'!G68)&lt;H$195,0,10-(H$194-LOG('Indicator Data'!G68))/(H$194-H$195)*10))),1)</f>
        <v>0</v>
      </c>
      <c r="I66" s="59">
        <f>ROUND(IF('Indicator Data'!H68=0,0,IF(LOG('Indicator Data'!H68)&gt;I$194,10,IF(LOG('Indicator Data'!H68)&lt;I$195,0,10-(I$194-LOG('Indicator Data'!H68))/(I$194-I$195)*10))),1)</f>
        <v>0</v>
      </c>
      <c r="J66" s="59">
        <f t="shared" si="1"/>
        <v>0</v>
      </c>
      <c r="K66" s="59">
        <f>ROUND(IF('Indicator Data'!I68=0,0,IF(LOG('Indicator Data'!I68)&gt;K$194,10,IF(LOG('Indicator Data'!I68)&lt;K$195,0,10-(K$194-LOG('Indicator Data'!I68))/(K$194-K$195)*10))),1)</f>
        <v>0</v>
      </c>
      <c r="L66" s="59">
        <f t="shared" si="2"/>
        <v>0</v>
      </c>
      <c r="M66" s="59">
        <f>ROUND(IF('Indicator Data'!J68=0,0,IF(LOG('Indicator Data'!J68)&gt;M$194,10,IF(LOG('Indicator Data'!J68)&lt;M$195,0,10-(M$194-LOG('Indicator Data'!J68))/(M$194-M$195)*10))),1)</f>
        <v>0</v>
      </c>
      <c r="N66" s="60">
        <f>'Indicator Data'!C68/'Indicator Data'!$BC68</f>
        <v>0</v>
      </c>
      <c r="O66" s="60">
        <f>'Indicator Data'!D68/'Indicator Data'!$BC68</f>
        <v>0</v>
      </c>
      <c r="P66" s="60">
        <f>IF(F66=0.1,0,'Indicator Data'!E68/'Indicator Data'!$BC68)</f>
        <v>1.8835788087029446E-3</v>
      </c>
      <c r="Q66" s="60">
        <f>'Indicator Data'!F68/'Indicator Data'!$BC68</f>
        <v>0</v>
      </c>
      <c r="R66" s="60">
        <f>'Indicator Data'!G68/'Indicator Data'!$BC68</f>
        <v>0</v>
      </c>
      <c r="S66" s="60">
        <f>'Indicator Data'!H68/'Indicator Data'!$BC68</f>
        <v>0</v>
      </c>
      <c r="T66" s="60">
        <f>'Indicator Data'!I68/'Indicator Data'!$BC68</f>
        <v>0</v>
      </c>
      <c r="U66" s="60">
        <f>'Indicator Data'!J68/'Indicator Data'!$BC68</f>
        <v>0</v>
      </c>
      <c r="V66" s="59">
        <f t="shared" si="3"/>
        <v>0</v>
      </c>
      <c r="W66" s="59">
        <f t="shared" si="4"/>
        <v>0</v>
      </c>
      <c r="X66" s="59">
        <f t="shared" si="5"/>
        <v>0</v>
      </c>
      <c r="Y66" s="59">
        <f t="shared" si="6"/>
        <v>1.9</v>
      </c>
      <c r="Z66" s="59">
        <f t="shared" si="7"/>
        <v>0</v>
      </c>
      <c r="AA66" s="59">
        <f t="shared" si="8"/>
        <v>0</v>
      </c>
      <c r="AB66" s="59">
        <f t="shared" si="9"/>
        <v>0</v>
      </c>
      <c r="AC66" s="59">
        <f t="shared" si="10"/>
        <v>0</v>
      </c>
      <c r="AD66" s="59">
        <f t="shared" si="11"/>
        <v>0</v>
      </c>
      <c r="AE66" s="59">
        <f t="shared" si="12"/>
        <v>0</v>
      </c>
      <c r="AF66" s="59">
        <f t="shared" si="13"/>
        <v>0</v>
      </c>
      <c r="AG66" s="59">
        <f>ROUND(IF('Indicator Data'!K68=0,0,IF('Indicator Data'!K68&gt;AG$194,10,IF('Indicator Data'!K68&lt;AG$195,0,10-(AG$194-'Indicator Data'!K68)/(AG$194-AG$195)*10))),1)</f>
        <v>0</v>
      </c>
      <c r="AH66" s="59">
        <f t="shared" si="14"/>
        <v>0.1</v>
      </c>
      <c r="AI66" s="59">
        <f t="shared" si="15"/>
        <v>0.1</v>
      </c>
      <c r="AJ66" s="59">
        <f t="shared" si="16"/>
        <v>0</v>
      </c>
      <c r="AK66" s="59">
        <f t="shared" si="17"/>
        <v>0</v>
      </c>
      <c r="AL66" s="59">
        <f t="shared" si="18"/>
        <v>0</v>
      </c>
      <c r="AM66" s="59">
        <f t="shared" si="19"/>
        <v>0</v>
      </c>
      <c r="AN66" s="59">
        <f t="shared" si="20"/>
        <v>0</v>
      </c>
      <c r="AO66" s="61">
        <f t="shared" si="21"/>
        <v>0.1</v>
      </c>
      <c r="AP66" s="61">
        <f t="shared" si="22"/>
        <v>4.7</v>
      </c>
      <c r="AQ66" s="61">
        <f t="shared" si="23"/>
        <v>0</v>
      </c>
      <c r="AR66" s="61">
        <f t="shared" si="24"/>
        <v>0</v>
      </c>
      <c r="AS66" s="59">
        <f t="shared" si="25"/>
        <v>0</v>
      </c>
      <c r="AT66" s="59">
        <f>IF('Indicator Data'!BD68&lt;1000,"x",ROUND((IF('Indicator Data'!L68&gt;AT$194,10,IF('Indicator Data'!L68&lt;AT$195,0,10-(AT$194-'Indicator Data'!L68)/(AT$194-AT$195)*10))),1))</f>
        <v>1.1000000000000001</v>
      </c>
      <c r="AU66" s="61">
        <f t="shared" si="26"/>
        <v>0.6</v>
      </c>
      <c r="AV66" s="62">
        <f t="shared" si="27"/>
        <v>1.3</v>
      </c>
      <c r="AW66" s="59">
        <f>ROUND(IF('Indicator Data'!M68=0,0,IF('Indicator Data'!M68&gt;AW$194,10,IF('Indicator Data'!M68&lt;AW$195,0,10-(AW$194-'Indicator Data'!M68)/(AW$194-AW$195)*10))),1)</f>
        <v>2.6</v>
      </c>
      <c r="AX66" s="59">
        <f>ROUND(IF('Indicator Data'!N68=0,0,IF(LOG('Indicator Data'!N68)&gt;LOG(AX$194),10,IF(LOG('Indicator Data'!N68)&lt;LOG(AX$195),0,10-(LOG(AX$194)-LOG('Indicator Data'!N68))/(LOG(AX$194)-LOG(AX$195))*10))),1)</f>
        <v>0.6</v>
      </c>
      <c r="AY66" s="61">
        <f t="shared" si="28"/>
        <v>1.7</v>
      </c>
      <c r="AZ66" s="59">
        <f>'Indicator Data'!O68</f>
        <v>0</v>
      </c>
      <c r="BA66" s="59">
        <f>'Indicator Data'!P68</f>
        <v>0</v>
      </c>
      <c r="BB66" s="61">
        <f t="shared" si="29"/>
        <v>0</v>
      </c>
      <c r="BC66" s="62">
        <f t="shared" si="30"/>
        <v>1.2</v>
      </c>
      <c r="BD66" s="16"/>
      <c r="BE66" s="108"/>
    </row>
    <row r="67" spans="1:57" s="4" customFormat="1" x14ac:dyDescent="0.25">
      <c r="A67" s="131" t="s">
        <v>123</v>
      </c>
      <c r="B67" s="63" t="s">
        <v>122</v>
      </c>
      <c r="C67" s="59">
        <f>ROUND(IF('Indicator Data'!C69=0,0.1,IF(LOG('Indicator Data'!C69)&gt;C$194,10,IF(LOG('Indicator Data'!C69)&lt;C$195,0,10-(C$194-LOG('Indicator Data'!C69))/(C$194-C$195)*10))),1)</f>
        <v>8.4</v>
      </c>
      <c r="D67" s="59">
        <f>ROUND(IF('Indicator Data'!D69=0,0.1,IF(LOG('Indicator Data'!D69)&gt;D$194,10,IF(LOG('Indicator Data'!D69)&lt;D$195,0,10-(D$194-LOG('Indicator Data'!D69))/(D$194-D$195)*10))),1)</f>
        <v>6.9</v>
      </c>
      <c r="E67" s="59">
        <f t="shared" si="0"/>
        <v>7.7</v>
      </c>
      <c r="F67" s="59">
        <f>ROUND(IF('Indicator Data'!E69="No data",0.1,IF('Indicator Data'!E69=0,0,IF(LOG('Indicator Data'!E69)&gt;F$194,10,IF(LOG('Indicator Data'!E69)&lt;F$195,0,10-(F$194-LOG('Indicator Data'!E69))/(F$194-F$195)*10)))),1)</f>
        <v>4.8</v>
      </c>
      <c r="G67" s="59">
        <f>ROUND(IF('Indicator Data'!F69=0,0,IF(LOG('Indicator Data'!F69)&gt;G$194,10,IF(LOG('Indicator Data'!F69)&lt;G$195,0,10-(G$194-LOG('Indicator Data'!F69))/(G$194-G$195)*10))),1)</f>
        <v>8.5</v>
      </c>
      <c r="H67" s="59">
        <f>ROUND(IF('Indicator Data'!G69=0,0,IF(LOG('Indicator Data'!G69)&gt;H$194,10,IF(LOG('Indicator Data'!G69)&lt;H$195,0,10-(H$194-LOG('Indicator Data'!G69))/(H$194-H$195)*10))),1)</f>
        <v>0</v>
      </c>
      <c r="I67" s="59">
        <f>ROUND(IF('Indicator Data'!H69=0,0,IF(LOG('Indicator Data'!H69)&gt;I$194,10,IF(LOG('Indicator Data'!H69)&lt;I$195,0,10-(I$194-LOG('Indicator Data'!H69))/(I$194-I$195)*10))),1)</f>
        <v>0</v>
      </c>
      <c r="J67" s="59">
        <f t="shared" si="1"/>
        <v>0</v>
      </c>
      <c r="K67" s="59">
        <f>ROUND(IF('Indicator Data'!I69=0,0,IF(LOG('Indicator Data'!I69)&gt;K$194,10,IF(LOG('Indicator Data'!I69)&lt;K$195,0,10-(K$194-LOG('Indicator Data'!I69))/(K$194-K$195)*10))),1)</f>
        <v>0</v>
      </c>
      <c r="L67" s="59">
        <f t="shared" si="2"/>
        <v>0</v>
      </c>
      <c r="M67" s="59">
        <f>ROUND(IF('Indicator Data'!J69=0,0,IF(LOG('Indicator Data'!J69)&gt;M$194,10,IF(LOG('Indicator Data'!J69)&lt;M$195,0,10-(M$194-LOG('Indicator Data'!J69))/(M$194-M$195)*10))),1)</f>
        <v>0</v>
      </c>
      <c r="N67" s="60">
        <f>'Indicator Data'!C69/'Indicator Data'!$BC69</f>
        <v>2.1002930175522726E-3</v>
      </c>
      <c r="O67" s="60">
        <f>'Indicator Data'!D69/'Indicator Data'!$BC69</f>
        <v>1.0757589612475082E-4</v>
      </c>
      <c r="P67" s="60">
        <f>IF(F67=0.1,0,'Indicator Data'!E69/'Indicator Data'!$BC69)</f>
        <v>7.4487172382501493E-4</v>
      </c>
      <c r="Q67" s="60">
        <f>'Indicator Data'!F69/'Indicator Data'!$BC69</f>
        <v>1.6214474619666059E-5</v>
      </c>
      <c r="R67" s="60">
        <f>'Indicator Data'!G69/'Indicator Data'!$BC69</f>
        <v>0</v>
      </c>
      <c r="S67" s="60">
        <f>'Indicator Data'!H69/'Indicator Data'!$BC69</f>
        <v>0</v>
      </c>
      <c r="T67" s="60">
        <f>'Indicator Data'!I69/'Indicator Data'!$BC69</f>
        <v>0</v>
      </c>
      <c r="U67" s="60">
        <f>'Indicator Data'!J69/'Indicator Data'!$BC69</f>
        <v>0</v>
      </c>
      <c r="V67" s="59">
        <f t="shared" si="3"/>
        <v>10</v>
      </c>
      <c r="W67" s="59">
        <f t="shared" si="4"/>
        <v>1.1000000000000001</v>
      </c>
      <c r="X67" s="59">
        <f t="shared" si="5"/>
        <v>7.8</v>
      </c>
      <c r="Y67" s="59">
        <f t="shared" si="6"/>
        <v>0.7</v>
      </c>
      <c r="Z67" s="59">
        <f t="shared" si="7"/>
        <v>9.4</v>
      </c>
      <c r="AA67" s="59">
        <f t="shared" si="8"/>
        <v>0</v>
      </c>
      <c r="AB67" s="59">
        <f t="shared" si="9"/>
        <v>0</v>
      </c>
      <c r="AC67" s="59">
        <f t="shared" si="10"/>
        <v>0</v>
      </c>
      <c r="AD67" s="59">
        <f t="shared" si="11"/>
        <v>0</v>
      </c>
      <c r="AE67" s="59">
        <f t="shared" si="12"/>
        <v>0</v>
      </c>
      <c r="AF67" s="59">
        <f t="shared" si="13"/>
        <v>0</v>
      </c>
      <c r="AG67" s="59">
        <f>ROUND(IF('Indicator Data'!K69=0,0,IF('Indicator Data'!K69&gt;AG$194,10,IF('Indicator Data'!K69&lt;AG$195,0,10-(AG$194-'Indicator Data'!K69)/(AG$194-AG$195)*10))),1)</f>
        <v>1.3</v>
      </c>
      <c r="AH67" s="59">
        <f t="shared" si="14"/>
        <v>9.1999999999999993</v>
      </c>
      <c r="AI67" s="59">
        <f t="shared" si="15"/>
        <v>4</v>
      </c>
      <c r="AJ67" s="59">
        <f t="shared" si="16"/>
        <v>0</v>
      </c>
      <c r="AK67" s="59">
        <f t="shared" si="17"/>
        <v>0</v>
      </c>
      <c r="AL67" s="59">
        <f t="shared" si="18"/>
        <v>0</v>
      </c>
      <c r="AM67" s="59">
        <f t="shared" si="19"/>
        <v>0</v>
      </c>
      <c r="AN67" s="59">
        <f t="shared" si="20"/>
        <v>0</v>
      </c>
      <c r="AO67" s="61">
        <f t="shared" si="21"/>
        <v>7.8</v>
      </c>
      <c r="AP67" s="61">
        <f t="shared" si="22"/>
        <v>3</v>
      </c>
      <c r="AQ67" s="61">
        <f t="shared" si="23"/>
        <v>9</v>
      </c>
      <c r="AR67" s="61">
        <f t="shared" si="24"/>
        <v>0</v>
      </c>
      <c r="AS67" s="59">
        <f t="shared" si="25"/>
        <v>0.7</v>
      </c>
      <c r="AT67" s="59">
        <f>IF('Indicator Data'!BD69&lt;1000,"x",ROUND((IF('Indicator Data'!L69&gt;AT$194,10,IF('Indicator Data'!L69&lt;AT$195,0,10-(AT$194-'Indicator Data'!L69)/(AT$194-AT$195)*10))),1))</f>
        <v>1.1000000000000001</v>
      </c>
      <c r="AU67" s="61">
        <f t="shared" si="26"/>
        <v>0.9</v>
      </c>
      <c r="AV67" s="62">
        <f t="shared" si="27"/>
        <v>5.3</v>
      </c>
      <c r="AW67" s="59">
        <f>ROUND(IF('Indicator Data'!M69=0,0,IF('Indicator Data'!M69&gt;AW$194,10,IF('Indicator Data'!M69&lt;AW$195,0,10-(AW$194-'Indicator Data'!M69)/(AW$194-AW$195)*10))),1)</f>
        <v>1.4</v>
      </c>
      <c r="AX67" s="59">
        <f>ROUND(IF('Indicator Data'!N69=0,0,IF(LOG('Indicator Data'!N69)&gt;LOG(AX$194),10,IF(LOG('Indicator Data'!N69)&lt;LOG(AX$195),0,10-(LOG(AX$194)-LOG('Indicator Data'!N69))/(LOG(AX$194)-LOG(AX$195))*10))),1)</f>
        <v>3.3</v>
      </c>
      <c r="AY67" s="61">
        <f t="shared" si="28"/>
        <v>2.4</v>
      </c>
      <c r="AZ67" s="59">
        <f>'Indicator Data'!O69</f>
        <v>0</v>
      </c>
      <c r="BA67" s="59">
        <f>'Indicator Data'!P69</f>
        <v>3</v>
      </c>
      <c r="BB67" s="61">
        <f t="shared" si="29"/>
        <v>0</v>
      </c>
      <c r="BC67" s="62">
        <f t="shared" si="30"/>
        <v>1.7</v>
      </c>
      <c r="BD67" s="16"/>
      <c r="BE67" s="108"/>
    </row>
    <row r="68" spans="1:57" s="4" customFormat="1" x14ac:dyDescent="0.25">
      <c r="A68" s="131" t="s">
        <v>125</v>
      </c>
      <c r="B68" s="63" t="s">
        <v>124</v>
      </c>
      <c r="C68" s="59">
        <f>ROUND(IF('Indicator Data'!C70=0,0.1,IF(LOG('Indicator Data'!C70)&gt;C$194,10,IF(LOG('Indicator Data'!C70)&lt;C$195,0,10-(C$194-LOG('Indicator Data'!C70))/(C$194-C$195)*10))),1)</f>
        <v>3.4</v>
      </c>
      <c r="D68" s="59">
        <f>ROUND(IF('Indicator Data'!D70=0,0.1,IF(LOG('Indicator Data'!D70)&gt;D$194,10,IF(LOG('Indicator Data'!D70)&lt;D$195,0,10-(D$194-LOG('Indicator Data'!D70))/(D$194-D$195)*10))),1)</f>
        <v>0.1</v>
      </c>
      <c r="E68" s="59">
        <f t="shared" ref="E68:E131" si="31">ROUND((10-GEOMEAN(((10-C68)/10*9+1),((10-D68)/10*9+1)))/9*10,1)</f>
        <v>1.9</v>
      </c>
      <c r="F68" s="59">
        <f>ROUND(IF('Indicator Data'!E70="No data",0.1,IF('Indicator Data'!E70=0,0,IF(LOG('Indicator Data'!E70)&gt;F$194,10,IF(LOG('Indicator Data'!E70)&lt;F$195,0,10-(F$194-LOG('Indicator Data'!E70))/(F$194-F$195)*10)))),1)</f>
        <v>0.1</v>
      </c>
      <c r="G68" s="59">
        <f>ROUND(IF('Indicator Data'!F70=0,0,IF(LOG('Indicator Data'!F70)&gt;G$194,10,IF(LOG('Indicator Data'!F70)&lt;G$195,0,10-(G$194-LOG('Indicator Data'!F70))/(G$194-G$195)*10))),1)</f>
        <v>0</v>
      </c>
      <c r="H68" s="59">
        <f>ROUND(IF('Indicator Data'!G70=0,0,IF(LOG('Indicator Data'!G70)&gt;H$194,10,IF(LOG('Indicator Data'!G70)&lt;H$195,0,10-(H$194-LOG('Indicator Data'!G70))/(H$194-H$195)*10))),1)</f>
        <v>2.1</v>
      </c>
      <c r="I68" s="59">
        <f>ROUND(IF('Indicator Data'!H70=0,0,IF(LOG('Indicator Data'!H70)&gt;I$194,10,IF(LOG('Indicator Data'!H70)&lt;I$195,0,10-(I$194-LOG('Indicator Data'!H70))/(I$194-I$195)*10))),1)</f>
        <v>2.9</v>
      </c>
      <c r="J68" s="59">
        <f t="shared" ref="J68:J131" si="32">ROUND((10-GEOMEAN(((10-H68)/10*9+1),((10-I68)/10*9+1)))/9*10,1)</f>
        <v>2.5</v>
      </c>
      <c r="K68" s="59">
        <f>ROUND(IF('Indicator Data'!I70=0,0,IF(LOG('Indicator Data'!I70)&gt;K$194,10,IF(LOG('Indicator Data'!I70)&lt;K$195,0,10-(K$194-LOG('Indicator Data'!I70))/(K$194-K$195)*10))),1)</f>
        <v>0</v>
      </c>
      <c r="L68" s="59">
        <f t="shared" ref="L68:L131" si="33">ROUND((10-GEOMEAN(((10-J68)/10*9+1),((10-K68)/10*9+1)))/9*10,1)</f>
        <v>1.3</v>
      </c>
      <c r="M68" s="59">
        <f>ROUND(IF('Indicator Data'!J70=0,0,IF(LOG('Indicator Data'!J70)&gt;M$194,10,IF(LOG('Indicator Data'!J70)&lt;M$195,0,10-(M$194-LOG('Indicator Data'!J70))/(M$194-M$195)*10))),1)</f>
        <v>0</v>
      </c>
      <c r="N68" s="60">
        <f>'Indicator Data'!C70/'Indicator Data'!$BC70</f>
        <v>2.0712224031197621E-3</v>
      </c>
      <c r="O68" s="60">
        <f>'Indicator Data'!D70/'Indicator Data'!$BC70</f>
        <v>0</v>
      </c>
      <c r="P68" s="60">
        <f>IF(F68=0.1,0,'Indicator Data'!E70/'Indicator Data'!$BC70)</f>
        <v>0</v>
      </c>
      <c r="Q68" s="60">
        <f>'Indicator Data'!F70/'Indicator Data'!$BC70</f>
        <v>0</v>
      </c>
      <c r="R68" s="60">
        <f>'Indicator Data'!G70/'Indicator Data'!$BC70</f>
        <v>6.4804817957842872E-3</v>
      </c>
      <c r="S68" s="60">
        <f>'Indicator Data'!H70/'Indicator Data'!$BC70</f>
        <v>5.0000000000000001E-4</v>
      </c>
      <c r="T68" s="60">
        <f>'Indicator Data'!I70/'Indicator Data'!$BC70</f>
        <v>0</v>
      </c>
      <c r="U68" s="60">
        <f>'Indicator Data'!J70/'Indicator Data'!$BC70</f>
        <v>0</v>
      </c>
      <c r="V68" s="59">
        <f t="shared" ref="V68:V131" si="34">ROUND(IF(N68&gt;V$194,10,IF(N68&lt;V$195,0,10-(V$194-N68)/(V$194-V$195)*10)),1)</f>
        <v>10</v>
      </c>
      <c r="W68" s="59">
        <f t="shared" ref="W68:W131" si="35">ROUND(IF(O68&gt;W$194,10,IF(O68&lt;W$195,0,10-(W$194-O68)/(W$194-W$195)*10)),1)</f>
        <v>0</v>
      </c>
      <c r="X68" s="59">
        <f t="shared" ref="X68:X131" si="36">ROUND(((10-GEOMEAN(((10-V68)/10*9+1),((10-W68)/10*9+1)))/9*10),1)</f>
        <v>7.6</v>
      </c>
      <c r="Y68" s="59">
        <f t="shared" ref="Y68:Y131" si="37">ROUND(IF(P68=0,0.1,IF(P68&gt;Y$194,10,IF(P68&lt;Y$195,0,10-(Y$194-P68)/(Y$194-Y$195)*10))),1)</f>
        <v>0.1</v>
      </c>
      <c r="Z68" s="59">
        <f t="shared" ref="Z68:Z131" si="38">ROUND(IF(Q68=0,0,IF(LOG(Q68)&gt;Z$194,10,IF(LOG(Q68)&lt;=Z$195,0,10-(Z$194-LOG(Q68))/(Z$194-Z$195)*10))),1)</f>
        <v>0</v>
      </c>
      <c r="AA68" s="59">
        <f t="shared" ref="AA68:AA131" si="39">ROUND(IF(R68&gt;AA$194,10,IF(R68&lt;AA$195,0,10-(AA$194-R68)/(AA$194-AA$195)*10)),1)</f>
        <v>3.2</v>
      </c>
      <c r="AB68" s="59">
        <f t="shared" ref="AB68:AB131" si="40">ROUND(IF(S68&gt;AB$194,10,IF(S68&lt;AB$195,0,10-(AB$194-S68)/(AB$194-AB$195)*10)),1)</f>
        <v>1</v>
      </c>
      <c r="AC68" s="59">
        <f t="shared" ref="AC68:AC131" si="41">ROUND(((10-GEOMEAN(((10-AA68)/10*9+1),((10-AB68)/10*9+1)))/9*10),1)</f>
        <v>2.2000000000000002</v>
      </c>
      <c r="AD68" s="59">
        <f t="shared" ref="AD68:AD131" si="42">ROUND(IF(T68=0,0,IF(LOG(T68)&gt;AD$194,10,IF(LOG(T68)&lt;=AD$195,0,10-(AD$194-LOG(T68))/(AD$194-AD$195)*10))),1)</f>
        <v>0</v>
      </c>
      <c r="AE68" s="59">
        <f t="shared" ref="AE68:AE131" si="43">ROUND((10-GEOMEAN(((10-AC68)/10*9+1),((10-AD68)/10*9+1)))/9*10,1)</f>
        <v>1.2</v>
      </c>
      <c r="AF68" s="59">
        <f t="shared" ref="AF68:AF131" si="44">ROUND(IF(U68&gt;AF$194,10,IF(U68&lt;AF$195,0,10-(AF$194-U68)/(AF$194-AF$195)*10)),1)</f>
        <v>0</v>
      </c>
      <c r="AG68" s="59">
        <f>ROUND(IF('Indicator Data'!K70=0,0,IF('Indicator Data'!K70&gt;AG$194,10,IF('Indicator Data'!K70&lt;AG$195,0,10-(AG$194-'Indicator Data'!K70)/(AG$194-AG$195)*10))),1)</f>
        <v>1.3</v>
      </c>
      <c r="AH68" s="59">
        <f t="shared" ref="AH68:AH131" si="45">ROUND(AVERAGE(C68,V68),1)</f>
        <v>6.7</v>
      </c>
      <c r="AI68" s="59">
        <f t="shared" ref="AI68:AI131" si="46">ROUND(AVERAGE(D68,W68),1)</f>
        <v>0.1</v>
      </c>
      <c r="AJ68" s="59">
        <f t="shared" ref="AJ68:AJ131" si="47">ROUND(AVERAGE(AA68,H68),1)</f>
        <v>2.7</v>
      </c>
      <c r="AK68" s="59">
        <f t="shared" ref="AK68:AK131" si="48">ROUND(AVERAGE(AB68,I68),1)</f>
        <v>2</v>
      </c>
      <c r="AL68" s="59">
        <f t="shared" ref="AL68:AL131" si="49">ROUND((10-GEOMEAN(((10-AJ68)/10*9+1),((10-AK68)/10*9+1)))/9*10,1)</f>
        <v>2.4</v>
      </c>
      <c r="AM68" s="59">
        <f t="shared" ref="AM68:AM131" si="50">ROUND(AVERAGE(AD68,K68),1)</f>
        <v>0</v>
      </c>
      <c r="AN68" s="59">
        <f t="shared" ref="AN68:AN131" si="51">ROUND((10-GEOMEAN(((10-M68)/10*9+1),((10-AF68)/10*9+1)))/9*10,1)</f>
        <v>0</v>
      </c>
      <c r="AO68" s="61">
        <f t="shared" ref="AO68:AO131" si="52">ROUND((10-GEOMEAN(((10-E68)/10*9+1),((10-X68)/10*9+1)))/9*10,1)</f>
        <v>5.4</v>
      </c>
      <c r="AP68" s="61">
        <f t="shared" ref="AP68:AP131" si="53">ROUND(IF(AND(Y68="x",F68="x"),"x",(10-GEOMEAN(((10-F68)/10*9+1),((10-Y68)/10*9+1)))/9*10),1)</f>
        <v>0.1</v>
      </c>
      <c r="AQ68" s="61">
        <f t="shared" ref="AQ68:AQ131" si="54">ROUND((10-GEOMEAN(((10-G68)/10*9+1),((10-Z68)/10*9+1)))/9*10,1)</f>
        <v>0</v>
      </c>
      <c r="AR68" s="61">
        <f t="shared" ref="AR68:AR131" si="55">ROUND((10-GEOMEAN(((10-L68)/10*9+1),((10-AE68)/10*9+1)))/9*10,1)</f>
        <v>1.3</v>
      </c>
      <c r="AS68" s="59">
        <f t="shared" ref="AS68:AS131" si="56">ROUND(AVERAGE(AG68,AN68),1)</f>
        <v>0.7</v>
      </c>
      <c r="AT68" s="59" t="str">
        <f>IF('Indicator Data'!BD70&lt;1000,"x",ROUND((IF('Indicator Data'!L70&gt;AT$194,10,IF('Indicator Data'!L70&lt;AT$195,0,10-(AT$194-'Indicator Data'!L70)/(AT$194-AT$195)*10))),1))</f>
        <v>x</v>
      </c>
      <c r="AU68" s="61">
        <f t="shared" ref="AU68:AU131" si="57">ROUND(AVERAGE(AS68,AT68),1)</f>
        <v>0.7</v>
      </c>
      <c r="AV68" s="62">
        <f t="shared" ref="AV68:AV131" si="58">IF(ROUND(IF(AP68="x",(10-GEOMEAN(((10-AO68)/10*9+1),((10-AU68)/10*9+1),((10-AQ68)/10*9+1),((10-AR68)/10*9+1)))/9*10,(10-GEOMEAN(((10-AO68)/10*9+1),((10-AP68)/10*9+1),((10-AQ68)/10*9+1),((10-AR68)/10*9+1),((10-AU68)/10*9+1)))/9*10),1)=0,0.1,ROUND(IF(AP68="x",(10-GEOMEAN(((10-AO68)/10*9+1),((10-AU68)/10*9+1),((10-AQ68)/10*9+1),((10-AR68)/10*9+1)))/9*10,(10-GEOMEAN(((10-AO68)/10*9+1),((10-AP68)/10*9+1),((10-AQ68)/10*9+1),((10-AR68)/10*9+1),((10-AU68)/10*9+1)))/9*10),1))</f>
        <v>1.8</v>
      </c>
      <c r="AW68" s="59">
        <f>ROUND(IF('Indicator Data'!M70=0,0,IF('Indicator Data'!M70&gt;AW$194,10,IF('Indicator Data'!M70&lt;AW$195,0,10-(AW$194-'Indicator Data'!M70)/(AW$194-AW$195)*10))),1)</f>
        <v>0</v>
      </c>
      <c r="AX68" s="59">
        <f>ROUND(IF('Indicator Data'!N70=0,0,IF(LOG('Indicator Data'!N70)&gt;LOG(AX$194),10,IF(LOG('Indicator Data'!N70)&lt;LOG(AX$195),0,10-(LOG(AX$194)-LOG('Indicator Data'!N70))/(LOG(AX$194)-LOG(AX$195))*10))),1)</f>
        <v>0</v>
      </c>
      <c r="AY68" s="61">
        <f t="shared" ref="AY68:AY131" si="59">ROUND((10-GEOMEAN(((10-AW68)/10*9+1),((10-AX68)/10*9+1)))/9*10,1)</f>
        <v>0</v>
      </c>
      <c r="AZ68" s="59">
        <f>'Indicator Data'!O70</f>
        <v>0</v>
      </c>
      <c r="BA68" s="59">
        <f>'Indicator Data'!P70</f>
        <v>0</v>
      </c>
      <c r="BB68" s="61">
        <f t="shared" ref="BB68:BB131" si="60">ROUND(IF(AZ68=5,10,IF(BA68=5,9,IF(AZ68=4,8,IF(BA68=4,7,0)))),1)</f>
        <v>0</v>
      </c>
      <c r="BC68" s="62">
        <f t="shared" ref="BC68:BC131" si="61">ROUND(IF(BB68&gt;5,BB68,AY68/10*7),1)</f>
        <v>0</v>
      </c>
      <c r="BD68" s="16"/>
      <c r="BE68" s="108"/>
    </row>
    <row r="69" spans="1:57" s="4" customFormat="1" x14ac:dyDescent="0.25">
      <c r="A69" s="131" t="s">
        <v>127</v>
      </c>
      <c r="B69" s="63" t="s">
        <v>126</v>
      </c>
      <c r="C69" s="59">
        <f>ROUND(IF('Indicator Data'!C71=0,0.1,IF(LOG('Indicator Data'!C71)&gt;C$194,10,IF(LOG('Indicator Data'!C71)&lt;C$195,0,10-(C$194-LOG('Indicator Data'!C71))/(C$194-C$195)*10))),1)</f>
        <v>8.6</v>
      </c>
      <c r="D69" s="59">
        <f>ROUND(IF('Indicator Data'!D71=0,0.1,IF(LOG('Indicator Data'!D71)&gt;D$194,10,IF(LOG('Indicator Data'!D71)&lt;D$195,0,10-(D$194-LOG('Indicator Data'!D71))/(D$194-D$195)*10))),1)</f>
        <v>10</v>
      </c>
      <c r="E69" s="59">
        <f t="shared" si="31"/>
        <v>9.4</v>
      </c>
      <c r="F69" s="59">
        <f>ROUND(IF('Indicator Data'!E71="No data",0.1,IF('Indicator Data'!E71=0,0,IF(LOG('Indicator Data'!E71)&gt;F$194,10,IF(LOG('Indicator Data'!E71)&lt;F$195,0,10-(F$194-LOG('Indicator Data'!E71))/(F$194-F$195)*10)))),1)</f>
        <v>6.2</v>
      </c>
      <c r="G69" s="59">
        <f>ROUND(IF('Indicator Data'!F71=0,0,IF(LOG('Indicator Data'!F71)&gt;G$194,10,IF(LOG('Indicator Data'!F71)&lt;G$195,0,10-(G$194-LOG('Indicator Data'!F71))/(G$194-G$195)*10))),1)</f>
        <v>7.9</v>
      </c>
      <c r="H69" s="59">
        <f>ROUND(IF('Indicator Data'!G71=0,0,IF(LOG('Indicator Data'!G71)&gt;H$194,10,IF(LOG('Indicator Data'!G71)&lt;H$195,0,10-(H$194-LOG('Indicator Data'!G71))/(H$194-H$195)*10))),1)</f>
        <v>7.5</v>
      </c>
      <c r="I69" s="59">
        <f>ROUND(IF('Indicator Data'!H71=0,0,IF(LOG('Indicator Data'!H71)&gt;I$194,10,IF(LOG('Indicator Data'!H71)&lt;I$195,0,10-(I$194-LOG('Indicator Data'!H71))/(I$194-I$195)*10))),1)</f>
        <v>6.4</v>
      </c>
      <c r="J69" s="59">
        <f t="shared" si="32"/>
        <v>7</v>
      </c>
      <c r="K69" s="59">
        <f>ROUND(IF('Indicator Data'!I71=0,0,IF(LOG('Indicator Data'!I71)&gt;K$194,10,IF(LOG('Indicator Data'!I71)&lt;K$195,0,10-(K$194-LOG('Indicator Data'!I71))/(K$194-K$195)*10))),1)</f>
        <v>0</v>
      </c>
      <c r="L69" s="59">
        <f t="shared" si="33"/>
        <v>4.4000000000000004</v>
      </c>
      <c r="M69" s="59">
        <f>ROUND(IF('Indicator Data'!J71=0,0,IF(LOG('Indicator Data'!J71)&gt;M$194,10,IF(LOG('Indicator Data'!J71)&lt;M$195,0,10-(M$194-LOG('Indicator Data'!J71))/(M$194-M$195)*10))),1)</f>
        <v>10</v>
      </c>
      <c r="N69" s="60">
        <f>'Indicator Data'!C71/'Indicator Data'!$BC71</f>
        <v>1.9841176124577569E-3</v>
      </c>
      <c r="O69" s="60">
        <f>'Indicator Data'!D71/'Indicator Data'!$BC71</f>
        <v>8.2413021930810787E-4</v>
      </c>
      <c r="P69" s="60">
        <f>IF(F69=0.1,0,'Indicator Data'!E71/'Indicator Data'!$BC71)</f>
        <v>2.0710239321438829E-3</v>
      </c>
      <c r="Q69" s="60">
        <f>'Indicator Data'!F71/'Indicator Data'!$BC71</f>
        <v>6.2708578692747308E-6</v>
      </c>
      <c r="R69" s="60">
        <f>'Indicator Data'!G71/'Indicator Data'!$BC71</f>
        <v>6.7580976955324357E-3</v>
      </c>
      <c r="S69" s="60">
        <f>'Indicator Data'!H71/'Indicator Data'!$BC71</f>
        <v>5.0743233785128605E-4</v>
      </c>
      <c r="T69" s="60">
        <f>'Indicator Data'!I71/'Indicator Data'!$BC71</f>
        <v>0</v>
      </c>
      <c r="U69" s="60">
        <f>'Indicator Data'!J71/'Indicator Data'!$BC71</f>
        <v>1.1298817710849542E-2</v>
      </c>
      <c r="V69" s="59">
        <f t="shared" si="34"/>
        <v>9.9</v>
      </c>
      <c r="W69" s="59">
        <f t="shared" si="35"/>
        <v>8.1999999999999993</v>
      </c>
      <c r="X69" s="59">
        <f t="shared" si="36"/>
        <v>9.1999999999999993</v>
      </c>
      <c r="Y69" s="59">
        <f t="shared" si="37"/>
        <v>2.1</v>
      </c>
      <c r="Z69" s="59">
        <f t="shared" si="38"/>
        <v>8.4</v>
      </c>
      <c r="AA69" s="59">
        <f t="shared" si="39"/>
        <v>3.4</v>
      </c>
      <c r="AB69" s="59">
        <f t="shared" si="40"/>
        <v>1</v>
      </c>
      <c r="AC69" s="59">
        <f t="shared" si="41"/>
        <v>2.2999999999999998</v>
      </c>
      <c r="AD69" s="59">
        <f t="shared" si="42"/>
        <v>0</v>
      </c>
      <c r="AE69" s="59">
        <f t="shared" si="43"/>
        <v>1.2</v>
      </c>
      <c r="AF69" s="59">
        <f t="shared" si="44"/>
        <v>3.8</v>
      </c>
      <c r="AG69" s="59">
        <f>ROUND(IF('Indicator Data'!K71=0,0,IF('Indicator Data'!K71&gt;AG$194,10,IF('Indicator Data'!K71&lt;AG$195,0,10-(AG$194-'Indicator Data'!K71)/(AG$194-AG$195)*10))),1)</f>
        <v>6.7</v>
      </c>
      <c r="AH69" s="59">
        <f t="shared" si="45"/>
        <v>9.3000000000000007</v>
      </c>
      <c r="AI69" s="59">
        <f t="shared" si="46"/>
        <v>9.1</v>
      </c>
      <c r="AJ69" s="59">
        <f t="shared" si="47"/>
        <v>5.5</v>
      </c>
      <c r="AK69" s="59">
        <f t="shared" si="48"/>
        <v>3.7</v>
      </c>
      <c r="AL69" s="59">
        <f t="shared" si="49"/>
        <v>4.7</v>
      </c>
      <c r="AM69" s="59">
        <f t="shared" si="50"/>
        <v>0</v>
      </c>
      <c r="AN69" s="59">
        <f t="shared" si="51"/>
        <v>8.3000000000000007</v>
      </c>
      <c r="AO69" s="61">
        <f t="shared" si="52"/>
        <v>9.3000000000000007</v>
      </c>
      <c r="AP69" s="61">
        <f t="shared" si="53"/>
        <v>4.5</v>
      </c>
      <c r="AQ69" s="61">
        <f t="shared" si="54"/>
        <v>8.1999999999999993</v>
      </c>
      <c r="AR69" s="61">
        <f t="shared" si="55"/>
        <v>3</v>
      </c>
      <c r="AS69" s="59">
        <f t="shared" si="56"/>
        <v>7.5</v>
      </c>
      <c r="AT69" s="59">
        <f>IF('Indicator Data'!BD71&lt;1000,"x",ROUND((IF('Indicator Data'!L71&gt;AT$194,10,IF('Indicator Data'!L71&lt;AT$195,0,10-(AT$194-'Indicator Data'!L71)/(AT$194-AT$195)*10))),1))</f>
        <v>0</v>
      </c>
      <c r="AU69" s="61">
        <f t="shared" si="57"/>
        <v>3.8</v>
      </c>
      <c r="AV69" s="62">
        <f t="shared" si="58"/>
        <v>6.5</v>
      </c>
      <c r="AW69" s="59">
        <f>ROUND(IF('Indicator Data'!M71=0,0,IF('Indicator Data'!M71&gt;AW$194,10,IF('Indicator Data'!M71&lt;AW$195,0,10-(AW$194-'Indicator Data'!M71)/(AW$194-AW$195)*10))),1)</f>
        <v>2.9</v>
      </c>
      <c r="AX69" s="59">
        <f>ROUND(IF('Indicator Data'!N71=0,0,IF(LOG('Indicator Data'!N71)&gt;LOG(AX$194),10,IF(LOG('Indicator Data'!N71)&lt;LOG(AX$195),0,10-(LOG(AX$194)-LOG('Indicator Data'!N71))/(LOG(AX$194)-LOG(AX$195))*10))),1)</f>
        <v>0</v>
      </c>
      <c r="AY69" s="61">
        <f t="shared" si="59"/>
        <v>1.6</v>
      </c>
      <c r="AZ69" s="59">
        <f>'Indicator Data'!O71</f>
        <v>0</v>
      </c>
      <c r="BA69" s="59">
        <f>'Indicator Data'!P71</f>
        <v>3</v>
      </c>
      <c r="BB69" s="61">
        <f t="shared" si="60"/>
        <v>0</v>
      </c>
      <c r="BC69" s="62">
        <f t="shared" si="61"/>
        <v>1.1000000000000001</v>
      </c>
      <c r="BD69" s="16"/>
      <c r="BE69" s="108"/>
    </row>
    <row r="70" spans="1:57" s="4" customFormat="1" x14ac:dyDescent="0.25">
      <c r="A70" s="131" t="s">
        <v>129</v>
      </c>
      <c r="B70" s="63" t="s">
        <v>128</v>
      </c>
      <c r="C70" s="59">
        <f>ROUND(IF('Indicator Data'!C72=0,0.1,IF(LOG('Indicator Data'!C72)&gt;C$194,10,IF(LOG('Indicator Data'!C72)&lt;C$195,0,10-(C$194-LOG('Indicator Data'!C72))/(C$194-C$195)*10))),1)</f>
        <v>0.1</v>
      </c>
      <c r="D70" s="59">
        <f>ROUND(IF('Indicator Data'!D72=0,0.1,IF(LOG('Indicator Data'!D72)&gt;D$194,10,IF(LOG('Indicator Data'!D72)&lt;D$195,0,10-(D$194-LOG('Indicator Data'!D72))/(D$194-D$195)*10))),1)</f>
        <v>0.1</v>
      </c>
      <c r="E70" s="59">
        <f t="shared" si="31"/>
        <v>0.1</v>
      </c>
      <c r="F70" s="59">
        <f>ROUND(IF('Indicator Data'!E72="No data",0.1,IF('Indicator Data'!E72=0,0,IF(LOG('Indicator Data'!E72)&gt;F$194,10,IF(LOG('Indicator Data'!E72)&lt;F$195,0,10-(F$194-LOG('Indicator Data'!E72))/(F$194-F$195)*10)))),1)</f>
        <v>6.2</v>
      </c>
      <c r="G70" s="59">
        <f>ROUND(IF('Indicator Data'!F72=0,0,IF(LOG('Indicator Data'!F72)&gt;G$194,10,IF(LOG('Indicator Data'!F72)&lt;G$195,0,10-(G$194-LOG('Indicator Data'!F72))/(G$194-G$195)*10))),1)</f>
        <v>6.6</v>
      </c>
      <c r="H70" s="59">
        <f>ROUND(IF('Indicator Data'!G72=0,0,IF(LOG('Indicator Data'!G72)&gt;H$194,10,IF(LOG('Indicator Data'!G72)&lt;H$195,0,10-(H$194-LOG('Indicator Data'!G72))/(H$194-H$195)*10))),1)</f>
        <v>0</v>
      </c>
      <c r="I70" s="59">
        <f>ROUND(IF('Indicator Data'!H72=0,0,IF(LOG('Indicator Data'!H72)&gt;I$194,10,IF(LOG('Indicator Data'!H72)&lt;I$195,0,10-(I$194-LOG('Indicator Data'!H72))/(I$194-I$195)*10))),1)</f>
        <v>0</v>
      </c>
      <c r="J70" s="59">
        <f t="shared" si="32"/>
        <v>0</v>
      </c>
      <c r="K70" s="59">
        <f>ROUND(IF('Indicator Data'!I72=0,0,IF(LOG('Indicator Data'!I72)&gt;K$194,10,IF(LOG('Indicator Data'!I72)&lt;K$195,0,10-(K$194-LOG('Indicator Data'!I72))/(K$194-K$195)*10))),1)</f>
        <v>0</v>
      </c>
      <c r="L70" s="59">
        <f t="shared" si="33"/>
        <v>0</v>
      </c>
      <c r="M70" s="59">
        <f>ROUND(IF('Indicator Data'!J72=0,0,IF(LOG('Indicator Data'!J72)&gt;M$194,10,IF(LOG('Indicator Data'!J72)&lt;M$195,0,10-(M$194-LOG('Indicator Data'!J72))/(M$194-M$195)*10))),1)</f>
        <v>0</v>
      </c>
      <c r="N70" s="60">
        <f>'Indicator Data'!C72/'Indicator Data'!$BC72</f>
        <v>0</v>
      </c>
      <c r="O70" s="60">
        <f>'Indicator Data'!D72/'Indicator Data'!$BC72</f>
        <v>0</v>
      </c>
      <c r="P70" s="60">
        <f>IF(F70=0.1,0,'Indicator Data'!E72/'Indicator Data'!$BC72)</f>
        <v>2.6104120104946072E-3</v>
      </c>
      <c r="Q70" s="60">
        <f>'Indicator Data'!F72/'Indicator Data'!$BC72</f>
        <v>1.851999986399459E-6</v>
      </c>
      <c r="R70" s="60">
        <f>'Indicator Data'!G72/'Indicator Data'!$BC72</f>
        <v>0</v>
      </c>
      <c r="S70" s="60">
        <f>'Indicator Data'!H72/'Indicator Data'!$BC72</f>
        <v>0</v>
      </c>
      <c r="T70" s="60">
        <f>'Indicator Data'!I72/'Indicator Data'!$BC72</f>
        <v>0</v>
      </c>
      <c r="U70" s="60">
        <f>'Indicator Data'!J72/'Indicator Data'!$BC72</f>
        <v>0</v>
      </c>
      <c r="V70" s="59">
        <f t="shared" si="34"/>
        <v>0</v>
      </c>
      <c r="W70" s="59">
        <f t="shared" si="35"/>
        <v>0</v>
      </c>
      <c r="X70" s="59">
        <f t="shared" si="36"/>
        <v>0</v>
      </c>
      <c r="Y70" s="59">
        <f t="shared" si="37"/>
        <v>2.6</v>
      </c>
      <c r="Z70" s="59">
        <f t="shared" si="38"/>
        <v>7.3</v>
      </c>
      <c r="AA70" s="59">
        <f t="shared" si="39"/>
        <v>0</v>
      </c>
      <c r="AB70" s="59">
        <f t="shared" si="40"/>
        <v>0</v>
      </c>
      <c r="AC70" s="59">
        <f t="shared" si="41"/>
        <v>0</v>
      </c>
      <c r="AD70" s="59">
        <f t="shared" si="42"/>
        <v>0</v>
      </c>
      <c r="AE70" s="59">
        <f t="shared" si="43"/>
        <v>0</v>
      </c>
      <c r="AF70" s="59">
        <f t="shared" si="44"/>
        <v>0</v>
      </c>
      <c r="AG70" s="59">
        <f>ROUND(IF('Indicator Data'!K72=0,0,IF('Indicator Data'!K72&gt;AG$194,10,IF('Indicator Data'!K72&lt;AG$195,0,10-(AG$194-'Indicator Data'!K72)/(AG$194-AG$195)*10))),1)</f>
        <v>1.3</v>
      </c>
      <c r="AH70" s="59">
        <f t="shared" si="45"/>
        <v>0.1</v>
      </c>
      <c r="AI70" s="59">
        <f t="shared" si="46"/>
        <v>0.1</v>
      </c>
      <c r="AJ70" s="59">
        <f t="shared" si="47"/>
        <v>0</v>
      </c>
      <c r="AK70" s="59">
        <f t="shared" si="48"/>
        <v>0</v>
      </c>
      <c r="AL70" s="59">
        <f t="shared" si="49"/>
        <v>0</v>
      </c>
      <c r="AM70" s="59">
        <f t="shared" si="50"/>
        <v>0</v>
      </c>
      <c r="AN70" s="59">
        <f t="shared" si="51"/>
        <v>0</v>
      </c>
      <c r="AO70" s="61">
        <f t="shared" si="52"/>
        <v>0.1</v>
      </c>
      <c r="AP70" s="61">
        <f t="shared" si="53"/>
        <v>4.5999999999999996</v>
      </c>
      <c r="AQ70" s="61">
        <f t="shared" si="54"/>
        <v>7</v>
      </c>
      <c r="AR70" s="61">
        <f t="shared" si="55"/>
        <v>0</v>
      </c>
      <c r="AS70" s="59">
        <f t="shared" si="56"/>
        <v>0.7</v>
      </c>
      <c r="AT70" s="59">
        <f>IF('Indicator Data'!BD72&lt;1000,"x",ROUND((IF('Indicator Data'!L72&gt;AT$194,10,IF('Indicator Data'!L72&lt;AT$195,0,10-(AT$194-'Indicator Data'!L72)/(AT$194-AT$195)*10))),1))</f>
        <v>1.1000000000000001</v>
      </c>
      <c r="AU70" s="61">
        <f t="shared" si="57"/>
        <v>0.9</v>
      </c>
      <c r="AV70" s="62">
        <f t="shared" si="58"/>
        <v>3.1</v>
      </c>
      <c r="AW70" s="59">
        <f>ROUND(IF('Indicator Data'!M72=0,0,IF('Indicator Data'!M72&gt;AW$194,10,IF('Indicator Data'!M72&lt;AW$195,0,10-(AW$194-'Indicator Data'!M72)/(AW$194-AW$195)*10))),1)</f>
        <v>6.4</v>
      </c>
      <c r="AX70" s="59">
        <f>ROUND(IF('Indicator Data'!N72=0,0,IF(LOG('Indicator Data'!N72)&gt;LOG(AX$194),10,IF(LOG('Indicator Data'!N72)&lt;LOG(AX$195),0,10-(LOG(AX$194)-LOG('Indicator Data'!N72))/(LOG(AX$194)-LOG(AX$195))*10))),1)</f>
        <v>4.7</v>
      </c>
      <c r="AY70" s="61">
        <f t="shared" si="59"/>
        <v>5.6</v>
      </c>
      <c r="AZ70" s="59">
        <f>'Indicator Data'!O72</f>
        <v>3</v>
      </c>
      <c r="BA70" s="59">
        <f>'Indicator Data'!P72</f>
        <v>3</v>
      </c>
      <c r="BB70" s="61">
        <f t="shared" si="60"/>
        <v>0</v>
      </c>
      <c r="BC70" s="62">
        <f t="shared" si="61"/>
        <v>3.9</v>
      </c>
      <c r="BD70" s="16"/>
      <c r="BE70" s="108"/>
    </row>
    <row r="71" spans="1:57" s="4" customFormat="1" x14ac:dyDescent="0.25">
      <c r="A71" s="131" t="s">
        <v>372</v>
      </c>
      <c r="B71" s="63" t="s">
        <v>130</v>
      </c>
      <c r="C71" s="59">
        <f>ROUND(IF('Indicator Data'!C73=0,0.1,IF(LOG('Indicator Data'!C73)&gt;C$194,10,IF(LOG('Indicator Data'!C73)&lt;C$195,0,10-(C$194-LOG('Indicator Data'!C73))/(C$194-C$195)*10))),1)</f>
        <v>0.1</v>
      </c>
      <c r="D71" s="59">
        <f>ROUND(IF('Indicator Data'!D73=0,0.1,IF(LOG('Indicator Data'!D73)&gt;D$194,10,IF(LOG('Indicator Data'!D73)&lt;D$195,0,10-(D$194-LOG('Indicator Data'!D73))/(D$194-D$195)*10))),1)</f>
        <v>0.1</v>
      </c>
      <c r="E71" s="59">
        <f t="shared" si="31"/>
        <v>0.1</v>
      </c>
      <c r="F71" s="59">
        <f>ROUND(IF('Indicator Data'!E73="No data",0.1,IF('Indicator Data'!E73=0,0,IF(LOG('Indicator Data'!E73)&gt;F$194,10,IF(LOG('Indicator Data'!E73)&lt;F$195,0,10-(F$194-LOG('Indicator Data'!E73))/(F$194-F$195)*10)))),1)</f>
        <v>3.7</v>
      </c>
      <c r="G71" s="59">
        <f>ROUND(IF('Indicator Data'!F73=0,0,IF(LOG('Indicator Data'!F73)&gt;G$194,10,IF(LOG('Indicator Data'!F73)&lt;G$195,0,10-(G$194-LOG('Indicator Data'!F73))/(G$194-G$195)*10))),1)</f>
        <v>1.6</v>
      </c>
      <c r="H71" s="59">
        <f>ROUND(IF('Indicator Data'!G73=0,0,IF(LOG('Indicator Data'!G73)&gt;H$194,10,IF(LOG('Indicator Data'!G73)&lt;H$195,0,10-(H$194-LOG('Indicator Data'!G73))/(H$194-H$195)*10))),1)</f>
        <v>0</v>
      </c>
      <c r="I71" s="59">
        <f>ROUND(IF('Indicator Data'!H73=0,0,IF(LOG('Indicator Data'!H73)&gt;I$194,10,IF(LOG('Indicator Data'!H73)&lt;I$195,0,10-(I$194-LOG('Indicator Data'!H73))/(I$194-I$195)*10))),1)</f>
        <v>0</v>
      </c>
      <c r="J71" s="59">
        <f t="shared" si="32"/>
        <v>0</v>
      </c>
      <c r="K71" s="59">
        <f>ROUND(IF('Indicator Data'!I73=0,0,IF(LOG('Indicator Data'!I73)&gt;K$194,10,IF(LOG('Indicator Data'!I73)&lt;K$195,0,10-(K$194-LOG('Indicator Data'!I73))/(K$194-K$195)*10))),1)</f>
        <v>0</v>
      </c>
      <c r="L71" s="59">
        <f t="shared" si="33"/>
        <v>0</v>
      </c>
      <c r="M71" s="59">
        <f>ROUND(IF('Indicator Data'!J73=0,0,IF(LOG('Indicator Data'!J73)&gt;M$194,10,IF(LOG('Indicator Data'!J73)&lt;M$195,0,10-(M$194-LOG('Indicator Data'!J73))/(M$194-M$195)*10))),1)</f>
        <v>6.8</v>
      </c>
      <c r="N71" s="60">
        <f>'Indicator Data'!C73/'Indicator Data'!$BC73</f>
        <v>0</v>
      </c>
      <c r="O71" s="60">
        <f>'Indicator Data'!D73/'Indicator Data'!$BC73</f>
        <v>0</v>
      </c>
      <c r="P71" s="60">
        <f>IF(F71=0.1,0,'Indicator Data'!E73/'Indicator Data'!$BC73)</f>
        <v>1.8454081294743115E-3</v>
      </c>
      <c r="Q71" s="60">
        <f>'Indicator Data'!F73/'Indicator Data'!$BC73</f>
        <v>3.7329833159729536E-8</v>
      </c>
      <c r="R71" s="60">
        <f>'Indicator Data'!G73/'Indicator Data'!$BC73</f>
        <v>0</v>
      </c>
      <c r="S71" s="60">
        <f>'Indicator Data'!H73/'Indicator Data'!$BC73</f>
        <v>0</v>
      </c>
      <c r="T71" s="60">
        <f>'Indicator Data'!I73/'Indicator Data'!$BC73</f>
        <v>0</v>
      </c>
      <c r="U71" s="60">
        <f>'Indicator Data'!J73/'Indicator Data'!$BC73</f>
        <v>3.1790567594092252E-3</v>
      </c>
      <c r="V71" s="59">
        <f t="shared" si="34"/>
        <v>0</v>
      </c>
      <c r="W71" s="59">
        <f t="shared" si="35"/>
        <v>0</v>
      </c>
      <c r="X71" s="59">
        <f t="shared" si="36"/>
        <v>0</v>
      </c>
      <c r="Y71" s="59">
        <f t="shared" si="37"/>
        <v>1.8</v>
      </c>
      <c r="Z71" s="59">
        <f t="shared" si="38"/>
        <v>3.5</v>
      </c>
      <c r="AA71" s="59">
        <f t="shared" si="39"/>
        <v>0</v>
      </c>
      <c r="AB71" s="59">
        <f t="shared" si="40"/>
        <v>0</v>
      </c>
      <c r="AC71" s="59">
        <f t="shared" si="41"/>
        <v>0</v>
      </c>
      <c r="AD71" s="59">
        <f t="shared" si="42"/>
        <v>0</v>
      </c>
      <c r="AE71" s="59">
        <f t="shared" si="43"/>
        <v>0</v>
      </c>
      <c r="AF71" s="59">
        <f t="shared" si="44"/>
        <v>1.1000000000000001</v>
      </c>
      <c r="AG71" s="59">
        <f>ROUND(IF('Indicator Data'!K73=0,0,IF('Indicator Data'!K73&gt;AG$194,10,IF('Indicator Data'!K73&lt;AG$195,0,10-(AG$194-'Indicator Data'!K73)/(AG$194-AG$195)*10))),1)</f>
        <v>2.7</v>
      </c>
      <c r="AH71" s="59">
        <f t="shared" si="45"/>
        <v>0.1</v>
      </c>
      <c r="AI71" s="59">
        <f t="shared" si="46"/>
        <v>0.1</v>
      </c>
      <c r="AJ71" s="59">
        <f t="shared" si="47"/>
        <v>0</v>
      </c>
      <c r="AK71" s="59">
        <f t="shared" si="48"/>
        <v>0</v>
      </c>
      <c r="AL71" s="59">
        <f t="shared" si="49"/>
        <v>0</v>
      </c>
      <c r="AM71" s="59">
        <f t="shared" si="50"/>
        <v>0</v>
      </c>
      <c r="AN71" s="59">
        <f t="shared" si="51"/>
        <v>4.5</v>
      </c>
      <c r="AO71" s="61">
        <f t="shared" si="52"/>
        <v>0.1</v>
      </c>
      <c r="AP71" s="61">
        <f t="shared" si="53"/>
        <v>2.8</v>
      </c>
      <c r="AQ71" s="61">
        <f t="shared" si="54"/>
        <v>2.6</v>
      </c>
      <c r="AR71" s="61">
        <f t="shared" si="55"/>
        <v>0</v>
      </c>
      <c r="AS71" s="59">
        <f t="shared" si="56"/>
        <v>3.6</v>
      </c>
      <c r="AT71" s="59">
        <f>IF('Indicator Data'!BD73&lt;1000,"x",ROUND((IF('Indicator Data'!L73&gt;AT$194,10,IF('Indicator Data'!L73&lt;AT$195,0,10-(AT$194-'Indicator Data'!L73)/(AT$194-AT$195)*10))),1))</f>
        <v>1.1000000000000001</v>
      </c>
      <c r="AU71" s="61">
        <f t="shared" si="57"/>
        <v>2.4</v>
      </c>
      <c r="AV71" s="62">
        <f t="shared" si="58"/>
        <v>1.7</v>
      </c>
      <c r="AW71" s="59">
        <f>ROUND(IF('Indicator Data'!M73=0,0,IF('Indicator Data'!M73&gt;AW$194,10,IF('Indicator Data'!M73&lt;AW$195,0,10-(AW$194-'Indicator Data'!M73)/(AW$194-AW$195)*10))),1)</f>
        <v>1.1000000000000001</v>
      </c>
      <c r="AX71" s="59">
        <f>ROUND(IF('Indicator Data'!N73=0,0,IF(LOG('Indicator Data'!N73)&gt;LOG(AX$194),10,IF(LOG('Indicator Data'!N73)&lt;LOG(AX$195),0,10-(LOG(AX$194)-LOG('Indicator Data'!N73))/(LOG(AX$194)-LOG(AX$195))*10))),1)</f>
        <v>0.6</v>
      </c>
      <c r="AY71" s="61">
        <f t="shared" si="59"/>
        <v>0.9</v>
      </c>
      <c r="AZ71" s="59">
        <f>'Indicator Data'!O73</f>
        <v>1</v>
      </c>
      <c r="BA71" s="59">
        <f>'Indicator Data'!P73</f>
        <v>0</v>
      </c>
      <c r="BB71" s="61">
        <f t="shared" si="60"/>
        <v>0</v>
      </c>
      <c r="BC71" s="62">
        <f t="shared" si="61"/>
        <v>0.6</v>
      </c>
      <c r="BD71" s="16"/>
      <c r="BE71" s="108"/>
    </row>
    <row r="72" spans="1:57" s="4" customFormat="1" x14ac:dyDescent="0.25">
      <c r="A72" s="131" t="s">
        <v>132</v>
      </c>
      <c r="B72" s="63" t="s">
        <v>131</v>
      </c>
      <c r="C72" s="59">
        <f>ROUND(IF('Indicator Data'!C74=0,0.1,IF(LOG('Indicator Data'!C74)&gt;C$194,10,IF(LOG('Indicator Data'!C74)&lt;C$195,0,10-(C$194-LOG('Indicator Data'!C74))/(C$194-C$195)*10))),1)</f>
        <v>0.1</v>
      </c>
      <c r="D72" s="59">
        <f>ROUND(IF('Indicator Data'!D74=0,0.1,IF(LOG('Indicator Data'!D74)&gt;D$194,10,IF(LOG('Indicator Data'!D74)&lt;D$195,0,10-(D$194-LOG('Indicator Data'!D74))/(D$194-D$195)*10))),1)</f>
        <v>0.1</v>
      </c>
      <c r="E72" s="59">
        <f t="shared" si="31"/>
        <v>0.1</v>
      </c>
      <c r="F72" s="59">
        <f>ROUND(IF('Indicator Data'!E74="No data",0.1,IF('Indicator Data'!E74=0,0,IF(LOG('Indicator Data'!E74)&gt;F$194,10,IF(LOG('Indicator Data'!E74)&lt;F$195,0,10-(F$194-LOG('Indicator Data'!E74))/(F$194-F$195)*10)))),1)</f>
        <v>4.0999999999999996</v>
      </c>
      <c r="G72" s="59">
        <f>ROUND(IF('Indicator Data'!F74=0,0,IF(LOG('Indicator Data'!F74)&gt;G$194,10,IF(LOG('Indicator Data'!F74)&lt;G$195,0,10-(G$194-LOG('Indicator Data'!F74))/(G$194-G$195)*10))),1)</f>
        <v>2.5</v>
      </c>
      <c r="H72" s="59">
        <f>ROUND(IF('Indicator Data'!G74=0,0,IF(LOG('Indicator Data'!G74)&gt;H$194,10,IF(LOG('Indicator Data'!G74)&lt;H$195,0,10-(H$194-LOG('Indicator Data'!G74))/(H$194-H$195)*10))),1)</f>
        <v>0</v>
      </c>
      <c r="I72" s="59">
        <f>ROUND(IF('Indicator Data'!H74=0,0,IF(LOG('Indicator Data'!H74)&gt;I$194,10,IF(LOG('Indicator Data'!H74)&lt;I$195,0,10-(I$194-LOG('Indicator Data'!H74))/(I$194-I$195)*10))),1)</f>
        <v>0</v>
      </c>
      <c r="J72" s="59">
        <f t="shared" si="32"/>
        <v>0</v>
      </c>
      <c r="K72" s="59">
        <f>ROUND(IF('Indicator Data'!I74=0,0,IF(LOG('Indicator Data'!I74)&gt;K$194,10,IF(LOG('Indicator Data'!I74)&lt;K$195,0,10-(K$194-LOG('Indicator Data'!I74))/(K$194-K$195)*10))),1)</f>
        <v>0</v>
      </c>
      <c r="L72" s="59">
        <f t="shared" si="33"/>
        <v>0</v>
      </c>
      <c r="M72" s="59">
        <f>ROUND(IF('Indicator Data'!J74=0,0,IF(LOG('Indicator Data'!J74)&gt;M$194,10,IF(LOG('Indicator Data'!J74)&lt;M$195,0,10-(M$194-LOG('Indicator Data'!J74))/(M$194-M$195)*10))),1)</f>
        <v>8.5</v>
      </c>
      <c r="N72" s="60">
        <f>'Indicator Data'!C74/'Indicator Data'!$BC74</f>
        <v>0</v>
      </c>
      <c r="O72" s="60">
        <f>'Indicator Data'!D74/'Indicator Data'!$BC74</f>
        <v>0</v>
      </c>
      <c r="P72" s="60">
        <f>IF(F72=0.1,0,'Indicator Data'!E74/'Indicator Data'!$BC74)</f>
        <v>5.6375572203383418E-3</v>
      </c>
      <c r="Q72" s="60">
        <f>'Indicator Data'!F74/'Indicator Data'!$BC74</f>
        <v>2.4868124605522617E-7</v>
      </c>
      <c r="R72" s="60">
        <f>'Indicator Data'!G74/'Indicator Data'!$BC74</f>
        <v>0</v>
      </c>
      <c r="S72" s="60">
        <f>'Indicator Data'!H74/'Indicator Data'!$BC74</f>
        <v>0</v>
      </c>
      <c r="T72" s="60">
        <f>'Indicator Data'!I74/'Indicator Data'!$BC74</f>
        <v>0</v>
      </c>
      <c r="U72" s="60">
        <f>'Indicator Data'!J74/'Indicator Data'!$BC74</f>
        <v>3.282592447928985E-2</v>
      </c>
      <c r="V72" s="59">
        <f t="shared" si="34"/>
        <v>0</v>
      </c>
      <c r="W72" s="59">
        <f t="shared" si="35"/>
        <v>0</v>
      </c>
      <c r="X72" s="59">
        <f t="shared" si="36"/>
        <v>0</v>
      </c>
      <c r="Y72" s="59">
        <f t="shared" si="37"/>
        <v>5.6</v>
      </c>
      <c r="Z72" s="59">
        <f t="shared" si="38"/>
        <v>5.3</v>
      </c>
      <c r="AA72" s="59">
        <f t="shared" si="39"/>
        <v>0</v>
      </c>
      <c r="AB72" s="59">
        <f t="shared" si="40"/>
        <v>0</v>
      </c>
      <c r="AC72" s="59">
        <f t="shared" si="41"/>
        <v>0</v>
      </c>
      <c r="AD72" s="59">
        <f t="shared" si="42"/>
        <v>0</v>
      </c>
      <c r="AE72" s="59">
        <f t="shared" si="43"/>
        <v>0</v>
      </c>
      <c r="AF72" s="59">
        <f t="shared" si="44"/>
        <v>10</v>
      </c>
      <c r="AG72" s="59">
        <f>ROUND(IF('Indicator Data'!K74=0,0,IF('Indicator Data'!K74&gt;AG$194,10,IF('Indicator Data'!K74&lt;AG$195,0,10-(AG$194-'Indicator Data'!K74)/(AG$194-AG$195)*10))),1)</f>
        <v>2.7</v>
      </c>
      <c r="AH72" s="59">
        <f t="shared" si="45"/>
        <v>0.1</v>
      </c>
      <c r="AI72" s="59">
        <f t="shared" si="46"/>
        <v>0.1</v>
      </c>
      <c r="AJ72" s="59">
        <f t="shared" si="47"/>
        <v>0</v>
      </c>
      <c r="AK72" s="59">
        <f t="shared" si="48"/>
        <v>0</v>
      </c>
      <c r="AL72" s="59">
        <f t="shared" si="49"/>
        <v>0</v>
      </c>
      <c r="AM72" s="59">
        <f t="shared" si="50"/>
        <v>0</v>
      </c>
      <c r="AN72" s="59">
        <f t="shared" si="51"/>
        <v>9.4</v>
      </c>
      <c r="AO72" s="61">
        <f t="shared" si="52"/>
        <v>0.1</v>
      </c>
      <c r="AP72" s="61">
        <f t="shared" si="53"/>
        <v>4.9000000000000004</v>
      </c>
      <c r="AQ72" s="61">
        <f t="shared" si="54"/>
        <v>4</v>
      </c>
      <c r="AR72" s="61">
        <f t="shared" si="55"/>
        <v>0</v>
      </c>
      <c r="AS72" s="59">
        <f t="shared" si="56"/>
        <v>6.1</v>
      </c>
      <c r="AT72" s="59">
        <f>IF('Indicator Data'!BD74&lt;1000,"x",ROUND((IF('Indicator Data'!L74&gt;AT$194,10,IF('Indicator Data'!L74&lt;AT$195,0,10-(AT$194-'Indicator Data'!L74)/(AT$194-AT$195)*10))),1))</f>
        <v>1.1000000000000001</v>
      </c>
      <c r="AU72" s="61">
        <f t="shared" si="57"/>
        <v>3.6</v>
      </c>
      <c r="AV72" s="62">
        <f t="shared" si="58"/>
        <v>2.8</v>
      </c>
      <c r="AW72" s="59">
        <f>ROUND(IF('Indicator Data'!M74=0,0,IF('Indicator Data'!M74&gt;AW$194,10,IF('Indicator Data'!M74&lt;AW$195,0,10-(AW$194-'Indicator Data'!M74)/(AW$194-AW$195)*10))),1)</f>
        <v>0.4</v>
      </c>
      <c r="AX72" s="59">
        <f>ROUND(IF('Indicator Data'!N74=0,0,IF(LOG('Indicator Data'!N74)&gt;LOG(AX$194),10,IF(LOG('Indicator Data'!N74)&lt;LOG(AX$195),0,10-(LOG(AX$194)-LOG('Indicator Data'!N74))/(LOG(AX$194)-LOG(AX$195))*10))),1)</f>
        <v>0</v>
      </c>
      <c r="AY72" s="61">
        <f t="shared" si="59"/>
        <v>0.2</v>
      </c>
      <c r="AZ72" s="59">
        <f>'Indicator Data'!O74</f>
        <v>0</v>
      </c>
      <c r="BA72" s="59">
        <f>'Indicator Data'!P74</f>
        <v>0</v>
      </c>
      <c r="BB72" s="61">
        <f t="shared" si="60"/>
        <v>0</v>
      </c>
      <c r="BC72" s="62">
        <f t="shared" si="61"/>
        <v>0.1</v>
      </c>
      <c r="BD72" s="16"/>
      <c r="BE72" s="108"/>
    </row>
    <row r="73" spans="1:57" s="4" customFormat="1" x14ac:dyDescent="0.25">
      <c r="A73" s="131" t="s">
        <v>134</v>
      </c>
      <c r="B73" s="63" t="s">
        <v>133</v>
      </c>
      <c r="C73" s="59">
        <f>ROUND(IF('Indicator Data'!C75=0,0.1,IF(LOG('Indicator Data'!C75)&gt;C$194,10,IF(LOG('Indicator Data'!C75)&lt;C$195,0,10-(C$194-LOG('Indicator Data'!C75))/(C$194-C$195)*10))),1)</f>
        <v>8.3000000000000007</v>
      </c>
      <c r="D73" s="59">
        <f>ROUND(IF('Indicator Data'!D75=0,0.1,IF(LOG('Indicator Data'!D75)&gt;D$194,10,IF(LOG('Indicator Data'!D75)&lt;D$195,0,10-(D$194-LOG('Indicator Data'!D75))/(D$194-D$195)*10))),1)</f>
        <v>0.1</v>
      </c>
      <c r="E73" s="59">
        <f t="shared" si="31"/>
        <v>5.5</v>
      </c>
      <c r="F73" s="59">
        <f>ROUND(IF('Indicator Data'!E75="No data",0.1,IF('Indicator Data'!E75=0,0,IF(LOG('Indicator Data'!E75)&gt;F$194,10,IF(LOG('Indicator Data'!E75)&lt;F$195,0,10-(F$194-LOG('Indicator Data'!E75))/(F$194-F$195)*10)))),1)</f>
        <v>5.6</v>
      </c>
      <c r="G73" s="59">
        <f>ROUND(IF('Indicator Data'!F75=0,0,IF(LOG('Indicator Data'!F75)&gt;G$194,10,IF(LOG('Indicator Data'!F75)&lt;G$195,0,10-(G$194-LOG('Indicator Data'!F75))/(G$194-G$195)*10))),1)</f>
        <v>5.8</v>
      </c>
      <c r="H73" s="59">
        <f>ROUND(IF('Indicator Data'!G75=0,0,IF(LOG('Indicator Data'!G75)&gt;H$194,10,IF(LOG('Indicator Data'!G75)&lt;H$195,0,10-(H$194-LOG('Indicator Data'!G75))/(H$194-H$195)*10))),1)</f>
        <v>8.1999999999999993</v>
      </c>
      <c r="I73" s="59">
        <f>ROUND(IF('Indicator Data'!H75=0,0,IF(LOG('Indicator Data'!H75)&gt;I$194,10,IF(LOG('Indicator Data'!H75)&lt;I$195,0,10-(I$194-LOG('Indicator Data'!H75))/(I$194-I$195)*10))),1)</f>
        <v>7.2</v>
      </c>
      <c r="J73" s="59">
        <f t="shared" si="32"/>
        <v>7.7</v>
      </c>
      <c r="K73" s="59">
        <f>ROUND(IF('Indicator Data'!I75=0,0,IF(LOG('Indicator Data'!I75)&gt;K$194,10,IF(LOG('Indicator Data'!I75)&lt;K$195,0,10-(K$194-LOG('Indicator Data'!I75))/(K$194-K$195)*10))),1)</f>
        <v>9.4</v>
      </c>
      <c r="L73" s="59">
        <f t="shared" si="33"/>
        <v>8.6999999999999993</v>
      </c>
      <c r="M73" s="59">
        <f>ROUND(IF('Indicator Data'!J75=0,0,IF(LOG('Indicator Data'!J75)&gt;M$194,10,IF(LOG('Indicator Data'!J75)&lt;M$195,0,10-(M$194-LOG('Indicator Data'!J75))/(M$194-M$195)*10))),1)</f>
        <v>9</v>
      </c>
      <c r="N73" s="60">
        <f>'Indicator Data'!C75/'Indicator Data'!$BC75</f>
        <v>2.0531291405952693E-3</v>
      </c>
      <c r="O73" s="60">
        <f>'Indicator Data'!D75/'Indicator Data'!$BC75</f>
        <v>0</v>
      </c>
      <c r="P73" s="60">
        <f>IF(F73=0.1,0,'Indicator Data'!E75/'Indicator Data'!$BC75)</f>
        <v>1.7022977917580612E-3</v>
      </c>
      <c r="Q73" s="60">
        <f>'Indicator Data'!F75/'Indicator Data'!$BC75</f>
        <v>7.6936029692536864E-7</v>
      </c>
      <c r="R73" s="60">
        <f>'Indicator Data'!G75/'Indicator Data'!$BC75</f>
        <v>1.9E-2</v>
      </c>
      <c r="S73" s="60">
        <f>'Indicator Data'!H75/'Indicator Data'!$BC75</f>
        <v>2.1546802313417495E-3</v>
      </c>
      <c r="T73" s="60">
        <f>'Indicator Data'!I75/'Indicator Data'!$BC75</f>
        <v>4.9384804871348451E-5</v>
      </c>
      <c r="U73" s="60">
        <f>'Indicator Data'!J75/'Indicator Data'!$BC75</f>
        <v>4.1843820668300393E-3</v>
      </c>
      <c r="V73" s="59">
        <f t="shared" si="34"/>
        <v>10</v>
      </c>
      <c r="W73" s="59">
        <f t="shared" si="35"/>
        <v>0</v>
      </c>
      <c r="X73" s="59">
        <f t="shared" si="36"/>
        <v>7.6</v>
      </c>
      <c r="Y73" s="59">
        <f t="shared" si="37"/>
        <v>1.7</v>
      </c>
      <c r="Z73" s="59">
        <f t="shared" si="38"/>
        <v>6.4</v>
      </c>
      <c r="AA73" s="59">
        <f t="shared" si="39"/>
        <v>9.5</v>
      </c>
      <c r="AB73" s="59">
        <f t="shared" si="40"/>
        <v>4.3</v>
      </c>
      <c r="AC73" s="59">
        <f t="shared" si="41"/>
        <v>7.8</v>
      </c>
      <c r="AD73" s="59">
        <f t="shared" si="42"/>
        <v>9.4</v>
      </c>
      <c r="AE73" s="59">
        <f t="shared" si="43"/>
        <v>8.6999999999999993</v>
      </c>
      <c r="AF73" s="59">
        <f t="shared" si="44"/>
        <v>1.4</v>
      </c>
      <c r="AG73" s="59">
        <f>ROUND(IF('Indicator Data'!K75=0,0,IF('Indicator Data'!K75&gt;AG$194,10,IF('Indicator Data'!K75&lt;AG$195,0,10-(AG$194-'Indicator Data'!K75)/(AG$194-AG$195)*10))),1)</f>
        <v>4</v>
      </c>
      <c r="AH73" s="59">
        <f t="shared" si="45"/>
        <v>9.1999999999999993</v>
      </c>
      <c r="AI73" s="59">
        <f t="shared" si="46"/>
        <v>0.1</v>
      </c>
      <c r="AJ73" s="59">
        <f t="shared" si="47"/>
        <v>8.9</v>
      </c>
      <c r="AK73" s="59">
        <f t="shared" si="48"/>
        <v>5.8</v>
      </c>
      <c r="AL73" s="59">
        <f t="shared" si="49"/>
        <v>7.7</v>
      </c>
      <c r="AM73" s="59">
        <f t="shared" si="50"/>
        <v>9.4</v>
      </c>
      <c r="AN73" s="59">
        <f t="shared" si="51"/>
        <v>6.6</v>
      </c>
      <c r="AO73" s="61">
        <f t="shared" si="52"/>
        <v>6.7</v>
      </c>
      <c r="AP73" s="61">
        <f t="shared" si="53"/>
        <v>3.9</v>
      </c>
      <c r="AQ73" s="61">
        <f t="shared" si="54"/>
        <v>6.1</v>
      </c>
      <c r="AR73" s="61">
        <f t="shared" si="55"/>
        <v>8.6999999999999993</v>
      </c>
      <c r="AS73" s="59">
        <f t="shared" si="56"/>
        <v>5.3</v>
      </c>
      <c r="AT73" s="59">
        <f>IF('Indicator Data'!BD75&lt;1000,"x",ROUND((IF('Indicator Data'!L75&gt;AT$194,10,IF('Indicator Data'!L75&lt;AT$195,0,10-(AT$194-'Indicator Data'!L75)/(AT$194-AT$195)*10))),1))</f>
        <v>1.1000000000000001</v>
      </c>
      <c r="AU73" s="61">
        <f t="shared" si="57"/>
        <v>3.2</v>
      </c>
      <c r="AV73" s="62">
        <f t="shared" si="58"/>
        <v>6.1</v>
      </c>
      <c r="AW73" s="59">
        <f>ROUND(IF('Indicator Data'!M75=0,0,IF('Indicator Data'!M75&gt;AW$194,10,IF('Indicator Data'!M75&lt;AW$195,0,10-(AW$194-'Indicator Data'!M75)/(AW$194-AW$195)*10))),1)</f>
        <v>4.2</v>
      </c>
      <c r="AX73" s="59">
        <f>ROUND(IF('Indicator Data'!N75=0,0,IF(LOG('Indicator Data'!N75)&gt;LOG(AX$194),10,IF(LOG('Indicator Data'!N75)&lt;LOG(AX$195),0,10-(LOG(AX$194)-LOG('Indicator Data'!N75))/(LOG(AX$194)-LOG(AX$195))*10))),1)</f>
        <v>3.5</v>
      </c>
      <c r="AY73" s="61">
        <f t="shared" si="59"/>
        <v>3.9</v>
      </c>
      <c r="AZ73" s="59">
        <f>'Indicator Data'!O75</f>
        <v>3</v>
      </c>
      <c r="BA73" s="59">
        <f>'Indicator Data'!P75</f>
        <v>0</v>
      </c>
      <c r="BB73" s="61">
        <f t="shared" si="60"/>
        <v>0</v>
      </c>
      <c r="BC73" s="62">
        <f t="shared" si="61"/>
        <v>2.7</v>
      </c>
      <c r="BD73" s="16"/>
      <c r="BE73" s="108"/>
    </row>
    <row r="74" spans="1:57" s="4" customFormat="1" x14ac:dyDescent="0.25">
      <c r="A74" s="131" t="s">
        <v>136</v>
      </c>
      <c r="B74" s="63" t="s">
        <v>135</v>
      </c>
      <c r="C74" s="59">
        <f>ROUND(IF('Indicator Data'!C76=0,0.1,IF(LOG('Indicator Data'!C76)&gt;C$194,10,IF(LOG('Indicator Data'!C76)&lt;C$195,0,10-(C$194-LOG('Indicator Data'!C76))/(C$194-C$195)*10))),1)</f>
        <v>8.1</v>
      </c>
      <c r="D74" s="59">
        <f>ROUND(IF('Indicator Data'!D76=0,0.1,IF(LOG('Indicator Data'!D76)&gt;D$194,10,IF(LOG('Indicator Data'!D76)&lt;D$195,0,10-(D$194-LOG('Indicator Data'!D76))/(D$194-D$195)*10))),1)</f>
        <v>0.1</v>
      </c>
      <c r="E74" s="59">
        <f t="shared" si="31"/>
        <v>5.4</v>
      </c>
      <c r="F74" s="59">
        <f>ROUND(IF('Indicator Data'!E76="No data",0.1,IF('Indicator Data'!E76=0,0,IF(LOG('Indicator Data'!E76)&gt;F$194,10,IF(LOG('Indicator Data'!E76)&lt;F$195,0,10-(F$194-LOG('Indicator Data'!E76))/(F$194-F$195)*10)))),1)</f>
        <v>6.4</v>
      </c>
      <c r="G74" s="59">
        <f>ROUND(IF('Indicator Data'!F76=0,0,IF(LOG('Indicator Data'!F76)&gt;G$194,10,IF(LOG('Indicator Data'!F76)&lt;G$195,0,10-(G$194-LOG('Indicator Data'!F76))/(G$194-G$195)*10))),1)</f>
        <v>7.1</v>
      </c>
      <c r="H74" s="59">
        <f>ROUND(IF('Indicator Data'!G76=0,0,IF(LOG('Indicator Data'!G76)&gt;H$194,10,IF(LOG('Indicator Data'!G76)&lt;H$195,0,10-(H$194-LOG('Indicator Data'!G76))/(H$194-H$195)*10))),1)</f>
        <v>6.9</v>
      </c>
      <c r="I74" s="59">
        <f>ROUND(IF('Indicator Data'!H76=0,0,IF(LOG('Indicator Data'!H76)&gt;I$194,10,IF(LOG('Indicator Data'!H76)&lt;I$195,0,10-(I$194-LOG('Indicator Data'!H76))/(I$194-I$195)*10))),1)</f>
        <v>6</v>
      </c>
      <c r="J74" s="59">
        <f t="shared" si="32"/>
        <v>6.5</v>
      </c>
      <c r="K74" s="59">
        <f>ROUND(IF('Indicator Data'!I76=0,0,IF(LOG('Indicator Data'!I76)&gt;K$194,10,IF(LOG('Indicator Data'!I76)&lt;K$195,0,10-(K$194-LOG('Indicator Data'!I76))/(K$194-K$195)*10))),1)</f>
        <v>4.2</v>
      </c>
      <c r="L74" s="59">
        <f t="shared" si="33"/>
        <v>5.5</v>
      </c>
      <c r="M74" s="59">
        <f>ROUND(IF('Indicator Data'!J76=0,0,IF(LOG('Indicator Data'!J76)&gt;M$194,10,IF(LOG('Indicator Data'!J76)&lt;M$195,0,10-(M$194-LOG('Indicator Data'!J76))/(M$194-M$195)*10))),1)</f>
        <v>9.5</v>
      </c>
      <c r="N74" s="60">
        <f>'Indicator Data'!C76/'Indicator Data'!$BC76</f>
        <v>1.9836684751857914E-3</v>
      </c>
      <c r="O74" s="60">
        <f>'Indicator Data'!D76/'Indicator Data'!$BC76</f>
        <v>0</v>
      </c>
      <c r="P74" s="60">
        <f>IF(F74=0.1,0,'Indicator Data'!E76/'Indicator Data'!$BC76)</f>
        <v>4.2752383421130339E-3</v>
      </c>
      <c r="Q74" s="60">
        <f>'Indicator Data'!F76/'Indicator Data'!$BC76</f>
        <v>4.0151672522760052E-6</v>
      </c>
      <c r="R74" s="60">
        <f>'Indicator Data'!G76/'Indicator Data'!$BC76</f>
        <v>6.5927713495883564E-3</v>
      </c>
      <c r="S74" s="60">
        <f>'Indicator Data'!H76/'Indicator Data'!$BC76</f>
        <v>4.606540951521963E-4</v>
      </c>
      <c r="T74" s="60">
        <f>'Indicator Data'!I76/'Indicator Data'!$BC76</f>
        <v>1.5612303536796331E-7</v>
      </c>
      <c r="U74" s="60">
        <f>'Indicator Data'!J76/'Indicator Data'!$BC76</f>
        <v>7.183222040926961E-3</v>
      </c>
      <c r="V74" s="59">
        <f t="shared" si="34"/>
        <v>9.9</v>
      </c>
      <c r="W74" s="59">
        <f t="shared" si="35"/>
        <v>0</v>
      </c>
      <c r="X74" s="59">
        <f t="shared" si="36"/>
        <v>7.4</v>
      </c>
      <c r="Y74" s="59">
        <f t="shared" si="37"/>
        <v>4.3</v>
      </c>
      <c r="Z74" s="59">
        <f t="shared" si="38"/>
        <v>8</v>
      </c>
      <c r="AA74" s="59">
        <f t="shared" si="39"/>
        <v>3.3</v>
      </c>
      <c r="AB74" s="59">
        <f t="shared" si="40"/>
        <v>0.9</v>
      </c>
      <c r="AC74" s="59">
        <f t="shared" si="41"/>
        <v>2.2000000000000002</v>
      </c>
      <c r="AD74" s="59">
        <f t="shared" si="42"/>
        <v>4.4000000000000004</v>
      </c>
      <c r="AE74" s="59">
        <f t="shared" si="43"/>
        <v>3.4</v>
      </c>
      <c r="AF74" s="59">
        <f t="shared" si="44"/>
        <v>2.4</v>
      </c>
      <c r="AG74" s="59">
        <f>ROUND(IF('Indicator Data'!K76=0,0,IF('Indicator Data'!K76&gt;AG$194,10,IF('Indicator Data'!K76&lt;AG$195,0,10-(AG$194-'Indicator Data'!K76)/(AG$194-AG$195)*10))),1)</f>
        <v>10</v>
      </c>
      <c r="AH74" s="59">
        <f t="shared" si="45"/>
        <v>9</v>
      </c>
      <c r="AI74" s="59">
        <f t="shared" si="46"/>
        <v>0.1</v>
      </c>
      <c r="AJ74" s="59">
        <f t="shared" si="47"/>
        <v>5.0999999999999996</v>
      </c>
      <c r="AK74" s="59">
        <f t="shared" si="48"/>
        <v>3.5</v>
      </c>
      <c r="AL74" s="59">
        <f t="shared" si="49"/>
        <v>4.3</v>
      </c>
      <c r="AM74" s="59">
        <f t="shared" si="50"/>
        <v>4.3</v>
      </c>
      <c r="AN74" s="59">
        <f t="shared" si="51"/>
        <v>7.4</v>
      </c>
      <c r="AO74" s="61">
        <f t="shared" si="52"/>
        <v>6.5</v>
      </c>
      <c r="AP74" s="61">
        <f t="shared" si="53"/>
        <v>5.4</v>
      </c>
      <c r="AQ74" s="61">
        <f t="shared" si="54"/>
        <v>7.6</v>
      </c>
      <c r="AR74" s="61">
        <f t="shared" si="55"/>
        <v>4.5</v>
      </c>
      <c r="AS74" s="59">
        <f t="shared" si="56"/>
        <v>8.6999999999999993</v>
      </c>
      <c r="AT74" s="59">
        <f>IF('Indicator Data'!BD76&lt;1000,"x",ROUND((IF('Indicator Data'!L76&gt;AT$194,10,IF('Indicator Data'!L76&lt;AT$195,0,10-(AT$194-'Indicator Data'!L76)/(AT$194-AT$195)*10))),1))</f>
        <v>1.1000000000000001</v>
      </c>
      <c r="AU74" s="61">
        <f t="shared" si="57"/>
        <v>4.9000000000000004</v>
      </c>
      <c r="AV74" s="62">
        <f t="shared" si="58"/>
        <v>5.9</v>
      </c>
      <c r="AW74" s="59">
        <f>ROUND(IF('Indicator Data'!M76=0,0,IF('Indicator Data'!M76&gt;AW$194,10,IF('Indicator Data'!M76&lt;AW$195,0,10-(AW$194-'Indicator Data'!M76)/(AW$194-AW$195)*10))),1)</f>
        <v>2.7</v>
      </c>
      <c r="AX74" s="59">
        <f>ROUND(IF('Indicator Data'!N76=0,0,IF(LOG('Indicator Data'!N76)&gt;LOG(AX$194),10,IF(LOG('Indicator Data'!N76)&lt;LOG(AX$195),0,10-(LOG(AX$194)-LOG('Indicator Data'!N76))/(LOG(AX$194)-LOG(AX$195))*10))),1)</f>
        <v>0</v>
      </c>
      <c r="AY74" s="61">
        <f t="shared" si="59"/>
        <v>1.4</v>
      </c>
      <c r="AZ74" s="59">
        <f>'Indicator Data'!O76</f>
        <v>3</v>
      </c>
      <c r="BA74" s="59">
        <f>'Indicator Data'!P76</f>
        <v>3</v>
      </c>
      <c r="BB74" s="61">
        <f t="shared" si="60"/>
        <v>0</v>
      </c>
      <c r="BC74" s="62">
        <f t="shared" si="61"/>
        <v>1</v>
      </c>
      <c r="BD74" s="16"/>
      <c r="BE74" s="108"/>
    </row>
    <row r="75" spans="1:57" s="4" customFormat="1" x14ac:dyDescent="0.25">
      <c r="A75" s="131" t="s">
        <v>138</v>
      </c>
      <c r="B75" s="63" t="s">
        <v>137</v>
      </c>
      <c r="C75" s="59">
        <f>ROUND(IF('Indicator Data'!C77=0,0.1,IF(LOG('Indicator Data'!C77)&gt;C$194,10,IF(LOG('Indicator Data'!C77)&lt;C$195,0,10-(C$194-LOG('Indicator Data'!C77))/(C$194-C$195)*10))),1)</f>
        <v>7.3</v>
      </c>
      <c r="D75" s="59">
        <f>ROUND(IF('Indicator Data'!D77=0,0.1,IF(LOG('Indicator Data'!D77)&gt;D$194,10,IF(LOG('Indicator Data'!D77)&lt;D$195,0,10-(D$194-LOG('Indicator Data'!D77))/(D$194-D$195)*10))),1)</f>
        <v>0.1</v>
      </c>
      <c r="E75" s="59">
        <f t="shared" si="31"/>
        <v>4.5999999999999996</v>
      </c>
      <c r="F75" s="59">
        <f>ROUND(IF('Indicator Data'!E77="No data",0.1,IF('Indicator Data'!E77=0,0,IF(LOG('Indicator Data'!E77)&gt;F$194,10,IF(LOG('Indicator Data'!E77)&lt;F$195,0,10-(F$194-LOG('Indicator Data'!E77))/(F$194-F$195)*10)))),1)</f>
        <v>7.3</v>
      </c>
      <c r="G75" s="59">
        <f>ROUND(IF('Indicator Data'!F77=0,0,IF(LOG('Indicator Data'!F77)&gt;G$194,10,IF(LOG('Indicator Data'!F77)&lt;G$195,0,10-(G$194-LOG('Indicator Data'!F77))/(G$194-G$195)*10))),1)</f>
        <v>0</v>
      </c>
      <c r="H75" s="59">
        <f>ROUND(IF('Indicator Data'!G77=0,0,IF(LOG('Indicator Data'!G77)&gt;H$194,10,IF(LOG('Indicator Data'!G77)&lt;H$195,0,10-(H$194-LOG('Indicator Data'!G77))/(H$194-H$195)*10))),1)</f>
        <v>0</v>
      </c>
      <c r="I75" s="59">
        <f>ROUND(IF('Indicator Data'!H77=0,0,IF(LOG('Indicator Data'!H77)&gt;I$194,10,IF(LOG('Indicator Data'!H77)&lt;I$195,0,10-(I$194-LOG('Indicator Data'!H77))/(I$194-I$195)*10))),1)</f>
        <v>0</v>
      </c>
      <c r="J75" s="59">
        <f t="shared" si="32"/>
        <v>0</v>
      </c>
      <c r="K75" s="59">
        <f>ROUND(IF('Indicator Data'!I77=0,0,IF(LOG('Indicator Data'!I77)&gt;K$194,10,IF(LOG('Indicator Data'!I77)&lt;K$195,0,10-(K$194-LOG('Indicator Data'!I77))/(K$194-K$195)*10))),1)</f>
        <v>0</v>
      </c>
      <c r="L75" s="59">
        <f t="shared" si="33"/>
        <v>0</v>
      </c>
      <c r="M75" s="59">
        <f>ROUND(IF('Indicator Data'!J77=0,0,IF(LOG('Indicator Data'!J77)&gt;M$194,10,IF(LOG('Indicator Data'!J77)&lt;M$195,0,10-(M$194-LOG('Indicator Data'!J77))/(M$194-M$195)*10))),1)</f>
        <v>0</v>
      </c>
      <c r="N75" s="60">
        <f>'Indicator Data'!C77/'Indicator Data'!$BC77</f>
        <v>8.0531478089507366E-4</v>
      </c>
      <c r="O75" s="60">
        <f>'Indicator Data'!D77/'Indicator Data'!$BC77</f>
        <v>0</v>
      </c>
      <c r="P75" s="60">
        <f>IF(F75=0.1,0,'Indicator Data'!E77/'Indicator Data'!$BC77)</f>
        <v>8.5880273797295046E-3</v>
      </c>
      <c r="Q75" s="60">
        <f>'Indicator Data'!F77/'Indicator Data'!$BC77</f>
        <v>0</v>
      </c>
      <c r="R75" s="60">
        <f>'Indicator Data'!G77/'Indicator Data'!$BC77</f>
        <v>0</v>
      </c>
      <c r="S75" s="60">
        <f>'Indicator Data'!H77/'Indicator Data'!$BC77</f>
        <v>0</v>
      </c>
      <c r="T75" s="60">
        <f>'Indicator Data'!I77/'Indicator Data'!$BC77</f>
        <v>0</v>
      </c>
      <c r="U75" s="60">
        <f>'Indicator Data'!J77/'Indicator Data'!$BC77</f>
        <v>0</v>
      </c>
      <c r="V75" s="59">
        <f t="shared" si="34"/>
        <v>4</v>
      </c>
      <c r="W75" s="59">
        <f t="shared" si="35"/>
        <v>0</v>
      </c>
      <c r="X75" s="59">
        <f t="shared" si="36"/>
        <v>2.2000000000000002</v>
      </c>
      <c r="Y75" s="59">
        <f t="shared" si="37"/>
        <v>8.6</v>
      </c>
      <c r="Z75" s="59">
        <f t="shared" si="38"/>
        <v>0</v>
      </c>
      <c r="AA75" s="59">
        <f t="shared" si="39"/>
        <v>0</v>
      </c>
      <c r="AB75" s="59">
        <f t="shared" si="40"/>
        <v>0</v>
      </c>
      <c r="AC75" s="59">
        <f t="shared" si="41"/>
        <v>0</v>
      </c>
      <c r="AD75" s="59">
        <f t="shared" si="42"/>
        <v>0</v>
      </c>
      <c r="AE75" s="59">
        <f t="shared" si="43"/>
        <v>0</v>
      </c>
      <c r="AF75" s="59">
        <f t="shared" si="44"/>
        <v>0</v>
      </c>
      <c r="AG75" s="59">
        <f>ROUND(IF('Indicator Data'!K77=0,0,IF('Indicator Data'!K77&gt;AG$194,10,IF('Indicator Data'!K77&lt;AG$195,0,10-(AG$194-'Indicator Data'!K77)/(AG$194-AG$195)*10))),1)</f>
        <v>2.7</v>
      </c>
      <c r="AH75" s="59">
        <f t="shared" si="45"/>
        <v>5.7</v>
      </c>
      <c r="AI75" s="59">
        <f t="shared" si="46"/>
        <v>0.1</v>
      </c>
      <c r="AJ75" s="59">
        <f t="shared" si="47"/>
        <v>0</v>
      </c>
      <c r="AK75" s="59">
        <f t="shared" si="48"/>
        <v>0</v>
      </c>
      <c r="AL75" s="59">
        <f t="shared" si="49"/>
        <v>0</v>
      </c>
      <c r="AM75" s="59">
        <f t="shared" si="50"/>
        <v>0</v>
      </c>
      <c r="AN75" s="59">
        <f t="shared" si="51"/>
        <v>0</v>
      </c>
      <c r="AO75" s="61">
        <f t="shared" si="52"/>
        <v>3.5</v>
      </c>
      <c r="AP75" s="61">
        <f t="shared" si="53"/>
        <v>8</v>
      </c>
      <c r="AQ75" s="61">
        <f t="shared" si="54"/>
        <v>0</v>
      </c>
      <c r="AR75" s="61">
        <f t="shared" si="55"/>
        <v>0</v>
      </c>
      <c r="AS75" s="59">
        <f t="shared" si="56"/>
        <v>1.4</v>
      </c>
      <c r="AT75" s="59">
        <f>IF('Indicator Data'!BD77&lt;1000,"x",ROUND((IF('Indicator Data'!L77&gt;AT$194,10,IF('Indicator Data'!L77&lt;AT$195,0,10-(AT$194-'Indicator Data'!L77)/(AT$194-AT$195)*10))),1))</f>
        <v>3.3</v>
      </c>
      <c r="AU75" s="61">
        <f t="shared" si="57"/>
        <v>2.4</v>
      </c>
      <c r="AV75" s="62">
        <f t="shared" si="58"/>
        <v>3.5</v>
      </c>
      <c r="AW75" s="59">
        <f>ROUND(IF('Indicator Data'!M77=0,0,IF('Indicator Data'!M77&gt;AW$194,10,IF('Indicator Data'!M77&lt;AW$195,0,10-(AW$194-'Indicator Data'!M77)/(AW$194-AW$195)*10))),1)</f>
        <v>0.5</v>
      </c>
      <c r="AX75" s="59">
        <f>ROUND(IF('Indicator Data'!N77=0,0,IF(LOG('Indicator Data'!N77)&gt;LOG(AX$194),10,IF(LOG('Indicator Data'!N77)&lt;LOG(AX$195),0,10-(LOG(AX$194)-LOG('Indicator Data'!N77))/(LOG(AX$194)-LOG(AX$195))*10))),1)</f>
        <v>0.7</v>
      </c>
      <c r="AY75" s="61">
        <f t="shared" si="59"/>
        <v>0.6</v>
      </c>
      <c r="AZ75" s="59">
        <f>'Indicator Data'!O77</f>
        <v>0</v>
      </c>
      <c r="BA75" s="59">
        <f>'Indicator Data'!P77</f>
        <v>0</v>
      </c>
      <c r="BB75" s="61">
        <f t="shared" si="60"/>
        <v>0</v>
      </c>
      <c r="BC75" s="62">
        <f t="shared" si="61"/>
        <v>0.4</v>
      </c>
      <c r="BD75" s="16"/>
      <c r="BE75" s="108"/>
    </row>
    <row r="76" spans="1:57" s="4" customFormat="1" x14ac:dyDescent="0.25">
      <c r="A76" s="131" t="s">
        <v>140</v>
      </c>
      <c r="B76" s="63" t="s">
        <v>139</v>
      </c>
      <c r="C76" s="59">
        <f>ROUND(IF('Indicator Data'!C78=0,0.1,IF(LOG('Indicator Data'!C78)&gt;C$194,10,IF(LOG('Indicator Data'!C78)&lt;C$195,0,10-(C$194-LOG('Indicator Data'!C78))/(C$194-C$195)*10))),1)</f>
        <v>4.4000000000000004</v>
      </c>
      <c r="D76" s="59">
        <f>ROUND(IF('Indicator Data'!D78=0,0.1,IF(LOG('Indicator Data'!D78)&gt;D$194,10,IF(LOG('Indicator Data'!D78)&lt;D$195,0,10-(D$194-LOG('Indicator Data'!D78))/(D$194-D$195)*10))),1)</f>
        <v>3.8</v>
      </c>
      <c r="E76" s="59">
        <f t="shared" si="31"/>
        <v>4.0999999999999996</v>
      </c>
      <c r="F76" s="59">
        <f>ROUND(IF('Indicator Data'!E78="No data",0.1,IF('Indicator Data'!E78=0,0,IF(LOG('Indicator Data'!E78)&gt;F$194,10,IF(LOG('Indicator Data'!E78)&lt;F$195,0,10-(F$194-LOG('Indicator Data'!E78))/(F$194-F$195)*10)))),1)</f>
        <v>0.1</v>
      </c>
      <c r="G76" s="59">
        <f>ROUND(IF('Indicator Data'!F78=0,0,IF(LOG('Indicator Data'!F78)&gt;G$194,10,IF(LOG('Indicator Data'!F78)&lt;G$195,0,10-(G$194-LOG('Indicator Data'!F78))/(G$194-G$195)*10))),1)</f>
        <v>0</v>
      </c>
      <c r="H76" s="59">
        <f>ROUND(IF('Indicator Data'!G78=0,0,IF(LOG('Indicator Data'!G78)&gt;H$194,10,IF(LOG('Indicator Data'!G78)&lt;H$195,0,10-(H$194-LOG('Indicator Data'!G78))/(H$194-H$195)*10))),1)</f>
        <v>0</v>
      </c>
      <c r="I76" s="59">
        <f>ROUND(IF('Indicator Data'!H78=0,0,IF(LOG('Indicator Data'!H78)&gt;I$194,10,IF(LOG('Indicator Data'!H78)&lt;I$195,0,10-(I$194-LOG('Indicator Data'!H78))/(I$194-I$195)*10))),1)</f>
        <v>0</v>
      </c>
      <c r="J76" s="59">
        <f t="shared" si="32"/>
        <v>0</v>
      </c>
      <c r="K76" s="59">
        <f>ROUND(IF('Indicator Data'!I78=0,0,IF(LOG('Indicator Data'!I78)&gt;K$194,10,IF(LOG('Indicator Data'!I78)&lt;K$195,0,10-(K$194-LOG('Indicator Data'!I78))/(K$194-K$195)*10))),1)</f>
        <v>0</v>
      </c>
      <c r="L76" s="59">
        <f t="shared" si="33"/>
        <v>0</v>
      </c>
      <c r="M76" s="59">
        <f>ROUND(IF('Indicator Data'!J78=0,0,IF(LOG('Indicator Data'!J78)&gt;M$194,10,IF(LOG('Indicator Data'!J78)&lt;M$195,0,10-(M$194-LOG('Indicator Data'!J78))/(M$194-M$195)*10))),1)</f>
        <v>0</v>
      </c>
      <c r="N76" s="60">
        <f>'Indicator Data'!C78/'Indicator Data'!$BC78</f>
        <v>1.8218067458285751E-3</v>
      </c>
      <c r="O76" s="60">
        <f>'Indicator Data'!D78/'Indicator Data'!$BC78</f>
        <v>4.4961729210984556E-4</v>
      </c>
      <c r="P76" s="60">
        <f>IF(F76=0.1,0,'Indicator Data'!E78/'Indicator Data'!$BC78)</f>
        <v>0</v>
      </c>
      <c r="Q76" s="60">
        <f>'Indicator Data'!F78/'Indicator Data'!$BC78</f>
        <v>0</v>
      </c>
      <c r="R76" s="60">
        <f>'Indicator Data'!G78/'Indicator Data'!$BC78</f>
        <v>0</v>
      </c>
      <c r="S76" s="60">
        <f>'Indicator Data'!H78/'Indicator Data'!$BC78</f>
        <v>0</v>
      </c>
      <c r="T76" s="60">
        <f>'Indicator Data'!I78/'Indicator Data'!$BC78</f>
        <v>0</v>
      </c>
      <c r="U76" s="60">
        <f>'Indicator Data'!J78/'Indicator Data'!$BC78</f>
        <v>0</v>
      </c>
      <c r="V76" s="59">
        <f t="shared" si="34"/>
        <v>9.1</v>
      </c>
      <c r="W76" s="59">
        <f t="shared" si="35"/>
        <v>4.5</v>
      </c>
      <c r="X76" s="59">
        <f t="shared" si="36"/>
        <v>7.5</v>
      </c>
      <c r="Y76" s="59">
        <f t="shared" si="37"/>
        <v>0.1</v>
      </c>
      <c r="Z76" s="59">
        <f t="shared" si="38"/>
        <v>0</v>
      </c>
      <c r="AA76" s="59">
        <f t="shared" si="39"/>
        <v>0</v>
      </c>
      <c r="AB76" s="59">
        <f t="shared" si="40"/>
        <v>0</v>
      </c>
      <c r="AC76" s="59">
        <f t="shared" si="41"/>
        <v>0</v>
      </c>
      <c r="AD76" s="59">
        <f t="shared" si="42"/>
        <v>0</v>
      </c>
      <c r="AE76" s="59">
        <f t="shared" si="43"/>
        <v>0</v>
      </c>
      <c r="AF76" s="59">
        <f t="shared" si="44"/>
        <v>0</v>
      </c>
      <c r="AG76" s="59">
        <f>ROUND(IF('Indicator Data'!K78=0,0,IF('Indicator Data'!K78&gt;AG$194,10,IF('Indicator Data'!K78&lt;AG$195,0,10-(AG$194-'Indicator Data'!K78)/(AG$194-AG$195)*10))),1)</f>
        <v>0</v>
      </c>
      <c r="AH76" s="59">
        <f t="shared" si="45"/>
        <v>6.8</v>
      </c>
      <c r="AI76" s="59">
        <f t="shared" si="46"/>
        <v>4.2</v>
      </c>
      <c r="AJ76" s="59">
        <f t="shared" si="47"/>
        <v>0</v>
      </c>
      <c r="AK76" s="59">
        <f t="shared" si="48"/>
        <v>0</v>
      </c>
      <c r="AL76" s="59">
        <f t="shared" si="49"/>
        <v>0</v>
      </c>
      <c r="AM76" s="59">
        <f t="shared" si="50"/>
        <v>0</v>
      </c>
      <c r="AN76" s="59">
        <f t="shared" si="51"/>
        <v>0</v>
      </c>
      <c r="AO76" s="61">
        <f t="shared" si="52"/>
        <v>6.1</v>
      </c>
      <c r="AP76" s="61">
        <f t="shared" si="53"/>
        <v>0.1</v>
      </c>
      <c r="AQ76" s="61">
        <f t="shared" si="54"/>
        <v>0</v>
      </c>
      <c r="AR76" s="61">
        <f t="shared" si="55"/>
        <v>0</v>
      </c>
      <c r="AS76" s="59">
        <f t="shared" si="56"/>
        <v>0</v>
      </c>
      <c r="AT76" s="59">
        <f>IF('Indicator Data'!BD78&lt;1000,"x",ROUND((IF('Indicator Data'!L78&gt;AT$194,10,IF('Indicator Data'!L78&lt;AT$195,0,10-(AT$194-'Indicator Data'!L78)/(AT$194-AT$195)*10))),1))</f>
        <v>0</v>
      </c>
      <c r="AU76" s="61">
        <f t="shared" si="57"/>
        <v>0</v>
      </c>
      <c r="AV76" s="62">
        <f t="shared" si="58"/>
        <v>1.7</v>
      </c>
      <c r="AW76" s="59">
        <f>ROUND(IF('Indicator Data'!M78=0,0,IF('Indicator Data'!M78&gt;AW$194,10,IF('Indicator Data'!M78&lt;AW$195,0,10-(AW$194-'Indicator Data'!M78)/(AW$194-AW$195)*10))),1)</f>
        <v>0</v>
      </c>
      <c r="AX76" s="59">
        <f>ROUND(IF('Indicator Data'!N78=0,0,IF(LOG('Indicator Data'!N78)&gt;LOG(AX$194),10,IF(LOG('Indicator Data'!N78)&lt;LOG(AX$195),0,10-(LOG(AX$194)-LOG('Indicator Data'!N78))/(LOG(AX$194)-LOG(AX$195))*10))),1)</f>
        <v>0</v>
      </c>
      <c r="AY76" s="61">
        <f t="shared" si="59"/>
        <v>0</v>
      </c>
      <c r="AZ76" s="59">
        <f>'Indicator Data'!O78</f>
        <v>0</v>
      </c>
      <c r="BA76" s="59">
        <f>'Indicator Data'!P78</f>
        <v>0</v>
      </c>
      <c r="BB76" s="61">
        <f t="shared" si="60"/>
        <v>0</v>
      </c>
      <c r="BC76" s="62">
        <f t="shared" si="61"/>
        <v>0</v>
      </c>
      <c r="BD76" s="16"/>
      <c r="BE76" s="108"/>
    </row>
    <row r="77" spans="1:57" s="4" customFormat="1" x14ac:dyDescent="0.25">
      <c r="A77" s="131" t="s">
        <v>142</v>
      </c>
      <c r="B77" s="63" t="s">
        <v>141</v>
      </c>
      <c r="C77" s="59">
        <f>ROUND(IF('Indicator Data'!C79=0,0.1,IF(LOG('Indicator Data'!C79)&gt;C$194,10,IF(LOG('Indicator Data'!C79)&lt;C$195,0,10-(C$194-LOG('Indicator Data'!C79))/(C$194-C$195)*10))),1)</f>
        <v>10</v>
      </c>
      <c r="D77" s="59">
        <f>ROUND(IF('Indicator Data'!D79=0,0.1,IF(LOG('Indicator Data'!D79)&gt;D$194,10,IF(LOG('Indicator Data'!D79)&lt;D$195,0,10-(D$194-LOG('Indicator Data'!D79))/(D$194-D$195)*10))),1)</f>
        <v>10</v>
      </c>
      <c r="E77" s="59">
        <f t="shared" si="31"/>
        <v>10</v>
      </c>
      <c r="F77" s="59">
        <f>ROUND(IF('Indicator Data'!E79="No data",0.1,IF('Indicator Data'!E79=0,0,IF(LOG('Indicator Data'!E79)&gt;F$194,10,IF(LOG('Indicator Data'!E79)&lt;F$195,0,10-(F$194-LOG('Indicator Data'!E79))/(F$194-F$195)*10)))),1)</f>
        <v>10</v>
      </c>
      <c r="G77" s="59">
        <f>ROUND(IF('Indicator Data'!F79=0,0,IF(LOG('Indicator Data'!F79)&gt;G$194,10,IF(LOG('Indicator Data'!F79)&lt;G$195,0,10-(G$194-LOG('Indicator Data'!F79))/(G$194-G$195)*10))),1)</f>
        <v>10</v>
      </c>
      <c r="H77" s="59">
        <f>ROUND(IF('Indicator Data'!G79=0,0,IF(LOG('Indicator Data'!G79)&gt;H$194,10,IF(LOG('Indicator Data'!G79)&lt;H$195,0,10-(H$194-LOG('Indicator Data'!G79))/(H$194-H$195)*10))),1)</f>
        <v>10</v>
      </c>
      <c r="I77" s="59">
        <f>ROUND(IF('Indicator Data'!H79=0,0,IF(LOG('Indicator Data'!H79)&gt;I$194,10,IF(LOG('Indicator Data'!H79)&lt;I$195,0,10-(I$194-LOG('Indicator Data'!H79))/(I$194-I$195)*10))),1)</f>
        <v>7.5</v>
      </c>
      <c r="J77" s="59">
        <f t="shared" si="32"/>
        <v>9.1</v>
      </c>
      <c r="K77" s="59">
        <f>ROUND(IF('Indicator Data'!I79=0,0,IF(LOG('Indicator Data'!I79)&gt;K$194,10,IF(LOG('Indicator Data'!I79)&lt;K$195,0,10-(K$194-LOG('Indicator Data'!I79))/(K$194-K$195)*10))),1)</f>
        <v>9.6999999999999993</v>
      </c>
      <c r="L77" s="59">
        <f t="shared" si="33"/>
        <v>9.4</v>
      </c>
      <c r="M77" s="59">
        <f>ROUND(IF('Indicator Data'!J79=0,0,IF(LOG('Indicator Data'!J79)&gt;M$194,10,IF(LOG('Indicator Data'!J79)&lt;M$195,0,10-(M$194-LOG('Indicator Data'!J79))/(M$194-M$195)*10))),1)</f>
        <v>10</v>
      </c>
      <c r="N77" s="60">
        <f>'Indicator Data'!C79/'Indicator Data'!$BC79</f>
        <v>5.8612597442724056E-4</v>
      </c>
      <c r="O77" s="60">
        <f>'Indicator Data'!D79/'Indicator Data'!$BC79</f>
        <v>5.3819364045066127E-5</v>
      </c>
      <c r="P77" s="60">
        <f>IF(F77=0.1,0,'Indicator Data'!E79/'Indicator Data'!$BC79)</f>
        <v>5.0604078520753455E-3</v>
      </c>
      <c r="Q77" s="60">
        <f>'Indicator Data'!F79/'Indicator Data'!$BC79</f>
        <v>1.0366609009163963E-6</v>
      </c>
      <c r="R77" s="60">
        <f>'Indicator Data'!G79/'Indicator Data'!$BC79</f>
        <v>1.2559865687260992E-3</v>
      </c>
      <c r="S77" s="60">
        <f>'Indicator Data'!H79/'Indicator Data'!$BC79</f>
        <v>2.5546936294765622E-5</v>
      </c>
      <c r="T77" s="60">
        <f>'Indicator Data'!I79/'Indicator Data'!$BC79</f>
        <v>5.8268495315866801E-7</v>
      </c>
      <c r="U77" s="60">
        <f>'Indicator Data'!J79/'Indicator Data'!$BC79</f>
        <v>1.1506385869272176E-2</v>
      </c>
      <c r="V77" s="59">
        <f t="shared" si="34"/>
        <v>2.9</v>
      </c>
      <c r="W77" s="59">
        <f t="shared" si="35"/>
        <v>0.5</v>
      </c>
      <c r="X77" s="59">
        <f t="shared" si="36"/>
        <v>1.8</v>
      </c>
      <c r="Y77" s="59">
        <f t="shared" si="37"/>
        <v>5.0999999999999996</v>
      </c>
      <c r="Z77" s="59">
        <f t="shared" si="38"/>
        <v>6.7</v>
      </c>
      <c r="AA77" s="59">
        <f t="shared" si="39"/>
        <v>0.6</v>
      </c>
      <c r="AB77" s="59">
        <f t="shared" si="40"/>
        <v>0.1</v>
      </c>
      <c r="AC77" s="59">
        <f t="shared" si="41"/>
        <v>0.4</v>
      </c>
      <c r="AD77" s="59">
        <f t="shared" si="42"/>
        <v>5.5</v>
      </c>
      <c r="AE77" s="59">
        <f t="shared" si="43"/>
        <v>3.4</v>
      </c>
      <c r="AF77" s="59">
        <f t="shared" si="44"/>
        <v>3.8</v>
      </c>
      <c r="AG77" s="59">
        <f>ROUND(IF('Indicator Data'!K79=0,0,IF('Indicator Data'!K79&gt;AG$194,10,IF('Indicator Data'!K79&lt;AG$195,0,10-(AG$194-'Indicator Data'!K79)/(AG$194-AG$195)*10))),1)</f>
        <v>6.7</v>
      </c>
      <c r="AH77" s="59">
        <f t="shared" si="45"/>
        <v>6.5</v>
      </c>
      <c r="AI77" s="59">
        <f t="shared" si="46"/>
        <v>5.3</v>
      </c>
      <c r="AJ77" s="59">
        <f t="shared" si="47"/>
        <v>5.3</v>
      </c>
      <c r="AK77" s="59">
        <f t="shared" si="48"/>
        <v>3.8</v>
      </c>
      <c r="AL77" s="59">
        <f t="shared" si="49"/>
        <v>4.5999999999999996</v>
      </c>
      <c r="AM77" s="59">
        <f t="shared" si="50"/>
        <v>7.6</v>
      </c>
      <c r="AN77" s="59">
        <f t="shared" si="51"/>
        <v>8.3000000000000007</v>
      </c>
      <c r="AO77" s="61">
        <f t="shared" si="52"/>
        <v>7.9</v>
      </c>
      <c r="AP77" s="61">
        <f t="shared" si="53"/>
        <v>8.5</v>
      </c>
      <c r="AQ77" s="61">
        <f t="shared" si="54"/>
        <v>8.9</v>
      </c>
      <c r="AR77" s="61">
        <f t="shared" si="55"/>
        <v>7.5</v>
      </c>
      <c r="AS77" s="59">
        <f t="shared" si="56"/>
        <v>7.5</v>
      </c>
      <c r="AT77" s="59">
        <f>IF('Indicator Data'!BD79&lt;1000,"x",ROUND((IF('Indicator Data'!L79&gt;AT$194,10,IF('Indicator Data'!L79&lt;AT$195,0,10-(AT$194-'Indicator Data'!L79)/(AT$194-AT$195)*10))),1))</f>
        <v>2.2000000000000002</v>
      </c>
      <c r="AU77" s="61">
        <f t="shared" si="57"/>
        <v>4.9000000000000004</v>
      </c>
      <c r="AV77" s="62">
        <f t="shared" si="58"/>
        <v>7.8</v>
      </c>
      <c r="AW77" s="59">
        <f>ROUND(IF('Indicator Data'!M79=0,0,IF('Indicator Data'!M79&gt;AW$194,10,IF('Indicator Data'!M79&lt;AW$195,0,10-(AW$194-'Indicator Data'!M79)/(AW$194-AW$195)*10))),1)</f>
        <v>10</v>
      </c>
      <c r="AX77" s="59">
        <f>ROUND(IF('Indicator Data'!N79=0,0,IF(LOG('Indicator Data'!N79)&gt;LOG(AX$194),10,IF(LOG('Indicator Data'!N79)&lt;LOG(AX$195),0,10-(LOG(AX$194)-LOG('Indicator Data'!N79))/(LOG(AX$194)-LOG(AX$195))*10))),1)</f>
        <v>9.8000000000000007</v>
      </c>
      <c r="AY77" s="61">
        <f t="shared" si="59"/>
        <v>9.9</v>
      </c>
      <c r="AZ77" s="59">
        <f>'Indicator Data'!O79</f>
        <v>0</v>
      </c>
      <c r="BA77" s="59">
        <f>'Indicator Data'!P79</f>
        <v>3</v>
      </c>
      <c r="BB77" s="61">
        <f t="shared" si="60"/>
        <v>0</v>
      </c>
      <c r="BC77" s="62">
        <f t="shared" si="61"/>
        <v>6.9</v>
      </c>
      <c r="BD77" s="16"/>
      <c r="BE77" s="108"/>
    </row>
    <row r="78" spans="1:57" s="4" customFormat="1" x14ac:dyDescent="0.25">
      <c r="A78" s="131" t="s">
        <v>144</v>
      </c>
      <c r="B78" s="63" t="s">
        <v>143</v>
      </c>
      <c r="C78" s="59">
        <f>ROUND(IF('Indicator Data'!C80=0,0.1,IF(LOG('Indicator Data'!C80)&gt;C$194,10,IF(LOG('Indicator Data'!C80)&lt;C$195,0,10-(C$194-LOG('Indicator Data'!C80))/(C$194-C$195)*10))),1)</f>
        <v>10</v>
      </c>
      <c r="D78" s="59">
        <f>ROUND(IF('Indicator Data'!D80=0,0.1,IF(LOG('Indicator Data'!D80)&gt;D$194,10,IF(LOG('Indicator Data'!D80)&lt;D$195,0,10-(D$194-LOG('Indicator Data'!D80))/(D$194-D$195)*10))),1)</f>
        <v>9.4</v>
      </c>
      <c r="E78" s="59">
        <f t="shared" si="31"/>
        <v>9.6999999999999993</v>
      </c>
      <c r="F78" s="59">
        <f>ROUND(IF('Indicator Data'!E80="No data",0.1,IF('Indicator Data'!E80=0,0,IF(LOG('Indicator Data'!E80)&gt;F$194,10,IF(LOG('Indicator Data'!E80)&lt;F$195,0,10-(F$194-LOG('Indicator Data'!E80))/(F$194-F$195)*10)))),1)</f>
        <v>9.9</v>
      </c>
      <c r="G78" s="59">
        <f>ROUND(IF('Indicator Data'!F80=0,0,IF(LOG('Indicator Data'!F80)&gt;G$194,10,IF(LOG('Indicator Data'!F80)&lt;G$195,0,10-(G$194-LOG('Indicator Data'!F80))/(G$194-G$195)*10))),1)</f>
        <v>10</v>
      </c>
      <c r="H78" s="59">
        <f>ROUND(IF('Indicator Data'!G80=0,0,IF(LOG('Indicator Data'!G80)&gt;H$194,10,IF(LOG('Indicator Data'!G80)&lt;H$195,0,10-(H$194-LOG('Indicator Data'!G80))/(H$194-H$195)*10))),1)</f>
        <v>7.6</v>
      </c>
      <c r="I78" s="59">
        <f>ROUND(IF('Indicator Data'!H80=0,0,IF(LOG('Indicator Data'!H80)&gt;I$194,10,IF(LOG('Indicator Data'!H80)&lt;I$195,0,10-(I$194-LOG('Indicator Data'!H80))/(I$194-I$195)*10))),1)</f>
        <v>6.5</v>
      </c>
      <c r="J78" s="59">
        <f t="shared" si="32"/>
        <v>7.1</v>
      </c>
      <c r="K78" s="59">
        <f>ROUND(IF('Indicator Data'!I80=0,0,IF(LOG('Indicator Data'!I80)&gt;K$194,10,IF(LOG('Indicator Data'!I80)&lt;K$195,0,10-(K$194-LOG('Indicator Data'!I80))/(K$194-K$195)*10))),1)</f>
        <v>0</v>
      </c>
      <c r="L78" s="59">
        <f t="shared" si="33"/>
        <v>4.4000000000000004</v>
      </c>
      <c r="M78" s="59">
        <f>ROUND(IF('Indicator Data'!J80=0,0,IF(LOG('Indicator Data'!J80)&gt;M$194,10,IF(LOG('Indicator Data'!J80)&lt;M$195,0,10-(M$194-LOG('Indicator Data'!J80))/(M$194-M$195)*10))),1)</f>
        <v>9.1</v>
      </c>
      <c r="N78" s="60">
        <f>'Indicator Data'!C80/'Indicator Data'!$BC80</f>
        <v>1.8222822329031314E-3</v>
      </c>
      <c r="O78" s="60">
        <f>'Indicator Data'!D80/'Indicator Data'!$BC80</f>
        <v>2.6206615673215957E-5</v>
      </c>
      <c r="P78" s="60">
        <f>IF(F78=0.1,0,'Indicator Data'!E80/'Indicator Data'!$BC80)</f>
        <v>3.5741852775164262E-3</v>
      </c>
      <c r="Q78" s="60">
        <f>'Indicator Data'!F80/'Indicator Data'!$BC80</f>
        <v>2.5223701514019003E-5</v>
      </c>
      <c r="R78" s="60">
        <f>'Indicator Data'!G80/'Indicator Data'!$BC80</f>
        <v>4.4657952350748157E-4</v>
      </c>
      <c r="S78" s="60">
        <f>'Indicator Data'!H80/'Indicator Data'!$BC80</f>
        <v>3.1123678693517449E-5</v>
      </c>
      <c r="T78" s="60">
        <f>'Indicator Data'!I80/'Indicator Data'!$BC80</f>
        <v>0</v>
      </c>
      <c r="U78" s="60">
        <f>'Indicator Data'!J80/'Indicator Data'!$BC80</f>
        <v>1.7200182621346372E-4</v>
      </c>
      <c r="V78" s="59">
        <f t="shared" si="34"/>
        <v>9.1</v>
      </c>
      <c r="W78" s="59">
        <f t="shared" si="35"/>
        <v>0.3</v>
      </c>
      <c r="X78" s="59">
        <f t="shared" si="36"/>
        <v>6.4</v>
      </c>
      <c r="Y78" s="59">
        <f t="shared" si="37"/>
        <v>3.6</v>
      </c>
      <c r="Z78" s="59">
        <f t="shared" si="38"/>
        <v>9.8000000000000007</v>
      </c>
      <c r="AA78" s="59">
        <f t="shared" si="39"/>
        <v>0.2</v>
      </c>
      <c r="AB78" s="59">
        <f t="shared" si="40"/>
        <v>0.1</v>
      </c>
      <c r="AC78" s="59">
        <f t="shared" si="41"/>
        <v>0.2</v>
      </c>
      <c r="AD78" s="59">
        <f t="shared" si="42"/>
        <v>0</v>
      </c>
      <c r="AE78" s="59">
        <f t="shared" si="43"/>
        <v>0.1</v>
      </c>
      <c r="AF78" s="59">
        <f t="shared" si="44"/>
        <v>0.1</v>
      </c>
      <c r="AG78" s="59">
        <f>ROUND(IF('Indicator Data'!K80=0,0,IF('Indicator Data'!K80&gt;AG$194,10,IF('Indicator Data'!K80&lt;AG$195,0,10-(AG$194-'Indicator Data'!K80)/(AG$194-AG$195)*10))),1)</f>
        <v>2.7</v>
      </c>
      <c r="AH78" s="59">
        <f t="shared" si="45"/>
        <v>9.6</v>
      </c>
      <c r="AI78" s="59">
        <f t="shared" si="46"/>
        <v>4.9000000000000004</v>
      </c>
      <c r="AJ78" s="59">
        <f t="shared" si="47"/>
        <v>3.9</v>
      </c>
      <c r="AK78" s="59">
        <f t="shared" si="48"/>
        <v>3.3</v>
      </c>
      <c r="AL78" s="59">
        <f t="shared" si="49"/>
        <v>3.6</v>
      </c>
      <c r="AM78" s="59">
        <f t="shared" si="50"/>
        <v>0</v>
      </c>
      <c r="AN78" s="59">
        <f t="shared" si="51"/>
        <v>6.4</v>
      </c>
      <c r="AO78" s="61">
        <f t="shared" si="52"/>
        <v>8.5</v>
      </c>
      <c r="AP78" s="61">
        <f t="shared" si="53"/>
        <v>8.1</v>
      </c>
      <c r="AQ78" s="61">
        <f t="shared" si="54"/>
        <v>9.9</v>
      </c>
      <c r="AR78" s="61">
        <f t="shared" si="55"/>
        <v>2.5</v>
      </c>
      <c r="AS78" s="59">
        <f t="shared" si="56"/>
        <v>4.5999999999999996</v>
      </c>
      <c r="AT78" s="59">
        <f>IF('Indicator Data'!BD80&lt;1000,"x",ROUND((IF('Indicator Data'!L80&gt;AT$194,10,IF('Indicator Data'!L80&lt;AT$195,0,10-(AT$194-'Indicator Data'!L80)/(AT$194-AT$195)*10))),1))</f>
        <v>0</v>
      </c>
      <c r="AU78" s="61">
        <f t="shared" si="57"/>
        <v>2.2999999999999998</v>
      </c>
      <c r="AV78" s="62">
        <f t="shared" si="58"/>
        <v>7.4</v>
      </c>
      <c r="AW78" s="59">
        <f>ROUND(IF('Indicator Data'!M80=0,0,IF('Indicator Data'!M80&gt;AW$194,10,IF('Indicator Data'!M80&lt;AW$195,0,10-(AW$194-'Indicator Data'!M80)/(AW$194-AW$195)*10))),1)</f>
        <v>7.2</v>
      </c>
      <c r="AX78" s="59">
        <f>ROUND(IF('Indicator Data'!N80=0,0,IF(LOG('Indicator Data'!N80)&gt;LOG(AX$194),10,IF(LOG('Indicator Data'!N80)&lt;LOG(AX$195),0,10-(LOG(AX$194)-LOG('Indicator Data'!N80))/(LOG(AX$194)-LOG(AX$195))*10))),1)</f>
        <v>8.3000000000000007</v>
      </c>
      <c r="AY78" s="61">
        <f t="shared" si="59"/>
        <v>7.8</v>
      </c>
      <c r="AZ78" s="59">
        <f>'Indicator Data'!O80</f>
        <v>2</v>
      </c>
      <c r="BA78" s="59">
        <f>'Indicator Data'!P80</f>
        <v>3</v>
      </c>
      <c r="BB78" s="61">
        <f t="shared" si="60"/>
        <v>0</v>
      </c>
      <c r="BC78" s="62">
        <f t="shared" si="61"/>
        <v>5.5</v>
      </c>
      <c r="BD78" s="16"/>
      <c r="BE78" s="108"/>
    </row>
    <row r="79" spans="1:57" s="4" customFormat="1" x14ac:dyDescent="0.25">
      <c r="A79" s="131" t="s">
        <v>882</v>
      </c>
      <c r="B79" s="63" t="s">
        <v>145</v>
      </c>
      <c r="C79" s="59">
        <f>ROUND(IF('Indicator Data'!C81=0,0.1,IF(LOG('Indicator Data'!C81)&gt;C$194,10,IF(LOG('Indicator Data'!C81)&lt;C$195,0,10-(C$194-LOG('Indicator Data'!C81))/(C$194-C$195)*10))),1)</f>
        <v>10</v>
      </c>
      <c r="D79" s="59">
        <f>ROUND(IF('Indicator Data'!D81=0,0.1,IF(LOG('Indicator Data'!D81)&gt;D$194,10,IF(LOG('Indicator Data'!D81)&lt;D$195,0,10-(D$194-LOG('Indicator Data'!D81))/(D$194-D$195)*10))),1)</f>
        <v>10</v>
      </c>
      <c r="E79" s="59">
        <f t="shared" si="31"/>
        <v>10</v>
      </c>
      <c r="F79" s="59">
        <f>ROUND(IF('Indicator Data'!E81="No data",0.1,IF('Indicator Data'!E81=0,0,IF(LOG('Indicator Data'!E81)&gt;F$194,10,IF(LOG('Indicator Data'!E81)&lt;F$195,0,10-(F$194-LOG('Indicator Data'!E81))/(F$194-F$195)*10)))),1)</f>
        <v>8.4</v>
      </c>
      <c r="G79" s="59">
        <f>ROUND(IF('Indicator Data'!F81=0,0,IF(LOG('Indicator Data'!F81)&gt;G$194,10,IF(LOG('Indicator Data'!F81)&lt;G$195,0,10-(G$194-LOG('Indicator Data'!F81))/(G$194-G$195)*10))),1)</f>
        <v>7.1</v>
      </c>
      <c r="H79" s="59">
        <f>ROUND(IF('Indicator Data'!G81=0,0,IF(LOG('Indicator Data'!G81)&gt;H$194,10,IF(LOG('Indicator Data'!G81)&lt;H$195,0,10-(H$194-LOG('Indicator Data'!G81))/(H$194-H$195)*10))),1)</f>
        <v>2.2999999999999998</v>
      </c>
      <c r="I79" s="59">
        <f>ROUND(IF('Indicator Data'!H81=0,0,IF(LOG('Indicator Data'!H81)&gt;I$194,10,IF(LOG('Indicator Data'!H81)&lt;I$195,0,10-(I$194-LOG('Indicator Data'!H81))/(I$194-I$195)*10))),1)</f>
        <v>0</v>
      </c>
      <c r="J79" s="59">
        <f t="shared" si="32"/>
        <v>1.2</v>
      </c>
      <c r="K79" s="59">
        <f>ROUND(IF('Indicator Data'!I81=0,0,IF(LOG('Indicator Data'!I81)&gt;K$194,10,IF(LOG('Indicator Data'!I81)&lt;K$195,0,10-(K$194-LOG('Indicator Data'!I81))/(K$194-K$195)*10))),1)</f>
        <v>0</v>
      </c>
      <c r="L79" s="59">
        <f t="shared" si="33"/>
        <v>0.6</v>
      </c>
      <c r="M79" s="59">
        <f>ROUND(IF('Indicator Data'!J81=0,0,IF(LOG('Indicator Data'!J81)&gt;M$194,10,IF(LOG('Indicator Data'!J81)&lt;M$195,0,10-(M$194-LOG('Indicator Data'!J81))/(M$194-M$195)*10))),1)</f>
        <v>10</v>
      </c>
      <c r="N79" s="60">
        <f>'Indicator Data'!C81/'Indicator Data'!$BC81</f>
        <v>2.028011893562724E-3</v>
      </c>
      <c r="O79" s="60">
        <f>'Indicator Data'!D81/'Indicator Data'!$BC81</f>
        <v>9.9900329819438026E-4</v>
      </c>
      <c r="P79" s="60">
        <f>IF(F79=0.1,0,'Indicator Data'!E81/'Indicator Data'!$BC81)</f>
        <v>2.8492604619185782E-3</v>
      </c>
      <c r="Q79" s="60">
        <f>'Indicator Data'!F81/'Indicator Data'!$BC81</f>
        <v>4.6532479941493151E-7</v>
      </c>
      <c r="R79" s="60">
        <f>'Indicator Data'!G81/'Indicator Data'!$BC81</f>
        <v>1.0541269743869744E-5</v>
      </c>
      <c r="S79" s="60">
        <f>'Indicator Data'!H81/'Indicator Data'!$BC81</f>
        <v>0</v>
      </c>
      <c r="T79" s="60">
        <f>'Indicator Data'!I81/'Indicator Data'!$BC81</f>
        <v>0</v>
      </c>
      <c r="U79" s="60">
        <f>'Indicator Data'!J81/'Indicator Data'!$BC81</f>
        <v>1.8533847438885264E-2</v>
      </c>
      <c r="V79" s="59">
        <f t="shared" si="34"/>
        <v>10</v>
      </c>
      <c r="W79" s="59">
        <f t="shared" si="35"/>
        <v>10</v>
      </c>
      <c r="X79" s="59">
        <f t="shared" si="36"/>
        <v>10</v>
      </c>
      <c r="Y79" s="59">
        <f t="shared" si="37"/>
        <v>2.8</v>
      </c>
      <c r="Z79" s="59">
        <f t="shared" si="38"/>
        <v>5.9</v>
      </c>
      <c r="AA79" s="59">
        <f t="shared" si="39"/>
        <v>0</v>
      </c>
      <c r="AB79" s="59">
        <f t="shared" si="40"/>
        <v>0</v>
      </c>
      <c r="AC79" s="59">
        <f t="shared" si="41"/>
        <v>0</v>
      </c>
      <c r="AD79" s="59">
        <f t="shared" si="42"/>
        <v>0</v>
      </c>
      <c r="AE79" s="59">
        <f t="shared" si="43"/>
        <v>0</v>
      </c>
      <c r="AF79" s="59">
        <f t="shared" si="44"/>
        <v>6.2</v>
      </c>
      <c r="AG79" s="59">
        <f>ROUND(IF('Indicator Data'!K81=0,0,IF('Indicator Data'!K81&gt;AG$194,10,IF('Indicator Data'!K81&lt;AG$195,0,10-(AG$194-'Indicator Data'!K81)/(AG$194-AG$195)*10))),1)</f>
        <v>1.3</v>
      </c>
      <c r="AH79" s="59">
        <f t="shared" si="45"/>
        <v>10</v>
      </c>
      <c r="AI79" s="59">
        <f t="shared" si="46"/>
        <v>10</v>
      </c>
      <c r="AJ79" s="59">
        <f t="shared" si="47"/>
        <v>1.2</v>
      </c>
      <c r="AK79" s="59">
        <f t="shared" si="48"/>
        <v>0</v>
      </c>
      <c r="AL79" s="59">
        <f t="shared" si="49"/>
        <v>0.6</v>
      </c>
      <c r="AM79" s="59">
        <f t="shared" si="50"/>
        <v>0</v>
      </c>
      <c r="AN79" s="59">
        <f t="shared" si="51"/>
        <v>8.8000000000000007</v>
      </c>
      <c r="AO79" s="61">
        <f t="shared" si="52"/>
        <v>10</v>
      </c>
      <c r="AP79" s="61">
        <f t="shared" si="53"/>
        <v>6.4</v>
      </c>
      <c r="AQ79" s="61">
        <f t="shared" si="54"/>
        <v>6.5</v>
      </c>
      <c r="AR79" s="61">
        <f t="shared" si="55"/>
        <v>0.3</v>
      </c>
      <c r="AS79" s="59">
        <f t="shared" si="56"/>
        <v>5.0999999999999996</v>
      </c>
      <c r="AT79" s="59">
        <f>IF('Indicator Data'!BD81&lt;1000,"x",ROUND((IF('Indicator Data'!L81&gt;AT$194,10,IF('Indicator Data'!L81&lt;AT$195,0,10-(AT$194-'Indicator Data'!L81)/(AT$194-AT$195)*10))),1))</f>
        <v>4.4000000000000004</v>
      </c>
      <c r="AU79" s="61">
        <f t="shared" si="57"/>
        <v>4.8</v>
      </c>
      <c r="AV79" s="62">
        <f t="shared" si="58"/>
        <v>6.7</v>
      </c>
      <c r="AW79" s="59">
        <f>ROUND(IF('Indicator Data'!M81=0,0,IF('Indicator Data'!M81&gt;AW$194,10,IF('Indicator Data'!M81&lt;AW$195,0,10-(AW$194-'Indicator Data'!M81)/(AW$194-AW$195)*10))),1)</f>
        <v>1.8</v>
      </c>
      <c r="AX79" s="59">
        <f>ROUND(IF('Indicator Data'!N81=0,0,IF(LOG('Indicator Data'!N81)&gt;LOG(AX$194),10,IF(LOG('Indicator Data'!N81)&lt;LOG(AX$195),0,10-(LOG(AX$194)-LOG('Indicator Data'!N81))/(LOG(AX$194)-LOG(AX$195))*10))),1)</f>
        <v>2.1</v>
      </c>
      <c r="AY79" s="61">
        <f t="shared" si="59"/>
        <v>2</v>
      </c>
      <c r="AZ79" s="59">
        <f>'Indicator Data'!O81</f>
        <v>3</v>
      </c>
      <c r="BA79" s="59">
        <f>'Indicator Data'!P81</f>
        <v>3</v>
      </c>
      <c r="BB79" s="61">
        <f t="shared" si="60"/>
        <v>0</v>
      </c>
      <c r="BC79" s="62">
        <f t="shared" si="61"/>
        <v>1.4</v>
      </c>
      <c r="BD79" s="16"/>
      <c r="BE79" s="108"/>
    </row>
    <row r="80" spans="1:57" s="4" customFormat="1" x14ac:dyDescent="0.25">
      <c r="A80" s="131" t="s">
        <v>147</v>
      </c>
      <c r="B80" s="63" t="s">
        <v>146</v>
      </c>
      <c r="C80" s="59">
        <f>ROUND(IF('Indicator Data'!C82=0,0.1,IF(LOG('Indicator Data'!C82)&gt;C$194,10,IF(LOG('Indicator Data'!C82)&lt;C$195,0,10-(C$194-LOG('Indicator Data'!C82))/(C$194-C$195)*10))),1)</f>
        <v>8.6</v>
      </c>
      <c r="D80" s="59">
        <f>ROUND(IF('Indicator Data'!D82=0,0.1,IF(LOG('Indicator Data'!D82)&gt;D$194,10,IF(LOG('Indicator Data'!D82)&lt;D$195,0,10-(D$194-LOG('Indicator Data'!D82))/(D$194-D$195)*10))),1)</f>
        <v>8.8000000000000007</v>
      </c>
      <c r="E80" s="59">
        <f t="shared" si="31"/>
        <v>8.6999999999999993</v>
      </c>
      <c r="F80" s="59">
        <f>ROUND(IF('Indicator Data'!E82="No data",0.1,IF('Indicator Data'!E82=0,0,IF(LOG('Indicator Data'!E82)&gt;F$194,10,IF(LOG('Indicator Data'!E82)&lt;F$195,0,10-(F$194-LOG('Indicator Data'!E82))/(F$194-F$195)*10)))),1)</f>
        <v>8.8000000000000007</v>
      </c>
      <c r="G80" s="59">
        <f>ROUND(IF('Indicator Data'!F82=0,0,IF(LOG('Indicator Data'!F82)&gt;G$194,10,IF(LOG('Indicator Data'!F82)&lt;G$195,0,10-(G$194-LOG('Indicator Data'!F82))/(G$194-G$195)*10))),1)</f>
        <v>0</v>
      </c>
      <c r="H80" s="59">
        <f>ROUND(IF('Indicator Data'!G82=0,0,IF(LOG('Indicator Data'!G82)&gt;H$194,10,IF(LOG('Indicator Data'!G82)&lt;H$195,0,10-(H$194-LOG('Indicator Data'!G82))/(H$194-H$195)*10))),1)</f>
        <v>0</v>
      </c>
      <c r="I80" s="59">
        <f>ROUND(IF('Indicator Data'!H82=0,0,IF(LOG('Indicator Data'!H82)&gt;I$194,10,IF(LOG('Indicator Data'!H82)&lt;I$195,0,10-(I$194-LOG('Indicator Data'!H82))/(I$194-I$195)*10))),1)</f>
        <v>0</v>
      </c>
      <c r="J80" s="59">
        <f t="shared" si="32"/>
        <v>0</v>
      </c>
      <c r="K80" s="59">
        <f>ROUND(IF('Indicator Data'!I82=0,0,IF(LOG('Indicator Data'!I82)&gt;K$194,10,IF(LOG('Indicator Data'!I82)&lt;K$195,0,10-(K$194-LOG('Indicator Data'!I82))/(K$194-K$195)*10))),1)</f>
        <v>0</v>
      </c>
      <c r="L80" s="59">
        <f t="shared" si="33"/>
        <v>0</v>
      </c>
      <c r="M80" s="59">
        <f>ROUND(IF('Indicator Data'!J82=0,0,IF(LOG('Indicator Data'!J82)&gt;M$194,10,IF(LOG('Indicator Data'!J82)&lt;M$195,0,10-(M$194-LOG('Indicator Data'!J82))/(M$194-M$195)*10))),1)</f>
        <v>0</v>
      </c>
      <c r="N80" s="60">
        <f>'Indicator Data'!C82/'Indicator Data'!$BC82</f>
        <v>8.6463830958841809E-4</v>
      </c>
      <c r="O80" s="60">
        <f>'Indicator Data'!D82/'Indicator Data'!$BC82</f>
        <v>1.3374701832473629E-4</v>
      </c>
      <c r="P80" s="60">
        <f>IF(F80=0.1,0,'Indicator Data'!E82/'Indicator Data'!$BC82)</f>
        <v>1.0192873633868485E-2</v>
      </c>
      <c r="Q80" s="60">
        <f>'Indicator Data'!F82/'Indicator Data'!$BC82</f>
        <v>0</v>
      </c>
      <c r="R80" s="60">
        <f>'Indicator Data'!G82/'Indicator Data'!$BC82</f>
        <v>0</v>
      </c>
      <c r="S80" s="60">
        <f>'Indicator Data'!H82/'Indicator Data'!$BC82</f>
        <v>0</v>
      </c>
      <c r="T80" s="60">
        <f>'Indicator Data'!I82/'Indicator Data'!$BC82</f>
        <v>0</v>
      </c>
      <c r="U80" s="60">
        <f>'Indicator Data'!J82/'Indicator Data'!$BC82</f>
        <v>0</v>
      </c>
      <c r="V80" s="59">
        <f t="shared" si="34"/>
        <v>4.3</v>
      </c>
      <c r="W80" s="59">
        <f t="shared" si="35"/>
        <v>1.3</v>
      </c>
      <c r="X80" s="59">
        <f t="shared" si="36"/>
        <v>2.9</v>
      </c>
      <c r="Y80" s="59">
        <f t="shared" si="37"/>
        <v>10</v>
      </c>
      <c r="Z80" s="59">
        <f t="shared" si="38"/>
        <v>0</v>
      </c>
      <c r="AA80" s="59">
        <f t="shared" si="39"/>
        <v>0</v>
      </c>
      <c r="AB80" s="59">
        <f t="shared" si="40"/>
        <v>0</v>
      </c>
      <c r="AC80" s="59">
        <f t="shared" si="41"/>
        <v>0</v>
      </c>
      <c r="AD80" s="59">
        <f t="shared" si="42"/>
        <v>0</v>
      </c>
      <c r="AE80" s="59">
        <f t="shared" si="43"/>
        <v>0</v>
      </c>
      <c r="AF80" s="59">
        <f t="shared" si="44"/>
        <v>0</v>
      </c>
      <c r="AG80" s="59">
        <f>ROUND(IF('Indicator Data'!K82=0,0,IF('Indicator Data'!K82&gt;AG$194,10,IF('Indicator Data'!K82&lt;AG$195,0,10-(AG$194-'Indicator Data'!K82)/(AG$194-AG$195)*10))),1)</f>
        <v>1.3</v>
      </c>
      <c r="AH80" s="59">
        <f t="shared" si="45"/>
        <v>6.5</v>
      </c>
      <c r="AI80" s="59">
        <f t="shared" si="46"/>
        <v>5.0999999999999996</v>
      </c>
      <c r="AJ80" s="59">
        <f t="shared" si="47"/>
        <v>0</v>
      </c>
      <c r="AK80" s="59">
        <f t="shared" si="48"/>
        <v>0</v>
      </c>
      <c r="AL80" s="59">
        <f t="shared" si="49"/>
        <v>0</v>
      </c>
      <c r="AM80" s="59">
        <f t="shared" si="50"/>
        <v>0</v>
      </c>
      <c r="AN80" s="59">
        <f t="shared" si="51"/>
        <v>0</v>
      </c>
      <c r="AO80" s="61">
        <f t="shared" si="52"/>
        <v>6.7</v>
      </c>
      <c r="AP80" s="61">
        <f t="shared" si="53"/>
        <v>9.5</v>
      </c>
      <c r="AQ80" s="61">
        <f t="shared" si="54"/>
        <v>0</v>
      </c>
      <c r="AR80" s="61">
        <f t="shared" si="55"/>
        <v>0</v>
      </c>
      <c r="AS80" s="59">
        <f t="shared" si="56"/>
        <v>0.7</v>
      </c>
      <c r="AT80" s="59">
        <f>IF('Indicator Data'!BD82&lt;1000,"x",ROUND((IF('Indicator Data'!L82&gt;AT$194,10,IF('Indicator Data'!L82&lt;AT$195,0,10-(AT$194-'Indicator Data'!L82)/(AT$194-AT$195)*10))),1))</f>
        <v>3.3</v>
      </c>
      <c r="AU80" s="61">
        <f t="shared" si="57"/>
        <v>2</v>
      </c>
      <c r="AV80" s="62">
        <f t="shared" si="58"/>
        <v>5.0999999999999996</v>
      </c>
      <c r="AW80" s="59">
        <f>ROUND(IF('Indicator Data'!M82=0,0,IF('Indicator Data'!M82&gt;AW$194,10,IF('Indicator Data'!M82&lt;AW$195,0,10-(AW$194-'Indicator Data'!M82)/(AW$194-AW$195)*10))),1)</f>
        <v>8.6</v>
      </c>
      <c r="AX80" s="59">
        <f>ROUND(IF('Indicator Data'!N82=0,0,IF(LOG('Indicator Data'!N82)&gt;LOG(AX$194),10,IF(LOG('Indicator Data'!N82)&lt;LOG(AX$195),0,10-(LOG(AX$194)-LOG('Indicator Data'!N82))/(LOG(AX$194)-LOG(AX$195))*10))),1)</f>
        <v>8</v>
      </c>
      <c r="AY80" s="61">
        <f t="shared" si="59"/>
        <v>8.3000000000000007</v>
      </c>
      <c r="AZ80" s="59">
        <f>'Indicator Data'!O82</f>
        <v>5</v>
      </c>
      <c r="BA80" s="59">
        <f>'Indicator Data'!P82</f>
        <v>2</v>
      </c>
      <c r="BB80" s="61">
        <f t="shared" si="60"/>
        <v>10</v>
      </c>
      <c r="BC80" s="62">
        <f t="shared" si="61"/>
        <v>10</v>
      </c>
      <c r="BD80" s="16"/>
      <c r="BE80" s="108"/>
    </row>
    <row r="81" spans="1:57" s="4" customFormat="1" x14ac:dyDescent="0.25">
      <c r="A81" s="131" t="s">
        <v>149</v>
      </c>
      <c r="B81" s="63" t="s">
        <v>148</v>
      </c>
      <c r="C81" s="59">
        <f>ROUND(IF('Indicator Data'!C83=0,0.1,IF(LOG('Indicator Data'!C83)&gt;C$194,10,IF(LOG('Indicator Data'!C83)&lt;C$195,0,10-(C$194-LOG('Indicator Data'!C83))/(C$194-C$195)*10))),1)</f>
        <v>0.1</v>
      </c>
      <c r="D81" s="59">
        <f>ROUND(IF('Indicator Data'!D83=0,0.1,IF(LOG('Indicator Data'!D83)&gt;D$194,10,IF(LOG('Indicator Data'!D83)&lt;D$195,0,10-(D$194-LOG('Indicator Data'!D83))/(D$194-D$195)*10))),1)</f>
        <v>0.1</v>
      </c>
      <c r="E81" s="59">
        <f t="shared" si="31"/>
        <v>0.1</v>
      </c>
      <c r="F81" s="59">
        <f>ROUND(IF('Indicator Data'!E83="No data",0.1,IF('Indicator Data'!E83=0,0,IF(LOG('Indicator Data'!E83)&gt;F$194,10,IF(LOG('Indicator Data'!E83)&lt;F$195,0,10-(F$194-LOG('Indicator Data'!E83))/(F$194-F$195)*10)))),1)</f>
        <v>5.0999999999999996</v>
      </c>
      <c r="G81" s="59">
        <f>ROUND(IF('Indicator Data'!F83=0,0,IF(LOG('Indicator Data'!F83)&gt;G$194,10,IF(LOG('Indicator Data'!F83)&lt;G$195,0,10-(G$194-LOG('Indicator Data'!F83))/(G$194-G$195)*10))),1)</f>
        <v>5.3</v>
      </c>
      <c r="H81" s="59">
        <f>ROUND(IF('Indicator Data'!G83=0,0,IF(LOG('Indicator Data'!G83)&gt;H$194,10,IF(LOG('Indicator Data'!G83)&lt;H$195,0,10-(H$194-LOG('Indicator Data'!G83))/(H$194-H$195)*10))),1)</f>
        <v>0</v>
      </c>
      <c r="I81" s="59">
        <f>ROUND(IF('Indicator Data'!H83=0,0,IF(LOG('Indicator Data'!H83)&gt;I$194,10,IF(LOG('Indicator Data'!H83)&lt;I$195,0,10-(I$194-LOG('Indicator Data'!H83))/(I$194-I$195)*10))),1)</f>
        <v>0</v>
      </c>
      <c r="J81" s="59">
        <f t="shared" si="32"/>
        <v>0</v>
      </c>
      <c r="K81" s="59">
        <f>ROUND(IF('Indicator Data'!I83=0,0,IF(LOG('Indicator Data'!I83)&gt;K$194,10,IF(LOG('Indicator Data'!I83)&lt;K$195,0,10-(K$194-LOG('Indicator Data'!I83))/(K$194-K$195)*10))),1)</f>
        <v>0</v>
      </c>
      <c r="L81" s="59">
        <f t="shared" si="33"/>
        <v>0</v>
      </c>
      <c r="M81" s="59">
        <f>ROUND(IF('Indicator Data'!J83=0,0,IF(LOG('Indicator Data'!J83)&gt;M$194,10,IF(LOG('Indicator Data'!J83)&lt;M$195,0,10-(M$194-LOG('Indicator Data'!J83))/(M$194-M$195)*10))),1)</f>
        <v>0</v>
      </c>
      <c r="N81" s="60">
        <f>'Indicator Data'!C83/'Indicator Data'!$BC83</f>
        <v>0</v>
      </c>
      <c r="O81" s="60">
        <f>'Indicator Data'!D83/'Indicator Data'!$BC83</f>
        <v>0</v>
      </c>
      <c r="P81" s="60">
        <f>IF(F81=0.1,0,'Indicator Data'!E83/'Indicator Data'!$BC83)</f>
        <v>2.3192079660266729E-3</v>
      </c>
      <c r="Q81" s="60">
        <f>'Indicator Data'!F83/'Indicator Data'!$BC83</f>
        <v>9.2211402806794495E-7</v>
      </c>
      <c r="R81" s="60">
        <f>'Indicator Data'!G83/'Indicator Data'!$BC83</f>
        <v>0</v>
      </c>
      <c r="S81" s="60">
        <f>'Indicator Data'!H83/'Indicator Data'!$BC83</f>
        <v>0</v>
      </c>
      <c r="T81" s="60">
        <f>'Indicator Data'!I83/'Indicator Data'!$BC83</f>
        <v>0</v>
      </c>
      <c r="U81" s="60">
        <f>'Indicator Data'!J83/'Indicator Data'!$BC83</f>
        <v>0</v>
      </c>
      <c r="V81" s="59">
        <f t="shared" si="34"/>
        <v>0</v>
      </c>
      <c r="W81" s="59">
        <f t="shared" si="35"/>
        <v>0</v>
      </c>
      <c r="X81" s="59">
        <f t="shared" si="36"/>
        <v>0</v>
      </c>
      <c r="Y81" s="59">
        <f t="shared" si="37"/>
        <v>2.2999999999999998</v>
      </c>
      <c r="Z81" s="59">
        <f t="shared" si="38"/>
        <v>6.6</v>
      </c>
      <c r="AA81" s="59">
        <f t="shared" si="39"/>
        <v>0</v>
      </c>
      <c r="AB81" s="59">
        <f t="shared" si="40"/>
        <v>0</v>
      </c>
      <c r="AC81" s="59">
        <f t="shared" si="41"/>
        <v>0</v>
      </c>
      <c r="AD81" s="59">
        <f t="shared" si="42"/>
        <v>0</v>
      </c>
      <c r="AE81" s="59">
        <f t="shared" si="43"/>
        <v>0</v>
      </c>
      <c r="AF81" s="59">
        <f t="shared" si="44"/>
        <v>0</v>
      </c>
      <c r="AG81" s="59">
        <f>ROUND(IF('Indicator Data'!K83=0,0,IF('Indicator Data'!K83&gt;AG$194,10,IF('Indicator Data'!K83&lt;AG$195,0,10-(AG$194-'Indicator Data'!K83)/(AG$194-AG$195)*10))),1)</f>
        <v>0</v>
      </c>
      <c r="AH81" s="59">
        <f t="shared" si="45"/>
        <v>0.1</v>
      </c>
      <c r="AI81" s="59">
        <f t="shared" si="46"/>
        <v>0.1</v>
      </c>
      <c r="AJ81" s="59">
        <f t="shared" si="47"/>
        <v>0</v>
      </c>
      <c r="AK81" s="59">
        <f t="shared" si="48"/>
        <v>0</v>
      </c>
      <c r="AL81" s="59">
        <f t="shared" si="49"/>
        <v>0</v>
      </c>
      <c r="AM81" s="59">
        <f t="shared" si="50"/>
        <v>0</v>
      </c>
      <c r="AN81" s="59">
        <f t="shared" si="51"/>
        <v>0</v>
      </c>
      <c r="AO81" s="61">
        <f t="shared" si="52"/>
        <v>0.1</v>
      </c>
      <c r="AP81" s="61">
        <f t="shared" si="53"/>
        <v>3.8</v>
      </c>
      <c r="AQ81" s="61">
        <f t="shared" si="54"/>
        <v>6</v>
      </c>
      <c r="AR81" s="61">
        <f t="shared" si="55"/>
        <v>0</v>
      </c>
      <c r="AS81" s="59">
        <f t="shared" si="56"/>
        <v>0</v>
      </c>
      <c r="AT81" s="59">
        <f>IF('Indicator Data'!BD83&lt;1000,"x",ROUND((IF('Indicator Data'!L83&gt;AT$194,10,IF('Indicator Data'!L83&lt;AT$195,0,10-(AT$194-'Indicator Data'!L83)/(AT$194-AT$195)*10))),1))</f>
        <v>0</v>
      </c>
      <c r="AU81" s="61">
        <f t="shared" si="57"/>
        <v>0</v>
      </c>
      <c r="AV81" s="62">
        <f t="shared" si="58"/>
        <v>2.4</v>
      </c>
      <c r="AW81" s="59">
        <f>ROUND(IF('Indicator Data'!M83=0,0,IF('Indicator Data'!M83&gt;AW$194,10,IF('Indicator Data'!M83&lt;AW$195,0,10-(AW$194-'Indicator Data'!M83)/(AW$194-AW$195)*10))),1)</f>
        <v>0.2</v>
      </c>
      <c r="AX81" s="59">
        <f>ROUND(IF('Indicator Data'!N83=0,0,IF(LOG('Indicator Data'!N83)&gt;LOG(AX$194),10,IF(LOG('Indicator Data'!N83)&lt;LOG(AX$195),0,10-(LOG(AX$194)-LOG('Indicator Data'!N83))/(LOG(AX$194)-LOG(AX$195))*10))),1)</f>
        <v>0</v>
      </c>
      <c r="AY81" s="61">
        <f t="shared" si="59"/>
        <v>0.1</v>
      </c>
      <c r="AZ81" s="59">
        <f>'Indicator Data'!O83</f>
        <v>0</v>
      </c>
      <c r="BA81" s="59">
        <f>'Indicator Data'!P83</f>
        <v>0</v>
      </c>
      <c r="BB81" s="61">
        <f t="shared" si="60"/>
        <v>0</v>
      </c>
      <c r="BC81" s="62">
        <f t="shared" si="61"/>
        <v>0.1</v>
      </c>
      <c r="BD81" s="16"/>
      <c r="BE81" s="108"/>
    </row>
    <row r="82" spans="1:57" s="4" customFormat="1" x14ac:dyDescent="0.25">
      <c r="A82" s="131" t="s">
        <v>151</v>
      </c>
      <c r="B82" s="63" t="s">
        <v>150</v>
      </c>
      <c r="C82" s="59">
        <f>ROUND(IF('Indicator Data'!C84=0,0.1,IF(LOG('Indicator Data'!C84)&gt;C$194,10,IF(LOG('Indicator Data'!C84)&lt;C$195,0,10-(C$194-LOG('Indicator Data'!C84))/(C$194-C$195)*10))),1)</f>
        <v>8</v>
      </c>
      <c r="D82" s="59">
        <f>ROUND(IF('Indicator Data'!D84=0,0.1,IF(LOG('Indicator Data'!D84)&gt;D$194,10,IF(LOG('Indicator Data'!D84)&lt;D$195,0,10-(D$194-LOG('Indicator Data'!D84))/(D$194-D$195)*10))),1)</f>
        <v>0.1</v>
      </c>
      <c r="E82" s="59">
        <f t="shared" si="31"/>
        <v>5.3</v>
      </c>
      <c r="F82" s="59">
        <f>ROUND(IF('Indicator Data'!E84="No data",0.1,IF('Indicator Data'!E84=0,0,IF(LOG('Indicator Data'!E84)&gt;F$194,10,IF(LOG('Indicator Data'!E84)&lt;F$195,0,10-(F$194-LOG('Indicator Data'!E84))/(F$194-F$195)*10)))),1)</f>
        <v>3.6</v>
      </c>
      <c r="G82" s="59">
        <f>ROUND(IF('Indicator Data'!F84=0,0,IF(LOG('Indicator Data'!F84)&gt;G$194,10,IF(LOG('Indicator Data'!F84)&lt;G$195,0,10-(G$194-LOG('Indicator Data'!F84))/(G$194-G$195)*10))),1)</f>
        <v>3.9</v>
      </c>
      <c r="H82" s="59">
        <f>ROUND(IF('Indicator Data'!G84=0,0,IF(LOG('Indicator Data'!G84)&gt;H$194,10,IF(LOG('Indicator Data'!G84)&lt;H$195,0,10-(H$194-LOG('Indicator Data'!G84))/(H$194-H$195)*10))),1)</f>
        <v>0</v>
      </c>
      <c r="I82" s="59">
        <f>ROUND(IF('Indicator Data'!H84=0,0,IF(LOG('Indicator Data'!H84)&gt;I$194,10,IF(LOG('Indicator Data'!H84)&lt;I$195,0,10-(I$194-LOG('Indicator Data'!H84))/(I$194-I$195)*10))),1)</f>
        <v>0</v>
      </c>
      <c r="J82" s="59">
        <f t="shared" si="32"/>
        <v>0</v>
      </c>
      <c r="K82" s="59">
        <f>ROUND(IF('Indicator Data'!I84=0,0,IF(LOG('Indicator Data'!I84)&gt;K$194,10,IF(LOG('Indicator Data'!I84)&lt;K$195,0,10-(K$194-LOG('Indicator Data'!I84))/(K$194-K$195)*10))),1)</f>
        <v>0</v>
      </c>
      <c r="L82" s="59">
        <f t="shared" si="33"/>
        <v>0</v>
      </c>
      <c r="M82" s="59">
        <f>ROUND(IF('Indicator Data'!J84=0,0,IF(LOG('Indicator Data'!J84)&gt;M$194,10,IF(LOG('Indicator Data'!J84)&lt;M$195,0,10-(M$194-LOG('Indicator Data'!J84))/(M$194-M$195)*10))),1)</f>
        <v>0</v>
      </c>
      <c r="N82" s="60">
        <f>'Indicator Data'!C84/'Indicator Data'!$BC84</f>
        <v>1.9682505264256001E-3</v>
      </c>
      <c r="O82" s="60">
        <f>'Indicator Data'!D84/'Indicator Data'!$BC84</f>
        <v>0</v>
      </c>
      <c r="P82" s="60">
        <f>IF(F82=0.1,0,'Indicator Data'!E84/'Indicator Data'!$BC84)</f>
        <v>3.4555345617683157E-4</v>
      </c>
      <c r="Q82" s="60">
        <f>'Indicator Data'!F84/'Indicator Data'!$BC84</f>
        <v>1.21447372416032E-7</v>
      </c>
      <c r="R82" s="60">
        <f>'Indicator Data'!G84/'Indicator Data'!$BC84</f>
        <v>0</v>
      </c>
      <c r="S82" s="60">
        <f>'Indicator Data'!H84/'Indicator Data'!$BC84</f>
        <v>0</v>
      </c>
      <c r="T82" s="60">
        <f>'Indicator Data'!I84/'Indicator Data'!$BC84</f>
        <v>0</v>
      </c>
      <c r="U82" s="60">
        <f>'Indicator Data'!J84/'Indicator Data'!$BC84</f>
        <v>0</v>
      </c>
      <c r="V82" s="59">
        <f t="shared" si="34"/>
        <v>9.8000000000000007</v>
      </c>
      <c r="W82" s="59">
        <f t="shared" si="35"/>
        <v>0</v>
      </c>
      <c r="X82" s="59">
        <f t="shared" si="36"/>
        <v>7.3</v>
      </c>
      <c r="Y82" s="59">
        <f t="shared" si="37"/>
        <v>0.3</v>
      </c>
      <c r="Z82" s="59">
        <f t="shared" si="38"/>
        <v>4.5999999999999996</v>
      </c>
      <c r="AA82" s="59">
        <f t="shared" si="39"/>
        <v>0</v>
      </c>
      <c r="AB82" s="59">
        <f t="shared" si="40"/>
        <v>0</v>
      </c>
      <c r="AC82" s="59">
        <f t="shared" si="41"/>
        <v>0</v>
      </c>
      <c r="AD82" s="59">
        <f t="shared" si="42"/>
        <v>0</v>
      </c>
      <c r="AE82" s="59">
        <f t="shared" si="43"/>
        <v>0</v>
      </c>
      <c r="AF82" s="59">
        <f t="shared" si="44"/>
        <v>0</v>
      </c>
      <c r="AG82" s="59">
        <f>ROUND(IF('Indicator Data'!K84=0,0,IF('Indicator Data'!K84&gt;AG$194,10,IF('Indicator Data'!K84&lt;AG$195,0,10-(AG$194-'Indicator Data'!K84)/(AG$194-AG$195)*10))),1)</f>
        <v>1.3</v>
      </c>
      <c r="AH82" s="59">
        <f t="shared" si="45"/>
        <v>8.9</v>
      </c>
      <c r="AI82" s="59">
        <f t="shared" si="46"/>
        <v>0.1</v>
      </c>
      <c r="AJ82" s="59">
        <f t="shared" si="47"/>
        <v>0</v>
      </c>
      <c r="AK82" s="59">
        <f t="shared" si="48"/>
        <v>0</v>
      </c>
      <c r="AL82" s="59">
        <f t="shared" si="49"/>
        <v>0</v>
      </c>
      <c r="AM82" s="59">
        <f t="shared" si="50"/>
        <v>0</v>
      </c>
      <c r="AN82" s="59">
        <f t="shared" si="51"/>
        <v>0</v>
      </c>
      <c r="AO82" s="61">
        <f t="shared" si="52"/>
        <v>6.4</v>
      </c>
      <c r="AP82" s="61">
        <f t="shared" si="53"/>
        <v>2.1</v>
      </c>
      <c r="AQ82" s="61">
        <f t="shared" si="54"/>
        <v>4.3</v>
      </c>
      <c r="AR82" s="61">
        <f t="shared" si="55"/>
        <v>0</v>
      </c>
      <c r="AS82" s="59">
        <f t="shared" si="56"/>
        <v>0.7</v>
      </c>
      <c r="AT82" s="59">
        <f>IF('Indicator Data'!BD84&lt;1000,"x",ROUND((IF('Indicator Data'!L84&gt;AT$194,10,IF('Indicator Data'!L84&lt;AT$195,0,10-(AT$194-'Indicator Data'!L84)/(AT$194-AT$195)*10))),1))</f>
        <v>3.3</v>
      </c>
      <c r="AU82" s="61">
        <f t="shared" si="57"/>
        <v>2</v>
      </c>
      <c r="AV82" s="62">
        <f t="shared" si="58"/>
        <v>3.3</v>
      </c>
      <c r="AW82" s="59">
        <f>ROUND(IF('Indicator Data'!M84=0,0,IF('Indicator Data'!M84&gt;AW$194,10,IF('Indicator Data'!M84&lt;AW$195,0,10-(AW$194-'Indicator Data'!M84)/(AW$194-AW$195)*10))),1)</f>
        <v>1.8</v>
      </c>
      <c r="AX82" s="59">
        <f>ROUND(IF('Indicator Data'!N84=0,0,IF(LOG('Indicator Data'!N84)&gt;LOG(AX$194),10,IF(LOG('Indicator Data'!N84)&lt;LOG(AX$195),0,10-(LOG(AX$194)-LOG('Indicator Data'!N84))/(LOG(AX$194)-LOG(AX$195))*10))),1)</f>
        <v>4.7</v>
      </c>
      <c r="AY82" s="61">
        <f t="shared" si="59"/>
        <v>3.4</v>
      </c>
      <c r="AZ82" s="59">
        <f>'Indicator Data'!O84</f>
        <v>0</v>
      </c>
      <c r="BA82" s="59">
        <f>'Indicator Data'!P84</f>
        <v>3</v>
      </c>
      <c r="BB82" s="61">
        <f t="shared" si="60"/>
        <v>0</v>
      </c>
      <c r="BC82" s="62">
        <f t="shared" si="61"/>
        <v>2.4</v>
      </c>
      <c r="BD82" s="16"/>
      <c r="BE82" s="108"/>
    </row>
    <row r="83" spans="1:57" s="4" customFormat="1" x14ac:dyDescent="0.25">
      <c r="A83" s="131" t="s">
        <v>153</v>
      </c>
      <c r="B83" s="63" t="s">
        <v>152</v>
      </c>
      <c r="C83" s="59">
        <f>ROUND(IF('Indicator Data'!C85=0,0.1,IF(LOG('Indicator Data'!C85)&gt;C$194,10,IF(LOG('Indicator Data'!C85)&lt;C$195,0,10-(C$194-LOG('Indicator Data'!C85))/(C$194-C$195)*10))),1)</f>
        <v>10</v>
      </c>
      <c r="D83" s="59">
        <f>ROUND(IF('Indicator Data'!D85=0,0.1,IF(LOG('Indicator Data'!D85)&gt;D$194,10,IF(LOG('Indicator Data'!D85)&lt;D$195,0,10-(D$194-LOG('Indicator Data'!D85))/(D$194-D$195)*10))),1)</f>
        <v>0.1</v>
      </c>
      <c r="E83" s="59">
        <f t="shared" si="31"/>
        <v>7.6</v>
      </c>
      <c r="F83" s="59">
        <f>ROUND(IF('Indicator Data'!E85="No data",0.1,IF('Indicator Data'!E85=0,0,IF(LOG('Indicator Data'!E85)&gt;F$194,10,IF(LOG('Indicator Data'!E85)&lt;F$195,0,10-(F$194-LOG('Indicator Data'!E85))/(F$194-F$195)*10)))),1)</f>
        <v>7.4</v>
      </c>
      <c r="G83" s="59">
        <f>ROUND(IF('Indicator Data'!F85=0,0,IF(LOG('Indicator Data'!F85)&gt;G$194,10,IF(LOG('Indicator Data'!F85)&lt;G$195,0,10-(G$194-LOG('Indicator Data'!F85))/(G$194-G$195)*10))),1)</f>
        <v>8.9</v>
      </c>
      <c r="H83" s="59">
        <f>ROUND(IF('Indicator Data'!G85=0,0,IF(LOG('Indicator Data'!G85)&gt;H$194,10,IF(LOG('Indicator Data'!G85)&lt;H$195,0,10-(H$194-LOG('Indicator Data'!G85))/(H$194-H$195)*10))),1)</f>
        <v>0</v>
      </c>
      <c r="I83" s="59">
        <f>ROUND(IF('Indicator Data'!H85=0,0,IF(LOG('Indicator Data'!H85)&gt;I$194,10,IF(LOG('Indicator Data'!H85)&lt;I$195,0,10-(I$194-LOG('Indicator Data'!H85))/(I$194-I$195)*10))),1)</f>
        <v>0</v>
      </c>
      <c r="J83" s="59">
        <f t="shared" si="32"/>
        <v>0</v>
      </c>
      <c r="K83" s="59">
        <f>ROUND(IF('Indicator Data'!I85=0,0,IF(LOG('Indicator Data'!I85)&gt;K$194,10,IF(LOG('Indicator Data'!I85)&lt;K$195,0,10-(K$194-LOG('Indicator Data'!I85))/(K$194-K$195)*10))),1)</f>
        <v>0</v>
      </c>
      <c r="L83" s="59">
        <f t="shared" si="33"/>
        <v>0</v>
      </c>
      <c r="M83" s="59">
        <f>ROUND(IF('Indicator Data'!J85=0,0,IF(LOG('Indicator Data'!J85)&gt;M$194,10,IF(LOG('Indicator Data'!J85)&lt;M$195,0,10-(M$194-LOG('Indicator Data'!J85))/(M$194-M$195)*10))),1)</f>
        <v>0</v>
      </c>
      <c r="N83" s="60">
        <f>'Indicator Data'!C85/'Indicator Data'!$BC85</f>
        <v>1.5890294233373945E-3</v>
      </c>
      <c r="O83" s="60">
        <f>'Indicator Data'!D85/'Indicator Data'!$BC85</f>
        <v>0</v>
      </c>
      <c r="P83" s="60">
        <f>IF(F83=0.1,0,'Indicator Data'!E85/'Indicator Data'!$BC85)</f>
        <v>1.432562522834825E-3</v>
      </c>
      <c r="Q83" s="60">
        <f>'Indicator Data'!F85/'Indicator Data'!$BC85</f>
        <v>4.5649237861103335E-6</v>
      </c>
      <c r="R83" s="60">
        <f>'Indicator Data'!G85/'Indicator Data'!$BC85</f>
        <v>0</v>
      </c>
      <c r="S83" s="60">
        <f>'Indicator Data'!H85/'Indicator Data'!$BC85</f>
        <v>0</v>
      </c>
      <c r="T83" s="60">
        <f>'Indicator Data'!I85/'Indicator Data'!$BC85</f>
        <v>0</v>
      </c>
      <c r="U83" s="60">
        <f>'Indicator Data'!J85/'Indicator Data'!$BC85</f>
        <v>0</v>
      </c>
      <c r="V83" s="59">
        <f t="shared" si="34"/>
        <v>7.9</v>
      </c>
      <c r="W83" s="59">
        <f t="shared" si="35"/>
        <v>0</v>
      </c>
      <c r="X83" s="59">
        <f t="shared" si="36"/>
        <v>5.0999999999999996</v>
      </c>
      <c r="Y83" s="59">
        <f t="shared" si="37"/>
        <v>1.4</v>
      </c>
      <c r="Z83" s="59">
        <f t="shared" si="38"/>
        <v>8.1</v>
      </c>
      <c r="AA83" s="59">
        <f t="shared" si="39"/>
        <v>0</v>
      </c>
      <c r="AB83" s="59">
        <f t="shared" si="40"/>
        <v>0</v>
      </c>
      <c r="AC83" s="59">
        <f t="shared" si="41"/>
        <v>0</v>
      </c>
      <c r="AD83" s="59">
        <f t="shared" si="42"/>
        <v>0</v>
      </c>
      <c r="AE83" s="59">
        <f t="shared" si="43"/>
        <v>0</v>
      </c>
      <c r="AF83" s="59">
        <f t="shared" si="44"/>
        <v>0</v>
      </c>
      <c r="AG83" s="59">
        <f>ROUND(IF('Indicator Data'!K85=0,0,IF('Indicator Data'!K85&gt;AG$194,10,IF('Indicator Data'!K85&lt;AG$195,0,10-(AG$194-'Indicator Data'!K85)/(AG$194-AG$195)*10))),1)</f>
        <v>4</v>
      </c>
      <c r="AH83" s="59">
        <f t="shared" si="45"/>
        <v>9</v>
      </c>
      <c r="AI83" s="59">
        <f t="shared" si="46"/>
        <v>0.1</v>
      </c>
      <c r="AJ83" s="59">
        <f t="shared" si="47"/>
        <v>0</v>
      </c>
      <c r="AK83" s="59">
        <f t="shared" si="48"/>
        <v>0</v>
      </c>
      <c r="AL83" s="59">
        <f t="shared" si="49"/>
        <v>0</v>
      </c>
      <c r="AM83" s="59">
        <f t="shared" si="50"/>
        <v>0</v>
      </c>
      <c r="AN83" s="59">
        <f t="shared" si="51"/>
        <v>0</v>
      </c>
      <c r="AO83" s="61">
        <f t="shared" si="52"/>
        <v>6.5</v>
      </c>
      <c r="AP83" s="61">
        <f t="shared" si="53"/>
        <v>5.0999999999999996</v>
      </c>
      <c r="AQ83" s="61">
        <f t="shared" si="54"/>
        <v>8.5</v>
      </c>
      <c r="AR83" s="61">
        <f t="shared" si="55"/>
        <v>0</v>
      </c>
      <c r="AS83" s="59">
        <f t="shared" si="56"/>
        <v>2</v>
      </c>
      <c r="AT83" s="59">
        <f>IF('Indicator Data'!BD85&lt;1000,"x",ROUND((IF('Indicator Data'!L85&gt;AT$194,10,IF('Indicator Data'!L85&lt;AT$195,0,10-(AT$194-'Indicator Data'!L85)/(AT$194-AT$195)*10))),1))</f>
        <v>1.1000000000000001</v>
      </c>
      <c r="AU83" s="61">
        <f t="shared" si="57"/>
        <v>1.6</v>
      </c>
      <c r="AV83" s="62">
        <f t="shared" si="58"/>
        <v>5.0999999999999996</v>
      </c>
      <c r="AW83" s="59">
        <f>ROUND(IF('Indicator Data'!M85=0,0,IF('Indicator Data'!M85&gt;AW$194,10,IF('Indicator Data'!M85&lt;AW$195,0,10-(AW$194-'Indicator Data'!M85)/(AW$194-AW$195)*10))),1)</f>
        <v>3</v>
      </c>
      <c r="AX83" s="59">
        <f>ROUND(IF('Indicator Data'!N85=0,0,IF(LOG('Indicator Data'!N85)&gt;LOG(AX$194),10,IF(LOG('Indicator Data'!N85)&lt;LOG(AX$195),0,10-(LOG(AX$194)-LOG('Indicator Data'!N85))/(LOG(AX$194)-LOG(AX$195))*10))),1)</f>
        <v>6.7</v>
      </c>
      <c r="AY83" s="61">
        <f t="shared" si="59"/>
        <v>5.0999999999999996</v>
      </c>
      <c r="AZ83" s="59">
        <f>'Indicator Data'!O85</f>
        <v>0</v>
      </c>
      <c r="BA83" s="59">
        <f>'Indicator Data'!P85</f>
        <v>2</v>
      </c>
      <c r="BB83" s="61">
        <f t="shared" si="60"/>
        <v>0</v>
      </c>
      <c r="BC83" s="62">
        <f t="shared" si="61"/>
        <v>3.6</v>
      </c>
      <c r="BD83" s="16"/>
      <c r="BE83" s="108"/>
    </row>
    <row r="84" spans="1:57" s="4" customFormat="1" x14ac:dyDescent="0.25">
      <c r="A84" s="131" t="s">
        <v>155</v>
      </c>
      <c r="B84" s="63" t="s">
        <v>154</v>
      </c>
      <c r="C84" s="59">
        <f>ROUND(IF('Indicator Data'!C86=0,0.1,IF(LOG('Indicator Data'!C86)&gt;C$194,10,IF(LOG('Indicator Data'!C86)&lt;C$195,0,10-(C$194-LOG('Indicator Data'!C86))/(C$194-C$195)*10))),1)</f>
        <v>6.9</v>
      </c>
      <c r="D84" s="59">
        <f>ROUND(IF('Indicator Data'!D86=0,0.1,IF(LOG('Indicator Data'!D86)&gt;D$194,10,IF(LOG('Indicator Data'!D86)&lt;D$195,0,10-(D$194-LOG('Indicator Data'!D86))/(D$194-D$195)*10))),1)</f>
        <v>0.1</v>
      </c>
      <c r="E84" s="59">
        <f t="shared" si="31"/>
        <v>4.3</v>
      </c>
      <c r="F84" s="59">
        <f>ROUND(IF('Indicator Data'!E86="No data",0.1,IF('Indicator Data'!E86=0,0,IF(LOG('Indicator Data'!E86)&gt;F$194,10,IF(LOG('Indicator Data'!E86)&lt;F$195,0,10-(F$194-LOG('Indicator Data'!E86))/(F$194-F$195)*10)))),1)</f>
        <v>4.2</v>
      </c>
      <c r="G84" s="59">
        <f>ROUND(IF('Indicator Data'!F86=0,0,IF(LOG('Indicator Data'!F86)&gt;G$194,10,IF(LOG('Indicator Data'!F86)&lt;G$195,0,10-(G$194-LOG('Indicator Data'!F86))/(G$194-G$195)*10))),1)</f>
        <v>0</v>
      </c>
      <c r="H84" s="59">
        <f>ROUND(IF('Indicator Data'!G86=0,0,IF(LOG('Indicator Data'!G86)&gt;H$194,10,IF(LOG('Indicator Data'!G86)&lt;H$195,0,10-(H$194-LOG('Indicator Data'!G86))/(H$194-H$195)*10))),1)</f>
        <v>6.9</v>
      </c>
      <c r="I84" s="59">
        <f>ROUND(IF('Indicator Data'!H86=0,0,IF(LOG('Indicator Data'!H86)&gt;I$194,10,IF(LOG('Indicator Data'!H86)&lt;I$195,0,10-(I$194-LOG('Indicator Data'!H86))/(I$194-I$195)*10))),1)</f>
        <v>6.3</v>
      </c>
      <c r="J84" s="59">
        <f t="shared" si="32"/>
        <v>6.6</v>
      </c>
      <c r="K84" s="59">
        <f>ROUND(IF('Indicator Data'!I86=0,0,IF(LOG('Indicator Data'!I86)&gt;K$194,10,IF(LOG('Indicator Data'!I86)&lt;K$195,0,10-(K$194-LOG('Indicator Data'!I86))/(K$194-K$195)*10))),1)</f>
        <v>6</v>
      </c>
      <c r="L84" s="59">
        <f t="shared" si="33"/>
        <v>6.3</v>
      </c>
      <c r="M84" s="59">
        <f>ROUND(IF('Indicator Data'!J86=0,0,IF(LOG('Indicator Data'!J86)&gt;M$194,10,IF(LOG('Indicator Data'!J86)&lt;M$195,0,10-(M$194-LOG('Indicator Data'!J86))/(M$194-M$195)*10))),1)</f>
        <v>0</v>
      </c>
      <c r="N84" s="60">
        <f>'Indicator Data'!C86/'Indicator Data'!$BC86</f>
        <v>2.0600556039455931E-3</v>
      </c>
      <c r="O84" s="60">
        <f>'Indicator Data'!D86/'Indicator Data'!$BC86</f>
        <v>0</v>
      </c>
      <c r="P84" s="60">
        <f>IF(F84=0.1,0,'Indicator Data'!E86/'Indicator Data'!$BC86)</f>
        <v>1.6165294939640119E-3</v>
      </c>
      <c r="Q84" s="60">
        <f>'Indicator Data'!F86/'Indicator Data'!$BC86</f>
        <v>0</v>
      </c>
      <c r="R84" s="60">
        <f>'Indicator Data'!G86/'Indicator Data'!$BC86</f>
        <v>1.9E-2</v>
      </c>
      <c r="S84" s="60">
        <f>'Indicator Data'!H86/'Indicator Data'!$BC86</f>
        <v>2.2148980965139529E-3</v>
      </c>
      <c r="T84" s="60">
        <f>'Indicator Data'!I86/'Indicator Data'!$BC86</f>
        <v>3.5625494464404404E-6</v>
      </c>
      <c r="U84" s="60">
        <f>'Indicator Data'!J86/'Indicator Data'!$BC86</f>
        <v>0</v>
      </c>
      <c r="V84" s="59">
        <f t="shared" si="34"/>
        <v>10</v>
      </c>
      <c r="W84" s="59">
        <f t="shared" si="35"/>
        <v>0</v>
      </c>
      <c r="X84" s="59">
        <f t="shared" si="36"/>
        <v>7.6</v>
      </c>
      <c r="Y84" s="59">
        <f t="shared" si="37"/>
        <v>1.6</v>
      </c>
      <c r="Z84" s="59">
        <f t="shared" si="38"/>
        <v>0</v>
      </c>
      <c r="AA84" s="59">
        <f t="shared" si="39"/>
        <v>9.5</v>
      </c>
      <c r="AB84" s="59">
        <f t="shared" si="40"/>
        <v>4.4000000000000004</v>
      </c>
      <c r="AC84" s="59">
        <f t="shared" si="41"/>
        <v>7.8</v>
      </c>
      <c r="AD84" s="59">
        <f t="shared" si="42"/>
        <v>7.1</v>
      </c>
      <c r="AE84" s="59">
        <f t="shared" si="43"/>
        <v>7.5</v>
      </c>
      <c r="AF84" s="59">
        <f t="shared" si="44"/>
        <v>0</v>
      </c>
      <c r="AG84" s="59">
        <f>ROUND(IF('Indicator Data'!K86=0,0,IF('Indicator Data'!K86&gt;AG$194,10,IF('Indicator Data'!K86&lt;AG$195,0,10-(AG$194-'Indicator Data'!K86)/(AG$194-AG$195)*10))),1)</f>
        <v>1.3</v>
      </c>
      <c r="AH84" s="59">
        <f t="shared" si="45"/>
        <v>8.5</v>
      </c>
      <c r="AI84" s="59">
        <f t="shared" si="46"/>
        <v>0.1</v>
      </c>
      <c r="AJ84" s="59">
        <f t="shared" si="47"/>
        <v>8.1999999999999993</v>
      </c>
      <c r="AK84" s="59">
        <f t="shared" si="48"/>
        <v>5.4</v>
      </c>
      <c r="AL84" s="59">
        <f t="shared" si="49"/>
        <v>7</v>
      </c>
      <c r="AM84" s="59">
        <f t="shared" si="50"/>
        <v>6.6</v>
      </c>
      <c r="AN84" s="59">
        <f t="shared" si="51"/>
        <v>0</v>
      </c>
      <c r="AO84" s="61">
        <f t="shared" si="52"/>
        <v>6.2</v>
      </c>
      <c r="AP84" s="61">
        <f t="shared" si="53"/>
        <v>3</v>
      </c>
      <c r="AQ84" s="61">
        <f t="shared" si="54"/>
        <v>0</v>
      </c>
      <c r="AR84" s="61">
        <f t="shared" si="55"/>
        <v>6.9</v>
      </c>
      <c r="AS84" s="59">
        <f t="shared" si="56"/>
        <v>0.7</v>
      </c>
      <c r="AT84" s="59">
        <f>IF('Indicator Data'!BD86&lt;1000,"x",ROUND((IF('Indicator Data'!L86&gt;AT$194,10,IF('Indicator Data'!L86&lt;AT$195,0,10-(AT$194-'Indicator Data'!L86)/(AT$194-AT$195)*10))),1))</f>
        <v>0</v>
      </c>
      <c r="AU84" s="61">
        <f t="shared" si="57"/>
        <v>0.4</v>
      </c>
      <c r="AV84" s="62">
        <f t="shared" si="58"/>
        <v>3.9</v>
      </c>
      <c r="AW84" s="59">
        <f>ROUND(IF('Indicator Data'!M86=0,0,IF('Indicator Data'!M86&gt;AW$194,10,IF('Indicator Data'!M86&lt;AW$195,0,10-(AW$194-'Indicator Data'!M86)/(AW$194-AW$195)*10))),1)</f>
        <v>0.5</v>
      </c>
      <c r="AX84" s="59">
        <f>ROUND(IF('Indicator Data'!N86=0,0,IF(LOG('Indicator Data'!N86)&gt;LOG(AX$194),10,IF(LOG('Indicator Data'!N86)&lt;LOG(AX$195),0,10-(LOG(AX$194)-LOG('Indicator Data'!N86))/(LOG(AX$194)-LOG(AX$195))*10))),1)</f>
        <v>0</v>
      </c>
      <c r="AY84" s="61">
        <f t="shared" si="59"/>
        <v>0.3</v>
      </c>
      <c r="AZ84" s="59">
        <f>'Indicator Data'!O86</f>
        <v>0</v>
      </c>
      <c r="BA84" s="59">
        <f>'Indicator Data'!P86</f>
        <v>3</v>
      </c>
      <c r="BB84" s="61">
        <f t="shared" si="60"/>
        <v>0</v>
      </c>
      <c r="BC84" s="62">
        <f t="shared" si="61"/>
        <v>0.2</v>
      </c>
      <c r="BD84" s="16"/>
      <c r="BE84" s="108"/>
    </row>
    <row r="85" spans="1:57" s="4" customFormat="1" x14ac:dyDescent="0.25">
      <c r="A85" s="131" t="s">
        <v>157</v>
      </c>
      <c r="B85" s="58" t="s">
        <v>156</v>
      </c>
      <c r="C85" s="59">
        <f>ROUND(IF('Indicator Data'!C87=0,0.1,IF(LOG('Indicator Data'!C87)&gt;C$194,10,IF(LOG('Indicator Data'!C87)&lt;C$195,0,10-(C$194-LOG('Indicator Data'!C87))/(C$194-C$195)*10))),1)</f>
        <v>10</v>
      </c>
      <c r="D85" s="59">
        <f>ROUND(IF('Indicator Data'!D87=0,0.1,IF(LOG('Indicator Data'!D87)&gt;D$194,10,IF(LOG('Indicator Data'!D87)&lt;D$195,0,10-(D$194-LOG('Indicator Data'!D87))/(D$194-D$195)*10))),1)</f>
        <v>10</v>
      </c>
      <c r="E85" s="59">
        <f t="shared" si="31"/>
        <v>10</v>
      </c>
      <c r="F85" s="59">
        <f>ROUND(IF('Indicator Data'!E87="No data",0.1,IF('Indicator Data'!E87=0,0,IF(LOG('Indicator Data'!E87)&gt;F$194,10,IF(LOG('Indicator Data'!E87)&lt;F$195,0,10-(F$194-LOG('Indicator Data'!E87))/(F$194-F$195)*10)))),1)</f>
        <v>5.9</v>
      </c>
      <c r="G85" s="59">
        <f>ROUND(IF('Indicator Data'!F87=0,0,IF(LOG('Indicator Data'!F87)&gt;G$194,10,IF(LOG('Indicator Data'!F87)&lt;G$195,0,10-(G$194-LOG('Indicator Data'!F87))/(G$194-G$195)*10))),1)</f>
        <v>10</v>
      </c>
      <c r="H85" s="59">
        <f>ROUND(IF('Indicator Data'!G87=0,0,IF(LOG('Indicator Data'!G87)&gt;H$194,10,IF(LOG('Indicator Data'!G87)&lt;H$195,0,10-(H$194-LOG('Indicator Data'!G87))/(H$194-H$195)*10))),1)</f>
        <v>10</v>
      </c>
      <c r="I85" s="59">
        <f>ROUND(IF('Indicator Data'!H87=0,0,IF(LOG('Indicator Data'!H87)&gt;I$194,10,IF(LOG('Indicator Data'!H87)&lt;I$195,0,10-(I$194-LOG('Indicator Data'!H87))/(I$194-I$195)*10))),1)</f>
        <v>10</v>
      </c>
      <c r="J85" s="59">
        <f t="shared" si="32"/>
        <v>10</v>
      </c>
      <c r="K85" s="59">
        <f>ROUND(IF('Indicator Data'!I87=0,0,IF(LOG('Indicator Data'!I87)&gt;K$194,10,IF(LOG('Indicator Data'!I87)&lt;K$195,0,10-(K$194-LOG('Indicator Data'!I87))/(K$194-K$195)*10))),1)</f>
        <v>10</v>
      </c>
      <c r="L85" s="59">
        <f t="shared" si="33"/>
        <v>10</v>
      </c>
      <c r="M85" s="59">
        <f>ROUND(IF('Indicator Data'!J87=0,0,IF(LOG('Indicator Data'!J87)&gt;M$194,10,IF(LOG('Indicator Data'!J87)&lt;M$195,0,10-(M$194-LOG('Indicator Data'!J87))/(M$194-M$195)*10))),1)</f>
        <v>0</v>
      </c>
      <c r="N85" s="60">
        <f>'Indicator Data'!C87/'Indicator Data'!$BC87</f>
        <v>2.063948122771555E-3</v>
      </c>
      <c r="O85" s="60">
        <f>'Indicator Data'!D87/'Indicator Data'!$BC87</f>
        <v>1.1388099782967708E-3</v>
      </c>
      <c r="P85" s="60">
        <f>IF(F85=0.1,0,'Indicator Data'!E87/'Indicator Data'!$BC87)</f>
        <v>1.7749495640871548E-4</v>
      </c>
      <c r="Q85" s="60">
        <f>'Indicator Data'!F87/'Indicator Data'!$BC87</f>
        <v>2.6417019785180047E-4</v>
      </c>
      <c r="R85" s="60">
        <f>'Indicator Data'!G87/'Indicator Data'!$BC87</f>
        <v>1.8898879276591153E-2</v>
      </c>
      <c r="S85" s="60">
        <f>'Indicator Data'!H87/'Indicator Data'!$BC87</f>
        <v>1.1983469715761291E-2</v>
      </c>
      <c r="T85" s="60">
        <f>'Indicator Data'!I87/'Indicator Data'!$BC87</f>
        <v>9.1042562232779051E-5</v>
      </c>
      <c r="U85" s="60">
        <f>'Indicator Data'!J87/'Indicator Data'!$BC87</f>
        <v>0</v>
      </c>
      <c r="V85" s="59">
        <f t="shared" si="34"/>
        <v>10</v>
      </c>
      <c r="W85" s="59">
        <f t="shared" si="35"/>
        <v>10</v>
      </c>
      <c r="X85" s="59">
        <f t="shared" si="36"/>
        <v>10</v>
      </c>
      <c r="Y85" s="59">
        <f t="shared" si="37"/>
        <v>0.2</v>
      </c>
      <c r="Z85" s="59">
        <f t="shared" si="38"/>
        <v>10</v>
      </c>
      <c r="AA85" s="59">
        <f t="shared" si="39"/>
        <v>9.4</v>
      </c>
      <c r="AB85" s="59">
        <f t="shared" si="40"/>
        <v>10</v>
      </c>
      <c r="AC85" s="59">
        <f t="shared" si="41"/>
        <v>9.6999999999999993</v>
      </c>
      <c r="AD85" s="59">
        <f t="shared" si="42"/>
        <v>9.9</v>
      </c>
      <c r="AE85" s="59">
        <f t="shared" si="43"/>
        <v>9.8000000000000007</v>
      </c>
      <c r="AF85" s="59">
        <f t="shared" si="44"/>
        <v>0</v>
      </c>
      <c r="AG85" s="59">
        <f>ROUND(IF('Indicator Data'!K87=0,0,IF('Indicator Data'!K87&gt;AG$194,10,IF('Indicator Data'!K87&lt;AG$195,0,10-(AG$194-'Indicator Data'!K87)/(AG$194-AG$195)*10))),1)</f>
        <v>0</v>
      </c>
      <c r="AH85" s="59">
        <f t="shared" si="45"/>
        <v>10</v>
      </c>
      <c r="AI85" s="59">
        <f t="shared" si="46"/>
        <v>10</v>
      </c>
      <c r="AJ85" s="59">
        <f t="shared" si="47"/>
        <v>9.6999999999999993</v>
      </c>
      <c r="AK85" s="59">
        <f t="shared" si="48"/>
        <v>10</v>
      </c>
      <c r="AL85" s="59">
        <f t="shared" si="49"/>
        <v>9.9</v>
      </c>
      <c r="AM85" s="59">
        <f t="shared" si="50"/>
        <v>10</v>
      </c>
      <c r="AN85" s="59">
        <f t="shared" si="51"/>
        <v>0</v>
      </c>
      <c r="AO85" s="61">
        <f t="shared" si="52"/>
        <v>10</v>
      </c>
      <c r="AP85" s="61">
        <f t="shared" si="53"/>
        <v>3.6</v>
      </c>
      <c r="AQ85" s="61">
        <f t="shared" si="54"/>
        <v>10</v>
      </c>
      <c r="AR85" s="61">
        <f t="shared" si="55"/>
        <v>9.9</v>
      </c>
      <c r="AS85" s="59">
        <f t="shared" si="56"/>
        <v>0</v>
      </c>
      <c r="AT85" s="59">
        <f>IF('Indicator Data'!BD87&lt;1000,"x",ROUND((IF('Indicator Data'!L87&gt;AT$194,10,IF('Indicator Data'!L87&lt;AT$195,0,10-(AT$194-'Indicator Data'!L87)/(AT$194-AT$195)*10))),1))</f>
        <v>0</v>
      </c>
      <c r="AU85" s="61">
        <f t="shared" si="57"/>
        <v>0</v>
      </c>
      <c r="AV85" s="62">
        <f t="shared" si="58"/>
        <v>8.5</v>
      </c>
      <c r="AW85" s="59">
        <f>ROUND(IF('Indicator Data'!M87=0,0,IF('Indicator Data'!M87&gt;AW$194,10,IF('Indicator Data'!M87&lt;AW$195,0,10-(AW$194-'Indicator Data'!M87)/(AW$194-AW$195)*10))),1)</f>
        <v>1</v>
      </c>
      <c r="AX85" s="59">
        <f>ROUND(IF('Indicator Data'!N87=0,0,IF(LOG('Indicator Data'!N87)&gt;LOG(AX$194),10,IF(LOG('Indicator Data'!N87)&lt;LOG(AX$195),0,10-(LOG(AX$194)-LOG('Indicator Data'!N87))/(LOG(AX$194)-LOG(AX$195))*10))),1)</f>
        <v>3.7</v>
      </c>
      <c r="AY85" s="61">
        <f t="shared" si="59"/>
        <v>2.5</v>
      </c>
      <c r="AZ85" s="59">
        <f>'Indicator Data'!O87</f>
        <v>0</v>
      </c>
      <c r="BA85" s="59">
        <f>'Indicator Data'!P87</f>
        <v>0</v>
      </c>
      <c r="BB85" s="61">
        <f t="shared" si="60"/>
        <v>0</v>
      </c>
      <c r="BC85" s="62">
        <f t="shared" si="61"/>
        <v>1.8</v>
      </c>
      <c r="BD85" s="16"/>
      <c r="BE85" s="108"/>
    </row>
    <row r="86" spans="1:57" s="4" customFormat="1" x14ac:dyDescent="0.25">
      <c r="A86" s="131" t="s">
        <v>159</v>
      </c>
      <c r="B86" s="63" t="s">
        <v>158</v>
      </c>
      <c r="C86" s="59">
        <f>ROUND(IF('Indicator Data'!C88=0,0.1,IF(LOG('Indicator Data'!C88)&gt;C$194,10,IF(LOG('Indicator Data'!C88)&lt;C$195,0,10-(C$194-LOG('Indicator Data'!C88))/(C$194-C$195)*10))),1)</f>
        <v>7.8</v>
      </c>
      <c r="D86" s="59">
        <f>ROUND(IF('Indicator Data'!D88=0,0.1,IF(LOG('Indicator Data'!D88)&gt;D$194,10,IF(LOG('Indicator Data'!D88)&lt;D$195,0,10-(D$194-LOG('Indicator Data'!D88))/(D$194-D$195)*10))),1)</f>
        <v>0.1</v>
      </c>
      <c r="E86" s="59">
        <f t="shared" si="31"/>
        <v>5.0999999999999996</v>
      </c>
      <c r="F86" s="59">
        <f>ROUND(IF('Indicator Data'!E88="No data",0.1,IF('Indicator Data'!E88=0,0,IF(LOG('Indicator Data'!E88)&gt;F$194,10,IF(LOG('Indicator Data'!E88)&lt;F$195,0,10-(F$194-LOG('Indicator Data'!E88))/(F$194-F$195)*10)))),1)</f>
        <v>3</v>
      </c>
      <c r="G86" s="59">
        <f>ROUND(IF('Indicator Data'!F88=0,0,IF(LOG('Indicator Data'!F88)&gt;G$194,10,IF(LOG('Indicator Data'!F88)&lt;G$195,0,10-(G$194-LOG('Indicator Data'!F88))/(G$194-G$195)*10))),1)</f>
        <v>0</v>
      </c>
      <c r="H86" s="59">
        <f>ROUND(IF('Indicator Data'!G88=0,0,IF(LOG('Indicator Data'!G88)&gt;H$194,10,IF(LOG('Indicator Data'!G88)&lt;H$195,0,10-(H$194-LOG('Indicator Data'!G88))/(H$194-H$195)*10))),1)</f>
        <v>0</v>
      </c>
      <c r="I86" s="59">
        <f>ROUND(IF('Indicator Data'!H88=0,0,IF(LOG('Indicator Data'!H88)&gt;I$194,10,IF(LOG('Indicator Data'!H88)&lt;I$195,0,10-(I$194-LOG('Indicator Data'!H88))/(I$194-I$195)*10))),1)</f>
        <v>0</v>
      </c>
      <c r="J86" s="59">
        <f t="shared" si="32"/>
        <v>0</v>
      </c>
      <c r="K86" s="59">
        <f>ROUND(IF('Indicator Data'!I88=0,0,IF(LOG('Indicator Data'!I88)&gt;K$194,10,IF(LOG('Indicator Data'!I88)&lt;K$195,0,10-(K$194-LOG('Indicator Data'!I88))/(K$194-K$195)*10))),1)</f>
        <v>0</v>
      </c>
      <c r="L86" s="59">
        <f t="shared" si="33"/>
        <v>0</v>
      </c>
      <c r="M86" s="59">
        <f>ROUND(IF('Indicator Data'!J88=0,0,IF(LOG('Indicator Data'!J88)&gt;M$194,10,IF(LOG('Indicator Data'!J88)&lt;M$195,0,10-(M$194-LOG('Indicator Data'!J88))/(M$194-M$195)*10))),1)</f>
        <v>7.8</v>
      </c>
      <c r="N86" s="60">
        <f>'Indicator Data'!C88/'Indicator Data'!$BC88</f>
        <v>2.0496257297617847E-3</v>
      </c>
      <c r="O86" s="60">
        <f>'Indicator Data'!D88/'Indicator Data'!$BC88</f>
        <v>0</v>
      </c>
      <c r="P86" s="60">
        <f>IF(F86=0.1,0,'Indicator Data'!E88/'Indicator Data'!$BC88)</f>
        <v>2.4361127236762395E-4</v>
      </c>
      <c r="Q86" s="60">
        <f>'Indicator Data'!F88/'Indicator Data'!$BC88</f>
        <v>0</v>
      </c>
      <c r="R86" s="60">
        <f>'Indicator Data'!G88/'Indicator Data'!$BC88</f>
        <v>0</v>
      </c>
      <c r="S86" s="60">
        <f>'Indicator Data'!H88/'Indicator Data'!$BC88</f>
        <v>0</v>
      </c>
      <c r="T86" s="60">
        <f>'Indicator Data'!I88/'Indicator Data'!$BC88</f>
        <v>0</v>
      </c>
      <c r="U86" s="60">
        <f>'Indicator Data'!J88/'Indicator Data'!$BC88</f>
        <v>2.0363830689557874E-3</v>
      </c>
      <c r="V86" s="59">
        <f t="shared" si="34"/>
        <v>10</v>
      </c>
      <c r="W86" s="59">
        <f t="shared" si="35"/>
        <v>0</v>
      </c>
      <c r="X86" s="59">
        <f t="shared" si="36"/>
        <v>7.6</v>
      </c>
      <c r="Y86" s="59">
        <f t="shared" si="37"/>
        <v>0.2</v>
      </c>
      <c r="Z86" s="59">
        <f t="shared" si="38"/>
        <v>0</v>
      </c>
      <c r="AA86" s="59">
        <f t="shared" si="39"/>
        <v>0</v>
      </c>
      <c r="AB86" s="59">
        <f t="shared" si="40"/>
        <v>0</v>
      </c>
      <c r="AC86" s="59">
        <f t="shared" si="41"/>
        <v>0</v>
      </c>
      <c r="AD86" s="59">
        <f t="shared" si="42"/>
        <v>0</v>
      </c>
      <c r="AE86" s="59">
        <f t="shared" si="43"/>
        <v>0</v>
      </c>
      <c r="AF86" s="59">
        <f t="shared" si="44"/>
        <v>0.7</v>
      </c>
      <c r="AG86" s="59">
        <f>ROUND(IF('Indicator Data'!K88=0,0,IF('Indicator Data'!K88&gt;AG$194,10,IF('Indicator Data'!K88&lt;AG$195,0,10-(AG$194-'Indicator Data'!K88)/(AG$194-AG$195)*10))),1)</f>
        <v>2.7</v>
      </c>
      <c r="AH86" s="59">
        <f t="shared" si="45"/>
        <v>8.9</v>
      </c>
      <c r="AI86" s="59">
        <f t="shared" si="46"/>
        <v>0.1</v>
      </c>
      <c r="AJ86" s="59">
        <f t="shared" si="47"/>
        <v>0</v>
      </c>
      <c r="AK86" s="59">
        <f t="shared" si="48"/>
        <v>0</v>
      </c>
      <c r="AL86" s="59">
        <f t="shared" si="49"/>
        <v>0</v>
      </c>
      <c r="AM86" s="59">
        <f t="shared" si="50"/>
        <v>0</v>
      </c>
      <c r="AN86" s="59">
        <f t="shared" si="51"/>
        <v>5.2</v>
      </c>
      <c r="AO86" s="61">
        <f t="shared" si="52"/>
        <v>6.5</v>
      </c>
      <c r="AP86" s="61">
        <f t="shared" si="53"/>
        <v>1.7</v>
      </c>
      <c r="AQ86" s="61">
        <f t="shared" si="54"/>
        <v>0</v>
      </c>
      <c r="AR86" s="61">
        <f t="shared" si="55"/>
        <v>0</v>
      </c>
      <c r="AS86" s="59">
        <f t="shared" si="56"/>
        <v>4</v>
      </c>
      <c r="AT86" s="59">
        <f>IF('Indicator Data'!BD88&lt;1000,"x",ROUND((IF('Indicator Data'!L88&gt;AT$194,10,IF('Indicator Data'!L88&lt;AT$195,0,10-(AT$194-'Indicator Data'!L88)/(AT$194-AT$195)*10))),1))</f>
        <v>3.3</v>
      </c>
      <c r="AU86" s="61">
        <f t="shared" si="57"/>
        <v>3.7</v>
      </c>
      <c r="AV86" s="62">
        <f t="shared" si="58"/>
        <v>2.8</v>
      </c>
      <c r="AW86" s="59">
        <f>ROUND(IF('Indicator Data'!M88=0,0,IF('Indicator Data'!M88&gt;AW$194,10,IF('Indicator Data'!M88&lt;AW$195,0,10-(AW$194-'Indicator Data'!M88)/(AW$194-AW$195)*10))),1)</f>
        <v>2.4</v>
      </c>
      <c r="AX86" s="59">
        <f>ROUND(IF('Indicator Data'!N88=0,0,IF(LOG('Indicator Data'!N88)&gt;LOG(AX$194),10,IF(LOG('Indicator Data'!N88)&lt;LOG(AX$195),0,10-(LOG(AX$194)-LOG('Indicator Data'!N88))/(LOG(AX$194)-LOG(AX$195))*10))),1)</f>
        <v>1.3</v>
      </c>
      <c r="AY86" s="61">
        <f t="shared" si="59"/>
        <v>1.9</v>
      </c>
      <c r="AZ86" s="59">
        <f>'Indicator Data'!O88</f>
        <v>0</v>
      </c>
      <c r="BA86" s="59">
        <f>'Indicator Data'!P88</f>
        <v>3</v>
      </c>
      <c r="BB86" s="61">
        <f t="shared" si="60"/>
        <v>0</v>
      </c>
      <c r="BC86" s="62">
        <f t="shared" si="61"/>
        <v>1.3</v>
      </c>
      <c r="BD86" s="16"/>
      <c r="BE86" s="108"/>
    </row>
    <row r="87" spans="1:57" s="4" customFormat="1" x14ac:dyDescent="0.25">
      <c r="A87" s="131" t="s">
        <v>161</v>
      </c>
      <c r="B87" s="63" t="s">
        <v>160</v>
      </c>
      <c r="C87" s="59">
        <f>ROUND(IF('Indicator Data'!C89=0,0.1,IF(LOG('Indicator Data'!C89)&gt;C$194,10,IF(LOG('Indicator Data'!C89)&lt;C$195,0,10-(C$194-LOG('Indicator Data'!C89))/(C$194-C$195)*10))),1)</f>
        <v>7.7</v>
      </c>
      <c r="D87" s="59">
        <f>ROUND(IF('Indicator Data'!D89=0,0.1,IF(LOG('Indicator Data'!D89)&gt;D$194,10,IF(LOG('Indicator Data'!D89)&lt;D$195,0,10-(D$194-LOG('Indicator Data'!D89))/(D$194-D$195)*10))),1)</f>
        <v>9.3000000000000007</v>
      </c>
      <c r="E87" s="59">
        <f t="shared" si="31"/>
        <v>8.6</v>
      </c>
      <c r="F87" s="59">
        <f>ROUND(IF('Indicator Data'!E89="No data",0.1,IF('Indicator Data'!E89=0,0,IF(LOG('Indicator Data'!E89)&gt;F$194,10,IF(LOG('Indicator Data'!E89)&lt;F$195,0,10-(F$194-LOG('Indicator Data'!E89))/(F$194-F$195)*10)))),1)</f>
        <v>7</v>
      </c>
      <c r="G87" s="59">
        <f>ROUND(IF('Indicator Data'!F89=0,0,IF(LOG('Indicator Data'!F89)&gt;G$194,10,IF(LOG('Indicator Data'!F89)&lt;G$195,0,10-(G$194-LOG('Indicator Data'!F89))/(G$194-G$195)*10))),1)</f>
        <v>0</v>
      </c>
      <c r="H87" s="59">
        <f>ROUND(IF('Indicator Data'!G89=0,0,IF(LOG('Indicator Data'!G89)&gt;H$194,10,IF(LOG('Indicator Data'!G89)&lt;H$195,0,10-(H$194-LOG('Indicator Data'!G89))/(H$194-H$195)*10))),1)</f>
        <v>0</v>
      </c>
      <c r="I87" s="59">
        <f>ROUND(IF('Indicator Data'!H89=0,0,IF(LOG('Indicator Data'!H89)&gt;I$194,10,IF(LOG('Indicator Data'!H89)&lt;I$195,0,10-(I$194-LOG('Indicator Data'!H89))/(I$194-I$195)*10))),1)</f>
        <v>0</v>
      </c>
      <c r="J87" s="59">
        <f t="shared" si="32"/>
        <v>0</v>
      </c>
      <c r="K87" s="59">
        <f>ROUND(IF('Indicator Data'!I89=0,0,IF(LOG('Indicator Data'!I89)&gt;K$194,10,IF(LOG('Indicator Data'!I89)&lt;K$195,0,10-(K$194-LOG('Indicator Data'!I89))/(K$194-K$195)*10))),1)</f>
        <v>0</v>
      </c>
      <c r="L87" s="59">
        <f t="shared" si="33"/>
        <v>0</v>
      </c>
      <c r="M87" s="59">
        <f>ROUND(IF('Indicator Data'!J89=0,0,IF(LOG('Indicator Data'!J89)&gt;M$194,10,IF(LOG('Indicator Data'!J89)&lt;M$195,0,10-(M$194-LOG('Indicator Data'!J89))/(M$194-M$195)*10))),1)</f>
        <v>0</v>
      </c>
      <c r="N87" s="60">
        <f>'Indicator Data'!C89/'Indicator Data'!$BC89</f>
        <v>6.7007404701535862E-4</v>
      </c>
      <c r="O87" s="60">
        <f>'Indicator Data'!D89/'Indicator Data'!$BC89</f>
        <v>3.4444275160422063E-4</v>
      </c>
      <c r="P87" s="60">
        <f>IF(F87=0.1,0,'Indicator Data'!E89/'Indicator Data'!$BC89)</f>
        <v>3.6278437050090389E-3</v>
      </c>
      <c r="Q87" s="60">
        <f>'Indicator Data'!F89/'Indicator Data'!$BC89</f>
        <v>0</v>
      </c>
      <c r="R87" s="60">
        <f>'Indicator Data'!G89/'Indicator Data'!$BC89</f>
        <v>0</v>
      </c>
      <c r="S87" s="60">
        <f>'Indicator Data'!H89/'Indicator Data'!$BC89</f>
        <v>0</v>
      </c>
      <c r="T87" s="60">
        <f>'Indicator Data'!I89/'Indicator Data'!$BC89</f>
        <v>0</v>
      </c>
      <c r="U87" s="60">
        <f>'Indicator Data'!J89/'Indicator Data'!$BC89</f>
        <v>0</v>
      </c>
      <c r="V87" s="59">
        <f t="shared" si="34"/>
        <v>3.4</v>
      </c>
      <c r="W87" s="59">
        <f t="shared" si="35"/>
        <v>3.4</v>
      </c>
      <c r="X87" s="59">
        <f t="shared" si="36"/>
        <v>3.4</v>
      </c>
      <c r="Y87" s="59">
        <f t="shared" si="37"/>
        <v>3.6</v>
      </c>
      <c r="Z87" s="59">
        <f t="shared" si="38"/>
        <v>0</v>
      </c>
      <c r="AA87" s="59">
        <f t="shared" si="39"/>
        <v>0</v>
      </c>
      <c r="AB87" s="59">
        <f t="shared" si="40"/>
        <v>0</v>
      </c>
      <c r="AC87" s="59">
        <f t="shared" si="41"/>
        <v>0</v>
      </c>
      <c r="AD87" s="59">
        <f t="shared" si="42"/>
        <v>0</v>
      </c>
      <c r="AE87" s="59">
        <f t="shared" si="43"/>
        <v>0</v>
      </c>
      <c r="AF87" s="59">
        <f t="shared" si="44"/>
        <v>0</v>
      </c>
      <c r="AG87" s="59">
        <f>ROUND(IF('Indicator Data'!K89=0,0,IF('Indicator Data'!K89&gt;AG$194,10,IF('Indicator Data'!K89&lt;AG$195,0,10-(AG$194-'Indicator Data'!K89)/(AG$194-AG$195)*10))),1)</f>
        <v>0</v>
      </c>
      <c r="AH87" s="59">
        <f t="shared" si="45"/>
        <v>5.6</v>
      </c>
      <c r="AI87" s="59">
        <f t="shared" si="46"/>
        <v>6.4</v>
      </c>
      <c r="AJ87" s="59">
        <f t="shared" si="47"/>
        <v>0</v>
      </c>
      <c r="AK87" s="59">
        <f t="shared" si="48"/>
        <v>0</v>
      </c>
      <c r="AL87" s="59">
        <f t="shared" si="49"/>
        <v>0</v>
      </c>
      <c r="AM87" s="59">
        <f t="shared" si="50"/>
        <v>0</v>
      </c>
      <c r="AN87" s="59">
        <f t="shared" si="51"/>
        <v>0</v>
      </c>
      <c r="AO87" s="61">
        <f t="shared" si="52"/>
        <v>6.7</v>
      </c>
      <c r="AP87" s="61">
        <f t="shared" si="53"/>
        <v>5.6</v>
      </c>
      <c r="AQ87" s="61">
        <f t="shared" si="54"/>
        <v>0</v>
      </c>
      <c r="AR87" s="61">
        <f t="shared" si="55"/>
        <v>0</v>
      </c>
      <c r="AS87" s="59">
        <f t="shared" si="56"/>
        <v>0</v>
      </c>
      <c r="AT87" s="59">
        <f>IF('Indicator Data'!BD89&lt;1000,"x",ROUND((IF('Indicator Data'!L89&gt;AT$194,10,IF('Indicator Data'!L89&lt;AT$195,0,10-(AT$194-'Indicator Data'!L89)/(AT$194-AT$195)*10))),1))</f>
        <v>5.6</v>
      </c>
      <c r="AU87" s="61">
        <f t="shared" si="57"/>
        <v>2.8</v>
      </c>
      <c r="AV87" s="62">
        <f t="shared" si="58"/>
        <v>3.5</v>
      </c>
      <c r="AW87" s="59">
        <f>ROUND(IF('Indicator Data'!M89=0,0,IF('Indicator Data'!M89&gt;AW$194,10,IF('Indicator Data'!M89&lt;AW$195,0,10-(AW$194-'Indicator Data'!M89)/(AW$194-AW$195)*10))),1)</f>
        <v>0.7</v>
      </c>
      <c r="AX87" s="59">
        <f>ROUND(IF('Indicator Data'!N89=0,0,IF(LOG('Indicator Data'!N89)&gt;LOG(AX$194),10,IF(LOG('Indicator Data'!N89)&lt;LOG(AX$195),0,10-(LOG(AX$194)-LOG('Indicator Data'!N89))/(LOG(AX$194)-LOG(AX$195))*10))),1)</f>
        <v>1.1000000000000001</v>
      </c>
      <c r="AY87" s="61">
        <f t="shared" si="59"/>
        <v>0.9</v>
      </c>
      <c r="AZ87" s="59">
        <f>'Indicator Data'!O89</f>
        <v>2</v>
      </c>
      <c r="BA87" s="59">
        <f>'Indicator Data'!P89</f>
        <v>1</v>
      </c>
      <c r="BB87" s="61">
        <f t="shared" si="60"/>
        <v>0</v>
      </c>
      <c r="BC87" s="62">
        <f t="shared" si="61"/>
        <v>0.6</v>
      </c>
      <c r="BD87" s="16"/>
      <c r="BE87" s="108"/>
    </row>
    <row r="88" spans="1:57" s="4" customFormat="1" x14ac:dyDescent="0.25">
      <c r="A88" s="131" t="s">
        <v>163</v>
      </c>
      <c r="B88" s="63" t="s">
        <v>162</v>
      </c>
      <c r="C88" s="59">
        <f>ROUND(IF('Indicator Data'!C90=0,0.1,IF(LOG('Indicator Data'!C90)&gt;C$194,10,IF(LOG('Indicator Data'!C90)&lt;C$195,0,10-(C$194-LOG('Indicator Data'!C90))/(C$194-C$195)*10))),1)</f>
        <v>8.6</v>
      </c>
      <c r="D88" s="59">
        <f>ROUND(IF('Indicator Data'!D90=0,0.1,IF(LOG('Indicator Data'!D90)&gt;D$194,10,IF(LOG('Indicator Data'!D90)&lt;D$195,0,10-(D$194-LOG('Indicator Data'!D90))/(D$194-D$195)*10))),1)</f>
        <v>0.1</v>
      </c>
      <c r="E88" s="59">
        <f t="shared" si="31"/>
        <v>5.9</v>
      </c>
      <c r="F88" s="59">
        <f>ROUND(IF('Indicator Data'!E90="No data",0.1,IF('Indicator Data'!E90=0,0,IF(LOG('Indicator Data'!E90)&gt;F$194,10,IF(LOG('Indicator Data'!E90)&lt;F$195,0,10-(F$194-LOG('Indicator Data'!E90))/(F$194-F$195)*10)))),1)</f>
        <v>7.3</v>
      </c>
      <c r="G88" s="59">
        <f>ROUND(IF('Indicator Data'!F90=0,0,IF(LOG('Indicator Data'!F90)&gt;G$194,10,IF(LOG('Indicator Data'!F90)&lt;G$195,0,10-(G$194-LOG('Indicator Data'!F90))/(G$194-G$195)*10))),1)</f>
        <v>5.4</v>
      </c>
      <c r="H88" s="59">
        <f>ROUND(IF('Indicator Data'!G90=0,0,IF(LOG('Indicator Data'!G90)&gt;H$194,10,IF(LOG('Indicator Data'!G90)&lt;H$195,0,10-(H$194-LOG('Indicator Data'!G90))/(H$194-H$195)*10))),1)</f>
        <v>0</v>
      </c>
      <c r="I88" s="59">
        <f>ROUND(IF('Indicator Data'!H90=0,0,IF(LOG('Indicator Data'!H90)&gt;I$194,10,IF(LOG('Indicator Data'!H90)&lt;I$195,0,10-(I$194-LOG('Indicator Data'!H90))/(I$194-I$195)*10))),1)</f>
        <v>0</v>
      </c>
      <c r="J88" s="59">
        <f t="shared" si="32"/>
        <v>0</v>
      </c>
      <c r="K88" s="59">
        <f>ROUND(IF('Indicator Data'!I90=0,0,IF(LOG('Indicator Data'!I90)&gt;K$194,10,IF(LOG('Indicator Data'!I90)&lt;K$195,0,10-(K$194-LOG('Indicator Data'!I90))/(K$194-K$195)*10))),1)</f>
        <v>0</v>
      </c>
      <c r="L88" s="59">
        <f t="shared" si="33"/>
        <v>0</v>
      </c>
      <c r="M88" s="59">
        <f>ROUND(IF('Indicator Data'!J90=0,0,IF(LOG('Indicator Data'!J90)&gt;M$194,10,IF(LOG('Indicator Data'!J90)&lt;M$195,0,10-(M$194-LOG('Indicator Data'!J90))/(M$194-M$195)*10))),1)</f>
        <v>10</v>
      </c>
      <c r="N88" s="60">
        <f>'Indicator Data'!C90/'Indicator Data'!$BC90</f>
        <v>6.393287838170038E-4</v>
      </c>
      <c r="O88" s="60">
        <f>'Indicator Data'!D90/'Indicator Data'!$BC90</f>
        <v>0</v>
      </c>
      <c r="P88" s="60">
        <f>IF(F88=0.1,0,'Indicator Data'!E90/'Indicator Data'!$BC90)</f>
        <v>1.8552411486206259E-3</v>
      </c>
      <c r="Q88" s="60">
        <f>'Indicator Data'!F90/'Indicator Data'!$BC90</f>
        <v>1.0808931338216548E-7</v>
      </c>
      <c r="R88" s="60">
        <f>'Indicator Data'!G90/'Indicator Data'!$BC90</f>
        <v>0</v>
      </c>
      <c r="S88" s="60">
        <f>'Indicator Data'!H90/'Indicator Data'!$BC90</f>
        <v>0</v>
      </c>
      <c r="T88" s="60">
        <f>'Indicator Data'!I90/'Indicator Data'!$BC90</f>
        <v>0</v>
      </c>
      <c r="U88" s="60">
        <f>'Indicator Data'!J90/'Indicator Data'!$BC90</f>
        <v>4.337197238654119E-2</v>
      </c>
      <c r="V88" s="59">
        <f t="shared" si="34"/>
        <v>3.2</v>
      </c>
      <c r="W88" s="59">
        <f t="shared" si="35"/>
        <v>0</v>
      </c>
      <c r="X88" s="59">
        <f t="shared" si="36"/>
        <v>1.7</v>
      </c>
      <c r="Y88" s="59">
        <f t="shared" si="37"/>
        <v>1.9</v>
      </c>
      <c r="Z88" s="59">
        <f t="shared" si="38"/>
        <v>4.5</v>
      </c>
      <c r="AA88" s="59">
        <f t="shared" si="39"/>
        <v>0</v>
      </c>
      <c r="AB88" s="59">
        <f t="shared" si="40"/>
        <v>0</v>
      </c>
      <c r="AC88" s="59">
        <f t="shared" si="41"/>
        <v>0</v>
      </c>
      <c r="AD88" s="59">
        <f t="shared" si="42"/>
        <v>0</v>
      </c>
      <c r="AE88" s="59">
        <f t="shared" si="43"/>
        <v>0</v>
      </c>
      <c r="AF88" s="59">
        <f t="shared" si="44"/>
        <v>10</v>
      </c>
      <c r="AG88" s="59">
        <f>ROUND(IF('Indicator Data'!K90=0,0,IF('Indicator Data'!K90&gt;AG$194,10,IF('Indicator Data'!K90&lt;AG$195,0,10-(AG$194-'Indicator Data'!K90)/(AG$194-AG$195)*10))),1)</f>
        <v>10</v>
      </c>
      <c r="AH88" s="59">
        <f t="shared" si="45"/>
        <v>5.9</v>
      </c>
      <c r="AI88" s="59">
        <f t="shared" si="46"/>
        <v>0.1</v>
      </c>
      <c r="AJ88" s="59">
        <f t="shared" si="47"/>
        <v>0</v>
      </c>
      <c r="AK88" s="59">
        <f t="shared" si="48"/>
        <v>0</v>
      </c>
      <c r="AL88" s="59">
        <f t="shared" si="49"/>
        <v>0</v>
      </c>
      <c r="AM88" s="59">
        <f t="shared" si="50"/>
        <v>0</v>
      </c>
      <c r="AN88" s="59">
        <f t="shared" si="51"/>
        <v>10</v>
      </c>
      <c r="AO88" s="61">
        <f t="shared" si="52"/>
        <v>4.0999999999999996</v>
      </c>
      <c r="AP88" s="61">
        <f t="shared" si="53"/>
        <v>5.2</v>
      </c>
      <c r="AQ88" s="61">
        <f t="shared" si="54"/>
        <v>5</v>
      </c>
      <c r="AR88" s="61">
        <f t="shared" si="55"/>
        <v>0</v>
      </c>
      <c r="AS88" s="59">
        <f t="shared" si="56"/>
        <v>10</v>
      </c>
      <c r="AT88" s="59">
        <f>IF('Indicator Data'!BD90&lt;1000,"x",ROUND((IF('Indicator Data'!L90&gt;AT$194,10,IF('Indicator Data'!L90&lt;AT$195,0,10-(AT$194-'Indicator Data'!L90)/(AT$194-AT$195)*10))),1))</f>
        <v>1.1000000000000001</v>
      </c>
      <c r="AU88" s="61">
        <f t="shared" si="57"/>
        <v>5.6</v>
      </c>
      <c r="AV88" s="62">
        <f t="shared" si="58"/>
        <v>4.2</v>
      </c>
      <c r="AW88" s="59">
        <f>ROUND(IF('Indicator Data'!M90=0,0,IF('Indicator Data'!M90&gt;AW$194,10,IF('Indicator Data'!M90&lt;AW$195,0,10-(AW$194-'Indicator Data'!M90)/(AW$194-AW$195)*10))),1)</f>
        <v>9.6</v>
      </c>
      <c r="AX88" s="59">
        <f>ROUND(IF('Indicator Data'!N90=0,0,IF(LOG('Indicator Data'!N90)&gt;LOG(AX$194),10,IF(LOG('Indicator Data'!N90)&lt;LOG(AX$195),0,10-(LOG(AX$194)-LOG('Indicator Data'!N90))/(LOG(AX$194)-LOG(AX$195))*10))),1)</f>
        <v>6.5</v>
      </c>
      <c r="AY88" s="61">
        <f t="shared" si="59"/>
        <v>8.5</v>
      </c>
      <c r="AZ88" s="59">
        <f>'Indicator Data'!O90</f>
        <v>3</v>
      </c>
      <c r="BA88" s="59">
        <f>'Indicator Data'!P90</f>
        <v>4</v>
      </c>
      <c r="BB88" s="61">
        <f t="shared" si="60"/>
        <v>7</v>
      </c>
      <c r="BC88" s="62">
        <f t="shared" si="61"/>
        <v>7</v>
      </c>
      <c r="BD88" s="16"/>
      <c r="BE88" s="108"/>
    </row>
    <row r="89" spans="1:57" s="4" customFormat="1" x14ac:dyDescent="0.25">
      <c r="A89" s="131" t="s">
        <v>165</v>
      </c>
      <c r="B89" s="63" t="s">
        <v>164</v>
      </c>
      <c r="C89" s="59">
        <f>ROUND(IF('Indicator Data'!C91=0,0.1,IF(LOG('Indicator Data'!C91)&gt;C$194,10,IF(LOG('Indicator Data'!C91)&lt;C$195,0,10-(C$194-LOG('Indicator Data'!C91))/(C$194-C$195)*10))),1)</f>
        <v>3.2</v>
      </c>
      <c r="D89" s="59">
        <f>ROUND(IF('Indicator Data'!D91=0,0.1,IF(LOG('Indicator Data'!D91)&gt;D$194,10,IF(LOG('Indicator Data'!D91)&lt;D$195,0,10-(D$194-LOG('Indicator Data'!D91))/(D$194-D$195)*10))),1)</f>
        <v>0.1</v>
      </c>
      <c r="E89" s="59">
        <f t="shared" si="31"/>
        <v>1.8</v>
      </c>
      <c r="F89" s="59">
        <f>ROUND(IF('Indicator Data'!E91="No data",0.1,IF('Indicator Data'!E91=0,0,IF(LOG('Indicator Data'!E91)&gt;F$194,10,IF(LOG('Indicator Data'!E91)&lt;F$195,0,10-(F$194-LOG('Indicator Data'!E91))/(F$194-F$195)*10)))),1)</f>
        <v>0.1</v>
      </c>
      <c r="G89" s="59">
        <f>ROUND(IF('Indicator Data'!F91=0,0,IF(LOG('Indicator Data'!F91)&gt;G$194,10,IF(LOG('Indicator Data'!F91)&lt;G$195,0,10-(G$194-LOG('Indicator Data'!F91))/(G$194-G$195)*10))),1)</f>
        <v>6.5</v>
      </c>
      <c r="H89" s="59">
        <f>ROUND(IF('Indicator Data'!G91=0,0,IF(LOG('Indicator Data'!G91)&gt;H$194,10,IF(LOG('Indicator Data'!G91)&lt;H$195,0,10-(H$194-LOG('Indicator Data'!G91))/(H$194-H$195)*10))),1)</f>
        <v>0</v>
      </c>
      <c r="I89" s="59">
        <f>ROUND(IF('Indicator Data'!H91=0,0,IF(LOG('Indicator Data'!H91)&gt;I$194,10,IF(LOG('Indicator Data'!H91)&lt;I$195,0,10-(I$194-LOG('Indicator Data'!H91))/(I$194-I$195)*10))),1)</f>
        <v>0</v>
      </c>
      <c r="J89" s="59">
        <f t="shared" si="32"/>
        <v>0</v>
      </c>
      <c r="K89" s="59">
        <f>ROUND(IF('Indicator Data'!I91=0,0,IF(LOG('Indicator Data'!I91)&gt;K$194,10,IF(LOG('Indicator Data'!I91)&lt;K$195,0,10-(K$194-LOG('Indicator Data'!I91))/(K$194-K$195)*10))),1)</f>
        <v>0</v>
      </c>
      <c r="L89" s="59">
        <f t="shared" si="33"/>
        <v>0</v>
      </c>
      <c r="M89" s="59">
        <f>ROUND(IF('Indicator Data'!J91=0,0,IF(LOG('Indicator Data'!J91)&gt;M$194,10,IF(LOG('Indicator Data'!J91)&lt;M$195,0,10-(M$194-LOG('Indicator Data'!J91))/(M$194-M$195)*10))),1)</f>
        <v>6.3</v>
      </c>
      <c r="N89" s="60">
        <f>'Indicator Data'!C91/'Indicator Data'!$BC91</f>
        <v>1.8299322224669065E-3</v>
      </c>
      <c r="O89" s="60">
        <f>'Indicator Data'!D91/'Indicator Data'!$BC91</f>
        <v>0</v>
      </c>
      <c r="P89" s="60">
        <f>IF(F89=0.1,0,'Indicator Data'!E91/'Indicator Data'!$BC91)</f>
        <v>0</v>
      </c>
      <c r="Q89" s="60">
        <f>'Indicator Data'!F91/'Indicator Data'!$BC91</f>
        <v>1.7185805051913837E-4</v>
      </c>
      <c r="R89" s="60">
        <f>'Indicator Data'!G91/'Indicator Data'!$BC91</f>
        <v>1.7675887184255385E-6</v>
      </c>
      <c r="S89" s="60">
        <f>'Indicator Data'!H91/'Indicator Data'!$BC91</f>
        <v>0</v>
      </c>
      <c r="T89" s="60">
        <f>'Indicator Data'!I91/'Indicator Data'!$BC91</f>
        <v>0</v>
      </c>
      <c r="U89" s="60">
        <f>'Indicator Data'!J91/'Indicator Data'!$BC91</f>
        <v>3.2543003254300325E-2</v>
      </c>
      <c r="V89" s="59">
        <f t="shared" si="34"/>
        <v>9.1</v>
      </c>
      <c r="W89" s="59">
        <f t="shared" si="35"/>
        <v>0</v>
      </c>
      <c r="X89" s="59">
        <f t="shared" si="36"/>
        <v>6.4</v>
      </c>
      <c r="Y89" s="59">
        <f t="shared" si="37"/>
        <v>0.1</v>
      </c>
      <c r="Z89" s="59">
        <f t="shared" si="38"/>
        <v>10</v>
      </c>
      <c r="AA89" s="59">
        <f t="shared" si="39"/>
        <v>0</v>
      </c>
      <c r="AB89" s="59">
        <f t="shared" si="40"/>
        <v>0</v>
      </c>
      <c r="AC89" s="59">
        <f t="shared" si="41"/>
        <v>0</v>
      </c>
      <c r="AD89" s="59">
        <f t="shared" si="42"/>
        <v>0</v>
      </c>
      <c r="AE89" s="59">
        <f t="shared" si="43"/>
        <v>0</v>
      </c>
      <c r="AF89" s="59">
        <f t="shared" si="44"/>
        <v>10</v>
      </c>
      <c r="AG89" s="59">
        <f>ROUND(IF('Indicator Data'!K91=0,0,IF('Indicator Data'!K91&gt;AG$194,10,IF('Indicator Data'!K91&lt;AG$195,0,10-(AG$194-'Indicator Data'!K91)/(AG$194-AG$195)*10))),1)</f>
        <v>1.3</v>
      </c>
      <c r="AH89" s="59">
        <f t="shared" si="45"/>
        <v>6.2</v>
      </c>
      <c r="AI89" s="59">
        <f t="shared" si="46"/>
        <v>0.1</v>
      </c>
      <c r="AJ89" s="59">
        <f t="shared" si="47"/>
        <v>0</v>
      </c>
      <c r="AK89" s="59">
        <f t="shared" si="48"/>
        <v>0</v>
      </c>
      <c r="AL89" s="59">
        <f t="shared" si="49"/>
        <v>0</v>
      </c>
      <c r="AM89" s="59">
        <f t="shared" si="50"/>
        <v>0</v>
      </c>
      <c r="AN89" s="59">
        <f t="shared" si="51"/>
        <v>8.8000000000000007</v>
      </c>
      <c r="AO89" s="61">
        <f t="shared" si="52"/>
        <v>4.5</v>
      </c>
      <c r="AP89" s="61">
        <f t="shared" si="53"/>
        <v>0.1</v>
      </c>
      <c r="AQ89" s="61">
        <f t="shared" si="54"/>
        <v>8.8000000000000007</v>
      </c>
      <c r="AR89" s="61">
        <f t="shared" si="55"/>
        <v>0</v>
      </c>
      <c r="AS89" s="59">
        <f t="shared" si="56"/>
        <v>5.0999999999999996</v>
      </c>
      <c r="AT89" s="59" t="str">
        <f>IF('Indicator Data'!BD91&lt;1000,"x",ROUND((IF('Indicator Data'!L91&gt;AT$194,10,IF('Indicator Data'!L91&lt;AT$195,0,10-(AT$194-'Indicator Data'!L91)/(AT$194-AT$195)*10))),1))</f>
        <v>x</v>
      </c>
      <c r="AU89" s="61">
        <f t="shared" si="57"/>
        <v>5.0999999999999996</v>
      </c>
      <c r="AV89" s="62">
        <f t="shared" si="58"/>
        <v>4.7</v>
      </c>
      <c r="AW89" s="59">
        <f>ROUND(IF('Indicator Data'!M91=0,0,IF('Indicator Data'!M91&gt;AW$194,10,IF('Indicator Data'!M91&lt;AW$195,0,10-(AW$194-'Indicator Data'!M91)/(AW$194-AW$195)*10))),1)</f>
        <v>0.1</v>
      </c>
      <c r="AX89" s="59">
        <f>ROUND(IF('Indicator Data'!N91=0,0,IF(LOG('Indicator Data'!N91)&gt;LOG(AX$194),10,IF(LOG('Indicator Data'!N91)&lt;LOG(AX$195),0,10-(LOG(AX$194)-LOG('Indicator Data'!N91))/(LOG(AX$194)-LOG(AX$195))*10))),1)</f>
        <v>0</v>
      </c>
      <c r="AY89" s="61">
        <f t="shared" si="59"/>
        <v>0.1</v>
      </c>
      <c r="AZ89" s="59">
        <f>'Indicator Data'!O91</f>
        <v>0</v>
      </c>
      <c r="BA89" s="59">
        <f>'Indicator Data'!P91</f>
        <v>0</v>
      </c>
      <c r="BB89" s="61">
        <f t="shared" si="60"/>
        <v>0</v>
      </c>
      <c r="BC89" s="62">
        <f t="shared" si="61"/>
        <v>0.1</v>
      </c>
      <c r="BD89" s="16"/>
      <c r="BE89" s="108"/>
    </row>
    <row r="90" spans="1:57" s="4" customFormat="1" x14ac:dyDescent="0.25">
      <c r="A90" s="131" t="s">
        <v>880</v>
      </c>
      <c r="B90" s="63" t="s">
        <v>166</v>
      </c>
      <c r="C90" s="59">
        <f>ROUND(IF('Indicator Data'!C92=0,0.1,IF(LOG('Indicator Data'!C92)&gt;C$194,10,IF(LOG('Indicator Data'!C92)&lt;C$195,0,10-(C$194-LOG('Indicator Data'!C92))/(C$194-C$195)*10))),1)</f>
        <v>0.1</v>
      </c>
      <c r="D90" s="59">
        <f>ROUND(IF('Indicator Data'!D92=0,0.1,IF(LOG('Indicator Data'!D92)&gt;D$194,10,IF(LOG('Indicator Data'!D92)&lt;D$195,0,10-(D$194-LOG('Indicator Data'!D92))/(D$194-D$195)*10))),1)</f>
        <v>0.1</v>
      </c>
      <c r="E90" s="59">
        <f t="shared" si="31"/>
        <v>0.1</v>
      </c>
      <c r="F90" s="59">
        <f>ROUND(IF('Indicator Data'!E92="No data",0.1,IF('Indicator Data'!E92=0,0,IF(LOG('Indicator Data'!E92)&gt;F$194,10,IF(LOG('Indicator Data'!E92)&lt;F$195,0,10-(F$194-LOG('Indicator Data'!E92))/(F$194-F$195)*10)))),1)</f>
        <v>8</v>
      </c>
      <c r="G90" s="59">
        <f>ROUND(IF('Indicator Data'!F92=0,0,IF(LOG('Indicator Data'!F92)&gt;G$194,10,IF(LOG('Indicator Data'!F92)&lt;G$195,0,10-(G$194-LOG('Indicator Data'!F92))/(G$194-G$195)*10))),1)</f>
        <v>3.3</v>
      </c>
      <c r="H90" s="59">
        <f>ROUND(IF('Indicator Data'!G92=0,0,IF(LOG('Indicator Data'!G92)&gt;H$194,10,IF(LOG('Indicator Data'!G92)&lt;H$195,0,10-(H$194-LOG('Indicator Data'!G92))/(H$194-H$195)*10))),1)</f>
        <v>8.6999999999999993</v>
      </c>
      <c r="I90" s="59">
        <f>ROUND(IF('Indicator Data'!H92=0,0,IF(LOG('Indicator Data'!H92)&gt;I$194,10,IF(LOG('Indicator Data'!H92)&lt;I$195,0,10-(I$194-LOG('Indicator Data'!H92))/(I$194-I$195)*10))),1)</f>
        <v>7.6</v>
      </c>
      <c r="J90" s="59">
        <f t="shared" si="32"/>
        <v>8.1999999999999993</v>
      </c>
      <c r="K90" s="59">
        <f>ROUND(IF('Indicator Data'!I92=0,0,IF(LOG('Indicator Data'!I92)&gt;K$194,10,IF(LOG('Indicator Data'!I92)&lt;K$195,0,10-(K$194-LOG('Indicator Data'!I92))/(K$194-K$195)*10))),1)</f>
        <v>3.5</v>
      </c>
      <c r="L90" s="59">
        <f t="shared" si="33"/>
        <v>6.4</v>
      </c>
      <c r="M90" s="59">
        <f>ROUND(IF('Indicator Data'!J92=0,0,IF(LOG('Indicator Data'!J92)&gt;M$194,10,IF(LOG('Indicator Data'!J92)&lt;M$195,0,10-(M$194-LOG('Indicator Data'!J92))/(M$194-M$195)*10))),1)</f>
        <v>10</v>
      </c>
      <c r="N90" s="60">
        <f>'Indicator Data'!C92/'Indicator Data'!$BC92</f>
        <v>0</v>
      </c>
      <c r="O90" s="60">
        <f>'Indicator Data'!D92/'Indicator Data'!$BC92</f>
        <v>0</v>
      </c>
      <c r="P90" s="60">
        <f>IF(F90=0.1,0,'Indicator Data'!E92/'Indicator Data'!$BC92)</f>
        <v>6.5933723299944061E-3</v>
      </c>
      <c r="Q90" s="60">
        <f>'Indicator Data'!F92/'Indicator Data'!$BC92</f>
        <v>1.8284488600855156E-8</v>
      </c>
      <c r="R90" s="60">
        <f>'Indicator Data'!G92/'Indicator Data'!$BC92</f>
        <v>1.2662690707317239E-2</v>
      </c>
      <c r="S90" s="60">
        <f>'Indicator Data'!H92/'Indicator Data'!$BC92</f>
        <v>1.3991774690440978E-3</v>
      </c>
      <c r="T90" s="60">
        <f>'Indicator Data'!I92/'Indicator Data'!$BC92</f>
        <v>2.382646855288426E-8</v>
      </c>
      <c r="U90" s="60">
        <f>'Indicator Data'!J92/'Indicator Data'!$BC92</f>
        <v>4.8542890090765897E-3</v>
      </c>
      <c r="V90" s="59">
        <f t="shared" si="34"/>
        <v>0</v>
      </c>
      <c r="W90" s="59">
        <f t="shared" si="35"/>
        <v>0</v>
      </c>
      <c r="X90" s="59">
        <f t="shared" si="36"/>
        <v>0</v>
      </c>
      <c r="Y90" s="59">
        <f t="shared" si="37"/>
        <v>6.6</v>
      </c>
      <c r="Z90" s="59">
        <f t="shared" si="38"/>
        <v>2.8</v>
      </c>
      <c r="AA90" s="59">
        <f t="shared" si="39"/>
        <v>6.3</v>
      </c>
      <c r="AB90" s="59">
        <f t="shared" si="40"/>
        <v>2.8</v>
      </c>
      <c r="AC90" s="59">
        <f t="shared" si="41"/>
        <v>4.8</v>
      </c>
      <c r="AD90" s="59">
        <f t="shared" si="42"/>
        <v>2.8</v>
      </c>
      <c r="AE90" s="59">
        <f t="shared" si="43"/>
        <v>3.9</v>
      </c>
      <c r="AF90" s="59">
        <f t="shared" si="44"/>
        <v>1.6</v>
      </c>
      <c r="AG90" s="59">
        <f>ROUND(IF('Indicator Data'!K92=0,0,IF('Indicator Data'!K92&gt;AG$194,10,IF('Indicator Data'!K92&lt;AG$195,0,10-(AG$194-'Indicator Data'!K92)/(AG$194-AG$195)*10))),1)</f>
        <v>1.3</v>
      </c>
      <c r="AH90" s="59">
        <f t="shared" si="45"/>
        <v>0.1</v>
      </c>
      <c r="AI90" s="59">
        <f t="shared" si="46"/>
        <v>0.1</v>
      </c>
      <c r="AJ90" s="59">
        <f t="shared" si="47"/>
        <v>7.5</v>
      </c>
      <c r="AK90" s="59">
        <f t="shared" si="48"/>
        <v>5.2</v>
      </c>
      <c r="AL90" s="59">
        <f t="shared" si="49"/>
        <v>6.5</v>
      </c>
      <c r="AM90" s="59">
        <f t="shared" si="50"/>
        <v>3.2</v>
      </c>
      <c r="AN90" s="59">
        <f t="shared" si="51"/>
        <v>7.9</v>
      </c>
      <c r="AO90" s="61">
        <f t="shared" si="52"/>
        <v>0.1</v>
      </c>
      <c r="AP90" s="61">
        <f t="shared" si="53"/>
        <v>7.4</v>
      </c>
      <c r="AQ90" s="61">
        <f t="shared" si="54"/>
        <v>3.1</v>
      </c>
      <c r="AR90" s="61">
        <f t="shared" si="55"/>
        <v>5.3</v>
      </c>
      <c r="AS90" s="59">
        <f t="shared" si="56"/>
        <v>4.5999999999999996</v>
      </c>
      <c r="AT90" s="59">
        <f>IF('Indicator Data'!BD92&lt;1000,"x",ROUND((IF('Indicator Data'!L92&gt;AT$194,10,IF('Indicator Data'!L92&lt;AT$195,0,10-(AT$194-'Indicator Data'!L92)/(AT$194-AT$195)*10))),1))</f>
        <v>0</v>
      </c>
      <c r="AU90" s="61">
        <f t="shared" si="57"/>
        <v>2.2999999999999998</v>
      </c>
      <c r="AV90" s="62">
        <f t="shared" si="58"/>
        <v>4.0999999999999996</v>
      </c>
      <c r="AW90" s="59">
        <f>ROUND(IF('Indicator Data'!M92=0,0,IF('Indicator Data'!M92&gt;AW$194,10,IF('Indicator Data'!M92&lt;AW$195,0,10-(AW$194-'Indicator Data'!M92)/(AW$194-AW$195)*10))),1)</f>
        <v>1.2</v>
      </c>
      <c r="AX90" s="59">
        <f>ROUND(IF('Indicator Data'!N92=0,0,IF(LOG('Indicator Data'!N92)&gt;LOG(AX$194),10,IF(LOG('Indicator Data'!N92)&lt;LOG(AX$195),0,10-(LOG(AX$194)-LOG('Indicator Data'!N92))/(LOG(AX$194)-LOG(AX$195))*10))),1)</f>
        <v>3.8</v>
      </c>
      <c r="AY90" s="61">
        <f t="shared" si="59"/>
        <v>2.6</v>
      </c>
      <c r="AZ90" s="59">
        <f>'Indicator Data'!O92</f>
        <v>0</v>
      </c>
      <c r="BA90" s="59">
        <f>'Indicator Data'!P92</f>
        <v>0</v>
      </c>
      <c r="BB90" s="61">
        <f t="shared" si="60"/>
        <v>0</v>
      </c>
      <c r="BC90" s="62">
        <f t="shared" si="61"/>
        <v>1.8</v>
      </c>
      <c r="BD90" s="16"/>
      <c r="BE90" s="108"/>
    </row>
    <row r="91" spans="1:57" s="4" customFormat="1" x14ac:dyDescent="0.25">
      <c r="A91" s="131" t="s">
        <v>884</v>
      </c>
      <c r="B91" s="63" t="s">
        <v>297</v>
      </c>
      <c r="C91" s="59">
        <f>ROUND(IF('Indicator Data'!C93=0,0.1,IF(LOG('Indicator Data'!C93)&gt;C$194,10,IF(LOG('Indicator Data'!C93)&lt;C$195,0,10-(C$194-LOG('Indicator Data'!C93))/(C$194-C$195)*10))),1)</f>
        <v>5.9</v>
      </c>
      <c r="D91" s="59">
        <f>ROUND(IF('Indicator Data'!D93=0,0.1,IF(LOG('Indicator Data'!D93)&gt;D$194,10,IF(LOG('Indicator Data'!D93)&lt;D$195,0,10-(D$194-LOG('Indicator Data'!D93))/(D$194-D$195)*10))),1)</f>
        <v>0.1</v>
      </c>
      <c r="E91" s="59">
        <f t="shared" si="31"/>
        <v>3.5</v>
      </c>
      <c r="F91" s="59">
        <f>ROUND(IF('Indicator Data'!E93="No data",0.1,IF('Indicator Data'!E93=0,0,IF(LOG('Indicator Data'!E93)&gt;F$194,10,IF(LOG('Indicator Data'!E93)&lt;F$195,0,10-(F$194-LOG('Indicator Data'!E93))/(F$194-F$195)*10)))),1)</f>
        <v>6.9</v>
      </c>
      <c r="G91" s="59">
        <f>ROUND(IF('Indicator Data'!F93=0,0,IF(LOG('Indicator Data'!F93)&gt;G$194,10,IF(LOG('Indicator Data'!F93)&lt;G$195,0,10-(G$194-LOG('Indicator Data'!F93))/(G$194-G$195)*10))),1)</f>
        <v>8.1</v>
      </c>
      <c r="H91" s="59">
        <f>ROUND(IF('Indicator Data'!G93=0,0,IF(LOG('Indicator Data'!G93)&gt;H$194,10,IF(LOG('Indicator Data'!G93)&lt;H$195,0,10-(H$194-LOG('Indicator Data'!G93))/(H$194-H$195)*10))),1)</f>
        <v>9.9</v>
      </c>
      <c r="I91" s="59">
        <f>ROUND(IF('Indicator Data'!H93=0,0,IF(LOG('Indicator Data'!H93)&gt;I$194,10,IF(LOG('Indicator Data'!H93)&lt;I$195,0,10-(I$194-LOG('Indicator Data'!H93))/(I$194-I$195)*10))),1)</f>
        <v>9</v>
      </c>
      <c r="J91" s="59">
        <f t="shared" si="32"/>
        <v>9.5</v>
      </c>
      <c r="K91" s="59">
        <f>ROUND(IF('Indicator Data'!I93=0,0,IF(LOG('Indicator Data'!I93)&gt;K$194,10,IF(LOG('Indicator Data'!I93)&lt;K$195,0,10-(K$194-LOG('Indicator Data'!I93))/(K$194-K$195)*10))),1)</f>
        <v>9.4</v>
      </c>
      <c r="L91" s="59">
        <f t="shared" si="33"/>
        <v>9.5</v>
      </c>
      <c r="M91" s="59">
        <f>ROUND(IF('Indicator Data'!J93=0,0,IF(LOG('Indicator Data'!J93)&gt;M$194,10,IF(LOG('Indicator Data'!J93)&lt;M$195,0,10-(M$194-LOG('Indicator Data'!J93))/(M$194-M$195)*10))),1)</f>
        <v>0</v>
      </c>
      <c r="N91" s="60">
        <f>'Indicator Data'!C93/'Indicator Data'!$BC93</f>
        <v>4.573366905723134E-5</v>
      </c>
      <c r="O91" s="60">
        <f>'Indicator Data'!D93/'Indicator Data'!$BC93</f>
        <v>0</v>
      </c>
      <c r="P91" s="60">
        <f>IF(F91=0.1,0,'Indicator Data'!E93/'Indicator Data'!$BC93)</f>
        <v>1.2292957093855785E-3</v>
      </c>
      <c r="Q91" s="60">
        <f>'Indicator Data'!F93/'Indicator Data'!$BC93</f>
        <v>2.203483866668881E-6</v>
      </c>
      <c r="R91" s="60">
        <f>'Indicator Data'!G93/'Indicator Data'!$BC93</f>
        <v>1.8995998178171172E-2</v>
      </c>
      <c r="S91" s="60">
        <f>'Indicator Data'!H93/'Indicator Data'!$BC93</f>
        <v>5.0599220270825963E-3</v>
      </c>
      <c r="T91" s="60">
        <f>'Indicator Data'!I93/'Indicator Data'!$BC93</f>
        <v>1.0786371368943153E-5</v>
      </c>
      <c r="U91" s="60">
        <f>'Indicator Data'!J93/'Indicator Data'!$BC93</f>
        <v>0</v>
      </c>
      <c r="V91" s="59">
        <f t="shared" si="34"/>
        <v>0.2</v>
      </c>
      <c r="W91" s="59">
        <f t="shared" si="35"/>
        <v>0</v>
      </c>
      <c r="X91" s="59">
        <f t="shared" si="36"/>
        <v>0.1</v>
      </c>
      <c r="Y91" s="59">
        <f t="shared" si="37"/>
        <v>1.2</v>
      </c>
      <c r="Z91" s="59">
        <f t="shared" si="38"/>
        <v>7.4</v>
      </c>
      <c r="AA91" s="59">
        <f t="shared" si="39"/>
        <v>9.5</v>
      </c>
      <c r="AB91" s="59">
        <f t="shared" si="40"/>
        <v>10</v>
      </c>
      <c r="AC91" s="59">
        <f t="shared" si="41"/>
        <v>9.8000000000000007</v>
      </c>
      <c r="AD91" s="59">
        <f t="shared" si="42"/>
        <v>8.1</v>
      </c>
      <c r="AE91" s="59">
        <f t="shared" si="43"/>
        <v>9.1</v>
      </c>
      <c r="AF91" s="59">
        <f t="shared" si="44"/>
        <v>0</v>
      </c>
      <c r="AG91" s="59">
        <f>ROUND(IF('Indicator Data'!K93=0,0,IF('Indicator Data'!K93&gt;AG$194,10,IF('Indicator Data'!K93&lt;AG$195,0,10-(AG$194-'Indicator Data'!K93)/(AG$194-AG$195)*10))),1)</f>
        <v>1.3</v>
      </c>
      <c r="AH91" s="59">
        <f t="shared" si="45"/>
        <v>3.1</v>
      </c>
      <c r="AI91" s="59">
        <f t="shared" si="46"/>
        <v>0.1</v>
      </c>
      <c r="AJ91" s="59">
        <f t="shared" si="47"/>
        <v>9.6999999999999993</v>
      </c>
      <c r="AK91" s="59">
        <f t="shared" si="48"/>
        <v>9.5</v>
      </c>
      <c r="AL91" s="59">
        <f t="shared" si="49"/>
        <v>9.6</v>
      </c>
      <c r="AM91" s="59">
        <f t="shared" si="50"/>
        <v>8.8000000000000007</v>
      </c>
      <c r="AN91" s="59">
        <f t="shared" si="51"/>
        <v>0</v>
      </c>
      <c r="AO91" s="61">
        <f t="shared" si="52"/>
        <v>2</v>
      </c>
      <c r="AP91" s="61">
        <f t="shared" si="53"/>
        <v>4.7</v>
      </c>
      <c r="AQ91" s="61">
        <f t="shared" si="54"/>
        <v>7.8</v>
      </c>
      <c r="AR91" s="61">
        <f t="shared" si="55"/>
        <v>9.3000000000000007</v>
      </c>
      <c r="AS91" s="59">
        <f t="shared" si="56"/>
        <v>0.7</v>
      </c>
      <c r="AT91" s="59">
        <f>IF('Indicator Data'!BD93&lt;1000,"x",ROUND((IF('Indicator Data'!L93&gt;AT$194,10,IF('Indicator Data'!L93&lt;AT$195,0,10-(AT$194-'Indicator Data'!L93)/(AT$194-AT$195)*10))),1))</f>
        <v>0</v>
      </c>
      <c r="AU91" s="61">
        <f t="shared" si="57"/>
        <v>0.4</v>
      </c>
      <c r="AV91" s="62">
        <f t="shared" si="58"/>
        <v>5.9</v>
      </c>
      <c r="AW91" s="59">
        <f>ROUND(IF('Indicator Data'!M93=0,0,IF('Indicator Data'!M93&gt;AW$194,10,IF('Indicator Data'!M93&lt;AW$195,0,10-(AW$194-'Indicator Data'!M93)/(AW$194-AW$195)*10))),1)</f>
        <v>0.5</v>
      </c>
      <c r="AX91" s="59">
        <f>ROUND(IF('Indicator Data'!N93=0,0,IF(LOG('Indicator Data'!N93)&gt;LOG(AX$194),10,IF(LOG('Indicator Data'!N93)&lt;LOG(AX$195),0,10-(LOG(AX$194)-LOG('Indicator Data'!N93))/(LOG(AX$194)-LOG(AX$195))*10))),1)</f>
        <v>0.5</v>
      </c>
      <c r="AY91" s="61">
        <f t="shared" si="59"/>
        <v>0.5</v>
      </c>
      <c r="AZ91" s="59">
        <f>'Indicator Data'!O93</f>
        <v>0</v>
      </c>
      <c r="BA91" s="59">
        <f>'Indicator Data'!P93</f>
        <v>0</v>
      </c>
      <c r="BB91" s="61">
        <f t="shared" si="60"/>
        <v>0</v>
      </c>
      <c r="BC91" s="62">
        <f t="shared" si="61"/>
        <v>0.4</v>
      </c>
      <c r="BD91" s="16"/>
      <c r="BE91" s="108"/>
    </row>
    <row r="92" spans="1:57" s="4" customFormat="1" x14ac:dyDescent="0.25">
      <c r="A92" s="131" t="s">
        <v>168</v>
      </c>
      <c r="B92" s="63" t="s">
        <v>167</v>
      </c>
      <c r="C92" s="59">
        <f>ROUND(IF('Indicator Data'!C94=0,0.1,IF(LOG('Indicator Data'!C94)&gt;C$194,10,IF(LOG('Indicator Data'!C94)&lt;C$195,0,10-(C$194-LOG('Indicator Data'!C94))/(C$194-C$195)*10))),1)</f>
        <v>6.8</v>
      </c>
      <c r="D92" s="59">
        <f>ROUND(IF('Indicator Data'!D94=0,0.1,IF(LOG('Indicator Data'!D94)&gt;D$194,10,IF(LOG('Indicator Data'!D94)&lt;D$195,0,10-(D$194-LOG('Indicator Data'!D94))/(D$194-D$195)*10))),1)</f>
        <v>0.1</v>
      </c>
      <c r="E92" s="59">
        <f t="shared" si="31"/>
        <v>4.2</v>
      </c>
      <c r="F92" s="59">
        <f>ROUND(IF('Indicator Data'!E94="No data",0.1,IF('Indicator Data'!E94=0,0,IF(LOG('Indicator Data'!E94)&gt;F$194,10,IF(LOG('Indicator Data'!E94)&lt;F$195,0,10-(F$194-LOG('Indicator Data'!E94))/(F$194-F$195)*10)))),1)</f>
        <v>0.4</v>
      </c>
      <c r="G92" s="59">
        <f>ROUND(IF('Indicator Data'!F94=0,0,IF(LOG('Indicator Data'!F94)&gt;G$194,10,IF(LOG('Indicator Data'!F94)&lt;G$195,0,10-(G$194-LOG('Indicator Data'!F94))/(G$194-G$195)*10))),1)</f>
        <v>0</v>
      </c>
      <c r="H92" s="59">
        <f>ROUND(IF('Indicator Data'!G94=0,0,IF(LOG('Indicator Data'!G94)&gt;H$194,10,IF(LOG('Indicator Data'!G94)&lt;H$195,0,10-(H$194-LOG('Indicator Data'!G94))/(H$194-H$195)*10))),1)</f>
        <v>0</v>
      </c>
      <c r="I92" s="59">
        <f>ROUND(IF('Indicator Data'!H94=0,0,IF(LOG('Indicator Data'!H94)&gt;I$194,10,IF(LOG('Indicator Data'!H94)&lt;I$195,0,10-(I$194-LOG('Indicator Data'!H94))/(I$194-I$195)*10))),1)</f>
        <v>0</v>
      </c>
      <c r="J92" s="59">
        <f t="shared" si="32"/>
        <v>0</v>
      </c>
      <c r="K92" s="59">
        <f>ROUND(IF('Indicator Data'!I94=0,0,IF(LOG('Indicator Data'!I94)&gt;K$194,10,IF(LOG('Indicator Data'!I94)&lt;K$195,0,10-(K$194-LOG('Indicator Data'!I94))/(K$194-K$195)*10))),1)</f>
        <v>0</v>
      </c>
      <c r="L92" s="59">
        <f t="shared" si="33"/>
        <v>0</v>
      </c>
      <c r="M92" s="59">
        <f>ROUND(IF('Indicator Data'!J94=0,0,IF(LOG('Indicator Data'!J94)&gt;M$194,10,IF(LOG('Indicator Data'!J94)&lt;M$195,0,10-(M$194-LOG('Indicator Data'!J94))/(M$194-M$195)*10))),1)</f>
        <v>0</v>
      </c>
      <c r="N92" s="60">
        <f>'Indicator Data'!C94/'Indicator Data'!$BC94</f>
        <v>1.9130380650221191E-3</v>
      </c>
      <c r="O92" s="60">
        <f>'Indicator Data'!D94/'Indicator Data'!$BC94</f>
        <v>0</v>
      </c>
      <c r="P92" s="60">
        <f>IF(F92=0.1,0,'Indicator Data'!E94/'Indicator Data'!$BC94)</f>
        <v>5.3045357204869482E-5</v>
      </c>
      <c r="Q92" s="60">
        <f>'Indicator Data'!F94/'Indicator Data'!$BC94</f>
        <v>0</v>
      </c>
      <c r="R92" s="60">
        <f>'Indicator Data'!G94/'Indicator Data'!$BC94</f>
        <v>0</v>
      </c>
      <c r="S92" s="60">
        <f>'Indicator Data'!H94/'Indicator Data'!$BC94</f>
        <v>0</v>
      </c>
      <c r="T92" s="60">
        <f>'Indicator Data'!I94/'Indicator Data'!$BC94</f>
        <v>0</v>
      </c>
      <c r="U92" s="60">
        <f>'Indicator Data'!J94/'Indicator Data'!$BC94</f>
        <v>0</v>
      </c>
      <c r="V92" s="59">
        <f t="shared" si="34"/>
        <v>9.6</v>
      </c>
      <c r="W92" s="59">
        <f t="shared" si="35"/>
        <v>0</v>
      </c>
      <c r="X92" s="59">
        <f t="shared" si="36"/>
        <v>7</v>
      </c>
      <c r="Y92" s="59">
        <f t="shared" si="37"/>
        <v>0.1</v>
      </c>
      <c r="Z92" s="59">
        <f t="shared" si="38"/>
        <v>0</v>
      </c>
      <c r="AA92" s="59">
        <f t="shared" si="39"/>
        <v>0</v>
      </c>
      <c r="AB92" s="59">
        <f t="shared" si="40"/>
        <v>0</v>
      </c>
      <c r="AC92" s="59">
        <f t="shared" si="41"/>
        <v>0</v>
      </c>
      <c r="AD92" s="59">
        <f t="shared" si="42"/>
        <v>0</v>
      </c>
      <c r="AE92" s="59">
        <f t="shared" si="43"/>
        <v>0</v>
      </c>
      <c r="AF92" s="59">
        <f t="shared" si="44"/>
        <v>0</v>
      </c>
      <c r="AG92" s="59">
        <f>ROUND(IF('Indicator Data'!K94=0,0,IF('Indicator Data'!K94&gt;AG$194,10,IF('Indicator Data'!K94&lt;AG$195,0,10-(AG$194-'Indicator Data'!K94)/(AG$194-AG$195)*10))),1)</f>
        <v>0</v>
      </c>
      <c r="AH92" s="59">
        <f t="shared" si="45"/>
        <v>8.1999999999999993</v>
      </c>
      <c r="AI92" s="59">
        <f t="shared" si="46"/>
        <v>0.1</v>
      </c>
      <c r="AJ92" s="59">
        <f t="shared" si="47"/>
        <v>0</v>
      </c>
      <c r="AK92" s="59">
        <f t="shared" si="48"/>
        <v>0</v>
      </c>
      <c r="AL92" s="59">
        <f t="shared" si="49"/>
        <v>0</v>
      </c>
      <c r="AM92" s="59">
        <f t="shared" si="50"/>
        <v>0</v>
      </c>
      <c r="AN92" s="59">
        <f t="shared" si="51"/>
        <v>0</v>
      </c>
      <c r="AO92" s="61">
        <f t="shared" si="52"/>
        <v>5.8</v>
      </c>
      <c r="AP92" s="61">
        <f t="shared" si="53"/>
        <v>0.3</v>
      </c>
      <c r="AQ92" s="61">
        <f t="shared" si="54"/>
        <v>0</v>
      </c>
      <c r="AR92" s="61">
        <f t="shared" si="55"/>
        <v>0</v>
      </c>
      <c r="AS92" s="59">
        <f t="shared" si="56"/>
        <v>0</v>
      </c>
      <c r="AT92" s="59">
        <f>IF('Indicator Data'!BD94&lt;1000,"x",ROUND((IF('Indicator Data'!L94&gt;AT$194,10,IF('Indicator Data'!L94&lt;AT$195,0,10-(AT$194-'Indicator Data'!L94)/(AT$194-AT$195)*10))),1))</f>
        <v>6.7</v>
      </c>
      <c r="AU92" s="61">
        <f t="shared" si="57"/>
        <v>3.4</v>
      </c>
      <c r="AV92" s="62">
        <f t="shared" si="58"/>
        <v>2.2000000000000002</v>
      </c>
      <c r="AW92" s="59">
        <f>ROUND(IF('Indicator Data'!M94=0,0,IF('Indicator Data'!M94&gt;AW$194,10,IF('Indicator Data'!M94&lt;AW$195,0,10-(AW$194-'Indicator Data'!M94)/(AW$194-AW$195)*10))),1)</f>
        <v>1</v>
      </c>
      <c r="AX92" s="59">
        <f>ROUND(IF('Indicator Data'!N94=0,0,IF(LOG('Indicator Data'!N94)&gt;LOG(AX$194),10,IF(LOG('Indicator Data'!N94)&lt;LOG(AX$195),0,10-(LOG(AX$194)-LOG('Indicator Data'!N94))/(LOG(AX$194)-LOG(AX$195))*10))),1)</f>
        <v>0.4</v>
      </c>
      <c r="AY92" s="61">
        <f t="shared" si="59"/>
        <v>0.7</v>
      </c>
      <c r="AZ92" s="59">
        <f>'Indicator Data'!O94</f>
        <v>3</v>
      </c>
      <c r="BA92" s="59">
        <f>'Indicator Data'!P94</f>
        <v>3</v>
      </c>
      <c r="BB92" s="61">
        <f t="shared" si="60"/>
        <v>0</v>
      </c>
      <c r="BC92" s="62">
        <f t="shared" si="61"/>
        <v>0.5</v>
      </c>
      <c r="BD92" s="16"/>
      <c r="BE92" s="108"/>
    </row>
    <row r="93" spans="1:57" s="4" customFormat="1" x14ac:dyDescent="0.25">
      <c r="A93" s="131" t="s">
        <v>170</v>
      </c>
      <c r="B93" s="63" t="s">
        <v>169</v>
      </c>
      <c r="C93" s="59">
        <f>ROUND(IF('Indicator Data'!C95=0,0.1,IF(LOG('Indicator Data'!C95)&gt;C$194,10,IF(LOG('Indicator Data'!C95)&lt;C$195,0,10-(C$194-LOG('Indicator Data'!C95))/(C$194-C$195)*10))),1)</f>
        <v>7.7</v>
      </c>
      <c r="D93" s="59">
        <f>ROUND(IF('Indicator Data'!D95=0,0.1,IF(LOG('Indicator Data'!D95)&gt;D$194,10,IF(LOG('Indicator Data'!D95)&lt;D$195,0,10-(D$194-LOG('Indicator Data'!D95))/(D$194-D$195)*10))),1)</f>
        <v>10</v>
      </c>
      <c r="E93" s="59">
        <f t="shared" si="31"/>
        <v>9.1999999999999993</v>
      </c>
      <c r="F93" s="59">
        <f>ROUND(IF('Indicator Data'!E95="No data",0.1,IF('Indicator Data'!E95=0,0,IF(LOG('Indicator Data'!E95)&gt;F$194,10,IF(LOG('Indicator Data'!E95)&lt;F$195,0,10-(F$194-LOG('Indicator Data'!E95))/(F$194-F$195)*10)))),1)</f>
        <v>6</v>
      </c>
      <c r="G93" s="59">
        <f>ROUND(IF('Indicator Data'!F95=0,0,IF(LOG('Indicator Data'!F95)&gt;G$194,10,IF(LOG('Indicator Data'!F95)&lt;G$195,0,10-(G$194-LOG('Indicator Data'!F95))/(G$194-G$195)*10))),1)</f>
        <v>0</v>
      </c>
      <c r="H93" s="59">
        <f>ROUND(IF('Indicator Data'!G95=0,0,IF(LOG('Indicator Data'!G95)&gt;H$194,10,IF(LOG('Indicator Data'!G95)&lt;H$195,0,10-(H$194-LOG('Indicator Data'!G95))/(H$194-H$195)*10))),1)</f>
        <v>0</v>
      </c>
      <c r="I93" s="59">
        <f>ROUND(IF('Indicator Data'!H95=0,0,IF(LOG('Indicator Data'!H95)&gt;I$194,10,IF(LOG('Indicator Data'!H95)&lt;I$195,0,10-(I$194-LOG('Indicator Data'!H95))/(I$194-I$195)*10))),1)</f>
        <v>0</v>
      </c>
      <c r="J93" s="59">
        <f t="shared" si="32"/>
        <v>0</v>
      </c>
      <c r="K93" s="59">
        <f>ROUND(IF('Indicator Data'!I95=0,0,IF(LOG('Indicator Data'!I95)&gt;K$194,10,IF(LOG('Indicator Data'!I95)&lt;K$195,0,10-(K$194-LOG('Indicator Data'!I95))/(K$194-K$195)*10))),1)</f>
        <v>0</v>
      </c>
      <c r="L93" s="59">
        <f t="shared" si="33"/>
        <v>0</v>
      </c>
      <c r="M93" s="59">
        <f>ROUND(IF('Indicator Data'!J95=0,0,IF(LOG('Indicator Data'!J95)&gt;M$194,10,IF(LOG('Indicator Data'!J95)&lt;M$195,0,10-(M$194-LOG('Indicator Data'!J95))/(M$194-M$195)*10))),1)</f>
        <v>9.8000000000000007</v>
      </c>
      <c r="N93" s="60">
        <f>'Indicator Data'!C95/'Indicator Data'!$BC95</f>
        <v>2.090987092478088E-3</v>
      </c>
      <c r="O93" s="60">
        <f>'Indicator Data'!D95/'Indicator Data'!$BC95</f>
        <v>2.0388674248073748E-3</v>
      </c>
      <c r="P93" s="60">
        <f>IF(F93=0.1,0,'Indicator Data'!E95/'Indicator Data'!$BC95)</f>
        <v>4.4482194799534682E-3</v>
      </c>
      <c r="Q93" s="60">
        <f>'Indicator Data'!F95/'Indicator Data'!$BC95</f>
        <v>0</v>
      </c>
      <c r="R93" s="60">
        <f>'Indicator Data'!G95/'Indicator Data'!$BC95</f>
        <v>0</v>
      </c>
      <c r="S93" s="60">
        <f>'Indicator Data'!H95/'Indicator Data'!$BC95</f>
        <v>0</v>
      </c>
      <c r="T93" s="60">
        <f>'Indicator Data'!I95/'Indicator Data'!$BC95</f>
        <v>0</v>
      </c>
      <c r="U93" s="60">
        <f>'Indicator Data'!J95/'Indicator Data'!$BC95</f>
        <v>1.4419501510623028E-2</v>
      </c>
      <c r="V93" s="59">
        <f t="shared" si="34"/>
        <v>10</v>
      </c>
      <c r="W93" s="59">
        <f t="shared" si="35"/>
        <v>10</v>
      </c>
      <c r="X93" s="59">
        <f t="shared" si="36"/>
        <v>10</v>
      </c>
      <c r="Y93" s="59">
        <f t="shared" si="37"/>
        <v>4.4000000000000004</v>
      </c>
      <c r="Z93" s="59">
        <f t="shared" si="38"/>
        <v>0</v>
      </c>
      <c r="AA93" s="59">
        <f t="shared" si="39"/>
        <v>0</v>
      </c>
      <c r="AB93" s="59">
        <f t="shared" si="40"/>
        <v>0</v>
      </c>
      <c r="AC93" s="59">
        <f t="shared" si="41"/>
        <v>0</v>
      </c>
      <c r="AD93" s="59">
        <f t="shared" si="42"/>
        <v>0</v>
      </c>
      <c r="AE93" s="59">
        <f t="shared" si="43"/>
        <v>0</v>
      </c>
      <c r="AF93" s="59">
        <f t="shared" si="44"/>
        <v>4.8</v>
      </c>
      <c r="AG93" s="59">
        <f>ROUND(IF('Indicator Data'!K95=0,0,IF('Indicator Data'!K95&gt;AG$194,10,IF('Indicator Data'!K95&lt;AG$195,0,10-(AG$194-'Indicator Data'!K95)/(AG$194-AG$195)*10))),1)</f>
        <v>1.3</v>
      </c>
      <c r="AH93" s="59">
        <f t="shared" si="45"/>
        <v>8.9</v>
      </c>
      <c r="AI93" s="59">
        <f t="shared" si="46"/>
        <v>10</v>
      </c>
      <c r="AJ93" s="59">
        <f t="shared" si="47"/>
        <v>0</v>
      </c>
      <c r="AK93" s="59">
        <f t="shared" si="48"/>
        <v>0</v>
      </c>
      <c r="AL93" s="59">
        <f t="shared" si="49"/>
        <v>0</v>
      </c>
      <c r="AM93" s="59">
        <f t="shared" si="50"/>
        <v>0</v>
      </c>
      <c r="AN93" s="59">
        <f t="shared" si="51"/>
        <v>8.1999999999999993</v>
      </c>
      <c r="AO93" s="61">
        <f t="shared" si="52"/>
        <v>9.6999999999999993</v>
      </c>
      <c r="AP93" s="61">
        <f t="shared" si="53"/>
        <v>5.3</v>
      </c>
      <c r="AQ93" s="61">
        <f t="shared" si="54"/>
        <v>0</v>
      </c>
      <c r="AR93" s="61">
        <f t="shared" si="55"/>
        <v>0</v>
      </c>
      <c r="AS93" s="59">
        <f t="shared" si="56"/>
        <v>4.8</v>
      </c>
      <c r="AT93" s="59">
        <f>IF('Indicator Data'!BD95&lt;1000,"x",ROUND((IF('Indicator Data'!L95&gt;AT$194,10,IF('Indicator Data'!L95&lt;AT$195,0,10-(AT$194-'Indicator Data'!L95)/(AT$194-AT$195)*10))),1))</f>
        <v>5.6</v>
      </c>
      <c r="AU93" s="61">
        <f t="shared" si="57"/>
        <v>5.2</v>
      </c>
      <c r="AV93" s="62">
        <f t="shared" si="58"/>
        <v>5.4</v>
      </c>
      <c r="AW93" s="59">
        <f>ROUND(IF('Indicator Data'!M95=0,0,IF('Indicator Data'!M95&gt;AW$194,10,IF('Indicator Data'!M95&lt;AW$195,0,10-(AW$194-'Indicator Data'!M95)/(AW$194-AW$195)*10))),1)</f>
        <v>2.8</v>
      </c>
      <c r="AX93" s="59">
        <f>ROUND(IF('Indicator Data'!N95=0,0,IF(LOG('Indicator Data'!N95)&gt;LOG(AX$194),10,IF(LOG('Indicator Data'!N95)&lt;LOG(AX$195),0,10-(LOG(AX$194)-LOG('Indicator Data'!N95))/(LOG(AX$194)-LOG(AX$195))*10))),1)</f>
        <v>0</v>
      </c>
      <c r="AY93" s="61">
        <f t="shared" si="59"/>
        <v>1.5</v>
      </c>
      <c r="AZ93" s="59">
        <f>'Indicator Data'!O95</f>
        <v>2</v>
      </c>
      <c r="BA93" s="59">
        <f>'Indicator Data'!P95</f>
        <v>3</v>
      </c>
      <c r="BB93" s="61">
        <f t="shared" si="60"/>
        <v>0</v>
      </c>
      <c r="BC93" s="62">
        <f t="shared" si="61"/>
        <v>1.1000000000000001</v>
      </c>
      <c r="BD93" s="16"/>
      <c r="BE93" s="108"/>
    </row>
    <row r="94" spans="1:57" s="4" customFormat="1" x14ac:dyDescent="0.25">
      <c r="A94" s="131" t="s">
        <v>883</v>
      </c>
      <c r="B94" s="63" t="s">
        <v>171</v>
      </c>
      <c r="C94" s="59">
        <f>ROUND(IF('Indicator Data'!C96=0,0.1,IF(LOG('Indicator Data'!C96)&gt;C$194,10,IF(LOG('Indicator Data'!C96)&lt;C$195,0,10-(C$194-LOG('Indicator Data'!C96))/(C$194-C$195)*10))),1)</f>
        <v>7.1</v>
      </c>
      <c r="D94" s="59">
        <f>ROUND(IF('Indicator Data'!D96=0,0.1,IF(LOG('Indicator Data'!D96)&gt;D$194,10,IF(LOG('Indicator Data'!D96)&lt;D$195,0,10-(D$194-LOG('Indicator Data'!D96))/(D$194-D$195)*10))),1)</f>
        <v>0</v>
      </c>
      <c r="E94" s="59">
        <f t="shared" si="31"/>
        <v>4.4000000000000004</v>
      </c>
      <c r="F94" s="59">
        <f>ROUND(IF('Indicator Data'!E96="No data",0.1,IF('Indicator Data'!E96=0,0,IF(LOG('Indicator Data'!E96)&gt;F$194,10,IF(LOG('Indicator Data'!E96)&lt;F$195,0,10-(F$194-LOG('Indicator Data'!E96))/(F$194-F$195)*10)))),1)</f>
        <v>7.5</v>
      </c>
      <c r="G94" s="59">
        <f>ROUND(IF('Indicator Data'!F96=0,0,IF(LOG('Indicator Data'!F96)&gt;G$194,10,IF(LOG('Indicator Data'!F96)&lt;G$195,0,10-(G$194-LOG('Indicator Data'!F96))/(G$194-G$195)*10))),1)</f>
        <v>0</v>
      </c>
      <c r="H94" s="59">
        <f>ROUND(IF('Indicator Data'!G96=0,0,IF(LOG('Indicator Data'!G96)&gt;H$194,10,IF(LOG('Indicator Data'!G96)&lt;H$195,0,10-(H$194-LOG('Indicator Data'!G96))/(H$194-H$195)*10))),1)</f>
        <v>6.9</v>
      </c>
      <c r="I94" s="59">
        <f>ROUND(IF('Indicator Data'!H96=0,0,IF(LOG('Indicator Data'!H96)&gt;I$194,10,IF(LOG('Indicator Data'!H96)&lt;I$195,0,10-(I$194-LOG('Indicator Data'!H96))/(I$194-I$195)*10))),1)</f>
        <v>5.8</v>
      </c>
      <c r="J94" s="59">
        <f t="shared" si="32"/>
        <v>6.4</v>
      </c>
      <c r="K94" s="59">
        <f>ROUND(IF('Indicator Data'!I96=0,0,IF(LOG('Indicator Data'!I96)&gt;K$194,10,IF(LOG('Indicator Data'!I96)&lt;K$195,0,10-(K$194-LOG('Indicator Data'!I96))/(K$194-K$195)*10))),1)</f>
        <v>0</v>
      </c>
      <c r="L94" s="59">
        <f t="shared" si="33"/>
        <v>3.9</v>
      </c>
      <c r="M94" s="59">
        <f>ROUND(IF('Indicator Data'!J96=0,0,IF(LOG('Indicator Data'!J96)&gt;M$194,10,IF(LOG('Indicator Data'!J96)&lt;M$195,0,10-(M$194-LOG('Indicator Data'!J96))/(M$194-M$195)*10))),1)</f>
        <v>4.8</v>
      </c>
      <c r="N94" s="60">
        <f>'Indicator Data'!C96/'Indicator Data'!$BC96</f>
        <v>1.0048110595174582E-3</v>
      </c>
      <c r="O94" s="60">
        <f>'Indicator Data'!D96/'Indicator Data'!$BC96</f>
        <v>1.8866715100668783E-9</v>
      </c>
      <c r="P94" s="60">
        <f>IF(F94=0.1,0,'Indicator Data'!E96/'Indicator Data'!$BC96)</f>
        <v>1.4557455856957096E-2</v>
      </c>
      <c r="Q94" s="60">
        <f>'Indicator Data'!F96/'Indicator Data'!$BC96</f>
        <v>0</v>
      </c>
      <c r="R94" s="60">
        <f>'Indicator Data'!G96/'Indicator Data'!$BC96</f>
        <v>8.7224999350277495E-3</v>
      </c>
      <c r="S94" s="60">
        <f>'Indicator Data'!H96/'Indicator Data'!$BC96</f>
        <v>4.3031128727801524E-4</v>
      </c>
      <c r="T94" s="60">
        <f>'Indicator Data'!I96/'Indicator Data'!$BC96</f>
        <v>0</v>
      </c>
      <c r="U94" s="60">
        <f>'Indicator Data'!J96/'Indicator Data'!$BC96</f>
        <v>1.1948919563756895E-4</v>
      </c>
      <c r="V94" s="59">
        <f t="shared" si="34"/>
        <v>5</v>
      </c>
      <c r="W94" s="59">
        <f t="shared" si="35"/>
        <v>0</v>
      </c>
      <c r="X94" s="59">
        <f t="shared" si="36"/>
        <v>2.9</v>
      </c>
      <c r="Y94" s="59">
        <f t="shared" si="37"/>
        <v>10</v>
      </c>
      <c r="Z94" s="59">
        <f t="shared" si="38"/>
        <v>0</v>
      </c>
      <c r="AA94" s="59">
        <f t="shared" si="39"/>
        <v>4.4000000000000004</v>
      </c>
      <c r="AB94" s="59">
        <f t="shared" si="40"/>
        <v>0.9</v>
      </c>
      <c r="AC94" s="59">
        <f t="shared" si="41"/>
        <v>2.8</v>
      </c>
      <c r="AD94" s="59">
        <f t="shared" si="42"/>
        <v>0</v>
      </c>
      <c r="AE94" s="59">
        <f t="shared" si="43"/>
        <v>1.5</v>
      </c>
      <c r="AF94" s="59">
        <f t="shared" si="44"/>
        <v>0</v>
      </c>
      <c r="AG94" s="59">
        <f>ROUND(IF('Indicator Data'!K96=0,0,IF('Indicator Data'!K96&gt;AG$194,10,IF('Indicator Data'!K96&lt;AG$195,0,10-(AG$194-'Indicator Data'!K96)/(AG$194-AG$195)*10))),1)</f>
        <v>2.7</v>
      </c>
      <c r="AH94" s="59">
        <f t="shared" si="45"/>
        <v>6.1</v>
      </c>
      <c r="AI94" s="59">
        <f t="shared" si="46"/>
        <v>0</v>
      </c>
      <c r="AJ94" s="59">
        <f t="shared" si="47"/>
        <v>5.7</v>
      </c>
      <c r="AK94" s="59">
        <f t="shared" si="48"/>
        <v>3.4</v>
      </c>
      <c r="AL94" s="59">
        <f t="shared" si="49"/>
        <v>4.7</v>
      </c>
      <c r="AM94" s="59">
        <f t="shared" si="50"/>
        <v>0</v>
      </c>
      <c r="AN94" s="59">
        <f t="shared" si="51"/>
        <v>2.7</v>
      </c>
      <c r="AO94" s="61">
        <f t="shared" si="52"/>
        <v>3.7</v>
      </c>
      <c r="AP94" s="61">
        <f t="shared" si="53"/>
        <v>9.1</v>
      </c>
      <c r="AQ94" s="61">
        <f t="shared" si="54"/>
        <v>0</v>
      </c>
      <c r="AR94" s="61">
        <f t="shared" si="55"/>
        <v>2.8</v>
      </c>
      <c r="AS94" s="59">
        <f t="shared" si="56"/>
        <v>2.7</v>
      </c>
      <c r="AT94" s="59">
        <f>IF('Indicator Data'!BD96&lt;1000,"x",ROUND((IF('Indicator Data'!L96&gt;AT$194,10,IF('Indicator Data'!L96&lt;AT$195,0,10-(AT$194-'Indicator Data'!L96)/(AT$194-AT$195)*10))),1))</f>
        <v>0</v>
      </c>
      <c r="AU94" s="61">
        <f t="shared" si="57"/>
        <v>1.4</v>
      </c>
      <c r="AV94" s="62">
        <f t="shared" si="58"/>
        <v>4.4000000000000004</v>
      </c>
      <c r="AW94" s="59">
        <f>ROUND(IF('Indicator Data'!M96=0,0,IF('Indicator Data'!M96&gt;AW$194,10,IF('Indicator Data'!M96&lt;AW$195,0,10-(AW$194-'Indicator Data'!M96)/(AW$194-AW$195)*10))),1)</f>
        <v>1.1000000000000001</v>
      </c>
      <c r="AX94" s="59">
        <f>ROUND(IF('Indicator Data'!N96=0,0,IF(LOG('Indicator Data'!N96)&gt;LOG(AX$194),10,IF(LOG('Indicator Data'!N96)&lt;LOG(AX$195),0,10-(LOG(AX$194)-LOG('Indicator Data'!N96))/(LOG(AX$194)-LOG(AX$195))*10))),1)</f>
        <v>2</v>
      </c>
      <c r="AY94" s="61">
        <f t="shared" si="59"/>
        <v>1.6</v>
      </c>
      <c r="AZ94" s="59">
        <f>'Indicator Data'!O96</f>
        <v>2</v>
      </c>
      <c r="BA94" s="59">
        <f>'Indicator Data'!P96</f>
        <v>2</v>
      </c>
      <c r="BB94" s="61">
        <f t="shared" si="60"/>
        <v>0</v>
      </c>
      <c r="BC94" s="62">
        <f t="shared" si="61"/>
        <v>1.1000000000000001</v>
      </c>
      <c r="BD94" s="16"/>
      <c r="BE94" s="108"/>
    </row>
    <row r="95" spans="1:57" s="4" customFormat="1" x14ac:dyDescent="0.25">
      <c r="A95" s="131" t="s">
        <v>378</v>
      </c>
      <c r="B95" s="63" t="s">
        <v>172</v>
      </c>
      <c r="C95" s="59">
        <f>ROUND(IF('Indicator Data'!C97=0,0.1,IF(LOG('Indicator Data'!C97)&gt;C$194,10,IF(LOG('Indicator Data'!C97)&lt;C$195,0,10-(C$194-LOG('Indicator Data'!C97))/(C$194-C$195)*10))),1)</f>
        <v>0.1</v>
      </c>
      <c r="D95" s="59">
        <f>ROUND(IF('Indicator Data'!D97=0,0.1,IF(LOG('Indicator Data'!D97)&gt;D$194,10,IF(LOG('Indicator Data'!D97)&lt;D$195,0,10-(D$194-LOG('Indicator Data'!D97))/(D$194-D$195)*10))),1)</f>
        <v>0.1</v>
      </c>
      <c r="E95" s="59">
        <f t="shared" si="31"/>
        <v>0.1</v>
      </c>
      <c r="F95" s="59">
        <f>ROUND(IF('Indicator Data'!E97="No data",0.1,IF('Indicator Data'!E97=0,0,IF(LOG('Indicator Data'!E97)&gt;F$194,10,IF(LOG('Indicator Data'!E97)&lt;F$195,0,10-(F$194-LOG('Indicator Data'!E97))/(F$194-F$195)*10)))),1)</f>
        <v>5.5</v>
      </c>
      <c r="G95" s="59">
        <f>ROUND(IF('Indicator Data'!F97=0,0,IF(LOG('Indicator Data'!F97)&gt;G$194,10,IF(LOG('Indicator Data'!F97)&lt;G$195,0,10-(G$194-LOG('Indicator Data'!F97))/(G$194-G$195)*10))),1)</f>
        <v>0</v>
      </c>
      <c r="H95" s="59">
        <f>ROUND(IF('Indicator Data'!G97=0,0,IF(LOG('Indicator Data'!G97)&gt;H$194,10,IF(LOG('Indicator Data'!G97)&lt;H$195,0,10-(H$194-LOG('Indicator Data'!G97))/(H$194-H$195)*10))),1)</f>
        <v>0</v>
      </c>
      <c r="I95" s="59">
        <f>ROUND(IF('Indicator Data'!H97=0,0,IF(LOG('Indicator Data'!H97)&gt;I$194,10,IF(LOG('Indicator Data'!H97)&lt;I$195,0,10-(I$194-LOG('Indicator Data'!H97))/(I$194-I$195)*10))),1)</f>
        <v>0</v>
      </c>
      <c r="J95" s="59">
        <f t="shared" si="32"/>
        <v>0</v>
      </c>
      <c r="K95" s="59">
        <f>ROUND(IF('Indicator Data'!I97=0,0,IF(LOG('Indicator Data'!I97)&gt;K$194,10,IF(LOG('Indicator Data'!I97)&lt;K$195,0,10-(K$194-LOG('Indicator Data'!I97))/(K$194-K$195)*10))),1)</f>
        <v>0</v>
      </c>
      <c r="L95" s="59">
        <f t="shared" si="33"/>
        <v>0</v>
      </c>
      <c r="M95" s="59">
        <f>ROUND(IF('Indicator Data'!J97=0,0,IF(LOG('Indicator Data'!J97)&gt;M$194,10,IF(LOG('Indicator Data'!J97)&lt;M$195,0,10-(M$194-LOG('Indicator Data'!J97))/(M$194-M$195)*10))),1)</f>
        <v>0</v>
      </c>
      <c r="N95" s="60">
        <f>'Indicator Data'!C97/'Indicator Data'!$BC97</f>
        <v>0</v>
      </c>
      <c r="O95" s="60">
        <f>'Indicator Data'!D97/'Indicator Data'!$BC97</f>
        <v>0</v>
      </c>
      <c r="P95" s="60">
        <f>IF(F95=0.1,0,'Indicator Data'!E97/'Indicator Data'!$BC97)</f>
        <v>7.1585485596823055E-3</v>
      </c>
      <c r="Q95" s="60">
        <f>'Indicator Data'!F97/'Indicator Data'!$BC97</f>
        <v>0</v>
      </c>
      <c r="R95" s="60">
        <f>'Indicator Data'!G97/'Indicator Data'!$BC97</f>
        <v>0</v>
      </c>
      <c r="S95" s="60">
        <f>'Indicator Data'!H97/'Indicator Data'!$BC97</f>
        <v>0</v>
      </c>
      <c r="T95" s="60">
        <f>'Indicator Data'!I97/'Indicator Data'!$BC97</f>
        <v>0</v>
      </c>
      <c r="U95" s="60">
        <f>'Indicator Data'!J97/'Indicator Data'!$BC97</f>
        <v>0</v>
      </c>
      <c r="V95" s="59">
        <f t="shared" si="34"/>
        <v>0</v>
      </c>
      <c r="W95" s="59">
        <f t="shared" si="35"/>
        <v>0</v>
      </c>
      <c r="X95" s="59">
        <f t="shared" si="36"/>
        <v>0</v>
      </c>
      <c r="Y95" s="59">
        <f t="shared" si="37"/>
        <v>7.2</v>
      </c>
      <c r="Z95" s="59">
        <f t="shared" si="38"/>
        <v>0</v>
      </c>
      <c r="AA95" s="59">
        <f t="shared" si="39"/>
        <v>0</v>
      </c>
      <c r="AB95" s="59">
        <f t="shared" si="40"/>
        <v>0</v>
      </c>
      <c r="AC95" s="59">
        <f t="shared" si="41"/>
        <v>0</v>
      </c>
      <c r="AD95" s="59">
        <f t="shared" si="42"/>
        <v>0</v>
      </c>
      <c r="AE95" s="59">
        <f t="shared" si="43"/>
        <v>0</v>
      </c>
      <c r="AF95" s="59">
        <f t="shared" si="44"/>
        <v>0</v>
      </c>
      <c r="AG95" s="59">
        <f>ROUND(IF('Indicator Data'!K97=0,0,IF('Indicator Data'!K97&gt;AG$194,10,IF('Indicator Data'!K97&lt;AG$195,0,10-(AG$194-'Indicator Data'!K97)/(AG$194-AG$195)*10))),1)</f>
        <v>0</v>
      </c>
      <c r="AH95" s="59">
        <f t="shared" si="45"/>
        <v>0.1</v>
      </c>
      <c r="AI95" s="59">
        <f t="shared" si="46"/>
        <v>0.1</v>
      </c>
      <c r="AJ95" s="59">
        <f t="shared" si="47"/>
        <v>0</v>
      </c>
      <c r="AK95" s="59">
        <f t="shared" si="48"/>
        <v>0</v>
      </c>
      <c r="AL95" s="59">
        <f t="shared" si="49"/>
        <v>0</v>
      </c>
      <c r="AM95" s="59">
        <f t="shared" si="50"/>
        <v>0</v>
      </c>
      <c r="AN95" s="59">
        <f t="shared" si="51"/>
        <v>0</v>
      </c>
      <c r="AO95" s="61">
        <f t="shared" si="52"/>
        <v>0.1</v>
      </c>
      <c r="AP95" s="61">
        <f t="shared" si="53"/>
        <v>6.4</v>
      </c>
      <c r="AQ95" s="61">
        <f t="shared" si="54"/>
        <v>0</v>
      </c>
      <c r="AR95" s="61">
        <f t="shared" si="55"/>
        <v>0</v>
      </c>
      <c r="AS95" s="59">
        <f t="shared" si="56"/>
        <v>0</v>
      </c>
      <c r="AT95" s="59">
        <f>IF('Indicator Data'!BD97&lt;1000,"x",ROUND((IF('Indicator Data'!L97&gt;AT$194,10,IF('Indicator Data'!L97&lt;AT$195,0,10-(AT$194-'Indicator Data'!L97)/(AT$194-AT$195)*10))),1))</f>
        <v>0</v>
      </c>
      <c r="AU95" s="61">
        <f t="shared" si="57"/>
        <v>0</v>
      </c>
      <c r="AV95" s="62">
        <f t="shared" si="58"/>
        <v>1.8</v>
      </c>
      <c r="AW95" s="59">
        <f>ROUND(IF('Indicator Data'!M97=0,0,IF('Indicator Data'!M97&gt;AW$194,10,IF('Indicator Data'!M97&lt;AW$195,0,10-(AW$194-'Indicator Data'!M97)/(AW$194-AW$195)*10))),1)</f>
        <v>0.1</v>
      </c>
      <c r="AX95" s="59">
        <f>ROUND(IF('Indicator Data'!N97=0,0,IF(LOG('Indicator Data'!N97)&gt;LOG(AX$194),10,IF(LOG('Indicator Data'!N97)&lt;LOG(AX$195),0,10-(LOG(AX$194)-LOG('Indicator Data'!N97))/(LOG(AX$194)-LOG(AX$195))*10))),1)</f>
        <v>0</v>
      </c>
      <c r="AY95" s="61">
        <f t="shared" si="59"/>
        <v>0.1</v>
      </c>
      <c r="AZ95" s="59">
        <f>'Indicator Data'!O97</f>
        <v>0</v>
      </c>
      <c r="BA95" s="59">
        <f>'Indicator Data'!P97</f>
        <v>1</v>
      </c>
      <c r="BB95" s="61">
        <f t="shared" si="60"/>
        <v>0</v>
      </c>
      <c r="BC95" s="62">
        <f t="shared" si="61"/>
        <v>0.1</v>
      </c>
      <c r="BD95" s="16"/>
      <c r="BE95" s="108"/>
    </row>
    <row r="96" spans="1:57" s="4" customFormat="1" x14ac:dyDescent="0.25">
      <c r="A96" s="131" t="s">
        <v>174</v>
      </c>
      <c r="B96" s="63" t="s">
        <v>173</v>
      </c>
      <c r="C96" s="59">
        <f>ROUND(IF('Indicator Data'!C98=0,0.1,IF(LOG('Indicator Data'!C98)&gt;C$194,10,IF(LOG('Indicator Data'!C98)&lt;C$195,0,10-(C$194-LOG('Indicator Data'!C98))/(C$194-C$195)*10))),1)</f>
        <v>7.3</v>
      </c>
      <c r="D96" s="59">
        <f>ROUND(IF('Indicator Data'!D98=0,0.1,IF(LOG('Indicator Data'!D98)&gt;D$194,10,IF(LOG('Indicator Data'!D98)&lt;D$195,0,10-(D$194-LOG('Indicator Data'!D98))/(D$194-D$195)*10))),1)</f>
        <v>0.1</v>
      </c>
      <c r="E96" s="59">
        <f t="shared" si="31"/>
        <v>4.5999999999999996</v>
      </c>
      <c r="F96" s="59">
        <f>ROUND(IF('Indicator Data'!E98="No data",0.1,IF('Indicator Data'!E98=0,0,IF(LOG('Indicator Data'!E98)&gt;F$194,10,IF(LOG('Indicator Data'!E98)&lt;F$195,0,10-(F$194-LOG('Indicator Data'!E98))/(F$194-F$195)*10)))),1)</f>
        <v>2.6</v>
      </c>
      <c r="G96" s="59">
        <f>ROUND(IF('Indicator Data'!F98=0,0,IF(LOG('Indicator Data'!F98)&gt;G$194,10,IF(LOG('Indicator Data'!F98)&lt;G$195,0,10-(G$194-LOG('Indicator Data'!F98))/(G$194-G$195)*10))),1)</f>
        <v>6.6</v>
      </c>
      <c r="H96" s="59">
        <f>ROUND(IF('Indicator Data'!G98=0,0,IF(LOG('Indicator Data'!G98)&gt;H$194,10,IF(LOG('Indicator Data'!G98)&lt;H$195,0,10-(H$194-LOG('Indicator Data'!G98))/(H$194-H$195)*10))),1)</f>
        <v>0</v>
      </c>
      <c r="I96" s="59">
        <f>ROUND(IF('Indicator Data'!H98=0,0,IF(LOG('Indicator Data'!H98)&gt;I$194,10,IF(LOG('Indicator Data'!H98)&lt;I$195,0,10-(I$194-LOG('Indicator Data'!H98))/(I$194-I$195)*10))),1)</f>
        <v>0</v>
      </c>
      <c r="J96" s="59">
        <f t="shared" si="32"/>
        <v>0</v>
      </c>
      <c r="K96" s="59">
        <f>ROUND(IF('Indicator Data'!I98=0,0,IF(LOG('Indicator Data'!I98)&gt;K$194,10,IF(LOG('Indicator Data'!I98)&lt;K$195,0,10-(K$194-LOG('Indicator Data'!I98))/(K$194-K$195)*10))),1)</f>
        <v>0</v>
      </c>
      <c r="L96" s="59">
        <f t="shared" si="33"/>
        <v>0</v>
      </c>
      <c r="M96" s="59">
        <f>ROUND(IF('Indicator Data'!J98=0,0,IF(LOG('Indicator Data'!J98)&gt;M$194,10,IF(LOG('Indicator Data'!J98)&lt;M$195,0,10-(M$194-LOG('Indicator Data'!J98))/(M$194-M$195)*10))),1)</f>
        <v>0</v>
      </c>
      <c r="N96" s="60">
        <f>'Indicator Data'!C98/'Indicator Data'!$BC98</f>
        <v>2.1020855813937609E-3</v>
      </c>
      <c r="O96" s="60">
        <f>'Indicator Data'!D98/'Indicator Data'!$BC98</f>
        <v>0</v>
      </c>
      <c r="P96" s="60">
        <f>IF(F96=0.1,0,'Indicator Data'!E98/'Indicator Data'!$BC98)</f>
        <v>2.5887341486301982E-4</v>
      </c>
      <c r="Q96" s="60">
        <f>'Indicator Data'!F98/'Indicator Data'!$BC98</f>
        <v>4.6655240860464377E-6</v>
      </c>
      <c r="R96" s="60">
        <f>'Indicator Data'!G98/'Indicator Data'!$BC98</f>
        <v>0</v>
      </c>
      <c r="S96" s="60">
        <f>'Indicator Data'!H98/'Indicator Data'!$BC98</f>
        <v>0</v>
      </c>
      <c r="T96" s="60">
        <f>'Indicator Data'!I98/'Indicator Data'!$BC98</f>
        <v>0</v>
      </c>
      <c r="U96" s="60">
        <f>'Indicator Data'!J98/'Indicator Data'!$BC98</f>
        <v>0</v>
      </c>
      <c r="V96" s="59">
        <f t="shared" si="34"/>
        <v>10</v>
      </c>
      <c r="W96" s="59">
        <f t="shared" si="35"/>
        <v>0</v>
      </c>
      <c r="X96" s="59">
        <f t="shared" si="36"/>
        <v>7.6</v>
      </c>
      <c r="Y96" s="59">
        <f t="shared" si="37"/>
        <v>0.3</v>
      </c>
      <c r="Z96" s="59">
        <f t="shared" si="38"/>
        <v>8.1999999999999993</v>
      </c>
      <c r="AA96" s="59">
        <f t="shared" si="39"/>
        <v>0</v>
      </c>
      <c r="AB96" s="59">
        <f t="shared" si="40"/>
        <v>0</v>
      </c>
      <c r="AC96" s="59">
        <f t="shared" si="41"/>
        <v>0</v>
      </c>
      <c r="AD96" s="59">
        <f t="shared" si="42"/>
        <v>0</v>
      </c>
      <c r="AE96" s="59">
        <f t="shared" si="43"/>
        <v>0</v>
      </c>
      <c r="AF96" s="59">
        <f t="shared" si="44"/>
        <v>0</v>
      </c>
      <c r="AG96" s="59">
        <f>ROUND(IF('Indicator Data'!K98=0,0,IF('Indicator Data'!K98&gt;AG$194,10,IF('Indicator Data'!K98&lt;AG$195,0,10-(AG$194-'Indicator Data'!K98)/(AG$194-AG$195)*10))),1)</f>
        <v>0</v>
      </c>
      <c r="AH96" s="59">
        <f t="shared" si="45"/>
        <v>8.6999999999999993</v>
      </c>
      <c r="AI96" s="59">
        <f t="shared" si="46"/>
        <v>0.1</v>
      </c>
      <c r="AJ96" s="59">
        <f t="shared" si="47"/>
        <v>0</v>
      </c>
      <c r="AK96" s="59">
        <f t="shared" si="48"/>
        <v>0</v>
      </c>
      <c r="AL96" s="59">
        <f t="shared" si="49"/>
        <v>0</v>
      </c>
      <c r="AM96" s="59">
        <f t="shared" si="50"/>
        <v>0</v>
      </c>
      <c r="AN96" s="59">
        <f t="shared" si="51"/>
        <v>0</v>
      </c>
      <c r="AO96" s="61">
        <f t="shared" si="52"/>
        <v>6.3</v>
      </c>
      <c r="AP96" s="61">
        <f t="shared" si="53"/>
        <v>1.5</v>
      </c>
      <c r="AQ96" s="61">
        <f t="shared" si="54"/>
        <v>7.5</v>
      </c>
      <c r="AR96" s="61">
        <f t="shared" si="55"/>
        <v>0</v>
      </c>
      <c r="AS96" s="59">
        <f t="shared" si="56"/>
        <v>0</v>
      </c>
      <c r="AT96" s="59">
        <f>IF('Indicator Data'!BD98&lt;1000,"x",ROUND((IF('Indicator Data'!L98&gt;AT$194,10,IF('Indicator Data'!L98&lt;AT$195,0,10-(AT$194-'Indicator Data'!L98)/(AT$194-AT$195)*10))),1))</f>
        <v>3.3</v>
      </c>
      <c r="AU96" s="61">
        <f t="shared" si="57"/>
        <v>1.7</v>
      </c>
      <c r="AV96" s="62">
        <f t="shared" si="58"/>
        <v>4.0999999999999996</v>
      </c>
      <c r="AW96" s="59">
        <f>ROUND(IF('Indicator Data'!M98=0,0,IF('Indicator Data'!M98&gt;AW$194,10,IF('Indicator Data'!M98&lt;AW$195,0,10-(AW$194-'Indicator Data'!M98)/(AW$194-AW$195)*10))),1)</f>
        <v>8.1</v>
      </c>
      <c r="AX96" s="59">
        <f>ROUND(IF('Indicator Data'!N98=0,0,IF(LOG('Indicator Data'!N98)&gt;LOG(AX$194),10,IF(LOG('Indicator Data'!N98)&lt;LOG(AX$195),0,10-(LOG(AX$194)-LOG('Indicator Data'!N98))/(LOG(AX$194)-LOG(AX$195))*10))),1)</f>
        <v>4.8</v>
      </c>
      <c r="AY96" s="61">
        <f t="shared" si="59"/>
        <v>6.8</v>
      </c>
      <c r="AZ96" s="59">
        <f>'Indicator Data'!O98</f>
        <v>3</v>
      </c>
      <c r="BA96" s="59">
        <f>'Indicator Data'!P98</f>
        <v>3</v>
      </c>
      <c r="BB96" s="61">
        <f t="shared" si="60"/>
        <v>0</v>
      </c>
      <c r="BC96" s="62">
        <f t="shared" si="61"/>
        <v>4.8</v>
      </c>
      <c r="BD96" s="16"/>
      <c r="BE96" s="108"/>
    </row>
    <row r="97" spans="1:57" s="4" customFormat="1" x14ac:dyDescent="0.25">
      <c r="A97" s="131" t="s">
        <v>176</v>
      </c>
      <c r="B97" s="63" t="s">
        <v>175</v>
      </c>
      <c r="C97" s="59">
        <f>ROUND(IF('Indicator Data'!C99=0,0.1,IF(LOG('Indicator Data'!C99)&gt;C$194,10,IF(LOG('Indicator Data'!C99)&lt;C$195,0,10-(C$194-LOG('Indicator Data'!C99))/(C$194-C$195)*10))),1)</f>
        <v>0.1</v>
      </c>
      <c r="D97" s="59">
        <f>ROUND(IF('Indicator Data'!D99=0,0.1,IF(LOG('Indicator Data'!D99)&gt;D$194,10,IF(LOG('Indicator Data'!D99)&lt;D$195,0,10-(D$194-LOG('Indicator Data'!D99))/(D$194-D$195)*10))),1)</f>
        <v>0.1</v>
      </c>
      <c r="E97" s="59">
        <f t="shared" si="31"/>
        <v>0.1</v>
      </c>
      <c r="F97" s="59">
        <f>ROUND(IF('Indicator Data'!E99="No data",0.1,IF('Indicator Data'!E99=0,0,IF(LOG('Indicator Data'!E99)&gt;F$194,10,IF(LOG('Indicator Data'!E99)&lt;F$195,0,10-(F$194-LOG('Indicator Data'!E99))/(F$194-F$195)*10)))),1)</f>
        <v>4.3</v>
      </c>
      <c r="G97" s="59">
        <f>ROUND(IF('Indicator Data'!F99=0,0,IF(LOG('Indicator Data'!F99)&gt;G$194,10,IF(LOG('Indicator Data'!F99)&lt;G$195,0,10-(G$194-LOG('Indicator Data'!F99))/(G$194-G$195)*10))),1)</f>
        <v>0</v>
      </c>
      <c r="H97" s="59">
        <f>ROUND(IF('Indicator Data'!G99=0,0,IF(LOG('Indicator Data'!G99)&gt;H$194,10,IF(LOG('Indicator Data'!G99)&lt;H$195,0,10-(H$194-LOG('Indicator Data'!G99))/(H$194-H$195)*10))),1)</f>
        <v>0</v>
      </c>
      <c r="I97" s="59">
        <f>ROUND(IF('Indicator Data'!H99=0,0,IF(LOG('Indicator Data'!H99)&gt;I$194,10,IF(LOG('Indicator Data'!H99)&lt;I$195,0,10-(I$194-LOG('Indicator Data'!H99))/(I$194-I$195)*10))),1)</f>
        <v>0</v>
      </c>
      <c r="J97" s="59">
        <f t="shared" si="32"/>
        <v>0</v>
      </c>
      <c r="K97" s="59">
        <f>ROUND(IF('Indicator Data'!I99=0,0,IF(LOG('Indicator Data'!I99)&gt;K$194,10,IF(LOG('Indicator Data'!I99)&lt;K$195,0,10-(K$194-LOG('Indicator Data'!I99))/(K$194-K$195)*10))),1)</f>
        <v>0</v>
      </c>
      <c r="L97" s="59">
        <f t="shared" si="33"/>
        <v>0</v>
      </c>
      <c r="M97" s="59">
        <f>ROUND(IF('Indicator Data'!J99=0,0,IF(LOG('Indicator Data'!J99)&gt;M$194,10,IF(LOG('Indicator Data'!J99)&lt;M$195,0,10-(M$194-LOG('Indicator Data'!J99))/(M$194-M$195)*10))),1)</f>
        <v>9.8000000000000007</v>
      </c>
      <c r="N97" s="60">
        <f>'Indicator Data'!C99/'Indicator Data'!$BC99</f>
        <v>0</v>
      </c>
      <c r="O97" s="60">
        <f>'Indicator Data'!D99/'Indicator Data'!$BC99</f>
        <v>0</v>
      </c>
      <c r="P97" s="60">
        <f>IF(F97=0.1,0,'Indicator Data'!E99/'Indicator Data'!$BC99)</f>
        <v>2.7732993454640865E-3</v>
      </c>
      <c r="Q97" s="60">
        <f>'Indicator Data'!F99/'Indicator Data'!$BC99</f>
        <v>0</v>
      </c>
      <c r="R97" s="60">
        <f>'Indicator Data'!G99/'Indicator Data'!$BC99</f>
        <v>0</v>
      </c>
      <c r="S97" s="60">
        <f>'Indicator Data'!H99/'Indicator Data'!$BC99</f>
        <v>0</v>
      </c>
      <c r="T97" s="60">
        <f>'Indicator Data'!I99/'Indicator Data'!$BC99</f>
        <v>0</v>
      </c>
      <c r="U97" s="60">
        <f>'Indicator Data'!J99/'Indicator Data'!$BC99</f>
        <v>4.1979856222119735E-2</v>
      </c>
      <c r="V97" s="59">
        <f t="shared" si="34"/>
        <v>0</v>
      </c>
      <c r="W97" s="59">
        <f t="shared" si="35"/>
        <v>0</v>
      </c>
      <c r="X97" s="59">
        <f t="shared" si="36"/>
        <v>0</v>
      </c>
      <c r="Y97" s="59">
        <f t="shared" si="37"/>
        <v>2.8</v>
      </c>
      <c r="Z97" s="59">
        <f t="shared" si="38"/>
        <v>0</v>
      </c>
      <c r="AA97" s="59">
        <f t="shared" si="39"/>
        <v>0</v>
      </c>
      <c r="AB97" s="59">
        <f t="shared" si="40"/>
        <v>0</v>
      </c>
      <c r="AC97" s="59">
        <f t="shared" si="41"/>
        <v>0</v>
      </c>
      <c r="AD97" s="59">
        <f t="shared" si="42"/>
        <v>0</v>
      </c>
      <c r="AE97" s="59">
        <f t="shared" si="43"/>
        <v>0</v>
      </c>
      <c r="AF97" s="59">
        <f t="shared" si="44"/>
        <v>10</v>
      </c>
      <c r="AG97" s="59">
        <f>ROUND(IF('Indicator Data'!K99=0,0,IF('Indicator Data'!K99&gt;AG$194,10,IF('Indicator Data'!K99&lt;AG$195,0,10-(AG$194-'Indicator Data'!K99)/(AG$194-AG$195)*10))),1)</f>
        <v>5.3</v>
      </c>
      <c r="AH97" s="59">
        <f t="shared" si="45"/>
        <v>0.1</v>
      </c>
      <c r="AI97" s="59">
        <f t="shared" si="46"/>
        <v>0.1</v>
      </c>
      <c r="AJ97" s="59">
        <f t="shared" si="47"/>
        <v>0</v>
      </c>
      <c r="AK97" s="59">
        <f t="shared" si="48"/>
        <v>0</v>
      </c>
      <c r="AL97" s="59">
        <f t="shared" si="49"/>
        <v>0</v>
      </c>
      <c r="AM97" s="59">
        <f t="shared" si="50"/>
        <v>0</v>
      </c>
      <c r="AN97" s="59">
        <f t="shared" si="51"/>
        <v>9.9</v>
      </c>
      <c r="AO97" s="61">
        <f t="shared" si="52"/>
        <v>0.1</v>
      </c>
      <c r="AP97" s="61">
        <f t="shared" si="53"/>
        <v>3.6</v>
      </c>
      <c r="AQ97" s="61">
        <f t="shared" si="54"/>
        <v>0</v>
      </c>
      <c r="AR97" s="61">
        <f t="shared" si="55"/>
        <v>0</v>
      </c>
      <c r="AS97" s="59">
        <f t="shared" si="56"/>
        <v>7.6</v>
      </c>
      <c r="AT97" s="59">
        <f>IF('Indicator Data'!BD99&lt;1000,"x",ROUND((IF('Indicator Data'!L99&gt;AT$194,10,IF('Indicator Data'!L99&lt;AT$195,0,10-(AT$194-'Indicator Data'!L99)/(AT$194-AT$195)*10))),1))</f>
        <v>2.2000000000000002</v>
      </c>
      <c r="AU97" s="61">
        <f t="shared" si="57"/>
        <v>4.9000000000000004</v>
      </c>
      <c r="AV97" s="62">
        <f t="shared" si="58"/>
        <v>2</v>
      </c>
      <c r="AW97" s="59">
        <f>ROUND(IF('Indicator Data'!M99=0,0,IF('Indicator Data'!M99&gt;AW$194,10,IF('Indicator Data'!M99&lt;AW$195,0,10-(AW$194-'Indicator Data'!M99)/(AW$194-AW$195)*10))),1)</f>
        <v>2.8</v>
      </c>
      <c r="AX97" s="59">
        <f>ROUND(IF('Indicator Data'!N99=0,0,IF(LOG('Indicator Data'!N99)&gt;LOG(AX$194),10,IF(LOG('Indicator Data'!N99)&lt;LOG(AX$195),0,10-(LOG(AX$194)-LOG('Indicator Data'!N99))/(LOG(AX$194)-LOG(AX$195))*10))),1)</f>
        <v>0.9</v>
      </c>
      <c r="AY97" s="61">
        <f t="shared" si="59"/>
        <v>1.9</v>
      </c>
      <c r="AZ97" s="59">
        <f>'Indicator Data'!O99</f>
        <v>0</v>
      </c>
      <c r="BA97" s="59">
        <f>'Indicator Data'!P99</f>
        <v>0</v>
      </c>
      <c r="BB97" s="61">
        <f t="shared" si="60"/>
        <v>0</v>
      </c>
      <c r="BC97" s="62">
        <f t="shared" si="61"/>
        <v>1.3</v>
      </c>
      <c r="BD97" s="16"/>
      <c r="BE97" s="108"/>
    </row>
    <row r="98" spans="1:57" s="4" customFormat="1" x14ac:dyDescent="0.25">
      <c r="A98" s="131" t="s">
        <v>178</v>
      </c>
      <c r="B98" s="63" t="s">
        <v>177</v>
      </c>
      <c r="C98" s="59">
        <f>ROUND(IF('Indicator Data'!C100=0,0.1,IF(LOG('Indicator Data'!C100)&gt;C$194,10,IF(LOG('Indicator Data'!C100)&lt;C$195,0,10-(C$194-LOG('Indicator Data'!C100))/(C$194-C$195)*10))),1)</f>
        <v>0.1</v>
      </c>
      <c r="D98" s="59">
        <f>ROUND(IF('Indicator Data'!D100=0,0.1,IF(LOG('Indicator Data'!D100)&gt;D$194,10,IF(LOG('Indicator Data'!D100)&lt;D$195,0,10-(D$194-LOG('Indicator Data'!D100))/(D$194-D$195)*10))),1)</f>
        <v>0.1</v>
      </c>
      <c r="E98" s="59">
        <f t="shared" si="31"/>
        <v>0.1</v>
      </c>
      <c r="F98" s="59">
        <f>ROUND(IF('Indicator Data'!E100="No data",0.1,IF('Indicator Data'!E100=0,0,IF(LOG('Indicator Data'!E100)&gt;F$194,10,IF(LOG('Indicator Data'!E100)&lt;F$195,0,10-(F$194-LOG('Indicator Data'!E100))/(F$194-F$195)*10)))),1)</f>
        <v>5.8</v>
      </c>
      <c r="G98" s="59">
        <f>ROUND(IF('Indicator Data'!F100=0,0,IF(LOG('Indicator Data'!F100)&gt;G$194,10,IF(LOG('Indicator Data'!F100)&lt;G$195,0,10-(G$194-LOG('Indicator Data'!F100))/(G$194-G$195)*10))),1)</f>
        <v>0</v>
      </c>
      <c r="H98" s="59">
        <f>ROUND(IF('Indicator Data'!G100=0,0,IF(LOG('Indicator Data'!G100)&gt;H$194,10,IF(LOG('Indicator Data'!G100)&lt;H$195,0,10-(H$194-LOG('Indicator Data'!G100))/(H$194-H$195)*10))),1)</f>
        <v>0</v>
      </c>
      <c r="I98" s="59">
        <f>ROUND(IF('Indicator Data'!H100=0,0,IF(LOG('Indicator Data'!H100)&gt;I$194,10,IF(LOG('Indicator Data'!H100)&lt;I$195,0,10-(I$194-LOG('Indicator Data'!H100))/(I$194-I$195)*10))),1)</f>
        <v>0</v>
      </c>
      <c r="J98" s="59">
        <f t="shared" si="32"/>
        <v>0</v>
      </c>
      <c r="K98" s="59">
        <f>ROUND(IF('Indicator Data'!I100=0,0,IF(LOG('Indicator Data'!I100)&gt;K$194,10,IF(LOG('Indicator Data'!I100)&lt;K$195,0,10-(K$194-LOG('Indicator Data'!I100))/(K$194-K$195)*10))),1)</f>
        <v>0</v>
      </c>
      <c r="L98" s="59">
        <f t="shared" si="33"/>
        <v>0</v>
      </c>
      <c r="M98" s="59">
        <f>ROUND(IF('Indicator Data'!J100=0,0,IF(LOG('Indicator Data'!J100)&gt;M$194,10,IF(LOG('Indicator Data'!J100)&lt;M$195,0,10-(M$194-LOG('Indicator Data'!J100))/(M$194-M$195)*10))),1)</f>
        <v>0</v>
      </c>
      <c r="N98" s="60">
        <f>'Indicator Data'!C100/'Indicator Data'!$BC100</f>
        <v>0</v>
      </c>
      <c r="O98" s="60">
        <f>'Indicator Data'!D100/'Indicator Data'!$BC100</f>
        <v>0</v>
      </c>
      <c r="P98" s="60">
        <f>IF(F98=0.1,0,'Indicator Data'!E100/'Indicator Data'!$BC100)</f>
        <v>5.4385296349126755E-3</v>
      </c>
      <c r="Q98" s="60">
        <f>'Indicator Data'!F100/'Indicator Data'!$BC100</f>
        <v>0</v>
      </c>
      <c r="R98" s="60">
        <f>'Indicator Data'!G100/'Indicator Data'!$BC100</f>
        <v>0</v>
      </c>
      <c r="S98" s="60">
        <f>'Indicator Data'!H100/'Indicator Data'!$BC100</f>
        <v>0</v>
      </c>
      <c r="T98" s="60">
        <f>'Indicator Data'!I100/'Indicator Data'!$BC100</f>
        <v>0</v>
      </c>
      <c r="U98" s="60">
        <f>'Indicator Data'!J100/'Indicator Data'!$BC100</f>
        <v>0</v>
      </c>
      <c r="V98" s="59">
        <f t="shared" si="34"/>
        <v>0</v>
      </c>
      <c r="W98" s="59">
        <f t="shared" si="35"/>
        <v>0</v>
      </c>
      <c r="X98" s="59">
        <f t="shared" si="36"/>
        <v>0</v>
      </c>
      <c r="Y98" s="59">
        <f t="shared" si="37"/>
        <v>5.4</v>
      </c>
      <c r="Z98" s="59">
        <f t="shared" si="38"/>
        <v>0</v>
      </c>
      <c r="AA98" s="59">
        <f t="shared" si="39"/>
        <v>0</v>
      </c>
      <c r="AB98" s="59">
        <f t="shared" si="40"/>
        <v>0</v>
      </c>
      <c r="AC98" s="59">
        <f t="shared" si="41"/>
        <v>0</v>
      </c>
      <c r="AD98" s="59">
        <f t="shared" si="42"/>
        <v>0</v>
      </c>
      <c r="AE98" s="59">
        <f t="shared" si="43"/>
        <v>0</v>
      </c>
      <c r="AF98" s="59">
        <f t="shared" si="44"/>
        <v>0</v>
      </c>
      <c r="AG98" s="59">
        <f>ROUND(IF('Indicator Data'!K100=0,0,IF('Indicator Data'!K100&gt;AG$194,10,IF('Indicator Data'!K100&lt;AG$195,0,10-(AG$194-'Indicator Data'!K100)/(AG$194-AG$195)*10))),1)</f>
        <v>0</v>
      </c>
      <c r="AH98" s="59">
        <f t="shared" si="45"/>
        <v>0.1</v>
      </c>
      <c r="AI98" s="59">
        <f t="shared" si="46"/>
        <v>0.1</v>
      </c>
      <c r="AJ98" s="59">
        <f t="shared" si="47"/>
        <v>0</v>
      </c>
      <c r="AK98" s="59">
        <f t="shared" si="48"/>
        <v>0</v>
      </c>
      <c r="AL98" s="59">
        <f t="shared" si="49"/>
        <v>0</v>
      </c>
      <c r="AM98" s="59">
        <f t="shared" si="50"/>
        <v>0</v>
      </c>
      <c r="AN98" s="59">
        <f t="shared" si="51"/>
        <v>0</v>
      </c>
      <c r="AO98" s="61">
        <f t="shared" si="52"/>
        <v>0.1</v>
      </c>
      <c r="AP98" s="61">
        <f t="shared" si="53"/>
        <v>5.6</v>
      </c>
      <c r="AQ98" s="61">
        <f t="shared" si="54"/>
        <v>0</v>
      </c>
      <c r="AR98" s="61">
        <f t="shared" si="55"/>
        <v>0</v>
      </c>
      <c r="AS98" s="59">
        <f t="shared" si="56"/>
        <v>0</v>
      </c>
      <c r="AT98" s="59">
        <f>IF('Indicator Data'!BD100&lt;1000,"x",ROUND((IF('Indicator Data'!L100&gt;AT$194,10,IF('Indicator Data'!L100&lt;AT$195,0,10-(AT$194-'Indicator Data'!L100)/(AT$194-AT$195)*10))),1))</f>
        <v>1.1000000000000001</v>
      </c>
      <c r="AU98" s="61">
        <f t="shared" si="57"/>
        <v>0.6</v>
      </c>
      <c r="AV98" s="62">
        <f t="shared" si="58"/>
        <v>1.6</v>
      </c>
      <c r="AW98" s="59">
        <f>ROUND(IF('Indicator Data'!M100=0,0,IF('Indicator Data'!M100&gt;AW$194,10,IF('Indicator Data'!M100&lt;AW$195,0,10-(AW$194-'Indicator Data'!M100)/(AW$194-AW$195)*10))),1)</f>
        <v>1.1000000000000001</v>
      </c>
      <c r="AX98" s="59">
        <f>ROUND(IF('Indicator Data'!N100=0,0,IF(LOG('Indicator Data'!N100)&gt;LOG(AX$194),10,IF(LOG('Indicator Data'!N100)&lt;LOG(AX$195),0,10-(LOG(AX$194)-LOG('Indicator Data'!N100))/(LOG(AX$194)-LOG(AX$195))*10))),1)</f>
        <v>0.7</v>
      </c>
      <c r="AY98" s="61">
        <f t="shared" si="59"/>
        <v>0.9</v>
      </c>
      <c r="AZ98" s="59">
        <f>'Indicator Data'!O100</f>
        <v>0</v>
      </c>
      <c r="BA98" s="59">
        <f>'Indicator Data'!P100</f>
        <v>0</v>
      </c>
      <c r="BB98" s="61">
        <f t="shared" si="60"/>
        <v>0</v>
      </c>
      <c r="BC98" s="62">
        <f t="shared" si="61"/>
        <v>0.6</v>
      </c>
      <c r="BD98" s="16"/>
      <c r="BE98" s="108"/>
    </row>
    <row r="99" spans="1:57" s="4" customFormat="1" x14ac:dyDescent="0.25">
      <c r="A99" s="131" t="s">
        <v>180</v>
      </c>
      <c r="B99" s="63" t="s">
        <v>179</v>
      </c>
      <c r="C99" s="59">
        <f>ROUND(IF('Indicator Data'!C101=0,0.1,IF(LOG('Indicator Data'!C101)&gt;C$194,10,IF(LOG('Indicator Data'!C101)&lt;C$195,0,10-(C$194-LOG('Indicator Data'!C101))/(C$194-C$195)*10))),1)</f>
        <v>7.6</v>
      </c>
      <c r="D99" s="59">
        <f>ROUND(IF('Indicator Data'!D101=0,0.1,IF(LOG('Indicator Data'!D101)&gt;D$194,10,IF(LOG('Indicator Data'!D101)&lt;D$195,0,10-(D$194-LOG('Indicator Data'!D101))/(D$194-D$195)*10))),1)</f>
        <v>0.1</v>
      </c>
      <c r="E99" s="59">
        <f t="shared" si="31"/>
        <v>4.9000000000000004</v>
      </c>
      <c r="F99" s="59">
        <f>ROUND(IF('Indicator Data'!E101="No data",0.1,IF('Indicator Data'!E101=0,0,IF(LOG('Indicator Data'!E101)&gt;F$194,10,IF(LOG('Indicator Data'!E101)&lt;F$195,0,10-(F$194-LOG('Indicator Data'!E101))/(F$194-F$195)*10)))),1)</f>
        <v>4.2</v>
      </c>
      <c r="G99" s="59">
        <f>ROUND(IF('Indicator Data'!F101=0,0,IF(LOG('Indicator Data'!F101)&gt;G$194,10,IF(LOG('Indicator Data'!F101)&lt;G$195,0,10-(G$194-LOG('Indicator Data'!F101))/(G$194-G$195)*10))),1)</f>
        <v>6.3</v>
      </c>
      <c r="H99" s="59">
        <f>ROUND(IF('Indicator Data'!G101=0,0,IF(LOG('Indicator Data'!G101)&gt;H$194,10,IF(LOG('Indicator Data'!G101)&lt;H$195,0,10-(H$194-LOG('Indicator Data'!G101))/(H$194-H$195)*10))),1)</f>
        <v>0</v>
      </c>
      <c r="I99" s="59">
        <f>ROUND(IF('Indicator Data'!H101=0,0,IF(LOG('Indicator Data'!H101)&gt;I$194,10,IF(LOG('Indicator Data'!H101)&lt;I$195,0,10-(I$194-LOG('Indicator Data'!H101))/(I$194-I$195)*10))),1)</f>
        <v>0</v>
      </c>
      <c r="J99" s="59">
        <f t="shared" si="32"/>
        <v>0</v>
      </c>
      <c r="K99" s="59">
        <f>ROUND(IF('Indicator Data'!I101=0,0,IF(LOG('Indicator Data'!I101)&gt;K$194,10,IF(LOG('Indicator Data'!I101)&lt;K$195,0,10-(K$194-LOG('Indicator Data'!I101))/(K$194-K$195)*10))),1)</f>
        <v>0</v>
      </c>
      <c r="L99" s="59">
        <f t="shared" si="33"/>
        <v>0</v>
      </c>
      <c r="M99" s="59">
        <f>ROUND(IF('Indicator Data'!J101=0,0,IF(LOG('Indicator Data'!J101)&gt;M$194,10,IF(LOG('Indicator Data'!J101)&lt;M$195,0,10-(M$194-LOG('Indicator Data'!J101))/(M$194-M$195)*10))),1)</f>
        <v>0</v>
      </c>
      <c r="N99" s="60">
        <f>'Indicator Data'!C101/'Indicator Data'!$BC101</f>
        <v>1.8387417981315431E-3</v>
      </c>
      <c r="O99" s="60">
        <f>'Indicator Data'!D101/'Indicator Data'!$BC101</f>
        <v>0</v>
      </c>
      <c r="P99" s="60">
        <f>IF(F99=0.1,0,'Indicator Data'!E101/'Indicator Data'!$BC101)</f>
        <v>8.1233824035831324E-4</v>
      </c>
      <c r="Q99" s="60">
        <f>'Indicator Data'!F101/'Indicator Data'!$BC101</f>
        <v>2.3090967583180379E-6</v>
      </c>
      <c r="R99" s="60">
        <f>'Indicator Data'!G101/'Indicator Data'!$BC101</f>
        <v>0</v>
      </c>
      <c r="S99" s="60">
        <f>'Indicator Data'!H101/'Indicator Data'!$BC101</f>
        <v>0</v>
      </c>
      <c r="T99" s="60">
        <f>'Indicator Data'!I101/'Indicator Data'!$BC101</f>
        <v>0</v>
      </c>
      <c r="U99" s="60">
        <f>'Indicator Data'!J101/'Indicator Data'!$BC101</f>
        <v>0</v>
      </c>
      <c r="V99" s="59">
        <f t="shared" si="34"/>
        <v>9.1999999999999993</v>
      </c>
      <c r="W99" s="59">
        <f t="shared" si="35"/>
        <v>0</v>
      </c>
      <c r="X99" s="59">
        <f t="shared" si="36"/>
        <v>6.5</v>
      </c>
      <c r="Y99" s="59">
        <f t="shared" si="37"/>
        <v>0.8</v>
      </c>
      <c r="Z99" s="59">
        <f t="shared" si="38"/>
        <v>7.5</v>
      </c>
      <c r="AA99" s="59">
        <f t="shared" si="39"/>
        <v>0</v>
      </c>
      <c r="AB99" s="59">
        <f t="shared" si="40"/>
        <v>0</v>
      </c>
      <c r="AC99" s="59">
        <f t="shared" si="41"/>
        <v>0</v>
      </c>
      <c r="AD99" s="59">
        <f t="shared" si="42"/>
        <v>0</v>
      </c>
      <c r="AE99" s="59">
        <f t="shared" si="43"/>
        <v>0</v>
      </c>
      <c r="AF99" s="59">
        <f t="shared" si="44"/>
        <v>0</v>
      </c>
      <c r="AG99" s="59">
        <f>ROUND(IF('Indicator Data'!K101=0,0,IF('Indicator Data'!K101&gt;AG$194,10,IF('Indicator Data'!K101&lt;AG$195,0,10-(AG$194-'Indicator Data'!K101)/(AG$194-AG$195)*10))),1)</f>
        <v>0</v>
      </c>
      <c r="AH99" s="59">
        <f t="shared" si="45"/>
        <v>8.4</v>
      </c>
      <c r="AI99" s="59">
        <f t="shared" si="46"/>
        <v>0.1</v>
      </c>
      <c r="AJ99" s="59">
        <f t="shared" si="47"/>
        <v>0</v>
      </c>
      <c r="AK99" s="59">
        <f t="shared" si="48"/>
        <v>0</v>
      </c>
      <c r="AL99" s="59">
        <f t="shared" si="49"/>
        <v>0</v>
      </c>
      <c r="AM99" s="59">
        <f t="shared" si="50"/>
        <v>0</v>
      </c>
      <c r="AN99" s="59">
        <f t="shared" si="51"/>
        <v>0</v>
      </c>
      <c r="AO99" s="61">
        <f t="shared" si="52"/>
        <v>5.8</v>
      </c>
      <c r="AP99" s="61">
        <f t="shared" si="53"/>
        <v>2.7</v>
      </c>
      <c r="AQ99" s="61">
        <f t="shared" si="54"/>
        <v>6.9</v>
      </c>
      <c r="AR99" s="61">
        <f t="shared" si="55"/>
        <v>0</v>
      </c>
      <c r="AS99" s="59">
        <f t="shared" si="56"/>
        <v>0</v>
      </c>
      <c r="AT99" s="59">
        <f>IF('Indicator Data'!BD101&lt;1000,"x",ROUND((IF('Indicator Data'!L101&gt;AT$194,10,IF('Indicator Data'!L101&lt;AT$195,0,10-(AT$194-'Indicator Data'!L101)/(AT$194-AT$195)*10))),1))</f>
        <v>6.7</v>
      </c>
      <c r="AU99" s="61">
        <f t="shared" si="57"/>
        <v>3.4</v>
      </c>
      <c r="AV99" s="62">
        <f t="shared" si="58"/>
        <v>4.2</v>
      </c>
      <c r="AW99" s="59">
        <f>ROUND(IF('Indicator Data'!M101=0,0,IF('Indicator Data'!M101&gt;AW$194,10,IF('Indicator Data'!M101&lt;AW$195,0,10-(AW$194-'Indicator Data'!M101)/(AW$194-AW$195)*10))),1)</f>
        <v>2.8</v>
      </c>
      <c r="AX99" s="59">
        <f>ROUND(IF('Indicator Data'!N101=0,0,IF(LOG('Indicator Data'!N101)&gt;LOG(AX$194),10,IF(LOG('Indicator Data'!N101)&lt;LOG(AX$195),0,10-(LOG(AX$194)-LOG('Indicator Data'!N101))/(LOG(AX$194)-LOG(AX$195))*10))),1)</f>
        <v>0</v>
      </c>
      <c r="AY99" s="61">
        <f t="shared" si="59"/>
        <v>1.5</v>
      </c>
      <c r="AZ99" s="59">
        <f>'Indicator Data'!O101</f>
        <v>4</v>
      </c>
      <c r="BA99" s="59">
        <f>'Indicator Data'!P101</f>
        <v>3</v>
      </c>
      <c r="BB99" s="61">
        <f t="shared" si="60"/>
        <v>8</v>
      </c>
      <c r="BC99" s="62">
        <f t="shared" si="61"/>
        <v>8</v>
      </c>
      <c r="BD99" s="16"/>
      <c r="BE99" s="108"/>
    </row>
    <row r="100" spans="1:57" s="4" customFormat="1" x14ac:dyDescent="0.25">
      <c r="A100" s="131" t="s">
        <v>182</v>
      </c>
      <c r="B100" s="63" t="s">
        <v>181</v>
      </c>
      <c r="C100" s="59">
        <f>ROUND(IF('Indicator Data'!C102=0,0.1,IF(LOG('Indicator Data'!C102)&gt;C$194,10,IF(LOG('Indicator Data'!C102)&lt;C$195,0,10-(C$194-LOG('Indicator Data'!C102))/(C$194-C$195)*10))),1)</f>
        <v>2.2000000000000002</v>
      </c>
      <c r="D100" s="59">
        <f>ROUND(IF('Indicator Data'!D102=0,0.1,IF(LOG('Indicator Data'!D102)&gt;D$194,10,IF(LOG('Indicator Data'!D102)&lt;D$195,0,10-(D$194-LOG('Indicator Data'!D102))/(D$194-D$195)*10))),1)</f>
        <v>0.1</v>
      </c>
      <c r="E100" s="59">
        <f t="shared" si="31"/>
        <v>1.2</v>
      </c>
      <c r="F100" s="59">
        <f>ROUND(IF('Indicator Data'!E102="No data",0.1,IF('Indicator Data'!E102=0,0,IF(LOG('Indicator Data'!E102)&gt;F$194,10,IF(LOG('Indicator Data'!E102)&lt;F$195,0,10-(F$194-LOG('Indicator Data'!E102))/(F$194-F$195)*10)))),1)</f>
        <v>0.1</v>
      </c>
      <c r="G100" s="59">
        <f>ROUND(IF('Indicator Data'!F102=0,0,IF(LOG('Indicator Data'!F102)&gt;G$194,10,IF(LOG('Indicator Data'!F102)&lt;G$195,0,10-(G$194-LOG('Indicator Data'!F102))/(G$194-G$195)*10))),1)</f>
        <v>0</v>
      </c>
      <c r="H100" s="59">
        <f>ROUND(IF('Indicator Data'!G102=0,0,IF(LOG('Indicator Data'!G102)&gt;H$194,10,IF(LOG('Indicator Data'!G102)&lt;H$195,0,10-(H$194-LOG('Indicator Data'!G102))/(H$194-H$195)*10))),1)</f>
        <v>0</v>
      </c>
      <c r="I100" s="59">
        <f>ROUND(IF('Indicator Data'!H102=0,0,IF(LOG('Indicator Data'!H102)&gt;I$194,10,IF(LOG('Indicator Data'!H102)&lt;I$195,0,10-(I$194-LOG('Indicator Data'!H102))/(I$194-I$195)*10))),1)</f>
        <v>0</v>
      </c>
      <c r="J100" s="59">
        <f t="shared" si="32"/>
        <v>0</v>
      </c>
      <c r="K100" s="59">
        <f>ROUND(IF('Indicator Data'!I102=0,0,IF(LOG('Indicator Data'!I102)&gt;K$194,10,IF(LOG('Indicator Data'!I102)&lt;K$195,0,10-(K$194-LOG('Indicator Data'!I102))/(K$194-K$195)*10))),1)</f>
        <v>0</v>
      </c>
      <c r="L100" s="59">
        <f t="shared" si="33"/>
        <v>0</v>
      </c>
      <c r="M100" s="59">
        <f>ROUND(IF('Indicator Data'!J102=0,0,IF(LOG('Indicator Data'!J102)&gt;M$194,10,IF(LOG('Indicator Data'!J102)&lt;M$195,0,10-(M$194-LOG('Indicator Data'!J102))/(M$194-M$195)*10))),1)</f>
        <v>0</v>
      </c>
      <c r="N100" s="60">
        <f>'Indicator Data'!C102/'Indicator Data'!$BC102</f>
        <v>1.9913221677230718E-3</v>
      </c>
      <c r="O100" s="60">
        <f>'Indicator Data'!D102/'Indicator Data'!$BC102</f>
        <v>0</v>
      </c>
      <c r="P100" s="60">
        <f>IF(F100=0.1,0,'Indicator Data'!E102/'Indicator Data'!$BC102)</f>
        <v>0</v>
      </c>
      <c r="Q100" s="60">
        <f>'Indicator Data'!F102/'Indicator Data'!$BC102</f>
        <v>0</v>
      </c>
      <c r="R100" s="60">
        <f>'Indicator Data'!G102/'Indicator Data'!$BC102</f>
        <v>0</v>
      </c>
      <c r="S100" s="60">
        <f>'Indicator Data'!H102/'Indicator Data'!$BC102</f>
        <v>0</v>
      </c>
      <c r="T100" s="60">
        <f>'Indicator Data'!I102/'Indicator Data'!$BC102</f>
        <v>0</v>
      </c>
      <c r="U100" s="60">
        <f>'Indicator Data'!J102/'Indicator Data'!$BC102</f>
        <v>0</v>
      </c>
      <c r="V100" s="59">
        <f t="shared" si="34"/>
        <v>10</v>
      </c>
      <c r="W100" s="59">
        <f t="shared" si="35"/>
        <v>0</v>
      </c>
      <c r="X100" s="59">
        <f t="shared" si="36"/>
        <v>7.6</v>
      </c>
      <c r="Y100" s="59">
        <f t="shared" si="37"/>
        <v>0.1</v>
      </c>
      <c r="Z100" s="59">
        <f t="shared" si="38"/>
        <v>0</v>
      </c>
      <c r="AA100" s="59">
        <f t="shared" si="39"/>
        <v>0</v>
      </c>
      <c r="AB100" s="59">
        <f t="shared" si="40"/>
        <v>0</v>
      </c>
      <c r="AC100" s="59">
        <f t="shared" si="41"/>
        <v>0</v>
      </c>
      <c r="AD100" s="59">
        <f t="shared" si="42"/>
        <v>0</v>
      </c>
      <c r="AE100" s="59">
        <f t="shared" si="43"/>
        <v>0</v>
      </c>
      <c r="AF100" s="59">
        <f t="shared" si="44"/>
        <v>0</v>
      </c>
      <c r="AG100" s="59">
        <f>ROUND(IF('Indicator Data'!K102=0,0,IF('Indicator Data'!K102&gt;AG$194,10,IF('Indicator Data'!K102&lt;AG$195,0,10-(AG$194-'Indicator Data'!K102)/(AG$194-AG$195)*10))),1)</f>
        <v>0</v>
      </c>
      <c r="AH100" s="59">
        <f t="shared" si="45"/>
        <v>6.1</v>
      </c>
      <c r="AI100" s="59">
        <f t="shared" si="46"/>
        <v>0.1</v>
      </c>
      <c r="AJ100" s="59">
        <f t="shared" si="47"/>
        <v>0</v>
      </c>
      <c r="AK100" s="59">
        <f t="shared" si="48"/>
        <v>0</v>
      </c>
      <c r="AL100" s="59">
        <f t="shared" si="49"/>
        <v>0</v>
      </c>
      <c r="AM100" s="59">
        <f t="shared" si="50"/>
        <v>0</v>
      </c>
      <c r="AN100" s="59">
        <f t="shared" si="51"/>
        <v>0</v>
      </c>
      <c r="AO100" s="61">
        <f t="shared" si="52"/>
        <v>5.2</v>
      </c>
      <c r="AP100" s="61">
        <f t="shared" si="53"/>
        <v>0.1</v>
      </c>
      <c r="AQ100" s="61">
        <f t="shared" si="54"/>
        <v>0</v>
      </c>
      <c r="AR100" s="61">
        <f t="shared" si="55"/>
        <v>0</v>
      </c>
      <c r="AS100" s="59">
        <f t="shared" si="56"/>
        <v>0</v>
      </c>
      <c r="AT100" s="59" t="str">
        <f>IF('Indicator Data'!BD102&lt;1000,"x",ROUND((IF('Indicator Data'!L102&gt;AT$194,10,IF('Indicator Data'!L102&lt;AT$195,0,10-(AT$194-'Indicator Data'!L102)/(AT$194-AT$195)*10))),1))</f>
        <v>x</v>
      </c>
      <c r="AU100" s="61">
        <f t="shared" si="57"/>
        <v>0</v>
      </c>
      <c r="AV100" s="62">
        <f t="shared" si="58"/>
        <v>1.3</v>
      </c>
      <c r="AW100" s="59">
        <f>ROUND(IF('Indicator Data'!M102=0,0,IF('Indicator Data'!M102&gt;AW$194,10,IF('Indicator Data'!M102&lt;AW$195,0,10-(AW$194-'Indicator Data'!M102)/(AW$194-AW$195)*10))),1)</f>
        <v>0</v>
      </c>
      <c r="AX100" s="59">
        <f>ROUND(IF('Indicator Data'!N102=0,0,IF(LOG('Indicator Data'!N102)&gt;LOG(AX$194),10,IF(LOG('Indicator Data'!N102)&lt;LOG(AX$195),0,10-(LOG(AX$194)-LOG('Indicator Data'!N102))/(LOG(AX$194)-LOG(AX$195))*10))),1)</f>
        <v>0</v>
      </c>
      <c r="AY100" s="61">
        <f t="shared" si="59"/>
        <v>0</v>
      </c>
      <c r="AZ100" s="59">
        <f>'Indicator Data'!O102</f>
        <v>0</v>
      </c>
      <c r="BA100" s="59">
        <f>'Indicator Data'!P102</f>
        <v>0</v>
      </c>
      <c r="BB100" s="61">
        <f t="shared" si="60"/>
        <v>0</v>
      </c>
      <c r="BC100" s="62">
        <f t="shared" si="61"/>
        <v>0</v>
      </c>
      <c r="BD100" s="16"/>
      <c r="BE100" s="108"/>
    </row>
    <row r="101" spans="1:57" s="4" customFormat="1" x14ac:dyDescent="0.25">
      <c r="A101" s="131" t="s">
        <v>184</v>
      </c>
      <c r="B101" s="63" t="s">
        <v>183</v>
      </c>
      <c r="C101" s="59">
        <f>ROUND(IF('Indicator Data'!C103=0,0.1,IF(LOG('Indicator Data'!C103)&gt;C$194,10,IF(LOG('Indicator Data'!C103)&lt;C$195,0,10-(C$194-LOG('Indicator Data'!C103))/(C$194-C$195)*10))),1)</f>
        <v>0.1</v>
      </c>
      <c r="D101" s="59">
        <f>ROUND(IF('Indicator Data'!D103=0,0.1,IF(LOG('Indicator Data'!D103)&gt;D$194,10,IF(LOG('Indicator Data'!D103)&lt;D$195,0,10-(D$194-LOG('Indicator Data'!D103))/(D$194-D$195)*10))),1)</f>
        <v>0.1</v>
      </c>
      <c r="E101" s="59">
        <f t="shared" si="31"/>
        <v>0.1</v>
      </c>
      <c r="F101" s="59">
        <f>ROUND(IF('Indicator Data'!E103="No data",0.1,IF('Indicator Data'!E103=0,0,IF(LOG('Indicator Data'!E103)&gt;F$194,10,IF(LOG('Indicator Data'!E103)&lt;F$195,0,10-(F$194-LOG('Indicator Data'!E103))/(F$194-F$195)*10)))),1)</f>
        <v>5.5</v>
      </c>
      <c r="G101" s="59">
        <f>ROUND(IF('Indicator Data'!F103=0,0,IF(LOG('Indicator Data'!F103)&gt;G$194,10,IF(LOG('Indicator Data'!F103)&lt;G$195,0,10-(G$194-LOG('Indicator Data'!F103))/(G$194-G$195)*10))),1)</f>
        <v>0</v>
      </c>
      <c r="H101" s="59">
        <f>ROUND(IF('Indicator Data'!G103=0,0,IF(LOG('Indicator Data'!G103)&gt;H$194,10,IF(LOG('Indicator Data'!G103)&lt;H$195,0,10-(H$194-LOG('Indicator Data'!G103))/(H$194-H$195)*10))),1)</f>
        <v>0</v>
      </c>
      <c r="I101" s="59">
        <f>ROUND(IF('Indicator Data'!H103=0,0,IF(LOG('Indicator Data'!H103)&gt;I$194,10,IF(LOG('Indicator Data'!H103)&lt;I$195,0,10-(I$194-LOG('Indicator Data'!H103))/(I$194-I$195)*10))),1)</f>
        <v>0</v>
      </c>
      <c r="J101" s="59">
        <f t="shared" si="32"/>
        <v>0</v>
      </c>
      <c r="K101" s="59">
        <f>ROUND(IF('Indicator Data'!I103=0,0,IF(LOG('Indicator Data'!I103)&gt;K$194,10,IF(LOG('Indicator Data'!I103)&lt;K$195,0,10-(K$194-LOG('Indicator Data'!I103))/(K$194-K$195)*10))),1)</f>
        <v>0</v>
      </c>
      <c r="L101" s="59">
        <f t="shared" si="33"/>
        <v>0</v>
      </c>
      <c r="M101" s="59">
        <f>ROUND(IF('Indicator Data'!J103=0,0,IF(LOG('Indicator Data'!J103)&gt;M$194,10,IF(LOG('Indicator Data'!J103)&lt;M$195,0,10-(M$194-LOG('Indicator Data'!J103))/(M$194-M$195)*10))),1)</f>
        <v>0</v>
      </c>
      <c r="N101" s="60">
        <f>'Indicator Data'!C103/'Indicator Data'!$BC103</f>
        <v>0</v>
      </c>
      <c r="O101" s="60">
        <f>'Indicator Data'!D103/'Indicator Data'!$BC103</f>
        <v>0</v>
      </c>
      <c r="P101" s="60">
        <f>IF(F101=0.1,0,'Indicator Data'!E103/'Indicator Data'!$BC103)</f>
        <v>4.4123431606168393E-3</v>
      </c>
      <c r="Q101" s="60">
        <f>'Indicator Data'!F103/'Indicator Data'!$BC103</f>
        <v>0</v>
      </c>
      <c r="R101" s="60">
        <f>'Indicator Data'!G103/'Indicator Data'!$BC103</f>
        <v>0</v>
      </c>
      <c r="S101" s="60">
        <f>'Indicator Data'!H103/'Indicator Data'!$BC103</f>
        <v>0</v>
      </c>
      <c r="T101" s="60">
        <f>'Indicator Data'!I103/'Indicator Data'!$BC103</f>
        <v>0</v>
      </c>
      <c r="U101" s="60">
        <f>'Indicator Data'!J103/'Indicator Data'!$BC103</f>
        <v>0</v>
      </c>
      <c r="V101" s="59">
        <f t="shared" si="34"/>
        <v>0</v>
      </c>
      <c r="W101" s="59">
        <f t="shared" si="35"/>
        <v>0</v>
      </c>
      <c r="X101" s="59">
        <f t="shared" si="36"/>
        <v>0</v>
      </c>
      <c r="Y101" s="59">
        <f t="shared" si="37"/>
        <v>4.4000000000000004</v>
      </c>
      <c r="Z101" s="59">
        <f t="shared" si="38"/>
        <v>0</v>
      </c>
      <c r="AA101" s="59">
        <f t="shared" si="39"/>
        <v>0</v>
      </c>
      <c r="AB101" s="59">
        <f t="shared" si="40"/>
        <v>0</v>
      </c>
      <c r="AC101" s="59">
        <f t="shared" si="41"/>
        <v>0</v>
      </c>
      <c r="AD101" s="59">
        <f t="shared" si="42"/>
        <v>0</v>
      </c>
      <c r="AE101" s="59">
        <f t="shared" si="43"/>
        <v>0</v>
      </c>
      <c r="AF101" s="59">
        <f t="shared" si="44"/>
        <v>0</v>
      </c>
      <c r="AG101" s="59">
        <f>ROUND(IF('Indicator Data'!K103=0,0,IF('Indicator Data'!K103&gt;AG$194,10,IF('Indicator Data'!K103&lt;AG$195,0,10-(AG$194-'Indicator Data'!K103)/(AG$194-AG$195)*10))),1)</f>
        <v>2.7</v>
      </c>
      <c r="AH101" s="59">
        <f t="shared" si="45"/>
        <v>0.1</v>
      </c>
      <c r="AI101" s="59">
        <f t="shared" si="46"/>
        <v>0.1</v>
      </c>
      <c r="AJ101" s="59">
        <f t="shared" si="47"/>
        <v>0</v>
      </c>
      <c r="AK101" s="59">
        <f t="shared" si="48"/>
        <v>0</v>
      </c>
      <c r="AL101" s="59">
        <f t="shared" si="49"/>
        <v>0</v>
      </c>
      <c r="AM101" s="59">
        <f t="shared" si="50"/>
        <v>0</v>
      </c>
      <c r="AN101" s="59">
        <f t="shared" si="51"/>
        <v>0</v>
      </c>
      <c r="AO101" s="61">
        <f t="shared" si="52"/>
        <v>0.1</v>
      </c>
      <c r="AP101" s="61">
        <f t="shared" si="53"/>
        <v>5</v>
      </c>
      <c r="AQ101" s="61">
        <f t="shared" si="54"/>
        <v>0</v>
      </c>
      <c r="AR101" s="61">
        <f t="shared" si="55"/>
        <v>0</v>
      </c>
      <c r="AS101" s="59">
        <f t="shared" si="56"/>
        <v>1.4</v>
      </c>
      <c r="AT101" s="59">
        <f>IF('Indicator Data'!BD103&lt;1000,"x",ROUND((IF('Indicator Data'!L103&gt;AT$194,10,IF('Indicator Data'!L103&lt;AT$195,0,10-(AT$194-'Indicator Data'!L103)/(AT$194-AT$195)*10))),1))</f>
        <v>1.1000000000000001</v>
      </c>
      <c r="AU101" s="61">
        <f t="shared" si="57"/>
        <v>1.3</v>
      </c>
      <c r="AV101" s="62">
        <f t="shared" si="58"/>
        <v>1.5</v>
      </c>
      <c r="AW101" s="59">
        <f>ROUND(IF('Indicator Data'!M103=0,0,IF('Indicator Data'!M103&gt;AW$194,10,IF('Indicator Data'!M103&lt;AW$195,0,10-(AW$194-'Indicator Data'!M103)/(AW$194-AW$195)*10))),1)</f>
        <v>0.1</v>
      </c>
      <c r="AX101" s="59">
        <f>ROUND(IF('Indicator Data'!N103=0,0,IF(LOG('Indicator Data'!N103)&gt;LOG(AX$194),10,IF(LOG('Indicator Data'!N103)&lt;LOG(AX$195),0,10-(LOG(AX$194)-LOG('Indicator Data'!N103))/(LOG(AX$194)-LOG(AX$195))*10))),1)</f>
        <v>0</v>
      </c>
      <c r="AY101" s="61">
        <f t="shared" si="59"/>
        <v>0.1</v>
      </c>
      <c r="AZ101" s="59">
        <f>'Indicator Data'!O103</f>
        <v>0</v>
      </c>
      <c r="BA101" s="59">
        <f>'Indicator Data'!P103</f>
        <v>0</v>
      </c>
      <c r="BB101" s="61">
        <f t="shared" si="60"/>
        <v>0</v>
      </c>
      <c r="BC101" s="62">
        <f t="shared" si="61"/>
        <v>0.1</v>
      </c>
      <c r="BD101" s="16"/>
      <c r="BE101" s="108"/>
    </row>
    <row r="102" spans="1:57" s="4" customFormat="1" x14ac:dyDescent="0.25">
      <c r="A102" s="131" t="s">
        <v>186</v>
      </c>
      <c r="B102" s="63" t="s">
        <v>185</v>
      </c>
      <c r="C102" s="59">
        <f>ROUND(IF('Indicator Data'!C104=0,0.1,IF(LOG('Indicator Data'!C104)&gt;C$194,10,IF(LOG('Indicator Data'!C104)&lt;C$195,0,10-(C$194-LOG('Indicator Data'!C104))/(C$194-C$195)*10))),1)</f>
        <v>0.1</v>
      </c>
      <c r="D102" s="59">
        <f>ROUND(IF('Indicator Data'!D104=0,0.1,IF(LOG('Indicator Data'!D104)&gt;D$194,10,IF(LOG('Indicator Data'!D104)&lt;D$195,0,10-(D$194-LOG('Indicator Data'!D104))/(D$194-D$195)*10))),1)</f>
        <v>0.1</v>
      </c>
      <c r="E102" s="59">
        <f t="shared" si="31"/>
        <v>0.1</v>
      </c>
      <c r="F102" s="59">
        <f>ROUND(IF('Indicator Data'!E104="No data",0.1,IF('Indicator Data'!E104=0,0,IF(LOG('Indicator Data'!E104)&gt;F$194,10,IF(LOG('Indicator Data'!E104)&lt;F$195,0,10-(F$194-LOG('Indicator Data'!E104))/(F$194-F$195)*10)))),1)</f>
        <v>1.7</v>
      </c>
      <c r="G102" s="59">
        <f>ROUND(IF('Indicator Data'!F104=0,0,IF(LOG('Indicator Data'!F104)&gt;G$194,10,IF(LOG('Indicator Data'!F104)&lt;G$195,0,10-(G$194-LOG('Indicator Data'!F104))/(G$194-G$195)*10))),1)</f>
        <v>0</v>
      </c>
      <c r="H102" s="59">
        <f>ROUND(IF('Indicator Data'!G104=0,0,IF(LOG('Indicator Data'!G104)&gt;H$194,10,IF(LOG('Indicator Data'!G104)&lt;H$195,0,10-(H$194-LOG('Indicator Data'!G104))/(H$194-H$195)*10))),1)</f>
        <v>0</v>
      </c>
      <c r="I102" s="59">
        <f>ROUND(IF('Indicator Data'!H104=0,0,IF(LOG('Indicator Data'!H104)&gt;I$194,10,IF(LOG('Indicator Data'!H104)&lt;I$195,0,10-(I$194-LOG('Indicator Data'!H104))/(I$194-I$195)*10))),1)</f>
        <v>0</v>
      </c>
      <c r="J102" s="59">
        <f t="shared" si="32"/>
        <v>0</v>
      </c>
      <c r="K102" s="59">
        <f>ROUND(IF('Indicator Data'!I104=0,0,IF(LOG('Indicator Data'!I104)&gt;K$194,10,IF(LOG('Indicator Data'!I104)&lt;K$195,0,10-(K$194-LOG('Indicator Data'!I104))/(K$194-K$195)*10))),1)</f>
        <v>0</v>
      </c>
      <c r="L102" s="59">
        <f t="shared" si="33"/>
        <v>0</v>
      </c>
      <c r="M102" s="59">
        <f>ROUND(IF('Indicator Data'!J104=0,0,IF(LOG('Indicator Data'!J104)&gt;M$194,10,IF(LOG('Indicator Data'!J104)&lt;M$195,0,10-(M$194-LOG('Indicator Data'!J104))/(M$194-M$195)*10))),1)</f>
        <v>0</v>
      </c>
      <c r="N102" s="60">
        <f>'Indicator Data'!C104/'Indicator Data'!$BC104</f>
        <v>0</v>
      </c>
      <c r="O102" s="60">
        <f>'Indicator Data'!D104/'Indicator Data'!$BC104</f>
        <v>0</v>
      </c>
      <c r="P102" s="60">
        <f>IF(F102=0.1,0,'Indicator Data'!E104/'Indicator Data'!$BC104)</f>
        <v>9.0933201518076702E-4</v>
      </c>
      <c r="Q102" s="60">
        <f>'Indicator Data'!F104/'Indicator Data'!$BC104</f>
        <v>0</v>
      </c>
      <c r="R102" s="60">
        <f>'Indicator Data'!G104/'Indicator Data'!$BC104</f>
        <v>0</v>
      </c>
      <c r="S102" s="60">
        <f>'Indicator Data'!H104/'Indicator Data'!$BC104</f>
        <v>0</v>
      </c>
      <c r="T102" s="60">
        <f>'Indicator Data'!I104/'Indicator Data'!$BC104</f>
        <v>0</v>
      </c>
      <c r="U102" s="60">
        <f>'Indicator Data'!J104/'Indicator Data'!$BC104</f>
        <v>0</v>
      </c>
      <c r="V102" s="59">
        <f t="shared" si="34"/>
        <v>0</v>
      </c>
      <c r="W102" s="59">
        <f t="shared" si="35"/>
        <v>0</v>
      </c>
      <c r="X102" s="59">
        <f t="shared" si="36"/>
        <v>0</v>
      </c>
      <c r="Y102" s="59">
        <f t="shared" si="37"/>
        <v>0.9</v>
      </c>
      <c r="Z102" s="59">
        <f t="shared" si="38"/>
        <v>0</v>
      </c>
      <c r="AA102" s="59">
        <f t="shared" si="39"/>
        <v>0</v>
      </c>
      <c r="AB102" s="59">
        <f t="shared" si="40"/>
        <v>0</v>
      </c>
      <c r="AC102" s="59">
        <f t="shared" si="41"/>
        <v>0</v>
      </c>
      <c r="AD102" s="59">
        <f t="shared" si="42"/>
        <v>0</v>
      </c>
      <c r="AE102" s="59">
        <f t="shared" si="43"/>
        <v>0</v>
      </c>
      <c r="AF102" s="59">
        <f t="shared" si="44"/>
        <v>0</v>
      </c>
      <c r="AG102" s="59">
        <f>ROUND(IF('Indicator Data'!K104=0,0,IF('Indicator Data'!K104&gt;AG$194,10,IF('Indicator Data'!K104&lt;AG$195,0,10-(AG$194-'Indicator Data'!K104)/(AG$194-AG$195)*10))),1)</f>
        <v>0</v>
      </c>
      <c r="AH102" s="59">
        <f t="shared" si="45"/>
        <v>0.1</v>
      </c>
      <c r="AI102" s="59">
        <f t="shared" si="46"/>
        <v>0.1</v>
      </c>
      <c r="AJ102" s="59">
        <f t="shared" si="47"/>
        <v>0</v>
      </c>
      <c r="AK102" s="59">
        <f t="shared" si="48"/>
        <v>0</v>
      </c>
      <c r="AL102" s="59">
        <f t="shared" si="49"/>
        <v>0</v>
      </c>
      <c r="AM102" s="59">
        <f t="shared" si="50"/>
        <v>0</v>
      </c>
      <c r="AN102" s="59">
        <f t="shared" si="51"/>
        <v>0</v>
      </c>
      <c r="AO102" s="61">
        <f t="shared" si="52"/>
        <v>0.1</v>
      </c>
      <c r="AP102" s="61">
        <f t="shared" si="53"/>
        <v>1.3</v>
      </c>
      <c r="AQ102" s="61">
        <f t="shared" si="54"/>
        <v>0</v>
      </c>
      <c r="AR102" s="61">
        <f t="shared" si="55"/>
        <v>0</v>
      </c>
      <c r="AS102" s="59">
        <f t="shared" si="56"/>
        <v>0</v>
      </c>
      <c r="AT102" s="59">
        <f>IF('Indicator Data'!BD104&lt;1000,"x",ROUND((IF('Indicator Data'!L104&gt;AT$194,10,IF('Indicator Data'!L104&lt;AT$195,0,10-(AT$194-'Indicator Data'!L104)/(AT$194-AT$195)*10))),1))</f>
        <v>0</v>
      </c>
      <c r="AU102" s="61">
        <f t="shared" si="57"/>
        <v>0</v>
      </c>
      <c r="AV102" s="62">
        <f t="shared" si="58"/>
        <v>0.3</v>
      </c>
      <c r="AW102" s="59">
        <f>ROUND(IF('Indicator Data'!M104=0,0,IF('Indicator Data'!M104&gt;AW$194,10,IF('Indicator Data'!M104&lt;AW$195,0,10-(AW$194-'Indicator Data'!M104)/(AW$194-AW$195)*10))),1)</f>
        <v>0.2</v>
      </c>
      <c r="AX102" s="59">
        <f>ROUND(IF('Indicator Data'!N104=0,0,IF(LOG('Indicator Data'!N104)&gt;LOG(AX$194),10,IF(LOG('Indicator Data'!N104)&lt;LOG(AX$195),0,10-(LOG(AX$194)-LOG('Indicator Data'!N104))/(LOG(AX$194)-LOG(AX$195))*10))),1)</f>
        <v>0</v>
      </c>
      <c r="AY102" s="61">
        <f t="shared" si="59"/>
        <v>0.1</v>
      </c>
      <c r="AZ102" s="59">
        <f>'Indicator Data'!O104</f>
        <v>0</v>
      </c>
      <c r="BA102" s="59">
        <f>'Indicator Data'!P104</f>
        <v>0</v>
      </c>
      <c r="BB102" s="61">
        <f t="shared" si="60"/>
        <v>0</v>
      </c>
      <c r="BC102" s="62">
        <f t="shared" si="61"/>
        <v>0.1</v>
      </c>
      <c r="BD102" s="16"/>
      <c r="BE102" s="108"/>
    </row>
    <row r="103" spans="1:57" s="4" customFormat="1" x14ac:dyDescent="0.25">
      <c r="A103" s="131" t="s">
        <v>189</v>
      </c>
      <c r="B103" s="63" t="s">
        <v>188</v>
      </c>
      <c r="C103" s="59">
        <f>ROUND(IF('Indicator Data'!C105=0,0.1,IF(LOG('Indicator Data'!C105)&gt;C$194,10,IF(LOG('Indicator Data'!C105)&lt;C$195,0,10-(C$194-LOG('Indicator Data'!C105))/(C$194-C$195)*10))),1)</f>
        <v>0.1</v>
      </c>
      <c r="D103" s="59">
        <f>ROUND(IF('Indicator Data'!D105=0,0.1,IF(LOG('Indicator Data'!D105)&gt;D$194,10,IF(LOG('Indicator Data'!D105)&lt;D$195,0,10-(D$194-LOG('Indicator Data'!D105))/(D$194-D$195)*10))),1)</f>
        <v>0.1</v>
      </c>
      <c r="E103" s="59">
        <f t="shared" si="31"/>
        <v>0.1</v>
      </c>
      <c r="F103" s="59">
        <f>ROUND(IF('Indicator Data'!E105="No data",0.1,IF('Indicator Data'!E105=0,0,IF(LOG('Indicator Data'!E105)&gt;F$194,10,IF(LOG('Indicator Data'!E105)&lt;F$195,0,10-(F$194-LOG('Indicator Data'!E105))/(F$194-F$195)*10)))),1)</f>
        <v>7.7</v>
      </c>
      <c r="G103" s="59">
        <f>ROUND(IF('Indicator Data'!F105=0,0,IF(LOG('Indicator Data'!F105)&gt;G$194,10,IF(LOG('Indicator Data'!F105)&lt;G$195,0,10-(G$194-LOG('Indicator Data'!F105))/(G$194-G$195)*10))),1)</f>
        <v>7.4</v>
      </c>
      <c r="H103" s="59">
        <f>ROUND(IF('Indicator Data'!G105=0,0,IF(LOG('Indicator Data'!G105)&gt;H$194,10,IF(LOG('Indicator Data'!G105)&lt;H$195,0,10-(H$194-LOG('Indicator Data'!G105))/(H$194-H$195)*10))),1)</f>
        <v>8.9</v>
      </c>
      <c r="I103" s="59">
        <f>ROUND(IF('Indicator Data'!H105=0,0,IF(LOG('Indicator Data'!H105)&gt;I$194,10,IF(LOG('Indicator Data'!H105)&lt;I$195,0,10-(I$194-LOG('Indicator Data'!H105))/(I$194-I$195)*10))),1)</f>
        <v>8.1</v>
      </c>
      <c r="J103" s="59">
        <f t="shared" si="32"/>
        <v>8.5</v>
      </c>
      <c r="K103" s="59">
        <f>ROUND(IF('Indicator Data'!I105=0,0,IF(LOG('Indicator Data'!I105)&gt;K$194,10,IF(LOG('Indicator Data'!I105)&lt;K$195,0,10-(K$194-LOG('Indicator Data'!I105))/(K$194-K$195)*10))),1)</f>
        <v>7.6</v>
      </c>
      <c r="L103" s="59">
        <f t="shared" si="33"/>
        <v>8.1</v>
      </c>
      <c r="M103" s="59">
        <f>ROUND(IF('Indicator Data'!J105=0,0,IF(LOG('Indicator Data'!J105)&gt;M$194,10,IF(LOG('Indicator Data'!J105)&lt;M$195,0,10-(M$194-LOG('Indicator Data'!J105))/(M$194-M$195)*10))),1)</f>
        <v>9.5</v>
      </c>
      <c r="N103" s="60">
        <f>'Indicator Data'!C105/'Indicator Data'!$BC105</f>
        <v>0</v>
      </c>
      <c r="O103" s="60">
        <f>'Indicator Data'!D105/'Indicator Data'!$BC105</f>
        <v>0</v>
      </c>
      <c r="P103" s="60">
        <f>IF(F103=0.1,0,'Indicator Data'!E105/'Indicator Data'!$BC105)</f>
        <v>5.1348671084129101E-3</v>
      </c>
      <c r="Q103" s="60">
        <f>'Indicator Data'!F105/'Indicator Data'!$BC105</f>
        <v>2.1884944257509746E-6</v>
      </c>
      <c r="R103" s="60">
        <f>'Indicator Data'!G105/'Indicator Data'!$BC105</f>
        <v>1.5609891023084195E-2</v>
      </c>
      <c r="S103" s="60">
        <f>'Indicator Data'!H105/'Indicator Data'!$BC105</f>
        <v>3.1796585421241153E-3</v>
      </c>
      <c r="T103" s="60">
        <f>'Indicator Data'!I105/'Indicator Data'!$BC105</f>
        <v>2.9547196972197742E-6</v>
      </c>
      <c r="U103" s="60">
        <f>'Indicator Data'!J105/'Indicator Data'!$BC105</f>
        <v>2.770535354995142E-3</v>
      </c>
      <c r="V103" s="59">
        <f t="shared" si="34"/>
        <v>0</v>
      </c>
      <c r="W103" s="59">
        <f t="shared" si="35"/>
        <v>0</v>
      </c>
      <c r="X103" s="59">
        <f t="shared" si="36"/>
        <v>0</v>
      </c>
      <c r="Y103" s="59">
        <f t="shared" si="37"/>
        <v>5.0999999999999996</v>
      </c>
      <c r="Z103" s="59">
        <f t="shared" si="38"/>
        <v>7.4</v>
      </c>
      <c r="AA103" s="59">
        <f t="shared" si="39"/>
        <v>7.8</v>
      </c>
      <c r="AB103" s="59">
        <f t="shared" si="40"/>
        <v>6.4</v>
      </c>
      <c r="AC103" s="59">
        <f t="shared" si="41"/>
        <v>7.2</v>
      </c>
      <c r="AD103" s="59">
        <f t="shared" si="42"/>
        <v>6.9</v>
      </c>
      <c r="AE103" s="59">
        <f t="shared" si="43"/>
        <v>7.1</v>
      </c>
      <c r="AF103" s="59">
        <f t="shared" si="44"/>
        <v>0.9</v>
      </c>
      <c r="AG103" s="59">
        <f>ROUND(IF('Indicator Data'!K105=0,0,IF('Indicator Data'!K105&gt;AG$194,10,IF('Indicator Data'!K105&lt;AG$195,0,10-(AG$194-'Indicator Data'!K105)/(AG$194-AG$195)*10))),1)</f>
        <v>5.3</v>
      </c>
      <c r="AH103" s="59">
        <f t="shared" si="45"/>
        <v>0.1</v>
      </c>
      <c r="AI103" s="59">
        <f t="shared" si="46"/>
        <v>0.1</v>
      </c>
      <c r="AJ103" s="59">
        <f t="shared" si="47"/>
        <v>8.4</v>
      </c>
      <c r="AK103" s="59">
        <f t="shared" si="48"/>
        <v>7.3</v>
      </c>
      <c r="AL103" s="59">
        <f t="shared" si="49"/>
        <v>7.9</v>
      </c>
      <c r="AM103" s="59">
        <f t="shared" si="50"/>
        <v>7.3</v>
      </c>
      <c r="AN103" s="59">
        <f t="shared" si="51"/>
        <v>7.1</v>
      </c>
      <c r="AO103" s="61">
        <f t="shared" si="52"/>
        <v>0.1</v>
      </c>
      <c r="AP103" s="61">
        <f t="shared" si="53"/>
        <v>6.6</v>
      </c>
      <c r="AQ103" s="61">
        <f t="shared" si="54"/>
        <v>7.4</v>
      </c>
      <c r="AR103" s="61">
        <f t="shared" si="55"/>
        <v>7.6</v>
      </c>
      <c r="AS103" s="59">
        <f t="shared" si="56"/>
        <v>6.2</v>
      </c>
      <c r="AT103" s="59">
        <f>IF('Indicator Data'!BD105&lt;1000,"x",ROUND((IF('Indicator Data'!L105&gt;AT$194,10,IF('Indicator Data'!L105&lt;AT$195,0,10-(AT$194-'Indicator Data'!L105)/(AT$194-AT$195)*10))),1))</f>
        <v>1.1000000000000001</v>
      </c>
      <c r="AU103" s="61">
        <f t="shared" si="57"/>
        <v>3.7</v>
      </c>
      <c r="AV103" s="62">
        <f t="shared" si="58"/>
        <v>5.7</v>
      </c>
      <c r="AW103" s="59">
        <f>ROUND(IF('Indicator Data'!M105=0,0,IF('Indicator Data'!M105&gt;AW$194,10,IF('Indicator Data'!M105&lt;AW$195,0,10-(AW$194-'Indicator Data'!M105)/(AW$194-AW$195)*10))),1)</f>
        <v>1</v>
      </c>
      <c r="AX103" s="59">
        <f>ROUND(IF('Indicator Data'!N105=0,0,IF(LOG('Indicator Data'!N105)&gt;LOG(AX$194),10,IF(LOG('Indicator Data'!N105)&lt;LOG(AX$195),0,10-(LOG(AX$194)-LOG('Indicator Data'!N105))/(LOG(AX$194)-LOG(AX$195))*10))),1)</f>
        <v>1</v>
      </c>
      <c r="AY103" s="61">
        <f t="shared" si="59"/>
        <v>1</v>
      </c>
      <c r="AZ103" s="59">
        <f>'Indicator Data'!O105</f>
        <v>1</v>
      </c>
      <c r="BA103" s="59">
        <f>'Indicator Data'!P105</f>
        <v>0</v>
      </c>
      <c r="BB103" s="61">
        <f t="shared" si="60"/>
        <v>0</v>
      </c>
      <c r="BC103" s="62">
        <f t="shared" si="61"/>
        <v>0.7</v>
      </c>
      <c r="BD103" s="16"/>
      <c r="BE103" s="108"/>
    </row>
    <row r="104" spans="1:57" s="4" customFormat="1" x14ac:dyDescent="0.25">
      <c r="A104" s="131" t="s">
        <v>191</v>
      </c>
      <c r="B104" s="63" t="s">
        <v>190</v>
      </c>
      <c r="C104" s="59">
        <f>ROUND(IF('Indicator Data'!C106=0,0.1,IF(LOG('Indicator Data'!C106)&gt;C$194,10,IF(LOG('Indicator Data'!C106)&lt;C$195,0,10-(C$194-LOG('Indicator Data'!C106))/(C$194-C$195)*10))),1)</f>
        <v>7.8</v>
      </c>
      <c r="D104" s="59">
        <f>ROUND(IF('Indicator Data'!D106=0,0.1,IF(LOG('Indicator Data'!D106)&gt;D$194,10,IF(LOG('Indicator Data'!D106)&lt;D$195,0,10-(D$194-LOG('Indicator Data'!D106))/(D$194-D$195)*10))),1)</f>
        <v>0.1</v>
      </c>
      <c r="E104" s="59">
        <f t="shared" si="31"/>
        <v>5.0999999999999996</v>
      </c>
      <c r="F104" s="59">
        <f>ROUND(IF('Indicator Data'!E106="No data",0.1,IF('Indicator Data'!E106=0,0,IF(LOG('Indicator Data'!E106)&gt;F$194,10,IF(LOG('Indicator Data'!E106)&lt;F$195,0,10-(F$194-LOG('Indicator Data'!E106))/(F$194-F$195)*10)))),1)</f>
        <v>6.8</v>
      </c>
      <c r="G104" s="59">
        <f>ROUND(IF('Indicator Data'!F106=0,0,IF(LOG('Indicator Data'!F106)&gt;G$194,10,IF(LOG('Indicator Data'!F106)&lt;G$195,0,10-(G$194-LOG('Indicator Data'!F106))/(G$194-G$195)*10))),1)</f>
        <v>0</v>
      </c>
      <c r="H104" s="59">
        <f>ROUND(IF('Indicator Data'!G106=0,0,IF(LOG('Indicator Data'!G106)&gt;H$194,10,IF(LOG('Indicator Data'!G106)&lt;H$195,0,10-(H$194-LOG('Indicator Data'!G106))/(H$194-H$195)*10))),1)</f>
        <v>4.5999999999999996</v>
      </c>
      <c r="I104" s="59">
        <f>ROUND(IF('Indicator Data'!H106=0,0,IF(LOG('Indicator Data'!H106)&gt;I$194,10,IF(LOG('Indicator Data'!H106)&lt;I$195,0,10-(I$194-LOG('Indicator Data'!H106))/(I$194-I$195)*10))),1)</f>
        <v>0</v>
      </c>
      <c r="J104" s="59">
        <f t="shared" si="32"/>
        <v>2.6</v>
      </c>
      <c r="K104" s="59">
        <f>ROUND(IF('Indicator Data'!I106=0,0,IF(LOG('Indicator Data'!I106)&gt;K$194,10,IF(LOG('Indicator Data'!I106)&lt;K$195,0,10-(K$194-LOG('Indicator Data'!I106))/(K$194-K$195)*10))),1)</f>
        <v>0</v>
      </c>
      <c r="L104" s="59">
        <f t="shared" si="33"/>
        <v>1.4</v>
      </c>
      <c r="M104" s="59">
        <f>ROUND(IF('Indicator Data'!J106=0,0,IF(LOG('Indicator Data'!J106)&gt;M$194,10,IF(LOG('Indicator Data'!J106)&lt;M$195,0,10-(M$194-LOG('Indicator Data'!J106))/(M$194-M$195)*10))),1)</f>
        <v>10</v>
      </c>
      <c r="N104" s="60">
        <f>'Indicator Data'!C106/'Indicator Data'!$BC106</f>
        <v>7.9497237085906971E-4</v>
      </c>
      <c r="O104" s="60">
        <f>'Indicator Data'!D106/'Indicator Data'!$BC106</f>
        <v>0</v>
      </c>
      <c r="P104" s="60">
        <f>IF(F104=0.1,0,'Indicator Data'!E106/'Indicator Data'!$BC106)</f>
        <v>3.065908711207902E-3</v>
      </c>
      <c r="Q104" s="60">
        <f>'Indicator Data'!F106/'Indicator Data'!$BC106</f>
        <v>0</v>
      </c>
      <c r="R104" s="60">
        <f>'Indicator Data'!G106/'Indicator Data'!$BC106</f>
        <v>4.0415780089902298E-4</v>
      </c>
      <c r="S104" s="60">
        <f>'Indicator Data'!H106/'Indicator Data'!$BC106</f>
        <v>0</v>
      </c>
      <c r="T104" s="60">
        <f>'Indicator Data'!I106/'Indicator Data'!$BC106</f>
        <v>0</v>
      </c>
      <c r="U104" s="60">
        <f>'Indicator Data'!J106/'Indicator Data'!$BC106</f>
        <v>4.8039048854996505E-2</v>
      </c>
      <c r="V104" s="59">
        <f t="shared" si="34"/>
        <v>4</v>
      </c>
      <c r="W104" s="59">
        <f t="shared" si="35"/>
        <v>0</v>
      </c>
      <c r="X104" s="59">
        <f t="shared" si="36"/>
        <v>2.2000000000000002</v>
      </c>
      <c r="Y104" s="59">
        <f t="shared" si="37"/>
        <v>3.1</v>
      </c>
      <c r="Z104" s="59">
        <f t="shared" si="38"/>
        <v>0</v>
      </c>
      <c r="AA104" s="59">
        <f t="shared" si="39"/>
        <v>0.2</v>
      </c>
      <c r="AB104" s="59">
        <f t="shared" si="40"/>
        <v>0</v>
      </c>
      <c r="AC104" s="59">
        <f t="shared" si="41"/>
        <v>0.1</v>
      </c>
      <c r="AD104" s="59">
        <f t="shared" si="42"/>
        <v>0</v>
      </c>
      <c r="AE104" s="59">
        <f t="shared" si="43"/>
        <v>0.1</v>
      </c>
      <c r="AF104" s="59">
        <f t="shared" si="44"/>
        <v>10</v>
      </c>
      <c r="AG104" s="59">
        <f>ROUND(IF('Indicator Data'!K106=0,0,IF('Indicator Data'!K106&gt;AG$194,10,IF('Indicator Data'!K106&lt;AG$195,0,10-(AG$194-'Indicator Data'!K106)/(AG$194-AG$195)*10))),1)</f>
        <v>8</v>
      </c>
      <c r="AH104" s="59">
        <f t="shared" si="45"/>
        <v>5.9</v>
      </c>
      <c r="AI104" s="59">
        <f t="shared" si="46"/>
        <v>0.1</v>
      </c>
      <c r="AJ104" s="59">
        <f t="shared" si="47"/>
        <v>2.4</v>
      </c>
      <c r="AK104" s="59">
        <f t="shared" si="48"/>
        <v>0</v>
      </c>
      <c r="AL104" s="59">
        <f t="shared" si="49"/>
        <v>1.3</v>
      </c>
      <c r="AM104" s="59">
        <f t="shared" si="50"/>
        <v>0</v>
      </c>
      <c r="AN104" s="59">
        <f t="shared" si="51"/>
        <v>10</v>
      </c>
      <c r="AO104" s="61">
        <f t="shared" si="52"/>
        <v>3.8</v>
      </c>
      <c r="AP104" s="61">
        <f t="shared" si="53"/>
        <v>5.2</v>
      </c>
      <c r="AQ104" s="61">
        <f t="shared" si="54"/>
        <v>0</v>
      </c>
      <c r="AR104" s="61">
        <f t="shared" si="55"/>
        <v>0.8</v>
      </c>
      <c r="AS104" s="59">
        <f t="shared" si="56"/>
        <v>9</v>
      </c>
      <c r="AT104" s="59">
        <f>IF('Indicator Data'!BD106&lt;1000,"x",ROUND((IF('Indicator Data'!L106&gt;AT$194,10,IF('Indicator Data'!L106&lt;AT$195,0,10-(AT$194-'Indicator Data'!L106)/(AT$194-AT$195)*10))),1))</f>
        <v>1.1000000000000001</v>
      </c>
      <c r="AU104" s="61">
        <f t="shared" si="57"/>
        <v>5.0999999999999996</v>
      </c>
      <c r="AV104" s="62">
        <f t="shared" si="58"/>
        <v>3.3</v>
      </c>
      <c r="AW104" s="59">
        <f>ROUND(IF('Indicator Data'!M106=0,0,IF('Indicator Data'!M106&gt;AW$194,10,IF('Indicator Data'!M106&lt;AW$195,0,10-(AW$194-'Indicator Data'!M106)/(AW$194-AW$195)*10))),1)</f>
        <v>0.6</v>
      </c>
      <c r="AX104" s="59">
        <f>ROUND(IF('Indicator Data'!N106=0,0,IF(LOG('Indicator Data'!N106)&gt;LOG(AX$194),10,IF(LOG('Indicator Data'!N106)&lt;LOG(AX$195),0,10-(LOG(AX$194)-LOG('Indicator Data'!N106))/(LOG(AX$194)-LOG(AX$195))*10))),1)</f>
        <v>0.7</v>
      </c>
      <c r="AY104" s="61">
        <f t="shared" si="59"/>
        <v>0.7</v>
      </c>
      <c r="AZ104" s="59">
        <f>'Indicator Data'!O106</f>
        <v>0</v>
      </c>
      <c r="BA104" s="59">
        <f>'Indicator Data'!P106</f>
        <v>0</v>
      </c>
      <c r="BB104" s="61">
        <f t="shared" si="60"/>
        <v>0</v>
      </c>
      <c r="BC104" s="62">
        <f t="shared" si="61"/>
        <v>0.5</v>
      </c>
      <c r="BD104" s="16"/>
      <c r="BE104" s="108"/>
    </row>
    <row r="105" spans="1:57" s="4" customFormat="1" x14ac:dyDescent="0.25">
      <c r="A105" s="131" t="s">
        <v>193</v>
      </c>
      <c r="B105" s="63" t="s">
        <v>192</v>
      </c>
      <c r="C105" s="59">
        <f>ROUND(IF('Indicator Data'!C107=0,0.1,IF(LOG('Indicator Data'!C107)&gt;C$194,10,IF(LOG('Indicator Data'!C107)&lt;C$195,0,10-(C$194-LOG('Indicator Data'!C107))/(C$194-C$195)*10))),1)</f>
        <v>8.5</v>
      </c>
      <c r="D105" s="59">
        <f>ROUND(IF('Indicator Data'!D107=0,0.1,IF(LOG('Indicator Data'!D107)&gt;D$194,10,IF(LOG('Indicator Data'!D107)&lt;D$195,0,10-(D$194-LOG('Indicator Data'!D107))/(D$194-D$195)*10))),1)</f>
        <v>0.1</v>
      </c>
      <c r="E105" s="59">
        <f t="shared" si="31"/>
        <v>5.7</v>
      </c>
      <c r="F105" s="59">
        <f>ROUND(IF('Indicator Data'!E107="No data",0.1,IF('Indicator Data'!E107=0,0,IF(LOG('Indicator Data'!E107)&gt;F$194,10,IF(LOG('Indicator Data'!E107)&lt;F$195,0,10-(F$194-LOG('Indicator Data'!E107))/(F$194-F$195)*10)))),1)</f>
        <v>7.9</v>
      </c>
      <c r="G105" s="59">
        <f>ROUND(IF('Indicator Data'!F107=0,0,IF(LOG('Indicator Data'!F107)&gt;G$194,10,IF(LOG('Indicator Data'!F107)&lt;G$195,0,10-(G$194-LOG('Indicator Data'!F107))/(G$194-G$195)*10))),1)</f>
        <v>6.1</v>
      </c>
      <c r="H105" s="59">
        <f>ROUND(IF('Indicator Data'!G107=0,0,IF(LOG('Indicator Data'!G107)&gt;H$194,10,IF(LOG('Indicator Data'!G107)&lt;H$195,0,10-(H$194-LOG('Indicator Data'!G107))/(H$194-H$195)*10))),1)</f>
        <v>3.7</v>
      </c>
      <c r="I105" s="59">
        <f>ROUND(IF('Indicator Data'!H107=0,0,IF(LOG('Indicator Data'!H107)&gt;I$194,10,IF(LOG('Indicator Data'!H107)&lt;I$195,0,10-(I$194-LOG('Indicator Data'!H107))/(I$194-I$195)*10))),1)</f>
        <v>0</v>
      </c>
      <c r="J105" s="59">
        <f t="shared" si="32"/>
        <v>2</v>
      </c>
      <c r="K105" s="59">
        <f>ROUND(IF('Indicator Data'!I107=0,0,IF(LOG('Indicator Data'!I107)&gt;K$194,10,IF(LOG('Indicator Data'!I107)&lt;K$195,0,10-(K$194-LOG('Indicator Data'!I107))/(K$194-K$195)*10))),1)</f>
        <v>0</v>
      </c>
      <c r="L105" s="59">
        <f t="shared" si="33"/>
        <v>1</v>
      </c>
      <c r="M105" s="59">
        <f>ROUND(IF('Indicator Data'!J107=0,0,IF(LOG('Indicator Data'!J107)&gt;M$194,10,IF(LOG('Indicator Data'!J107)&lt;M$195,0,10-(M$194-LOG('Indicator Data'!J107))/(M$194-M$195)*10))),1)</f>
        <v>9.9</v>
      </c>
      <c r="N105" s="60">
        <f>'Indicator Data'!C107/'Indicator Data'!$BC107</f>
        <v>8.2352487758150493E-4</v>
      </c>
      <c r="O105" s="60">
        <f>'Indicator Data'!D107/'Indicator Data'!$BC107</f>
        <v>0</v>
      </c>
      <c r="P105" s="60">
        <f>IF(F105=0.1,0,'Indicator Data'!E107/'Indicator Data'!$BC107)</f>
        <v>4.7858511018755261E-3</v>
      </c>
      <c r="Q105" s="60">
        <f>'Indicator Data'!F107/'Indicator Data'!$BC107</f>
        <v>3.8719617318415387E-7</v>
      </c>
      <c r="R105" s="60">
        <f>'Indicator Data'!G107/'Indicator Data'!$BC107</f>
        <v>1.0156032092460502E-4</v>
      </c>
      <c r="S105" s="60">
        <f>'Indicator Data'!H107/'Indicator Data'!$BC107</f>
        <v>0</v>
      </c>
      <c r="T105" s="60">
        <f>'Indicator Data'!I107/'Indicator Data'!$BC107</f>
        <v>0</v>
      </c>
      <c r="U105" s="60">
        <f>'Indicator Data'!J107/'Indicator Data'!$BC107</f>
        <v>2.9768743440413505E-3</v>
      </c>
      <c r="V105" s="59">
        <f t="shared" si="34"/>
        <v>4.0999999999999996</v>
      </c>
      <c r="W105" s="59">
        <f t="shared" si="35"/>
        <v>0</v>
      </c>
      <c r="X105" s="59">
        <f t="shared" si="36"/>
        <v>2.2999999999999998</v>
      </c>
      <c r="Y105" s="59">
        <f t="shared" si="37"/>
        <v>4.8</v>
      </c>
      <c r="Z105" s="59">
        <f t="shared" si="38"/>
        <v>5.8</v>
      </c>
      <c r="AA105" s="59">
        <f t="shared" si="39"/>
        <v>0.1</v>
      </c>
      <c r="AB105" s="59">
        <f t="shared" si="40"/>
        <v>0</v>
      </c>
      <c r="AC105" s="59">
        <f t="shared" si="41"/>
        <v>0.1</v>
      </c>
      <c r="AD105" s="59">
        <f t="shared" si="42"/>
        <v>0</v>
      </c>
      <c r="AE105" s="59">
        <f t="shared" si="43"/>
        <v>0.1</v>
      </c>
      <c r="AF105" s="59">
        <f t="shared" si="44"/>
        <v>1</v>
      </c>
      <c r="AG105" s="59">
        <f>ROUND(IF('Indicator Data'!K107=0,0,IF('Indicator Data'!K107&gt;AG$194,10,IF('Indicator Data'!K107&lt;AG$195,0,10-(AG$194-'Indicator Data'!K107)/(AG$194-AG$195)*10))),1)</f>
        <v>2.7</v>
      </c>
      <c r="AH105" s="59">
        <f t="shared" si="45"/>
        <v>6.3</v>
      </c>
      <c r="AI105" s="59">
        <f t="shared" si="46"/>
        <v>0.1</v>
      </c>
      <c r="AJ105" s="59">
        <f t="shared" si="47"/>
        <v>1.9</v>
      </c>
      <c r="AK105" s="59">
        <f t="shared" si="48"/>
        <v>0</v>
      </c>
      <c r="AL105" s="59">
        <f t="shared" si="49"/>
        <v>1</v>
      </c>
      <c r="AM105" s="59">
        <f t="shared" si="50"/>
        <v>0</v>
      </c>
      <c r="AN105" s="59">
        <f t="shared" si="51"/>
        <v>7.6</v>
      </c>
      <c r="AO105" s="61">
        <f t="shared" si="52"/>
        <v>4.2</v>
      </c>
      <c r="AP105" s="61">
        <f t="shared" si="53"/>
        <v>6.6</v>
      </c>
      <c r="AQ105" s="61">
        <f t="shared" si="54"/>
        <v>6</v>
      </c>
      <c r="AR105" s="61">
        <f t="shared" si="55"/>
        <v>0.6</v>
      </c>
      <c r="AS105" s="59">
        <f t="shared" si="56"/>
        <v>5.2</v>
      </c>
      <c r="AT105" s="59">
        <f>IF('Indicator Data'!BD107&lt;1000,"x",ROUND((IF('Indicator Data'!L107&gt;AT$194,10,IF('Indicator Data'!L107&lt;AT$195,0,10-(AT$194-'Indicator Data'!L107)/(AT$194-AT$195)*10))),1))</f>
        <v>0</v>
      </c>
      <c r="AU105" s="61">
        <f t="shared" si="57"/>
        <v>2.6</v>
      </c>
      <c r="AV105" s="62">
        <f t="shared" si="58"/>
        <v>4.3</v>
      </c>
      <c r="AW105" s="59">
        <f>ROUND(IF('Indicator Data'!M107=0,0,IF('Indicator Data'!M107&gt;AW$194,10,IF('Indicator Data'!M107&lt;AW$195,0,10-(AW$194-'Indicator Data'!M107)/(AW$194-AW$195)*10))),1)</f>
        <v>2.9</v>
      </c>
      <c r="AX105" s="59">
        <f>ROUND(IF('Indicator Data'!N107=0,0,IF(LOG('Indicator Data'!N107)&gt;LOG(AX$194),10,IF(LOG('Indicator Data'!N107)&lt;LOG(AX$195),0,10-(LOG(AX$194)-LOG('Indicator Data'!N107))/(LOG(AX$194)-LOG(AX$195))*10))),1)</f>
        <v>6</v>
      </c>
      <c r="AY105" s="61">
        <f t="shared" si="59"/>
        <v>4.5999999999999996</v>
      </c>
      <c r="AZ105" s="59">
        <f>'Indicator Data'!O107</f>
        <v>3</v>
      </c>
      <c r="BA105" s="59">
        <f>'Indicator Data'!P107</f>
        <v>3</v>
      </c>
      <c r="BB105" s="61">
        <f t="shared" si="60"/>
        <v>0</v>
      </c>
      <c r="BC105" s="62">
        <f t="shared" si="61"/>
        <v>3.2</v>
      </c>
      <c r="BD105" s="16"/>
      <c r="BE105" s="108"/>
    </row>
    <row r="106" spans="1:57" s="4" customFormat="1" x14ac:dyDescent="0.25">
      <c r="A106" s="131" t="s">
        <v>195</v>
      </c>
      <c r="B106" s="63" t="s">
        <v>194</v>
      </c>
      <c r="C106" s="59">
        <f>ROUND(IF('Indicator Data'!C108=0,0.1,IF(LOG('Indicator Data'!C108)&gt;C$194,10,IF(LOG('Indicator Data'!C108)&lt;C$195,0,10-(C$194-LOG('Indicator Data'!C108))/(C$194-C$195)*10))),1)</f>
        <v>0.1</v>
      </c>
      <c r="D106" s="59">
        <f>ROUND(IF('Indicator Data'!D108=0,0.1,IF(LOG('Indicator Data'!D108)&gt;D$194,10,IF(LOG('Indicator Data'!D108)&lt;D$195,0,10-(D$194-LOG('Indicator Data'!D108))/(D$194-D$195)*10))),1)</f>
        <v>0.1</v>
      </c>
      <c r="E106" s="59">
        <f t="shared" si="31"/>
        <v>0.1</v>
      </c>
      <c r="F106" s="59">
        <f>ROUND(IF('Indicator Data'!E108="No data",0.1,IF('Indicator Data'!E108=0,0,IF(LOG('Indicator Data'!E108)&gt;F$194,10,IF(LOG('Indicator Data'!E108)&lt;F$195,0,10-(F$194-LOG('Indicator Data'!E108))/(F$194-F$195)*10)))),1)</f>
        <v>0.1</v>
      </c>
      <c r="G106" s="59">
        <f>ROUND(IF('Indicator Data'!F108=0,0,IF(LOG('Indicator Data'!F108)&gt;G$194,10,IF(LOG('Indicator Data'!F108)&lt;G$195,0,10-(G$194-LOG('Indicator Data'!F108))/(G$194-G$195)*10))),1)</f>
        <v>8.1</v>
      </c>
      <c r="H106" s="59">
        <f>ROUND(IF('Indicator Data'!G108=0,0,IF(LOG('Indicator Data'!G108)&gt;H$194,10,IF(LOG('Indicator Data'!G108)&lt;H$195,0,10-(H$194-LOG('Indicator Data'!G108))/(H$194-H$195)*10))),1)</f>
        <v>0</v>
      </c>
      <c r="I106" s="59">
        <f>ROUND(IF('Indicator Data'!H108=0,0,IF(LOG('Indicator Data'!H108)&gt;I$194,10,IF(LOG('Indicator Data'!H108)&lt;I$195,0,10-(I$194-LOG('Indicator Data'!H108))/(I$194-I$195)*10))),1)</f>
        <v>0</v>
      </c>
      <c r="J106" s="59">
        <f t="shared" si="32"/>
        <v>0</v>
      </c>
      <c r="K106" s="59">
        <f>ROUND(IF('Indicator Data'!I108=0,0,IF(LOG('Indicator Data'!I108)&gt;K$194,10,IF(LOG('Indicator Data'!I108)&lt;K$195,0,10-(K$194-LOG('Indicator Data'!I108))/(K$194-K$195)*10))),1)</f>
        <v>0</v>
      </c>
      <c r="L106" s="59">
        <f t="shared" si="33"/>
        <v>0</v>
      </c>
      <c r="M106" s="59">
        <f>ROUND(IF('Indicator Data'!J108=0,0,IF(LOG('Indicator Data'!J108)&gt;M$194,10,IF(LOG('Indicator Data'!J108)&lt;M$195,0,10-(M$194-LOG('Indicator Data'!J108))/(M$194-M$195)*10))),1)</f>
        <v>0</v>
      </c>
      <c r="N106" s="60">
        <f>'Indicator Data'!C108/'Indicator Data'!$BC108</f>
        <v>0</v>
      </c>
      <c r="O106" s="60">
        <f>'Indicator Data'!D108/'Indicator Data'!$BC108</f>
        <v>0</v>
      </c>
      <c r="P106" s="60">
        <f>IF(F106=0.1,0,'Indicator Data'!E108/'Indicator Data'!$BC108)</f>
        <v>0</v>
      </c>
      <c r="Q106" s="60">
        <f>'Indicator Data'!F108/'Indicator Data'!$BC108</f>
        <v>2.8451627968364518E-4</v>
      </c>
      <c r="R106" s="60">
        <f>'Indicator Data'!G108/'Indicator Data'!$BC108</f>
        <v>0</v>
      </c>
      <c r="S106" s="60">
        <f>'Indicator Data'!H108/'Indicator Data'!$BC108</f>
        <v>0</v>
      </c>
      <c r="T106" s="60">
        <f>'Indicator Data'!I108/'Indicator Data'!$BC108</f>
        <v>0</v>
      </c>
      <c r="U106" s="60">
        <f>'Indicator Data'!J108/'Indicator Data'!$BC108</f>
        <v>0</v>
      </c>
      <c r="V106" s="59">
        <f t="shared" si="34"/>
        <v>0</v>
      </c>
      <c r="W106" s="59">
        <f t="shared" si="35"/>
        <v>0</v>
      </c>
      <c r="X106" s="59">
        <f t="shared" si="36"/>
        <v>0</v>
      </c>
      <c r="Y106" s="59">
        <f t="shared" si="37"/>
        <v>0.1</v>
      </c>
      <c r="Z106" s="59">
        <f t="shared" si="38"/>
        <v>10</v>
      </c>
      <c r="AA106" s="59">
        <f t="shared" si="39"/>
        <v>0</v>
      </c>
      <c r="AB106" s="59">
        <f t="shared" si="40"/>
        <v>0</v>
      </c>
      <c r="AC106" s="59">
        <f t="shared" si="41"/>
        <v>0</v>
      </c>
      <c r="AD106" s="59">
        <f t="shared" si="42"/>
        <v>0</v>
      </c>
      <c r="AE106" s="59">
        <f t="shared" si="43"/>
        <v>0</v>
      </c>
      <c r="AF106" s="59">
        <f t="shared" si="44"/>
        <v>0</v>
      </c>
      <c r="AG106" s="59">
        <f>ROUND(IF('Indicator Data'!K108=0,0,IF('Indicator Data'!K108&gt;AG$194,10,IF('Indicator Data'!K108&lt;AG$195,0,10-(AG$194-'Indicator Data'!K108)/(AG$194-AG$195)*10))),1)</f>
        <v>0</v>
      </c>
      <c r="AH106" s="59">
        <f t="shared" si="45"/>
        <v>0.1</v>
      </c>
      <c r="AI106" s="59">
        <f t="shared" si="46"/>
        <v>0.1</v>
      </c>
      <c r="AJ106" s="59">
        <f t="shared" si="47"/>
        <v>0</v>
      </c>
      <c r="AK106" s="59">
        <f t="shared" si="48"/>
        <v>0</v>
      </c>
      <c r="AL106" s="59">
        <f t="shared" si="49"/>
        <v>0</v>
      </c>
      <c r="AM106" s="59">
        <f t="shared" si="50"/>
        <v>0</v>
      </c>
      <c r="AN106" s="59">
        <f t="shared" si="51"/>
        <v>0</v>
      </c>
      <c r="AO106" s="61">
        <f t="shared" si="52"/>
        <v>0.1</v>
      </c>
      <c r="AP106" s="61">
        <f t="shared" si="53"/>
        <v>0.1</v>
      </c>
      <c r="AQ106" s="61">
        <f t="shared" si="54"/>
        <v>9.3000000000000007</v>
      </c>
      <c r="AR106" s="61">
        <f t="shared" si="55"/>
        <v>0</v>
      </c>
      <c r="AS106" s="59">
        <f t="shared" si="56"/>
        <v>0</v>
      </c>
      <c r="AT106" s="59" t="str">
        <f>IF('Indicator Data'!BD108&lt;1000,"x",ROUND((IF('Indicator Data'!L108&gt;AT$194,10,IF('Indicator Data'!L108&lt;AT$195,0,10-(AT$194-'Indicator Data'!L108)/(AT$194-AT$195)*10))),1))</f>
        <v>x</v>
      </c>
      <c r="AU106" s="61">
        <f t="shared" si="57"/>
        <v>0</v>
      </c>
      <c r="AV106" s="62">
        <f t="shared" si="58"/>
        <v>3.4</v>
      </c>
      <c r="AW106" s="59">
        <f>ROUND(IF('Indicator Data'!M108=0,0,IF('Indicator Data'!M108&gt;AW$194,10,IF('Indicator Data'!M108&lt;AW$195,0,10-(AW$194-'Indicator Data'!M108)/(AW$194-AW$195)*10))),1)</f>
        <v>0</v>
      </c>
      <c r="AX106" s="59">
        <f>ROUND(IF('Indicator Data'!N108=0,0,IF(LOG('Indicator Data'!N108)&gt;LOG(AX$194),10,IF(LOG('Indicator Data'!N108)&lt;LOG(AX$195),0,10-(LOG(AX$194)-LOG('Indicator Data'!N108))/(LOG(AX$194)-LOG(AX$195))*10))),1)</f>
        <v>0</v>
      </c>
      <c r="AY106" s="61">
        <f t="shared" si="59"/>
        <v>0</v>
      </c>
      <c r="AZ106" s="59">
        <f>'Indicator Data'!O108</f>
        <v>1</v>
      </c>
      <c r="BA106" s="59">
        <f>'Indicator Data'!P108</f>
        <v>0</v>
      </c>
      <c r="BB106" s="61">
        <f t="shared" si="60"/>
        <v>0</v>
      </c>
      <c r="BC106" s="62">
        <f t="shared" si="61"/>
        <v>0</v>
      </c>
      <c r="BD106" s="16"/>
      <c r="BE106" s="108"/>
    </row>
    <row r="107" spans="1:57" s="4" customFormat="1" x14ac:dyDescent="0.25">
      <c r="A107" s="131" t="s">
        <v>197</v>
      </c>
      <c r="B107" s="63" t="s">
        <v>196</v>
      </c>
      <c r="C107" s="59">
        <f>ROUND(IF('Indicator Data'!C109=0,0.1,IF(LOG('Indicator Data'!C109)&gt;C$194,10,IF(LOG('Indicator Data'!C109)&lt;C$195,0,10-(C$194-LOG('Indicator Data'!C109))/(C$194-C$195)*10))),1)</f>
        <v>0.1</v>
      </c>
      <c r="D107" s="59">
        <f>ROUND(IF('Indicator Data'!D109=0,0.1,IF(LOG('Indicator Data'!D109)&gt;D$194,10,IF(LOG('Indicator Data'!D109)&lt;D$195,0,10-(D$194-LOG('Indicator Data'!D109))/(D$194-D$195)*10))),1)</f>
        <v>0.1</v>
      </c>
      <c r="E107" s="59">
        <f t="shared" si="31"/>
        <v>0.1</v>
      </c>
      <c r="F107" s="59">
        <f>ROUND(IF('Indicator Data'!E109="No data",0.1,IF('Indicator Data'!E109=0,0,IF(LOG('Indicator Data'!E109)&gt;F$194,10,IF(LOG('Indicator Data'!E109)&lt;F$195,0,10-(F$194-LOG('Indicator Data'!E109))/(F$194-F$195)*10)))),1)</f>
        <v>7.4</v>
      </c>
      <c r="G107" s="59">
        <f>ROUND(IF('Indicator Data'!F109=0,0,IF(LOG('Indicator Data'!F109)&gt;G$194,10,IF(LOG('Indicator Data'!F109)&lt;G$195,0,10-(G$194-LOG('Indicator Data'!F109))/(G$194-G$195)*10))),1)</f>
        <v>0</v>
      </c>
      <c r="H107" s="59">
        <f>ROUND(IF('Indicator Data'!G109=0,0,IF(LOG('Indicator Data'!G109)&gt;H$194,10,IF(LOG('Indicator Data'!G109)&lt;H$195,0,10-(H$194-LOG('Indicator Data'!G109))/(H$194-H$195)*10))),1)</f>
        <v>0</v>
      </c>
      <c r="I107" s="59">
        <f>ROUND(IF('Indicator Data'!H109=0,0,IF(LOG('Indicator Data'!H109)&gt;I$194,10,IF(LOG('Indicator Data'!H109)&lt;I$195,0,10-(I$194-LOG('Indicator Data'!H109))/(I$194-I$195)*10))),1)</f>
        <v>0</v>
      </c>
      <c r="J107" s="59">
        <f t="shared" si="32"/>
        <v>0</v>
      </c>
      <c r="K107" s="59">
        <f>ROUND(IF('Indicator Data'!I109=0,0,IF(LOG('Indicator Data'!I109)&gt;K$194,10,IF(LOG('Indicator Data'!I109)&lt;K$195,0,10-(K$194-LOG('Indicator Data'!I109))/(K$194-K$195)*10))),1)</f>
        <v>0</v>
      </c>
      <c r="L107" s="59">
        <f t="shared" si="33"/>
        <v>0</v>
      </c>
      <c r="M107" s="59">
        <f>ROUND(IF('Indicator Data'!J109=0,0,IF(LOG('Indicator Data'!J109)&gt;M$194,10,IF(LOG('Indicator Data'!J109)&lt;M$195,0,10-(M$194-LOG('Indicator Data'!J109))/(M$194-M$195)*10))),1)</f>
        <v>10</v>
      </c>
      <c r="N107" s="60">
        <f>'Indicator Data'!C109/'Indicator Data'!$BC109</f>
        <v>0</v>
      </c>
      <c r="O107" s="60">
        <f>'Indicator Data'!D109/'Indicator Data'!$BC109</f>
        <v>0</v>
      </c>
      <c r="P107" s="60">
        <f>IF(F107=0.1,0,'Indicator Data'!E109/'Indicator Data'!$BC109)</f>
        <v>5.9758180942159882E-3</v>
      </c>
      <c r="Q107" s="60">
        <f>'Indicator Data'!F109/'Indicator Data'!$BC109</f>
        <v>0</v>
      </c>
      <c r="R107" s="60">
        <f>'Indicator Data'!G109/'Indicator Data'!$BC109</f>
        <v>0</v>
      </c>
      <c r="S107" s="60">
        <f>'Indicator Data'!H109/'Indicator Data'!$BC109</f>
        <v>0</v>
      </c>
      <c r="T107" s="60">
        <f>'Indicator Data'!I109/'Indicator Data'!$BC109</f>
        <v>0</v>
      </c>
      <c r="U107" s="60">
        <f>'Indicator Data'!J109/'Indicator Data'!$BC109</f>
        <v>1.3593938511161896E-2</v>
      </c>
      <c r="V107" s="59">
        <f t="shared" si="34"/>
        <v>0</v>
      </c>
      <c r="W107" s="59">
        <f t="shared" si="35"/>
        <v>0</v>
      </c>
      <c r="X107" s="59">
        <f t="shared" si="36"/>
        <v>0</v>
      </c>
      <c r="Y107" s="59">
        <f t="shared" si="37"/>
        <v>6</v>
      </c>
      <c r="Z107" s="59">
        <f t="shared" si="38"/>
        <v>0</v>
      </c>
      <c r="AA107" s="59">
        <f t="shared" si="39"/>
        <v>0</v>
      </c>
      <c r="AB107" s="59">
        <f t="shared" si="40"/>
        <v>0</v>
      </c>
      <c r="AC107" s="59">
        <f t="shared" si="41"/>
        <v>0</v>
      </c>
      <c r="AD107" s="59">
        <f t="shared" si="42"/>
        <v>0</v>
      </c>
      <c r="AE107" s="59">
        <f t="shared" si="43"/>
        <v>0</v>
      </c>
      <c r="AF107" s="59">
        <f t="shared" si="44"/>
        <v>4.5</v>
      </c>
      <c r="AG107" s="59">
        <f>ROUND(IF('Indicator Data'!K109=0,0,IF('Indicator Data'!K109&gt;AG$194,10,IF('Indicator Data'!K109&lt;AG$195,0,10-(AG$194-'Indicator Data'!K109)/(AG$194-AG$195)*10))),1)</f>
        <v>8</v>
      </c>
      <c r="AH107" s="59">
        <f t="shared" si="45"/>
        <v>0.1</v>
      </c>
      <c r="AI107" s="59">
        <f t="shared" si="46"/>
        <v>0.1</v>
      </c>
      <c r="AJ107" s="59">
        <f t="shared" si="47"/>
        <v>0</v>
      </c>
      <c r="AK107" s="59">
        <f t="shared" si="48"/>
        <v>0</v>
      </c>
      <c r="AL107" s="59">
        <f t="shared" si="49"/>
        <v>0</v>
      </c>
      <c r="AM107" s="59">
        <f t="shared" si="50"/>
        <v>0</v>
      </c>
      <c r="AN107" s="59">
        <f t="shared" si="51"/>
        <v>8.4</v>
      </c>
      <c r="AO107" s="61">
        <f t="shared" si="52"/>
        <v>0.1</v>
      </c>
      <c r="AP107" s="61">
        <f t="shared" si="53"/>
        <v>6.8</v>
      </c>
      <c r="AQ107" s="61">
        <f t="shared" si="54"/>
        <v>0</v>
      </c>
      <c r="AR107" s="61">
        <f t="shared" si="55"/>
        <v>0</v>
      </c>
      <c r="AS107" s="59">
        <f t="shared" si="56"/>
        <v>8.1999999999999993</v>
      </c>
      <c r="AT107" s="59">
        <f>IF('Indicator Data'!BD109&lt;1000,"x",ROUND((IF('Indicator Data'!L109&gt;AT$194,10,IF('Indicator Data'!L109&lt;AT$195,0,10-(AT$194-'Indicator Data'!L109)/(AT$194-AT$195)*10))),1))</f>
        <v>3.3</v>
      </c>
      <c r="AU107" s="61">
        <f t="shared" si="57"/>
        <v>5.8</v>
      </c>
      <c r="AV107" s="62">
        <f t="shared" si="58"/>
        <v>3.2</v>
      </c>
      <c r="AW107" s="59">
        <f>ROUND(IF('Indicator Data'!M109=0,0,IF('Indicator Data'!M109&gt;AW$194,10,IF('Indicator Data'!M109&lt;AW$195,0,10-(AW$194-'Indicator Data'!M109)/(AW$194-AW$195)*10))),1)</f>
        <v>10</v>
      </c>
      <c r="AX107" s="59">
        <f>ROUND(IF('Indicator Data'!N109=0,0,IF(LOG('Indicator Data'!N109)&gt;LOG(AX$194),10,IF(LOG('Indicator Data'!N109)&lt;LOG(AX$195),0,10-(LOG(AX$194)-LOG('Indicator Data'!N109))/(LOG(AX$194)-LOG(AX$195))*10))),1)</f>
        <v>8.6</v>
      </c>
      <c r="AY107" s="61">
        <f t="shared" si="59"/>
        <v>9.4</v>
      </c>
      <c r="AZ107" s="59">
        <f>'Indicator Data'!O109</f>
        <v>4</v>
      </c>
      <c r="BA107" s="59">
        <f>'Indicator Data'!P109</f>
        <v>4</v>
      </c>
      <c r="BB107" s="61">
        <f t="shared" si="60"/>
        <v>8</v>
      </c>
      <c r="BC107" s="62">
        <f t="shared" si="61"/>
        <v>8</v>
      </c>
      <c r="BD107" s="16"/>
      <c r="BE107" s="108"/>
    </row>
    <row r="108" spans="1:57" s="4" customFormat="1" x14ac:dyDescent="0.25">
      <c r="A108" s="131" t="s">
        <v>199</v>
      </c>
      <c r="B108" s="63" t="s">
        <v>198</v>
      </c>
      <c r="C108" s="59">
        <f>ROUND(IF('Indicator Data'!C110=0,0.1,IF(LOG('Indicator Data'!C110)&gt;C$194,10,IF(LOG('Indicator Data'!C110)&lt;C$195,0,10-(C$194-LOG('Indicator Data'!C110))/(C$194-C$195)*10))),1)</f>
        <v>0.1</v>
      </c>
      <c r="D108" s="59">
        <f>ROUND(IF('Indicator Data'!D110=0,0.1,IF(LOG('Indicator Data'!D110)&gt;D$194,10,IF(LOG('Indicator Data'!D110)&lt;D$195,0,10-(D$194-LOG('Indicator Data'!D110))/(D$194-D$195)*10))),1)</f>
        <v>0.1</v>
      </c>
      <c r="E108" s="59">
        <f t="shared" si="31"/>
        <v>0.1</v>
      </c>
      <c r="F108" s="59">
        <f>ROUND(IF('Indicator Data'!E110="No data",0.1,IF('Indicator Data'!E110=0,0,IF(LOG('Indicator Data'!E110)&gt;F$194,10,IF(LOG('Indicator Data'!E110)&lt;F$195,0,10-(F$194-LOG('Indicator Data'!E110))/(F$194-F$195)*10)))),1)</f>
        <v>0.1</v>
      </c>
      <c r="G108" s="59">
        <f>ROUND(IF('Indicator Data'!F110=0,0,IF(LOG('Indicator Data'!F110)&gt;G$194,10,IF(LOG('Indicator Data'!F110)&lt;G$195,0,10-(G$194-LOG('Indicator Data'!F110))/(G$194-G$195)*10))),1)</f>
        <v>4</v>
      </c>
      <c r="H108" s="59">
        <f>ROUND(IF('Indicator Data'!G110=0,0,IF(LOG('Indicator Data'!G110)&gt;H$194,10,IF(LOG('Indicator Data'!G110)&lt;H$195,0,10-(H$194-LOG('Indicator Data'!G110))/(H$194-H$195)*10))),1)</f>
        <v>0</v>
      </c>
      <c r="I108" s="59">
        <f>ROUND(IF('Indicator Data'!H110=0,0,IF(LOG('Indicator Data'!H110)&gt;I$194,10,IF(LOG('Indicator Data'!H110)&lt;I$195,0,10-(I$194-LOG('Indicator Data'!H110))/(I$194-I$195)*10))),1)</f>
        <v>0</v>
      </c>
      <c r="J108" s="59">
        <f t="shared" si="32"/>
        <v>0</v>
      </c>
      <c r="K108" s="59">
        <f>ROUND(IF('Indicator Data'!I110=0,0,IF(LOG('Indicator Data'!I110)&gt;K$194,10,IF(LOG('Indicator Data'!I110)&lt;K$195,0,10-(K$194-LOG('Indicator Data'!I110))/(K$194-K$195)*10))),1)</f>
        <v>0</v>
      </c>
      <c r="L108" s="59">
        <f t="shared" si="33"/>
        <v>0</v>
      </c>
      <c r="M108" s="59">
        <f>ROUND(IF('Indicator Data'!J110=0,0,IF(LOG('Indicator Data'!J110)&gt;M$194,10,IF(LOG('Indicator Data'!J110)&lt;M$195,0,10-(M$194-LOG('Indicator Data'!J110))/(M$194-M$195)*10))),1)</f>
        <v>0</v>
      </c>
      <c r="N108" s="60">
        <f>'Indicator Data'!C110/'Indicator Data'!$BC110</f>
        <v>0</v>
      </c>
      <c r="O108" s="60">
        <f>'Indicator Data'!D110/'Indicator Data'!$BC110</f>
        <v>0</v>
      </c>
      <c r="P108" s="60">
        <f>IF(F108=0.1,0,'Indicator Data'!E110/'Indicator Data'!$BC110)</f>
        <v>0</v>
      </c>
      <c r="Q108" s="60">
        <f>'Indicator Data'!F110/'Indicator Data'!$BC110</f>
        <v>2.4898061403871357E-6</v>
      </c>
      <c r="R108" s="60">
        <f>'Indicator Data'!G110/'Indicator Data'!$BC110</f>
        <v>0</v>
      </c>
      <c r="S108" s="60">
        <f>'Indicator Data'!H110/'Indicator Data'!$BC110</f>
        <v>0</v>
      </c>
      <c r="T108" s="60">
        <f>'Indicator Data'!I110/'Indicator Data'!$BC110</f>
        <v>0</v>
      </c>
      <c r="U108" s="60">
        <f>'Indicator Data'!J110/'Indicator Data'!$BC110</f>
        <v>0</v>
      </c>
      <c r="V108" s="59">
        <f t="shared" si="34"/>
        <v>0</v>
      </c>
      <c r="W108" s="59">
        <f t="shared" si="35"/>
        <v>0</v>
      </c>
      <c r="X108" s="59">
        <f t="shared" si="36"/>
        <v>0</v>
      </c>
      <c r="Y108" s="59">
        <f t="shared" si="37"/>
        <v>0.1</v>
      </c>
      <c r="Z108" s="59">
        <f t="shared" si="38"/>
        <v>7.5</v>
      </c>
      <c r="AA108" s="59">
        <f t="shared" si="39"/>
        <v>0</v>
      </c>
      <c r="AB108" s="59">
        <f t="shared" si="40"/>
        <v>0</v>
      </c>
      <c r="AC108" s="59">
        <f t="shared" si="41"/>
        <v>0</v>
      </c>
      <c r="AD108" s="59">
        <f t="shared" si="42"/>
        <v>0</v>
      </c>
      <c r="AE108" s="59">
        <f t="shared" si="43"/>
        <v>0</v>
      </c>
      <c r="AF108" s="59">
        <f t="shared" si="44"/>
        <v>0</v>
      </c>
      <c r="AG108" s="59">
        <f>ROUND(IF('Indicator Data'!K110=0,0,IF('Indicator Data'!K110&gt;AG$194,10,IF('Indicator Data'!K110&lt;AG$195,0,10-(AG$194-'Indicator Data'!K110)/(AG$194-AG$195)*10))),1)</f>
        <v>0</v>
      </c>
      <c r="AH108" s="59">
        <f t="shared" si="45"/>
        <v>0.1</v>
      </c>
      <c r="AI108" s="59">
        <f t="shared" si="46"/>
        <v>0.1</v>
      </c>
      <c r="AJ108" s="59">
        <f t="shared" si="47"/>
        <v>0</v>
      </c>
      <c r="AK108" s="59">
        <f t="shared" si="48"/>
        <v>0</v>
      </c>
      <c r="AL108" s="59">
        <f t="shared" si="49"/>
        <v>0</v>
      </c>
      <c r="AM108" s="59">
        <f t="shared" si="50"/>
        <v>0</v>
      </c>
      <c r="AN108" s="59">
        <f t="shared" si="51"/>
        <v>0</v>
      </c>
      <c r="AO108" s="61">
        <f t="shared" si="52"/>
        <v>0.1</v>
      </c>
      <c r="AP108" s="61">
        <f t="shared" si="53"/>
        <v>0.1</v>
      </c>
      <c r="AQ108" s="61">
        <f t="shared" si="54"/>
        <v>6</v>
      </c>
      <c r="AR108" s="61">
        <f t="shared" si="55"/>
        <v>0</v>
      </c>
      <c r="AS108" s="59">
        <f t="shared" si="56"/>
        <v>0</v>
      </c>
      <c r="AT108" s="59" t="str">
        <f>IF('Indicator Data'!BD110&lt;1000,"x",ROUND((IF('Indicator Data'!L110&gt;AT$194,10,IF('Indicator Data'!L110&lt;AT$195,0,10-(AT$194-'Indicator Data'!L110)/(AT$194-AT$195)*10))),1))</f>
        <v>x</v>
      </c>
      <c r="AU108" s="61">
        <f t="shared" si="57"/>
        <v>0</v>
      </c>
      <c r="AV108" s="62">
        <f t="shared" si="58"/>
        <v>1.6</v>
      </c>
      <c r="AW108" s="59">
        <f>ROUND(IF('Indicator Data'!M110=0,0,IF('Indicator Data'!M110&gt;AW$194,10,IF('Indicator Data'!M110&lt;AW$195,0,10-(AW$194-'Indicator Data'!M110)/(AW$194-AW$195)*10))),1)</f>
        <v>0.1</v>
      </c>
      <c r="AX108" s="59">
        <f>ROUND(IF('Indicator Data'!N110=0,0,IF(LOG('Indicator Data'!N110)&gt;LOG(AX$194),10,IF(LOG('Indicator Data'!N110)&lt;LOG(AX$195),0,10-(LOG(AX$194)-LOG('Indicator Data'!N110))/(LOG(AX$194)-LOG(AX$195))*10))),1)</f>
        <v>0</v>
      </c>
      <c r="AY108" s="61">
        <f t="shared" si="59"/>
        <v>0.1</v>
      </c>
      <c r="AZ108" s="59">
        <f>'Indicator Data'!O110</f>
        <v>0</v>
      </c>
      <c r="BA108" s="59">
        <f>'Indicator Data'!P110</f>
        <v>0</v>
      </c>
      <c r="BB108" s="61">
        <f t="shared" si="60"/>
        <v>0</v>
      </c>
      <c r="BC108" s="62">
        <f t="shared" si="61"/>
        <v>0.1</v>
      </c>
      <c r="BD108" s="16"/>
      <c r="BE108" s="108"/>
    </row>
    <row r="109" spans="1:57" s="4" customFormat="1" x14ac:dyDescent="0.25">
      <c r="A109" s="131" t="s">
        <v>201</v>
      </c>
      <c r="B109" s="63" t="s">
        <v>200</v>
      </c>
      <c r="C109" s="59">
        <f>ROUND(IF('Indicator Data'!C111=0,0.1,IF(LOG('Indicator Data'!C111)&gt;C$194,10,IF(LOG('Indicator Data'!C111)&lt;C$195,0,10-(C$194-LOG('Indicator Data'!C111))/(C$194-C$195)*10))),1)</f>
        <v>2.9</v>
      </c>
      <c r="D109" s="59">
        <f>ROUND(IF('Indicator Data'!D111=0,0.1,IF(LOG('Indicator Data'!D111)&gt;D$194,10,IF(LOG('Indicator Data'!D111)&lt;D$195,0,10-(D$194-LOG('Indicator Data'!D111))/(D$194-D$195)*10))),1)</f>
        <v>0.1</v>
      </c>
      <c r="E109" s="59">
        <f t="shared" si="31"/>
        <v>1.6</v>
      </c>
      <c r="F109" s="59">
        <f>ROUND(IF('Indicator Data'!E111="No data",0.1,IF('Indicator Data'!E111=0,0,IF(LOG('Indicator Data'!E111)&gt;F$194,10,IF(LOG('Indicator Data'!E111)&lt;F$195,0,10-(F$194-LOG('Indicator Data'!E111))/(F$194-F$195)*10)))),1)</f>
        <v>0.1</v>
      </c>
      <c r="G109" s="59">
        <f>ROUND(IF('Indicator Data'!F111=0,0,IF(LOG('Indicator Data'!F111)&gt;G$194,10,IF(LOG('Indicator Data'!F111)&lt;G$195,0,10-(G$194-LOG('Indicator Data'!F111))/(G$194-G$195)*10))),1)</f>
        <v>4</v>
      </c>
      <c r="H109" s="59">
        <f>ROUND(IF('Indicator Data'!G111=0,0,IF(LOG('Indicator Data'!G111)&gt;H$194,10,IF(LOG('Indicator Data'!G111)&lt;H$195,0,10-(H$194-LOG('Indicator Data'!G111))/(H$194-H$195)*10))),1)</f>
        <v>0</v>
      </c>
      <c r="I109" s="59">
        <f>ROUND(IF('Indicator Data'!H111=0,0,IF(LOG('Indicator Data'!H111)&gt;I$194,10,IF(LOG('Indicator Data'!H111)&lt;I$195,0,10-(I$194-LOG('Indicator Data'!H111))/(I$194-I$195)*10))),1)</f>
        <v>0</v>
      </c>
      <c r="J109" s="59">
        <f t="shared" si="32"/>
        <v>0</v>
      </c>
      <c r="K109" s="59">
        <f>ROUND(IF('Indicator Data'!I111=0,0,IF(LOG('Indicator Data'!I111)&gt;K$194,10,IF(LOG('Indicator Data'!I111)&lt;K$195,0,10-(K$194-LOG('Indicator Data'!I111))/(K$194-K$195)*10))),1)</f>
        <v>0</v>
      </c>
      <c r="L109" s="59">
        <f t="shared" si="33"/>
        <v>0</v>
      </c>
      <c r="M109" s="59">
        <f>ROUND(IF('Indicator Data'!J111=0,0,IF(LOG('Indicator Data'!J111)&gt;M$194,10,IF(LOG('Indicator Data'!J111)&lt;M$195,0,10-(M$194-LOG('Indicator Data'!J111))/(M$194-M$195)*10))),1)</f>
        <v>3.5</v>
      </c>
      <c r="N109" s="60">
        <f>'Indicator Data'!C111/'Indicator Data'!$BC111</f>
        <v>1.9879066671797995E-3</v>
      </c>
      <c r="O109" s="60">
        <f>'Indicator Data'!D111/'Indicator Data'!$BC111</f>
        <v>0</v>
      </c>
      <c r="P109" s="60">
        <f>IF(F109=0.1,0,'Indicator Data'!E111/'Indicator Data'!$BC111)</f>
        <v>0</v>
      </c>
      <c r="Q109" s="60">
        <f>'Indicator Data'!F111/'Indicator Data'!$BC111</f>
        <v>1.373535779316673E-5</v>
      </c>
      <c r="R109" s="60">
        <f>'Indicator Data'!G111/'Indicator Data'!$BC111</f>
        <v>1.2518889701349162E-3</v>
      </c>
      <c r="S109" s="60">
        <f>'Indicator Data'!H111/'Indicator Data'!$BC111</f>
        <v>6.2439961575408265E-6</v>
      </c>
      <c r="T109" s="60">
        <f>'Indicator Data'!I111/'Indicator Data'!$BC111</f>
        <v>0</v>
      </c>
      <c r="U109" s="60">
        <f>'Indicator Data'!J111/'Indicator Data'!$BC111</f>
        <v>3.6612327411931697E-3</v>
      </c>
      <c r="V109" s="59">
        <f t="shared" si="34"/>
        <v>9.9</v>
      </c>
      <c r="W109" s="59">
        <f t="shared" si="35"/>
        <v>0</v>
      </c>
      <c r="X109" s="59">
        <f t="shared" si="36"/>
        <v>7.4</v>
      </c>
      <c r="Y109" s="59">
        <f t="shared" si="37"/>
        <v>0.1</v>
      </c>
      <c r="Z109" s="59">
        <f t="shared" si="38"/>
        <v>9.1999999999999993</v>
      </c>
      <c r="AA109" s="59">
        <f t="shared" si="39"/>
        <v>0.6</v>
      </c>
      <c r="AB109" s="59">
        <f t="shared" si="40"/>
        <v>0</v>
      </c>
      <c r="AC109" s="59">
        <f t="shared" si="41"/>
        <v>0.3</v>
      </c>
      <c r="AD109" s="59">
        <f t="shared" si="42"/>
        <v>0</v>
      </c>
      <c r="AE109" s="59">
        <f t="shared" si="43"/>
        <v>0.2</v>
      </c>
      <c r="AF109" s="59">
        <f t="shared" si="44"/>
        <v>1.2</v>
      </c>
      <c r="AG109" s="59">
        <f>ROUND(IF('Indicator Data'!K111=0,0,IF('Indicator Data'!K111&gt;AG$194,10,IF('Indicator Data'!K111&lt;AG$195,0,10-(AG$194-'Indicator Data'!K111)/(AG$194-AG$195)*10))),1)</f>
        <v>1.3</v>
      </c>
      <c r="AH109" s="59">
        <f t="shared" si="45"/>
        <v>6.4</v>
      </c>
      <c r="AI109" s="59">
        <f t="shared" si="46"/>
        <v>0.1</v>
      </c>
      <c r="AJ109" s="59">
        <f t="shared" si="47"/>
        <v>0.3</v>
      </c>
      <c r="AK109" s="59">
        <f t="shared" si="48"/>
        <v>0</v>
      </c>
      <c r="AL109" s="59">
        <f t="shared" si="49"/>
        <v>0.2</v>
      </c>
      <c r="AM109" s="59">
        <f t="shared" si="50"/>
        <v>0</v>
      </c>
      <c r="AN109" s="59">
        <f t="shared" si="51"/>
        <v>2.4</v>
      </c>
      <c r="AO109" s="61">
        <f t="shared" si="52"/>
        <v>5.2</v>
      </c>
      <c r="AP109" s="61">
        <f t="shared" si="53"/>
        <v>0.1</v>
      </c>
      <c r="AQ109" s="61">
        <f t="shared" si="54"/>
        <v>7.4</v>
      </c>
      <c r="AR109" s="61">
        <f t="shared" si="55"/>
        <v>0.1</v>
      </c>
      <c r="AS109" s="59">
        <f t="shared" si="56"/>
        <v>1.9</v>
      </c>
      <c r="AT109" s="59" t="str">
        <f>IF('Indicator Data'!BD111&lt;1000,"x",ROUND((IF('Indicator Data'!L111&gt;AT$194,10,IF('Indicator Data'!L111&lt;AT$195,0,10-(AT$194-'Indicator Data'!L111)/(AT$194-AT$195)*10))),1))</f>
        <v>x</v>
      </c>
      <c r="AU109" s="61">
        <f t="shared" si="57"/>
        <v>1.9</v>
      </c>
      <c r="AV109" s="62">
        <f t="shared" si="58"/>
        <v>3.6</v>
      </c>
      <c r="AW109" s="59">
        <f>ROUND(IF('Indicator Data'!M111=0,0,IF('Indicator Data'!M111&gt;AW$194,10,IF('Indicator Data'!M111&lt;AW$195,0,10-(AW$194-'Indicator Data'!M111)/(AW$194-AW$195)*10))),1)</f>
        <v>0</v>
      </c>
      <c r="AX109" s="59">
        <f>ROUND(IF('Indicator Data'!N111=0,0,IF(LOG('Indicator Data'!N111)&gt;LOG(AX$194),10,IF(LOG('Indicator Data'!N111)&lt;LOG(AX$195),0,10-(LOG(AX$194)-LOG('Indicator Data'!N111))/(LOG(AX$194)-LOG(AX$195))*10))),1)</f>
        <v>0</v>
      </c>
      <c r="AY109" s="61">
        <f t="shared" si="59"/>
        <v>0</v>
      </c>
      <c r="AZ109" s="59">
        <f>'Indicator Data'!O111</f>
        <v>0</v>
      </c>
      <c r="BA109" s="59">
        <f>'Indicator Data'!P111</f>
        <v>0</v>
      </c>
      <c r="BB109" s="61">
        <f t="shared" si="60"/>
        <v>0</v>
      </c>
      <c r="BC109" s="62">
        <f t="shared" si="61"/>
        <v>0</v>
      </c>
      <c r="BD109" s="16"/>
      <c r="BE109" s="108"/>
    </row>
    <row r="110" spans="1:57" s="4" customFormat="1" x14ac:dyDescent="0.25">
      <c r="A110" s="131" t="s">
        <v>203</v>
      </c>
      <c r="B110" s="63" t="s">
        <v>202</v>
      </c>
      <c r="C110" s="59">
        <f>ROUND(IF('Indicator Data'!C112=0,0.1,IF(LOG('Indicator Data'!C112)&gt;C$194,10,IF(LOG('Indicator Data'!C112)&lt;C$195,0,10-(C$194-LOG('Indicator Data'!C112))/(C$194-C$195)*10))),1)</f>
        <v>0.1</v>
      </c>
      <c r="D110" s="59">
        <f>ROUND(IF('Indicator Data'!D112=0,0.1,IF(LOG('Indicator Data'!D112)&gt;D$194,10,IF(LOG('Indicator Data'!D112)&lt;D$195,0,10-(D$194-LOG('Indicator Data'!D112))/(D$194-D$195)*10))),1)</f>
        <v>0.1</v>
      </c>
      <c r="E110" s="59">
        <f t="shared" si="31"/>
        <v>0.1</v>
      </c>
      <c r="F110" s="59">
        <f>ROUND(IF('Indicator Data'!E112="No data",0.1,IF('Indicator Data'!E112=0,0,IF(LOG('Indicator Data'!E112)&gt;F$194,10,IF(LOG('Indicator Data'!E112)&lt;F$195,0,10-(F$194-LOG('Indicator Data'!E112))/(F$194-F$195)*10)))),1)</f>
        <v>5.8</v>
      </c>
      <c r="G110" s="59">
        <f>ROUND(IF('Indicator Data'!F112=0,0,IF(LOG('Indicator Data'!F112)&gt;G$194,10,IF(LOG('Indicator Data'!F112)&lt;G$195,0,10-(G$194-LOG('Indicator Data'!F112))/(G$194-G$195)*10))),1)</f>
        <v>0</v>
      </c>
      <c r="H110" s="59">
        <f>ROUND(IF('Indicator Data'!G112=0,0,IF(LOG('Indicator Data'!G112)&gt;H$194,10,IF(LOG('Indicator Data'!G112)&lt;H$195,0,10-(H$194-LOG('Indicator Data'!G112))/(H$194-H$195)*10))),1)</f>
        <v>0</v>
      </c>
      <c r="I110" s="59">
        <f>ROUND(IF('Indicator Data'!H112=0,0,IF(LOG('Indicator Data'!H112)&gt;I$194,10,IF(LOG('Indicator Data'!H112)&lt;I$195,0,10-(I$194-LOG('Indicator Data'!H112))/(I$194-I$195)*10))),1)</f>
        <v>0</v>
      </c>
      <c r="J110" s="59">
        <f t="shared" si="32"/>
        <v>0</v>
      </c>
      <c r="K110" s="59">
        <f>ROUND(IF('Indicator Data'!I112=0,0,IF(LOG('Indicator Data'!I112)&gt;K$194,10,IF(LOG('Indicator Data'!I112)&lt;K$195,0,10-(K$194-LOG('Indicator Data'!I112))/(K$194-K$195)*10))),1)</f>
        <v>0</v>
      </c>
      <c r="L110" s="59">
        <f t="shared" si="33"/>
        <v>0</v>
      </c>
      <c r="M110" s="59">
        <f>ROUND(IF('Indicator Data'!J112=0,0,IF(LOG('Indicator Data'!J112)&gt;M$194,10,IF(LOG('Indicator Data'!J112)&lt;M$195,0,10-(M$194-LOG('Indicator Data'!J112))/(M$194-M$195)*10))),1)</f>
        <v>10</v>
      </c>
      <c r="N110" s="60">
        <f>'Indicator Data'!C112/'Indicator Data'!$BC112</f>
        <v>0</v>
      </c>
      <c r="O110" s="60">
        <f>'Indicator Data'!D112/'Indicator Data'!$BC112</f>
        <v>0</v>
      </c>
      <c r="P110" s="60">
        <f>IF(F110=0.1,0,'Indicator Data'!E112/'Indicator Data'!$BC112)</f>
        <v>6.3219754422403941E-3</v>
      </c>
      <c r="Q110" s="60">
        <f>'Indicator Data'!F112/'Indicator Data'!$BC112</f>
        <v>5.817995642321264E-10</v>
      </c>
      <c r="R110" s="60">
        <f>'Indicator Data'!G112/'Indicator Data'!$BC112</f>
        <v>0</v>
      </c>
      <c r="S110" s="60">
        <f>'Indicator Data'!H112/'Indicator Data'!$BC112</f>
        <v>0</v>
      </c>
      <c r="T110" s="60">
        <f>'Indicator Data'!I112/'Indicator Data'!$BC112</f>
        <v>0</v>
      </c>
      <c r="U110" s="60">
        <f>'Indicator Data'!J112/'Indicator Data'!$BC112</f>
        <v>3.4976707654445965E-2</v>
      </c>
      <c r="V110" s="59">
        <f t="shared" si="34"/>
        <v>0</v>
      </c>
      <c r="W110" s="59">
        <f t="shared" si="35"/>
        <v>0</v>
      </c>
      <c r="X110" s="59">
        <f t="shared" si="36"/>
        <v>0</v>
      </c>
      <c r="Y110" s="59">
        <f t="shared" si="37"/>
        <v>6.3</v>
      </c>
      <c r="Z110" s="59">
        <f t="shared" si="38"/>
        <v>0</v>
      </c>
      <c r="AA110" s="59">
        <f t="shared" si="39"/>
        <v>0</v>
      </c>
      <c r="AB110" s="59">
        <f t="shared" si="40"/>
        <v>0</v>
      </c>
      <c r="AC110" s="59">
        <f t="shared" si="41"/>
        <v>0</v>
      </c>
      <c r="AD110" s="59">
        <f t="shared" si="42"/>
        <v>0</v>
      </c>
      <c r="AE110" s="59">
        <f t="shared" si="43"/>
        <v>0</v>
      </c>
      <c r="AF110" s="59">
        <f t="shared" si="44"/>
        <v>10</v>
      </c>
      <c r="AG110" s="59">
        <f>ROUND(IF('Indicator Data'!K112=0,0,IF('Indicator Data'!K112&gt;AG$194,10,IF('Indicator Data'!K112&lt;AG$195,0,10-(AG$194-'Indicator Data'!K112)/(AG$194-AG$195)*10))),1)</f>
        <v>6.7</v>
      </c>
      <c r="AH110" s="59">
        <f t="shared" si="45"/>
        <v>0.1</v>
      </c>
      <c r="AI110" s="59">
        <f t="shared" si="46"/>
        <v>0.1</v>
      </c>
      <c r="AJ110" s="59">
        <f t="shared" si="47"/>
        <v>0</v>
      </c>
      <c r="AK110" s="59">
        <f t="shared" si="48"/>
        <v>0</v>
      </c>
      <c r="AL110" s="59">
        <f t="shared" si="49"/>
        <v>0</v>
      </c>
      <c r="AM110" s="59">
        <f t="shared" si="50"/>
        <v>0</v>
      </c>
      <c r="AN110" s="59">
        <f t="shared" si="51"/>
        <v>10</v>
      </c>
      <c r="AO110" s="61">
        <f t="shared" si="52"/>
        <v>0.1</v>
      </c>
      <c r="AP110" s="61">
        <f t="shared" si="53"/>
        <v>6.1</v>
      </c>
      <c r="AQ110" s="61">
        <f t="shared" si="54"/>
        <v>0</v>
      </c>
      <c r="AR110" s="61">
        <f t="shared" si="55"/>
        <v>0</v>
      </c>
      <c r="AS110" s="59">
        <f t="shared" si="56"/>
        <v>8.4</v>
      </c>
      <c r="AT110" s="59">
        <f>IF('Indicator Data'!BD112&lt;1000,"x",ROUND((IF('Indicator Data'!L112&gt;AT$194,10,IF('Indicator Data'!L112&lt;AT$195,0,10-(AT$194-'Indicator Data'!L112)/(AT$194-AT$195)*10))),1))</f>
        <v>10</v>
      </c>
      <c r="AU110" s="61">
        <f t="shared" si="57"/>
        <v>9.1999999999999993</v>
      </c>
      <c r="AV110" s="62">
        <f t="shared" si="58"/>
        <v>4.5</v>
      </c>
      <c r="AW110" s="59">
        <f>ROUND(IF('Indicator Data'!M112=0,0,IF('Indicator Data'!M112&gt;AW$194,10,IF('Indicator Data'!M112&lt;AW$195,0,10-(AW$194-'Indicator Data'!M112)/(AW$194-AW$195)*10))),1)</f>
        <v>4.4000000000000004</v>
      </c>
      <c r="AX110" s="59">
        <f>ROUND(IF('Indicator Data'!N112=0,0,IF(LOG('Indicator Data'!N112)&gt;LOG(AX$194),10,IF(LOG('Indicator Data'!N112)&lt;LOG(AX$195),0,10-(LOG(AX$194)-LOG('Indicator Data'!N112))/(LOG(AX$194)-LOG(AX$195))*10))),1)</f>
        <v>1.1000000000000001</v>
      </c>
      <c r="AY110" s="61">
        <f t="shared" si="59"/>
        <v>2.9</v>
      </c>
      <c r="AZ110" s="59">
        <f>'Indicator Data'!O112</f>
        <v>2</v>
      </c>
      <c r="BA110" s="59">
        <f>'Indicator Data'!P112</f>
        <v>0</v>
      </c>
      <c r="BB110" s="61">
        <f t="shared" si="60"/>
        <v>0</v>
      </c>
      <c r="BC110" s="62">
        <f t="shared" si="61"/>
        <v>2</v>
      </c>
      <c r="BD110" s="16"/>
      <c r="BE110" s="108"/>
    </row>
    <row r="111" spans="1:57" s="4" customFormat="1" x14ac:dyDescent="0.25">
      <c r="A111" s="131" t="s">
        <v>205</v>
      </c>
      <c r="B111" s="63" t="s">
        <v>204</v>
      </c>
      <c r="C111" s="59">
        <f>ROUND(IF('Indicator Data'!C113=0,0.1,IF(LOG('Indicator Data'!C113)&gt;C$194,10,IF(LOG('Indicator Data'!C113)&lt;C$195,0,10-(C$194-LOG('Indicator Data'!C113))/(C$194-C$195)*10))),1)</f>
        <v>0.1</v>
      </c>
      <c r="D111" s="59">
        <f>ROUND(IF('Indicator Data'!D113=0,0.1,IF(LOG('Indicator Data'!D113)&gt;D$194,10,IF(LOG('Indicator Data'!D113)&lt;D$195,0,10-(D$194-LOG('Indicator Data'!D113))/(D$194-D$195)*10))),1)</f>
        <v>0.1</v>
      </c>
      <c r="E111" s="59">
        <f t="shared" si="31"/>
        <v>0.1</v>
      </c>
      <c r="F111" s="59">
        <f>ROUND(IF('Indicator Data'!E113="No data",0.1,IF('Indicator Data'!E113=0,0,IF(LOG('Indicator Data'!E113)&gt;F$194,10,IF(LOG('Indicator Data'!E113)&lt;F$195,0,10-(F$194-LOG('Indicator Data'!E113))/(F$194-F$195)*10)))),1)</f>
        <v>0.1</v>
      </c>
      <c r="G111" s="59">
        <f>ROUND(IF('Indicator Data'!F113=0,0,IF(LOG('Indicator Data'!F113)&gt;G$194,10,IF(LOG('Indicator Data'!F113)&lt;G$195,0,10-(G$194-LOG('Indicator Data'!F113))/(G$194-G$195)*10))),1)</f>
        <v>4.7</v>
      </c>
      <c r="H111" s="59">
        <f>ROUND(IF('Indicator Data'!G113=0,0,IF(LOG('Indicator Data'!G113)&gt;H$194,10,IF(LOG('Indicator Data'!G113)&lt;H$195,0,10-(H$194-LOG('Indicator Data'!G113))/(H$194-H$195)*10))),1)</f>
        <v>6</v>
      </c>
      <c r="I111" s="59">
        <f>ROUND(IF('Indicator Data'!H113=0,0,IF(LOG('Indicator Data'!H113)&gt;I$194,10,IF(LOG('Indicator Data'!H113)&lt;I$195,0,10-(I$194-LOG('Indicator Data'!H113))/(I$194-I$195)*10))),1)</f>
        <v>7.1</v>
      </c>
      <c r="J111" s="59">
        <f t="shared" si="32"/>
        <v>6.6</v>
      </c>
      <c r="K111" s="59">
        <f>ROUND(IF('Indicator Data'!I113=0,0,IF(LOG('Indicator Data'!I113)&gt;K$194,10,IF(LOG('Indicator Data'!I113)&lt;K$195,0,10-(K$194-LOG('Indicator Data'!I113))/(K$194-K$195)*10))),1)</f>
        <v>0.5</v>
      </c>
      <c r="L111" s="59">
        <f t="shared" si="33"/>
        <v>4.2</v>
      </c>
      <c r="M111" s="59">
        <f>ROUND(IF('Indicator Data'!J113=0,0,IF(LOG('Indicator Data'!J113)&gt;M$194,10,IF(LOG('Indicator Data'!J113)&lt;M$195,0,10-(M$194-LOG('Indicator Data'!J113))/(M$194-M$195)*10))),1)</f>
        <v>0</v>
      </c>
      <c r="N111" s="60">
        <f>'Indicator Data'!C113/'Indicator Data'!$BC113</f>
        <v>0</v>
      </c>
      <c r="O111" s="60">
        <f>'Indicator Data'!D113/'Indicator Data'!$BC113</f>
        <v>0</v>
      </c>
      <c r="P111" s="60">
        <f>IF(F111=0.1,0,'Indicator Data'!E113/'Indicator Data'!$BC113)</f>
        <v>0</v>
      </c>
      <c r="Q111" s="60">
        <f>'Indicator Data'!F113/'Indicator Data'!$BC113</f>
        <v>1.7440128025363059E-6</v>
      </c>
      <c r="R111" s="60">
        <f>'Indicator Data'!G113/'Indicator Data'!$BC113</f>
        <v>1.9E-2</v>
      </c>
      <c r="S111" s="60">
        <f>'Indicator Data'!H113/'Indicator Data'!$BC113</f>
        <v>1.3998039687257515E-2</v>
      </c>
      <c r="T111" s="60">
        <f>'Indicator Data'!I113/'Indicator Data'!$BC113</f>
        <v>1.3613282933934739E-8</v>
      </c>
      <c r="U111" s="60">
        <f>'Indicator Data'!J113/'Indicator Data'!$BC113</f>
        <v>0</v>
      </c>
      <c r="V111" s="59">
        <f t="shared" si="34"/>
        <v>0</v>
      </c>
      <c r="W111" s="59">
        <f t="shared" si="35"/>
        <v>0</v>
      </c>
      <c r="X111" s="59">
        <f t="shared" si="36"/>
        <v>0</v>
      </c>
      <c r="Y111" s="59">
        <f t="shared" si="37"/>
        <v>0.1</v>
      </c>
      <c r="Z111" s="59">
        <f t="shared" si="38"/>
        <v>7.2</v>
      </c>
      <c r="AA111" s="59">
        <f t="shared" si="39"/>
        <v>9.5</v>
      </c>
      <c r="AB111" s="59">
        <f t="shared" si="40"/>
        <v>10</v>
      </c>
      <c r="AC111" s="59">
        <f t="shared" si="41"/>
        <v>9.8000000000000007</v>
      </c>
      <c r="AD111" s="59">
        <f t="shared" si="42"/>
        <v>2.2999999999999998</v>
      </c>
      <c r="AE111" s="59">
        <f t="shared" si="43"/>
        <v>7.7</v>
      </c>
      <c r="AF111" s="59">
        <f t="shared" si="44"/>
        <v>0</v>
      </c>
      <c r="AG111" s="59">
        <f>ROUND(IF('Indicator Data'!K113=0,0,IF('Indicator Data'!K113&gt;AG$194,10,IF('Indicator Data'!K113&lt;AG$195,0,10-(AG$194-'Indicator Data'!K113)/(AG$194-AG$195)*10))),1)</f>
        <v>1.3</v>
      </c>
      <c r="AH111" s="59">
        <f t="shared" si="45"/>
        <v>0.1</v>
      </c>
      <c r="AI111" s="59">
        <f t="shared" si="46"/>
        <v>0.1</v>
      </c>
      <c r="AJ111" s="59">
        <f t="shared" si="47"/>
        <v>7.8</v>
      </c>
      <c r="AK111" s="59">
        <f t="shared" si="48"/>
        <v>8.6</v>
      </c>
      <c r="AL111" s="59">
        <f t="shared" si="49"/>
        <v>8.1999999999999993</v>
      </c>
      <c r="AM111" s="59">
        <f t="shared" si="50"/>
        <v>1.4</v>
      </c>
      <c r="AN111" s="59">
        <f t="shared" si="51"/>
        <v>0</v>
      </c>
      <c r="AO111" s="61">
        <f t="shared" si="52"/>
        <v>0.1</v>
      </c>
      <c r="AP111" s="61">
        <f t="shared" si="53"/>
        <v>0.1</v>
      </c>
      <c r="AQ111" s="61">
        <f t="shared" si="54"/>
        <v>6.1</v>
      </c>
      <c r="AR111" s="61">
        <f t="shared" si="55"/>
        <v>6.3</v>
      </c>
      <c r="AS111" s="59">
        <f t="shared" si="56"/>
        <v>0.7</v>
      </c>
      <c r="AT111" s="59">
        <f>IF('Indicator Data'!BD113&lt;1000,"x",ROUND((IF('Indicator Data'!L113&gt;AT$194,10,IF('Indicator Data'!L113&lt;AT$195,0,10-(AT$194-'Indicator Data'!L113)/(AT$194-AT$195)*10))),1))</f>
        <v>0</v>
      </c>
      <c r="AU111" s="61">
        <f t="shared" si="57"/>
        <v>0.4</v>
      </c>
      <c r="AV111" s="62">
        <f t="shared" si="58"/>
        <v>3.2</v>
      </c>
      <c r="AW111" s="59">
        <f>ROUND(IF('Indicator Data'!M113=0,0,IF('Indicator Data'!M113&gt;AW$194,10,IF('Indicator Data'!M113&lt;AW$195,0,10-(AW$194-'Indicator Data'!M113)/(AW$194-AW$195)*10))),1)</f>
        <v>0</v>
      </c>
      <c r="AX111" s="59">
        <f>ROUND(IF('Indicator Data'!N113=0,0,IF(LOG('Indicator Data'!N113)&gt;LOG(AX$194),10,IF(LOG('Indicator Data'!N113)&lt;LOG(AX$195),0,10-(LOG(AX$194)-LOG('Indicator Data'!N113))/(LOG(AX$194)-LOG(AX$195))*10))),1)</f>
        <v>0</v>
      </c>
      <c r="AY111" s="61">
        <f t="shared" si="59"/>
        <v>0</v>
      </c>
      <c r="AZ111" s="59">
        <f>'Indicator Data'!O113</f>
        <v>0</v>
      </c>
      <c r="BA111" s="59">
        <f>'Indicator Data'!P113</f>
        <v>0</v>
      </c>
      <c r="BB111" s="61">
        <f t="shared" si="60"/>
        <v>0</v>
      </c>
      <c r="BC111" s="62">
        <f t="shared" si="61"/>
        <v>0</v>
      </c>
      <c r="BD111" s="16"/>
      <c r="BE111" s="108"/>
    </row>
    <row r="112" spans="1:57" s="4" customFormat="1" x14ac:dyDescent="0.25">
      <c r="A112" s="131" t="s">
        <v>207</v>
      </c>
      <c r="B112" s="63" t="s">
        <v>206</v>
      </c>
      <c r="C112" s="59">
        <f>ROUND(IF('Indicator Data'!C114=0,0.1,IF(LOG('Indicator Data'!C114)&gt;C$194,10,IF(LOG('Indicator Data'!C114)&lt;C$195,0,10-(C$194-LOG('Indicator Data'!C114))/(C$194-C$195)*10))),1)</f>
        <v>10</v>
      </c>
      <c r="D112" s="59">
        <f>ROUND(IF('Indicator Data'!D114=0,0.1,IF(LOG('Indicator Data'!D114)&gt;D$194,10,IF(LOG('Indicator Data'!D114)&lt;D$195,0,10-(D$194-LOG('Indicator Data'!D114))/(D$194-D$195)*10))),1)</f>
        <v>10</v>
      </c>
      <c r="E112" s="59">
        <f t="shared" si="31"/>
        <v>10</v>
      </c>
      <c r="F112" s="59">
        <f>ROUND(IF('Indicator Data'!E114="No data",0.1,IF('Indicator Data'!E114=0,0,IF(LOG('Indicator Data'!E114)&gt;F$194,10,IF(LOG('Indicator Data'!E114)&lt;F$195,0,10-(F$194-LOG('Indicator Data'!E114))/(F$194-F$195)*10)))),1)</f>
        <v>9</v>
      </c>
      <c r="G112" s="59">
        <f>ROUND(IF('Indicator Data'!F114=0,0,IF(LOG('Indicator Data'!F114)&gt;G$194,10,IF(LOG('Indicator Data'!F114)&lt;G$195,0,10-(G$194-LOG('Indicator Data'!F114))/(G$194-G$195)*10))),1)</f>
        <v>7.8</v>
      </c>
      <c r="H112" s="59">
        <f>ROUND(IF('Indicator Data'!G114=0,0,IF(LOG('Indicator Data'!G114)&gt;H$194,10,IF(LOG('Indicator Data'!G114)&lt;H$195,0,10-(H$194-LOG('Indicator Data'!G114))/(H$194-H$195)*10))),1)</f>
        <v>10</v>
      </c>
      <c r="I112" s="59">
        <f>ROUND(IF('Indicator Data'!H114=0,0,IF(LOG('Indicator Data'!H114)&gt;I$194,10,IF(LOG('Indicator Data'!H114)&lt;I$195,0,10-(I$194-LOG('Indicator Data'!H114))/(I$194-I$195)*10))),1)</f>
        <v>9.5</v>
      </c>
      <c r="J112" s="59">
        <f t="shared" si="32"/>
        <v>9.8000000000000007</v>
      </c>
      <c r="K112" s="59">
        <f>ROUND(IF('Indicator Data'!I114=0,0,IF(LOG('Indicator Data'!I114)&gt;K$194,10,IF(LOG('Indicator Data'!I114)&lt;K$195,0,10-(K$194-LOG('Indicator Data'!I114))/(K$194-K$195)*10))),1)</f>
        <v>7.8</v>
      </c>
      <c r="L112" s="59">
        <f t="shared" si="33"/>
        <v>9</v>
      </c>
      <c r="M112" s="59">
        <f>ROUND(IF('Indicator Data'!J114=0,0,IF(LOG('Indicator Data'!J114)&gt;M$194,10,IF(LOG('Indicator Data'!J114)&lt;M$195,0,10-(M$194-LOG('Indicator Data'!J114))/(M$194-M$195)*10))),1)</f>
        <v>10</v>
      </c>
      <c r="N112" s="60">
        <f>'Indicator Data'!C114/'Indicator Data'!$BC114</f>
        <v>1.391858180173611E-3</v>
      </c>
      <c r="O112" s="60">
        <f>'Indicator Data'!D114/'Indicator Data'!$BC114</f>
        <v>2.3703577381161038E-4</v>
      </c>
      <c r="P112" s="60">
        <f>IF(F112=0.1,0,'Indicator Data'!E114/'Indicator Data'!$BC114)</f>
        <v>3.4999694418253193E-3</v>
      </c>
      <c r="Q112" s="60">
        <f>'Indicator Data'!F114/'Indicator Data'!$BC114</f>
        <v>7.0083751769807899E-7</v>
      </c>
      <c r="R112" s="60">
        <f>'Indicator Data'!G114/'Indicator Data'!$BC114</f>
        <v>1.2138823653708483E-2</v>
      </c>
      <c r="S112" s="60">
        <f>'Indicator Data'!H114/'Indicator Data'!$BC114</f>
        <v>4.042986842122359E-3</v>
      </c>
      <c r="T112" s="60">
        <f>'Indicator Data'!I114/'Indicator Data'!$BC114</f>
        <v>6.8627904055884183E-7</v>
      </c>
      <c r="U112" s="60">
        <f>'Indicator Data'!J114/'Indicator Data'!$BC114</f>
        <v>8.8280127333672479E-4</v>
      </c>
      <c r="V112" s="59">
        <f t="shared" si="34"/>
        <v>7</v>
      </c>
      <c r="W112" s="59">
        <f t="shared" si="35"/>
        <v>2.4</v>
      </c>
      <c r="X112" s="59">
        <f t="shared" si="36"/>
        <v>5.0999999999999996</v>
      </c>
      <c r="Y112" s="59">
        <f t="shared" si="37"/>
        <v>3.5</v>
      </c>
      <c r="Z112" s="59">
        <f t="shared" si="38"/>
        <v>6.3</v>
      </c>
      <c r="AA112" s="59">
        <f t="shared" si="39"/>
        <v>6.1</v>
      </c>
      <c r="AB112" s="59">
        <f t="shared" si="40"/>
        <v>8.1</v>
      </c>
      <c r="AC112" s="59">
        <f t="shared" si="41"/>
        <v>7.2</v>
      </c>
      <c r="AD112" s="59">
        <f t="shared" si="42"/>
        <v>5.7</v>
      </c>
      <c r="AE112" s="59">
        <f t="shared" si="43"/>
        <v>6.5</v>
      </c>
      <c r="AF112" s="59">
        <f t="shared" si="44"/>
        <v>0.3</v>
      </c>
      <c r="AG112" s="59">
        <f>ROUND(IF('Indicator Data'!K114=0,0,IF('Indicator Data'!K114&gt;AG$194,10,IF('Indicator Data'!K114&lt;AG$195,0,10-(AG$194-'Indicator Data'!K114)/(AG$194-AG$195)*10))),1)</f>
        <v>6.7</v>
      </c>
      <c r="AH112" s="59">
        <f t="shared" si="45"/>
        <v>8.5</v>
      </c>
      <c r="AI112" s="59">
        <f t="shared" si="46"/>
        <v>6.2</v>
      </c>
      <c r="AJ112" s="59">
        <f t="shared" si="47"/>
        <v>8.1</v>
      </c>
      <c r="AK112" s="59">
        <f t="shared" si="48"/>
        <v>8.8000000000000007</v>
      </c>
      <c r="AL112" s="59">
        <f t="shared" si="49"/>
        <v>8.5</v>
      </c>
      <c r="AM112" s="59">
        <f t="shared" si="50"/>
        <v>6.8</v>
      </c>
      <c r="AN112" s="59">
        <f t="shared" si="51"/>
        <v>7.6</v>
      </c>
      <c r="AO112" s="61">
        <f t="shared" si="52"/>
        <v>8.5</v>
      </c>
      <c r="AP112" s="61">
        <f t="shared" si="53"/>
        <v>7.1</v>
      </c>
      <c r="AQ112" s="61">
        <f t="shared" si="54"/>
        <v>7.1</v>
      </c>
      <c r="AR112" s="61">
        <f t="shared" si="55"/>
        <v>8</v>
      </c>
      <c r="AS112" s="59">
        <f t="shared" si="56"/>
        <v>7.2</v>
      </c>
      <c r="AT112" s="59">
        <f>IF('Indicator Data'!BD114&lt;1000,"x",ROUND((IF('Indicator Data'!L114&gt;AT$194,10,IF('Indicator Data'!L114&lt;AT$195,0,10-(AT$194-'Indicator Data'!L114)/(AT$194-AT$195)*10))),1))</f>
        <v>0</v>
      </c>
      <c r="AU112" s="61">
        <f t="shared" si="57"/>
        <v>3.6</v>
      </c>
      <c r="AV112" s="62">
        <f t="shared" si="58"/>
        <v>7.1</v>
      </c>
      <c r="AW112" s="59">
        <f>ROUND(IF('Indicator Data'!M114=0,0,IF('Indicator Data'!M114&gt;AW$194,10,IF('Indicator Data'!M114&lt;AW$195,0,10-(AW$194-'Indicator Data'!M114)/(AW$194-AW$195)*10))),1)</f>
        <v>8.8000000000000007</v>
      </c>
      <c r="AX112" s="59">
        <f>ROUND(IF('Indicator Data'!N114=0,0,IF(LOG('Indicator Data'!N114)&gt;LOG(AX$194),10,IF(LOG('Indicator Data'!N114)&lt;LOG(AX$195),0,10-(LOG(AX$194)-LOG('Indicator Data'!N114))/(LOG(AX$194)-LOG(AX$195))*10))),1)</f>
        <v>9.1</v>
      </c>
      <c r="AY112" s="61">
        <f t="shared" si="59"/>
        <v>9</v>
      </c>
      <c r="AZ112" s="59">
        <f>'Indicator Data'!O114</f>
        <v>2</v>
      </c>
      <c r="BA112" s="59">
        <f>'Indicator Data'!P114</f>
        <v>5</v>
      </c>
      <c r="BB112" s="61">
        <f t="shared" si="60"/>
        <v>9</v>
      </c>
      <c r="BC112" s="62">
        <f t="shared" si="61"/>
        <v>9</v>
      </c>
      <c r="BD112" s="16"/>
      <c r="BE112" s="108"/>
    </row>
    <row r="113" spans="1:57" s="4" customFormat="1" x14ac:dyDescent="0.25">
      <c r="A113" s="131" t="s">
        <v>782</v>
      </c>
      <c r="B113" s="63" t="s">
        <v>208</v>
      </c>
      <c r="C113" s="59">
        <f>ROUND(IF('Indicator Data'!C115=0,0.1,IF(LOG('Indicator Data'!C115)&gt;C$194,10,IF(LOG('Indicator Data'!C115)&lt;C$195,0,10-(C$194-LOG('Indicator Data'!C115))/(C$194-C$195)*10))),1)</f>
        <v>3.4</v>
      </c>
      <c r="D113" s="59">
        <f>ROUND(IF('Indicator Data'!D115=0,0.1,IF(LOG('Indicator Data'!D115)&gt;D$194,10,IF(LOG('Indicator Data'!D115)&lt;D$195,0,10-(D$194-LOG('Indicator Data'!D115))/(D$194-D$195)*10))),1)</f>
        <v>0.1</v>
      </c>
      <c r="E113" s="59">
        <f t="shared" si="31"/>
        <v>1.9</v>
      </c>
      <c r="F113" s="59">
        <f>ROUND(IF('Indicator Data'!E115="No data",0.1,IF('Indicator Data'!E115=0,0,IF(LOG('Indicator Data'!E115)&gt;F$194,10,IF(LOG('Indicator Data'!E115)&lt;F$195,0,10-(F$194-LOG('Indicator Data'!E115))/(F$194-F$195)*10)))),1)</f>
        <v>0.1</v>
      </c>
      <c r="G113" s="59">
        <f>ROUND(IF('Indicator Data'!F115=0,0,IF(LOG('Indicator Data'!F115)&gt;G$194,10,IF(LOG('Indicator Data'!F115)&lt;G$195,0,10-(G$194-LOG('Indicator Data'!F115))/(G$194-G$195)*10))),1)</f>
        <v>3.8</v>
      </c>
      <c r="H113" s="59">
        <f>ROUND(IF('Indicator Data'!G115=0,0,IF(LOG('Indicator Data'!G115)&gt;H$194,10,IF(LOG('Indicator Data'!G115)&lt;H$195,0,10-(H$194-LOG('Indicator Data'!G115))/(H$194-H$195)*10))),1)</f>
        <v>2.7</v>
      </c>
      <c r="I113" s="59">
        <f>ROUND(IF('Indicator Data'!H115=0,0,IF(LOG('Indicator Data'!H115)&gt;I$194,10,IF(LOG('Indicator Data'!H115)&lt;I$195,0,10-(I$194-LOG('Indicator Data'!H115))/(I$194-I$195)*10))),1)</f>
        <v>3.8</v>
      </c>
      <c r="J113" s="59">
        <f t="shared" si="32"/>
        <v>3.3</v>
      </c>
      <c r="K113" s="59">
        <f>ROUND(IF('Indicator Data'!I115=0,0,IF(LOG('Indicator Data'!I115)&gt;K$194,10,IF(LOG('Indicator Data'!I115)&lt;K$195,0,10-(K$194-LOG('Indicator Data'!I115))/(K$194-K$195)*10))),1)</f>
        <v>0</v>
      </c>
      <c r="L113" s="59">
        <f t="shared" si="33"/>
        <v>1.8</v>
      </c>
      <c r="M113" s="59">
        <f>ROUND(IF('Indicator Data'!J115=0,0,IF(LOG('Indicator Data'!J115)&gt;M$194,10,IF(LOG('Indicator Data'!J115)&lt;M$195,0,10-(M$194-LOG('Indicator Data'!J115))/(M$194-M$195)*10))),1)</f>
        <v>5.2</v>
      </c>
      <c r="N113" s="60">
        <f>'Indicator Data'!C115/'Indicator Data'!$BC115</f>
        <v>2.126096739246896E-3</v>
      </c>
      <c r="O113" s="60">
        <f>'Indicator Data'!D115/'Indicator Data'!$BC115</f>
        <v>0</v>
      </c>
      <c r="P113" s="60">
        <f>IF(F113=0.1,0,'Indicator Data'!E115/'Indicator Data'!$BC115)</f>
        <v>0</v>
      </c>
      <c r="Q113" s="60">
        <f>'Indicator Data'!F115/'Indicator Data'!$BC115</f>
        <v>7.7282666063484884E-6</v>
      </c>
      <c r="R113" s="60">
        <f>'Indicator Data'!G115/'Indicator Data'!$BC115</f>
        <v>1.1536492497926562E-2</v>
      </c>
      <c r="S113" s="60">
        <f>'Indicator Data'!H115/'Indicator Data'!$BC115</f>
        <v>1.7713658297519416E-3</v>
      </c>
      <c r="T113" s="60">
        <f>'Indicator Data'!I115/'Indicator Data'!$BC115</f>
        <v>0</v>
      </c>
      <c r="U113" s="60">
        <f>'Indicator Data'!J115/'Indicator Data'!$BC115</f>
        <v>1.0857272110382267E-2</v>
      </c>
      <c r="V113" s="59">
        <f t="shared" si="34"/>
        <v>10</v>
      </c>
      <c r="W113" s="59">
        <f t="shared" si="35"/>
        <v>0</v>
      </c>
      <c r="X113" s="59">
        <f t="shared" si="36"/>
        <v>7.6</v>
      </c>
      <c r="Y113" s="59">
        <f t="shared" si="37"/>
        <v>0.1</v>
      </c>
      <c r="Z113" s="59">
        <f t="shared" si="38"/>
        <v>8.6</v>
      </c>
      <c r="AA113" s="59">
        <f t="shared" si="39"/>
        <v>5.8</v>
      </c>
      <c r="AB113" s="59">
        <f t="shared" si="40"/>
        <v>3.5</v>
      </c>
      <c r="AC113" s="59">
        <f t="shared" si="41"/>
        <v>4.8</v>
      </c>
      <c r="AD113" s="59">
        <f t="shared" si="42"/>
        <v>0</v>
      </c>
      <c r="AE113" s="59">
        <f t="shared" si="43"/>
        <v>2.7</v>
      </c>
      <c r="AF113" s="59">
        <f t="shared" si="44"/>
        <v>3.6</v>
      </c>
      <c r="AG113" s="59">
        <f>ROUND(IF('Indicator Data'!K115=0,0,IF('Indicator Data'!K115&gt;AG$194,10,IF('Indicator Data'!K115&lt;AG$195,0,10-(AG$194-'Indicator Data'!K115)/(AG$194-AG$195)*10))),1)</f>
        <v>1.3</v>
      </c>
      <c r="AH113" s="59">
        <f t="shared" si="45"/>
        <v>6.7</v>
      </c>
      <c r="AI113" s="59">
        <f t="shared" si="46"/>
        <v>0.1</v>
      </c>
      <c r="AJ113" s="59">
        <f t="shared" si="47"/>
        <v>4.3</v>
      </c>
      <c r="AK113" s="59">
        <f t="shared" si="48"/>
        <v>3.7</v>
      </c>
      <c r="AL113" s="59">
        <f t="shared" si="49"/>
        <v>4</v>
      </c>
      <c r="AM113" s="59">
        <f t="shared" si="50"/>
        <v>0</v>
      </c>
      <c r="AN113" s="59">
        <f t="shared" si="51"/>
        <v>4.4000000000000004</v>
      </c>
      <c r="AO113" s="61">
        <f t="shared" si="52"/>
        <v>5.4</v>
      </c>
      <c r="AP113" s="61">
        <f t="shared" si="53"/>
        <v>0.1</v>
      </c>
      <c r="AQ113" s="61">
        <f t="shared" si="54"/>
        <v>6.8</v>
      </c>
      <c r="AR113" s="61">
        <f t="shared" si="55"/>
        <v>2.2999999999999998</v>
      </c>
      <c r="AS113" s="59">
        <f t="shared" si="56"/>
        <v>2.9</v>
      </c>
      <c r="AT113" s="59" t="str">
        <f>IF('Indicator Data'!BD115&lt;1000,"x",ROUND((IF('Indicator Data'!L115&gt;AT$194,10,IF('Indicator Data'!L115&lt;AT$195,0,10-(AT$194-'Indicator Data'!L115)/(AT$194-AT$195)*10))),1))</f>
        <v>x</v>
      </c>
      <c r="AU113" s="61">
        <f t="shared" si="57"/>
        <v>2.9</v>
      </c>
      <c r="AV113" s="62">
        <f t="shared" si="58"/>
        <v>3.9</v>
      </c>
      <c r="AW113" s="59">
        <f>ROUND(IF('Indicator Data'!M115=0,0,IF('Indicator Data'!M115&gt;AW$194,10,IF('Indicator Data'!M115&lt;AW$195,0,10-(AW$194-'Indicator Data'!M115)/(AW$194-AW$195)*10))),1)</f>
        <v>0</v>
      </c>
      <c r="AX113" s="59">
        <f>ROUND(IF('Indicator Data'!N115=0,0,IF(LOG('Indicator Data'!N115)&gt;LOG(AX$194),10,IF(LOG('Indicator Data'!N115)&lt;LOG(AX$195),0,10-(LOG(AX$194)-LOG('Indicator Data'!N115))/(LOG(AX$194)-LOG(AX$195))*10))),1)</f>
        <v>0</v>
      </c>
      <c r="AY113" s="61">
        <f t="shared" si="59"/>
        <v>0</v>
      </c>
      <c r="AZ113" s="59">
        <f>'Indicator Data'!O115</f>
        <v>0</v>
      </c>
      <c r="BA113" s="59">
        <f>'Indicator Data'!P115</f>
        <v>0</v>
      </c>
      <c r="BB113" s="61">
        <f t="shared" si="60"/>
        <v>0</v>
      </c>
      <c r="BC113" s="62">
        <f t="shared" si="61"/>
        <v>0</v>
      </c>
      <c r="BD113" s="16"/>
      <c r="BE113" s="108"/>
    </row>
    <row r="114" spans="1:57" s="4" customFormat="1" x14ac:dyDescent="0.25">
      <c r="A114" s="131" t="s">
        <v>885</v>
      </c>
      <c r="B114" s="63" t="s">
        <v>209</v>
      </c>
      <c r="C114" s="59">
        <f>ROUND(IF('Indicator Data'!C116=0,0.1,IF(LOG('Indicator Data'!C116)&gt;C$194,10,IF(LOG('Indicator Data'!C116)&lt;C$195,0,10-(C$194-LOG('Indicator Data'!C116))/(C$194-C$195)*10))),1)</f>
        <v>7.1</v>
      </c>
      <c r="D114" s="59">
        <f>ROUND(IF('Indicator Data'!D116=0,0.1,IF(LOG('Indicator Data'!D116)&gt;D$194,10,IF(LOG('Indicator Data'!D116)&lt;D$195,0,10-(D$194-LOG('Indicator Data'!D116))/(D$194-D$195)*10))),1)</f>
        <v>0.1</v>
      </c>
      <c r="E114" s="59">
        <f t="shared" si="31"/>
        <v>4.5</v>
      </c>
      <c r="F114" s="59">
        <f>ROUND(IF('Indicator Data'!E116="No data",0.1,IF('Indicator Data'!E116=0,0,IF(LOG('Indicator Data'!E116)&gt;F$194,10,IF(LOG('Indicator Data'!E116)&lt;F$195,0,10-(F$194-LOG('Indicator Data'!E116))/(F$194-F$195)*10)))),1)</f>
        <v>5.9</v>
      </c>
      <c r="G114" s="59">
        <f>ROUND(IF('Indicator Data'!F116=0,0,IF(LOG('Indicator Data'!F116)&gt;G$194,10,IF(LOG('Indicator Data'!F116)&lt;G$195,0,10-(G$194-LOG('Indicator Data'!F116))/(G$194-G$195)*10))),1)</f>
        <v>0</v>
      </c>
      <c r="H114" s="59">
        <f>ROUND(IF('Indicator Data'!G116=0,0,IF(LOG('Indicator Data'!G116)&gt;H$194,10,IF(LOG('Indicator Data'!G116)&lt;H$195,0,10-(H$194-LOG('Indicator Data'!G116))/(H$194-H$195)*10))),1)</f>
        <v>0</v>
      </c>
      <c r="I114" s="59">
        <f>ROUND(IF('Indicator Data'!H116=0,0,IF(LOG('Indicator Data'!H116)&gt;I$194,10,IF(LOG('Indicator Data'!H116)&lt;I$195,0,10-(I$194-LOG('Indicator Data'!H116))/(I$194-I$195)*10))),1)</f>
        <v>0</v>
      </c>
      <c r="J114" s="59">
        <f t="shared" si="32"/>
        <v>0</v>
      </c>
      <c r="K114" s="59">
        <f>ROUND(IF('Indicator Data'!I116=0,0,IF(LOG('Indicator Data'!I116)&gt;K$194,10,IF(LOG('Indicator Data'!I116)&lt;K$195,0,10-(K$194-LOG('Indicator Data'!I116))/(K$194-K$195)*10))),1)</f>
        <v>0</v>
      </c>
      <c r="L114" s="59">
        <f t="shared" si="33"/>
        <v>0</v>
      </c>
      <c r="M114" s="59">
        <f>ROUND(IF('Indicator Data'!J116=0,0,IF(LOG('Indicator Data'!J116)&gt;M$194,10,IF(LOG('Indicator Data'!J116)&lt;M$195,0,10-(M$194-LOG('Indicator Data'!J116))/(M$194-M$195)*10))),1)</f>
        <v>7.3</v>
      </c>
      <c r="N114" s="60">
        <f>'Indicator Data'!C116/'Indicator Data'!$BC116</f>
        <v>1.9840661136116878E-3</v>
      </c>
      <c r="O114" s="60">
        <f>'Indicator Data'!D116/'Indicator Data'!$BC116</f>
        <v>0</v>
      </c>
      <c r="P114" s="60">
        <f>IF(F114=0.1,0,'Indicator Data'!E116/'Indicator Data'!$BC116)</f>
        <v>6.1059178021644093E-3</v>
      </c>
      <c r="Q114" s="60">
        <f>'Indicator Data'!F116/'Indicator Data'!$BC116</f>
        <v>0</v>
      </c>
      <c r="R114" s="60">
        <f>'Indicator Data'!G116/'Indicator Data'!$BC116</f>
        <v>0</v>
      </c>
      <c r="S114" s="60">
        <f>'Indicator Data'!H116/'Indicator Data'!$BC116</f>
        <v>0</v>
      </c>
      <c r="T114" s="60">
        <f>'Indicator Data'!I116/'Indicator Data'!$BC116</f>
        <v>0</v>
      </c>
      <c r="U114" s="60">
        <f>'Indicator Data'!J116/'Indicator Data'!$BC116</f>
        <v>2.3889334723785714E-3</v>
      </c>
      <c r="V114" s="59">
        <f t="shared" si="34"/>
        <v>9.9</v>
      </c>
      <c r="W114" s="59">
        <f t="shared" si="35"/>
        <v>0</v>
      </c>
      <c r="X114" s="59">
        <f t="shared" si="36"/>
        <v>7.4</v>
      </c>
      <c r="Y114" s="59">
        <f t="shared" si="37"/>
        <v>6.1</v>
      </c>
      <c r="Z114" s="59">
        <f t="shared" si="38"/>
        <v>0</v>
      </c>
      <c r="AA114" s="59">
        <f t="shared" si="39"/>
        <v>0</v>
      </c>
      <c r="AB114" s="59">
        <f t="shared" si="40"/>
        <v>0</v>
      </c>
      <c r="AC114" s="59">
        <f t="shared" si="41"/>
        <v>0</v>
      </c>
      <c r="AD114" s="59">
        <f t="shared" si="42"/>
        <v>0</v>
      </c>
      <c r="AE114" s="59">
        <f t="shared" si="43"/>
        <v>0</v>
      </c>
      <c r="AF114" s="59">
        <f t="shared" si="44"/>
        <v>0.8</v>
      </c>
      <c r="AG114" s="59">
        <f>ROUND(IF('Indicator Data'!K116=0,0,IF('Indicator Data'!K116&gt;AG$194,10,IF('Indicator Data'!K116&lt;AG$195,0,10-(AG$194-'Indicator Data'!K116)/(AG$194-AG$195)*10))),1)</f>
        <v>4</v>
      </c>
      <c r="AH114" s="59">
        <f t="shared" si="45"/>
        <v>8.5</v>
      </c>
      <c r="AI114" s="59">
        <f t="shared" si="46"/>
        <v>0.1</v>
      </c>
      <c r="AJ114" s="59">
        <f t="shared" si="47"/>
        <v>0</v>
      </c>
      <c r="AK114" s="59">
        <f t="shared" si="48"/>
        <v>0</v>
      </c>
      <c r="AL114" s="59">
        <f t="shared" si="49"/>
        <v>0</v>
      </c>
      <c r="AM114" s="59">
        <f t="shared" si="50"/>
        <v>0</v>
      </c>
      <c r="AN114" s="59">
        <f t="shared" si="51"/>
        <v>4.8</v>
      </c>
      <c r="AO114" s="61">
        <f t="shared" si="52"/>
        <v>6.2</v>
      </c>
      <c r="AP114" s="61">
        <f t="shared" si="53"/>
        <v>6</v>
      </c>
      <c r="AQ114" s="61">
        <f t="shared" si="54"/>
        <v>0</v>
      </c>
      <c r="AR114" s="61">
        <f t="shared" si="55"/>
        <v>0</v>
      </c>
      <c r="AS114" s="59">
        <f t="shared" si="56"/>
        <v>4.4000000000000004</v>
      </c>
      <c r="AT114" s="59">
        <f>IF('Indicator Data'!BD116&lt;1000,"x",ROUND((IF('Indicator Data'!L116&gt;AT$194,10,IF('Indicator Data'!L116&lt;AT$195,0,10-(AT$194-'Indicator Data'!L116)/(AT$194-AT$195)*10))),1))</f>
        <v>4.4000000000000004</v>
      </c>
      <c r="AU114" s="61">
        <f t="shared" si="57"/>
        <v>4.4000000000000004</v>
      </c>
      <c r="AV114" s="62">
        <f t="shared" si="58"/>
        <v>3.8</v>
      </c>
      <c r="AW114" s="59">
        <f>ROUND(IF('Indicator Data'!M116=0,0,IF('Indicator Data'!M116&gt;AW$194,10,IF('Indicator Data'!M116&lt;AW$195,0,10-(AW$194-'Indicator Data'!M116)/(AW$194-AW$195)*10))),1)</f>
        <v>4.5</v>
      </c>
      <c r="AX114" s="59">
        <f>ROUND(IF('Indicator Data'!N116=0,0,IF(LOG('Indicator Data'!N116)&gt;LOG(AX$194),10,IF(LOG('Indicator Data'!N116)&lt;LOG(AX$195),0,10-(LOG(AX$194)-LOG('Indicator Data'!N116))/(LOG(AX$194)-LOG(AX$195))*10))),1)</f>
        <v>4.7</v>
      </c>
      <c r="AY114" s="61">
        <f t="shared" si="59"/>
        <v>4.5999999999999996</v>
      </c>
      <c r="AZ114" s="59">
        <f>'Indicator Data'!O116</f>
        <v>1</v>
      </c>
      <c r="BA114" s="59">
        <f>'Indicator Data'!P116</f>
        <v>3</v>
      </c>
      <c r="BB114" s="61">
        <f t="shared" si="60"/>
        <v>0</v>
      </c>
      <c r="BC114" s="62">
        <f t="shared" si="61"/>
        <v>3.2</v>
      </c>
      <c r="BD114" s="16"/>
      <c r="BE114" s="108"/>
    </row>
    <row r="115" spans="1:57" s="4" customFormat="1" x14ac:dyDescent="0.25">
      <c r="A115" s="131" t="s">
        <v>211</v>
      </c>
      <c r="B115" s="63" t="s">
        <v>210</v>
      </c>
      <c r="C115" s="59">
        <f>ROUND(IF('Indicator Data'!C117=0,0.1,IF(LOG('Indicator Data'!C117)&gt;C$194,10,IF(LOG('Indicator Data'!C117)&lt;C$195,0,10-(C$194-LOG('Indicator Data'!C117))/(C$194-C$195)*10))),1)</f>
        <v>6</v>
      </c>
      <c r="D115" s="59">
        <f>ROUND(IF('Indicator Data'!D117=0,0.1,IF(LOG('Indicator Data'!D117)&gt;D$194,10,IF(LOG('Indicator Data'!D117)&lt;D$195,0,10-(D$194-LOG('Indicator Data'!D117))/(D$194-D$195)*10))),1)</f>
        <v>5.6</v>
      </c>
      <c r="E115" s="59">
        <f t="shared" si="31"/>
        <v>5.8</v>
      </c>
      <c r="F115" s="59">
        <f>ROUND(IF('Indicator Data'!E117="No data",0.1,IF('Indicator Data'!E117=0,0,IF(LOG('Indicator Data'!E117)&gt;F$194,10,IF(LOG('Indicator Data'!E117)&lt;F$195,0,10-(F$194-LOG('Indicator Data'!E117))/(F$194-F$195)*10)))),1)</f>
        <v>4.9000000000000004</v>
      </c>
      <c r="G115" s="59">
        <f>ROUND(IF('Indicator Data'!F117=0,0,IF(LOG('Indicator Data'!F117)&gt;G$194,10,IF(LOG('Indicator Data'!F117)&lt;G$195,0,10-(G$194-LOG('Indicator Data'!F117))/(G$194-G$195)*10))),1)</f>
        <v>0</v>
      </c>
      <c r="H115" s="59">
        <f>ROUND(IF('Indicator Data'!G117=0,0,IF(LOG('Indicator Data'!G117)&gt;H$194,10,IF(LOG('Indicator Data'!G117)&lt;H$195,0,10-(H$194-LOG('Indicator Data'!G117))/(H$194-H$195)*10))),1)</f>
        <v>0</v>
      </c>
      <c r="I115" s="59">
        <f>ROUND(IF('Indicator Data'!H117=0,0,IF(LOG('Indicator Data'!H117)&gt;I$194,10,IF(LOG('Indicator Data'!H117)&lt;I$195,0,10-(I$194-LOG('Indicator Data'!H117))/(I$194-I$195)*10))),1)</f>
        <v>0</v>
      </c>
      <c r="J115" s="59">
        <f t="shared" si="32"/>
        <v>0</v>
      </c>
      <c r="K115" s="59">
        <f>ROUND(IF('Indicator Data'!I117=0,0,IF(LOG('Indicator Data'!I117)&gt;K$194,10,IF(LOG('Indicator Data'!I117)&lt;K$195,0,10-(K$194-LOG('Indicator Data'!I117))/(K$194-K$195)*10))),1)</f>
        <v>0</v>
      </c>
      <c r="L115" s="59">
        <f t="shared" si="33"/>
        <v>0</v>
      </c>
      <c r="M115" s="59">
        <f>ROUND(IF('Indicator Data'!J117=0,0,IF(LOG('Indicator Data'!J117)&gt;M$194,10,IF(LOG('Indicator Data'!J117)&lt;M$195,0,10-(M$194-LOG('Indicator Data'!J117))/(M$194-M$195)*10))),1)</f>
        <v>8.1</v>
      </c>
      <c r="N115" s="60">
        <f>'Indicator Data'!C117/'Indicator Data'!$BC117</f>
        <v>7.5639351841853082E-4</v>
      </c>
      <c r="O115" s="60">
        <f>'Indicator Data'!D117/'Indicator Data'!$BC117</f>
        <v>1.5227048553137094E-4</v>
      </c>
      <c r="P115" s="60">
        <f>IF(F115=0.1,0,'Indicator Data'!E117/'Indicator Data'!$BC117)</f>
        <v>2.9227240776118885E-3</v>
      </c>
      <c r="Q115" s="60">
        <f>'Indicator Data'!F117/'Indicator Data'!$BC117</f>
        <v>0</v>
      </c>
      <c r="R115" s="60">
        <f>'Indicator Data'!G117/'Indicator Data'!$BC117</f>
        <v>0</v>
      </c>
      <c r="S115" s="60">
        <f>'Indicator Data'!H117/'Indicator Data'!$BC117</f>
        <v>0</v>
      </c>
      <c r="T115" s="60">
        <f>'Indicator Data'!I117/'Indicator Data'!$BC117</f>
        <v>0</v>
      </c>
      <c r="U115" s="60">
        <f>'Indicator Data'!J117/'Indicator Data'!$BC117</f>
        <v>5.5787728931144306E-3</v>
      </c>
      <c r="V115" s="59">
        <f t="shared" si="34"/>
        <v>3.8</v>
      </c>
      <c r="W115" s="59">
        <f t="shared" si="35"/>
        <v>1.5</v>
      </c>
      <c r="X115" s="59">
        <f t="shared" si="36"/>
        <v>2.7</v>
      </c>
      <c r="Y115" s="59">
        <f t="shared" si="37"/>
        <v>2.9</v>
      </c>
      <c r="Z115" s="59">
        <f t="shared" si="38"/>
        <v>0</v>
      </c>
      <c r="AA115" s="59">
        <f t="shared" si="39"/>
        <v>0</v>
      </c>
      <c r="AB115" s="59">
        <f t="shared" si="40"/>
        <v>0</v>
      </c>
      <c r="AC115" s="59">
        <f t="shared" si="41"/>
        <v>0</v>
      </c>
      <c r="AD115" s="59">
        <f t="shared" si="42"/>
        <v>0</v>
      </c>
      <c r="AE115" s="59">
        <f t="shared" si="43"/>
        <v>0</v>
      </c>
      <c r="AF115" s="59">
        <f t="shared" si="44"/>
        <v>1.9</v>
      </c>
      <c r="AG115" s="59">
        <f>ROUND(IF('Indicator Data'!K117=0,0,IF('Indicator Data'!K117&gt;AG$194,10,IF('Indicator Data'!K117&lt;AG$195,0,10-(AG$194-'Indicator Data'!K117)/(AG$194-AG$195)*10))),1)</f>
        <v>1.3</v>
      </c>
      <c r="AH115" s="59">
        <f t="shared" si="45"/>
        <v>4.9000000000000004</v>
      </c>
      <c r="AI115" s="59">
        <f t="shared" si="46"/>
        <v>3.6</v>
      </c>
      <c r="AJ115" s="59">
        <f t="shared" si="47"/>
        <v>0</v>
      </c>
      <c r="AK115" s="59">
        <f t="shared" si="48"/>
        <v>0</v>
      </c>
      <c r="AL115" s="59">
        <f t="shared" si="49"/>
        <v>0</v>
      </c>
      <c r="AM115" s="59">
        <f t="shared" si="50"/>
        <v>0</v>
      </c>
      <c r="AN115" s="59">
        <f t="shared" si="51"/>
        <v>5.8</v>
      </c>
      <c r="AO115" s="61">
        <f t="shared" si="52"/>
        <v>4.4000000000000004</v>
      </c>
      <c r="AP115" s="61">
        <f t="shared" si="53"/>
        <v>4</v>
      </c>
      <c r="AQ115" s="61">
        <f t="shared" si="54"/>
        <v>0</v>
      </c>
      <c r="AR115" s="61">
        <f t="shared" si="55"/>
        <v>0</v>
      </c>
      <c r="AS115" s="59">
        <f t="shared" si="56"/>
        <v>3.6</v>
      </c>
      <c r="AT115" s="59">
        <f>IF('Indicator Data'!BD117&lt;1000,"x",ROUND((IF('Indicator Data'!L117&gt;AT$194,10,IF('Indicator Data'!L117&lt;AT$195,0,10-(AT$194-'Indicator Data'!L117)/(AT$194-AT$195)*10))),1))</f>
        <v>4.4000000000000004</v>
      </c>
      <c r="AU115" s="61">
        <f t="shared" si="57"/>
        <v>4</v>
      </c>
      <c r="AV115" s="62">
        <f t="shared" si="58"/>
        <v>2.7</v>
      </c>
      <c r="AW115" s="59">
        <f>ROUND(IF('Indicator Data'!M117=0,0,IF('Indicator Data'!M117&gt;AW$194,10,IF('Indicator Data'!M117&lt;AW$195,0,10-(AW$194-'Indicator Data'!M117)/(AW$194-AW$195)*10))),1)</f>
        <v>2.8</v>
      </c>
      <c r="AX115" s="59">
        <f>ROUND(IF('Indicator Data'!N117=0,0,IF(LOG('Indicator Data'!N117)&gt;LOG(AX$194),10,IF(LOG('Indicator Data'!N117)&lt;LOG(AX$195),0,10-(LOG(AX$194)-LOG('Indicator Data'!N117))/(LOG(AX$194)-LOG(AX$195))*10))),1)</f>
        <v>3</v>
      </c>
      <c r="AY115" s="61">
        <f t="shared" si="59"/>
        <v>2.9</v>
      </c>
      <c r="AZ115" s="59">
        <f>'Indicator Data'!O117</f>
        <v>0</v>
      </c>
      <c r="BA115" s="59">
        <f>'Indicator Data'!P117</f>
        <v>0</v>
      </c>
      <c r="BB115" s="61">
        <f t="shared" si="60"/>
        <v>0</v>
      </c>
      <c r="BC115" s="62">
        <f t="shared" si="61"/>
        <v>2</v>
      </c>
      <c r="BD115" s="16"/>
      <c r="BE115" s="108"/>
    </row>
    <row r="116" spans="1:57" s="4" customFormat="1" x14ac:dyDescent="0.25">
      <c r="A116" s="131" t="s">
        <v>213</v>
      </c>
      <c r="B116" s="63" t="s">
        <v>212</v>
      </c>
      <c r="C116" s="59">
        <f>ROUND(IF('Indicator Data'!C118=0,0.1,IF(LOG('Indicator Data'!C118)&gt;C$194,10,IF(LOG('Indicator Data'!C118)&lt;C$195,0,10-(C$194-LOG('Indicator Data'!C118))/(C$194-C$195)*10))),1)</f>
        <v>5.4</v>
      </c>
      <c r="D116" s="59">
        <f>ROUND(IF('Indicator Data'!D118=0,0.1,IF(LOG('Indicator Data'!D118)&gt;D$194,10,IF(LOG('Indicator Data'!D118)&lt;D$195,0,10-(D$194-LOG('Indicator Data'!D118))/(D$194-D$195)*10))),1)</f>
        <v>0.1</v>
      </c>
      <c r="E116" s="59">
        <f t="shared" si="31"/>
        <v>3.2</v>
      </c>
      <c r="F116" s="59">
        <f>ROUND(IF('Indicator Data'!E118="No data",0.1,IF('Indicator Data'!E118=0,0,IF(LOG('Indicator Data'!E118)&gt;F$194,10,IF(LOG('Indicator Data'!E118)&lt;F$195,0,10-(F$194-LOG('Indicator Data'!E118))/(F$194-F$195)*10)))),1)</f>
        <v>3.8</v>
      </c>
      <c r="G116" s="59">
        <f>ROUND(IF('Indicator Data'!F118=0,0,IF(LOG('Indicator Data'!F118)&gt;G$194,10,IF(LOG('Indicator Data'!F118)&lt;G$195,0,10-(G$194-LOG('Indicator Data'!F118))/(G$194-G$195)*10))),1)</f>
        <v>4.8</v>
      </c>
      <c r="H116" s="59">
        <f>ROUND(IF('Indicator Data'!G118=0,0,IF(LOG('Indicator Data'!G118)&gt;H$194,10,IF(LOG('Indicator Data'!G118)&lt;H$195,0,10-(H$194-LOG('Indicator Data'!G118))/(H$194-H$195)*10))),1)</f>
        <v>0</v>
      </c>
      <c r="I116" s="59">
        <f>ROUND(IF('Indicator Data'!H118=0,0,IF(LOG('Indicator Data'!H118)&gt;I$194,10,IF(LOG('Indicator Data'!H118)&lt;I$195,0,10-(I$194-LOG('Indicator Data'!H118))/(I$194-I$195)*10))),1)</f>
        <v>0</v>
      </c>
      <c r="J116" s="59">
        <f t="shared" si="32"/>
        <v>0</v>
      </c>
      <c r="K116" s="59">
        <f>ROUND(IF('Indicator Data'!I118=0,0,IF(LOG('Indicator Data'!I118)&gt;K$194,10,IF(LOG('Indicator Data'!I118)&lt;K$195,0,10-(K$194-LOG('Indicator Data'!I118))/(K$194-K$195)*10))),1)</f>
        <v>0</v>
      </c>
      <c r="L116" s="59">
        <f t="shared" si="33"/>
        <v>0</v>
      </c>
      <c r="M116" s="59">
        <f>ROUND(IF('Indicator Data'!J118=0,0,IF(LOG('Indicator Data'!J118)&gt;M$194,10,IF(LOG('Indicator Data'!J118)&lt;M$195,0,10-(M$194-LOG('Indicator Data'!J118))/(M$194-M$195)*10))),1)</f>
        <v>0</v>
      </c>
      <c r="N116" s="60">
        <f>'Indicator Data'!C118/'Indicator Data'!$BC118</f>
        <v>2.1485911008741459E-3</v>
      </c>
      <c r="O116" s="60">
        <f>'Indicator Data'!D118/'Indicator Data'!$BC118</f>
        <v>0</v>
      </c>
      <c r="P116" s="60">
        <f>IF(F116=0.1,0,'Indicator Data'!E118/'Indicator Data'!$BC118)</f>
        <v>4.8734961146120583E-3</v>
      </c>
      <c r="Q116" s="60">
        <f>'Indicator Data'!F118/'Indicator Data'!$BC118</f>
        <v>3.8807970936869714E-6</v>
      </c>
      <c r="R116" s="60">
        <f>'Indicator Data'!G118/'Indicator Data'!$BC118</f>
        <v>0</v>
      </c>
      <c r="S116" s="60">
        <f>'Indicator Data'!H118/'Indicator Data'!$BC118</f>
        <v>0</v>
      </c>
      <c r="T116" s="60">
        <f>'Indicator Data'!I118/'Indicator Data'!$BC118</f>
        <v>0</v>
      </c>
      <c r="U116" s="60">
        <f>'Indicator Data'!J118/'Indicator Data'!$BC118</f>
        <v>0</v>
      </c>
      <c r="V116" s="59">
        <f t="shared" si="34"/>
        <v>10</v>
      </c>
      <c r="W116" s="59">
        <f t="shared" si="35"/>
        <v>0</v>
      </c>
      <c r="X116" s="59">
        <f t="shared" si="36"/>
        <v>7.6</v>
      </c>
      <c r="Y116" s="59">
        <f t="shared" si="37"/>
        <v>4.9000000000000004</v>
      </c>
      <c r="Z116" s="59">
        <f t="shared" si="38"/>
        <v>8</v>
      </c>
      <c r="AA116" s="59">
        <f t="shared" si="39"/>
        <v>0</v>
      </c>
      <c r="AB116" s="59">
        <f t="shared" si="40"/>
        <v>0</v>
      </c>
      <c r="AC116" s="59">
        <f t="shared" si="41"/>
        <v>0</v>
      </c>
      <c r="AD116" s="59">
        <f t="shared" si="42"/>
        <v>0</v>
      </c>
      <c r="AE116" s="59">
        <f t="shared" si="43"/>
        <v>0</v>
      </c>
      <c r="AF116" s="59">
        <f t="shared" si="44"/>
        <v>0</v>
      </c>
      <c r="AG116" s="59">
        <f>ROUND(IF('Indicator Data'!K118=0,0,IF('Indicator Data'!K118&gt;AG$194,10,IF('Indicator Data'!K118&lt;AG$195,0,10-(AG$194-'Indicator Data'!K118)/(AG$194-AG$195)*10))),1)</f>
        <v>0</v>
      </c>
      <c r="AH116" s="59">
        <f t="shared" si="45"/>
        <v>7.7</v>
      </c>
      <c r="AI116" s="59">
        <f t="shared" si="46"/>
        <v>0.1</v>
      </c>
      <c r="AJ116" s="59">
        <f t="shared" si="47"/>
        <v>0</v>
      </c>
      <c r="AK116" s="59">
        <f t="shared" si="48"/>
        <v>0</v>
      </c>
      <c r="AL116" s="59">
        <f t="shared" si="49"/>
        <v>0</v>
      </c>
      <c r="AM116" s="59">
        <f t="shared" si="50"/>
        <v>0</v>
      </c>
      <c r="AN116" s="59">
        <f t="shared" si="51"/>
        <v>0</v>
      </c>
      <c r="AO116" s="61">
        <f t="shared" si="52"/>
        <v>5.8</v>
      </c>
      <c r="AP116" s="61">
        <f t="shared" si="53"/>
        <v>4.4000000000000004</v>
      </c>
      <c r="AQ116" s="61">
        <f t="shared" si="54"/>
        <v>6.7</v>
      </c>
      <c r="AR116" s="61">
        <f t="shared" si="55"/>
        <v>0</v>
      </c>
      <c r="AS116" s="59">
        <f t="shared" si="56"/>
        <v>0</v>
      </c>
      <c r="AT116" s="59">
        <f>IF('Indicator Data'!BD118&lt;1000,"x",ROUND((IF('Indicator Data'!L118&gt;AT$194,10,IF('Indicator Data'!L118&lt;AT$195,0,10-(AT$194-'Indicator Data'!L118)/(AT$194-AT$195)*10))),1))</f>
        <v>0</v>
      </c>
      <c r="AU116" s="61">
        <f t="shared" si="57"/>
        <v>0</v>
      </c>
      <c r="AV116" s="62">
        <f t="shared" si="58"/>
        <v>3.9</v>
      </c>
      <c r="AW116" s="59">
        <f>ROUND(IF('Indicator Data'!M118=0,0,IF('Indicator Data'!M118&gt;AW$194,10,IF('Indicator Data'!M118&lt;AW$195,0,10-(AW$194-'Indicator Data'!M118)/(AW$194-AW$195)*10))),1)</f>
        <v>0.1</v>
      </c>
      <c r="AX116" s="59">
        <f>ROUND(IF('Indicator Data'!N118=0,0,IF(LOG('Indicator Data'!N118)&gt;LOG(AX$194),10,IF(LOG('Indicator Data'!N118)&lt;LOG(AX$195),0,10-(LOG(AX$194)-LOG('Indicator Data'!N118))/(LOG(AX$194)-LOG(AX$195))*10))),1)</f>
        <v>0</v>
      </c>
      <c r="AY116" s="61">
        <f t="shared" si="59"/>
        <v>0.1</v>
      </c>
      <c r="AZ116" s="59">
        <f>'Indicator Data'!O118</f>
        <v>0</v>
      </c>
      <c r="BA116" s="59">
        <f>'Indicator Data'!P118</f>
        <v>0</v>
      </c>
      <c r="BB116" s="61">
        <f t="shared" si="60"/>
        <v>0</v>
      </c>
      <c r="BC116" s="62">
        <f t="shared" si="61"/>
        <v>0.1</v>
      </c>
      <c r="BD116" s="16"/>
      <c r="BE116" s="108"/>
    </row>
    <row r="117" spans="1:57" s="4" customFormat="1" x14ac:dyDescent="0.25">
      <c r="A117" s="131" t="s">
        <v>215</v>
      </c>
      <c r="B117" s="63" t="s">
        <v>214</v>
      </c>
      <c r="C117" s="59">
        <f>ROUND(IF('Indicator Data'!C119=0,0.1,IF(LOG('Indicator Data'!C119)&gt;C$194,10,IF(LOG('Indicator Data'!C119)&lt;C$195,0,10-(C$194-LOG('Indicator Data'!C119))/(C$194-C$195)*10))),1)</f>
        <v>7.2</v>
      </c>
      <c r="D117" s="59">
        <f>ROUND(IF('Indicator Data'!D119=0,0.1,IF(LOG('Indicator Data'!D119)&gt;D$194,10,IF(LOG('Indicator Data'!D119)&lt;D$195,0,10-(D$194-LOG('Indicator Data'!D119))/(D$194-D$195)*10))),1)</f>
        <v>0.1</v>
      </c>
      <c r="E117" s="59">
        <f t="shared" si="31"/>
        <v>4.5</v>
      </c>
      <c r="F117" s="59">
        <f>ROUND(IF('Indicator Data'!E119="No data",0.1,IF('Indicator Data'!E119=0,0,IF(LOG('Indicator Data'!E119)&gt;F$194,10,IF(LOG('Indicator Data'!E119)&lt;F$195,0,10-(F$194-LOG('Indicator Data'!E119))/(F$194-F$195)*10)))),1)</f>
        <v>7.5</v>
      </c>
      <c r="G117" s="59">
        <f>ROUND(IF('Indicator Data'!F119=0,0,IF(LOG('Indicator Data'!F119)&gt;G$194,10,IF(LOG('Indicator Data'!F119)&lt;G$195,0,10-(G$194-LOG('Indicator Data'!F119))/(G$194-G$195)*10))),1)</f>
        <v>7.1</v>
      </c>
      <c r="H117" s="59">
        <f>ROUND(IF('Indicator Data'!G119=0,0,IF(LOG('Indicator Data'!G119)&gt;H$194,10,IF(LOG('Indicator Data'!G119)&lt;H$195,0,10-(H$194-LOG('Indicator Data'!G119))/(H$194-H$195)*10))),1)</f>
        <v>0</v>
      </c>
      <c r="I117" s="59">
        <f>ROUND(IF('Indicator Data'!H119=0,0,IF(LOG('Indicator Data'!H119)&gt;I$194,10,IF(LOG('Indicator Data'!H119)&lt;I$195,0,10-(I$194-LOG('Indicator Data'!H119))/(I$194-I$195)*10))),1)</f>
        <v>0</v>
      </c>
      <c r="J117" s="59">
        <f t="shared" si="32"/>
        <v>0</v>
      </c>
      <c r="K117" s="59">
        <f>ROUND(IF('Indicator Data'!I119=0,0,IF(LOG('Indicator Data'!I119)&gt;K$194,10,IF(LOG('Indicator Data'!I119)&lt;K$195,0,10-(K$194-LOG('Indicator Data'!I119))/(K$194-K$195)*10))),1)</f>
        <v>0</v>
      </c>
      <c r="L117" s="59">
        <f t="shared" si="33"/>
        <v>0</v>
      </c>
      <c r="M117" s="59">
        <f>ROUND(IF('Indicator Data'!J119=0,0,IF(LOG('Indicator Data'!J119)&gt;M$194,10,IF(LOG('Indicator Data'!J119)&lt;M$195,0,10-(M$194-LOG('Indicator Data'!J119))/(M$194-M$195)*10))),1)</f>
        <v>7.6</v>
      </c>
      <c r="N117" s="60">
        <f>'Indicator Data'!C119/'Indicator Data'!$BC119</f>
        <v>2.3261069566341472E-4</v>
      </c>
      <c r="O117" s="60">
        <f>'Indicator Data'!D119/'Indicator Data'!$BC119</f>
        <v>0</v>
      </c>
      <c r="P117" s="60">
        <f>IF(F117=0.1,0,'Indicator Data'!E119/'Indicator Data'!$BC119)</f>
        <v>3.0406660146840053E-3</v>
      </c>
      <c r="Q117" s="60">
        <f>'Indicator Data'!F119/'Indicator Data'!$BC119</f>
        <v>1.1478406928454143E-6</v>
      </c>
      <c r="R117" s="60">
        <f>'Indicator Data'!G119/'Indicator Data'!$BC119</f>
        <v>0</v>
      </c>
      <c r="S117" s="60">
        <f>'Indicator Data'!H119/'Indicator Data'!$BC119</f>
        <v>0</v>
      </c>
      <c r="T117" s="60">
        <f>'Indicator Data'!I119/'Indicator Data'!$BC119</f>
        <v>0</v>
      </c>
      <c r="U117" s="60">
        <f>'Indicator Data'!J119/'Indicator Data'!$BC119</f>
        <v>3.3691556252800613E-4</v>
      </c>
      <c r="V117" s="59">
        <f t="shared" si="34"/>
        <v>1.2</v>
      </c>
      <c r="W117" s="59">
        <f t="shared" si="35"/>
        <v>0</v>
      </c>
      <c r="X117" s="59">
        <f t="shared" si="36"/>
        <v>0.6</v>
      </c>
      <c r="Y117" s="59">
        <f t="shared" si="37"/>
        <v>3</v>
      </c>
      <c r="Z117" s="59">
        <f t="shared" si="38"/>
        <v>6.8</v>
      </c>
      <c r="AA117" s="59">
        <f t="shared" si="39"/>
        <v>0</v>
      </c>
      <c r="AB117" s="59">
        <f t="shared" si="40"/>
        <v>0</v>
      </c>
      <c r="AC117" s="59">
        <f t="shared" si="41"/>
        <v>0</v>
      </c>
      <c r="AD117" s="59">
        <f t="shared" si="42"/>
        <v>0</v>
      </c>
      <c r="AE117" s="59">
        <f t="shared" si="43"/>
        <v>0</v>
      </c>
      <c r="AF117" s="59">
        <f t="shared" si="44"/>
        <v>0.1</v>
      </c>
      <c r="AG117" s="59">
        <f>ROUND(IF('Indicator Data'!K119=0,0,IF('Indicator Data'!K119&gt;AG$194,10,IF('Indicator Data'!K119&lt;AG$195,0,10-(AG$194-'Indicator Data'!K119)/(AG$194-AG$195)*10))),1)</f>
        <v>1.3</v>
      </c>
      <c r="AH117" s="59">
        <f t="shared" si="45"/>
        <v>4.2</v>
      </c>
      <c r="AI117" s="59">
        <f t="shared" si="46"/>
        <v>0.1</v>
      </c>
      <c r="AJ117" s="59">
        <f t="shared" si="47"/>
        <v>0</v>
      </c>
      <c r="AK117" s="59">
        <f t="shared" si="48"/>
        <v>0</v>
      </c>
      <c r="AL117" s="59">
        <f t="shared" si="49"/>
        <v>0</v>
      </c>
      <c r="AM117" s="59">
        <f t="shared" si="50"/>
        <v>0</v>
      </c>
      <c r="AN117" s="59">
        <f t="shared" si="51"/>
        <v>4.9000000000000004</v>
      </c>
      <c r="AO117" s="61">
        <f t="shared" si="52"/>
        <v>2.8</v>
      </c>
      <c r="AP117" s="61">
        <f t="shared" si="53"/>
        <v>5.7</v>
      </c>
      <c r="AQ117" s="61">
        <f t="shared" si="54"/>
        <v>7</v>
      </c>
      <c r="AR117" s="61">
        <f t="shared" si="55"/>
        <v>0</v>
      </c>
      <c r="AS117" s="59">
        <f t="shared" si="56"/>
        <v>3.1</v>
      </c>
      <c r="AT117" s="59">
        <f>IF('Indicator Data'!BD119&lt;1000,"x",ROUND((IF('Indicator Data'!L119&gt;AT$194,10,IF('Indicator Data'!L119&lt;AT$195,0,10-(AT$194-'Indicator Data'!L119)/(AT$194-AT$195)*10))),1))</f>
        <v>4.4000000000000004</v>
      </c>
      <c r="AU117" s="61">
        <f t="shared" si="57"/>
        <v>3.8</v>
      </c>
      <c r="AV117" s="62">
        <f t="shared" si="58"/>
        <v>4.3</v>
      </c>
      <c r="AW117" s="59">
        <f>ROUND(IF('Indicator Data'!M119=0,0,IF('Indicator Data'!M119&gt;AW$194,10,IF('Indicator Data'!M119&lt;AW$195,0,10-(AW$194-'Indicator Data'!M119)/(AW$194-AW$195)*10))),1)</f>
        <v>1.6</v>
      </c>
      <c r="AX117" s="59">
        <f>ROUND(IF('Indicator Data'!N119=0,0,IF(LOG('Indicator Data'!N119)&gt;LOG(AX$194),10,IF(LOG('Indicator Data'!N119)&lt;LOG(AX$195),0,10-(LOG(AX$194)-LOG('Indicator Data'!N119))/(LOG(AX$194)-LOG(AX$195))*10))),1)</f>
        <v>1.4</v>
      </c>
      <c r="AY117" s="61">
        <f t="shared" si="59"/>
        <v>1.5</v>
      </c>
      <c r="AZ117" s="59">
        <f>'Indicator Data'!O119</f>
        <v>2</v>
      </c>
      <c r="BA117" s="59">
        <f>'Indicator Data'!P119</f>
        <v>3</v>
      </c>
      <c r="BB117" s="61">
        <f t="shared" si="60"/>
        <v>0</v>
      </c>
      <c r="BC117" s="62">
        <f t="shared" si="61"/>
        <v>1.1000000000000001</v>
      </c>
      <c r="BD117" s="16"/>
      <c r="BE117" s="108"/>
    </row>
    <row r="118" spans="1:57" s="4" customFormat="1" x14ac:dyDescent="0.25">
      <c r="A118" s="131" t="s">
        <v>217</v>
      </c>
      <c r="B118" s="63" t="s">
        <v>216</v>
      </c>
      <c r="C118" s="59">
        <f>ROUND(IF('Indicator Data'!C120=0,0.1,IF(LOG('Indicator Data'!C120)&gt;C$194,10,IF(LOG('Indicator Data'!C120)&lt;C$195,0,10-(C$194-LOG('Indicator Data'!C120))/(C$194-C$195)*10))),1)</f>
        <v>6.6</v>
      </c>
      <c r="D118" s="59">
        <f>ROUND(IF('Indicator Data'!D120=0,0.1,IF(LOG('Indicator Data'!D120)&gt;D$194,10,IF(LOG('Indicator Data'!D120)&lt;D$195,0,10-(D$194-LOG('Indicator Data'!D120))/(D$194-D$195)*10))),1)</f>
        <v>0.1</v>
      </c>
      <c r="E118" s="59">
        <f t="shared" si="31"/>
        <v>4.0999999999999996</v>
      </c>
      <c r="F118" s="59">
        <f>ROUND(IF('Indicator Data'!E120="No data",0.1,IF('Indicator Data'!E120=0,0,IF(LOG('Indicator Data'!E120)&gt;F$194,10,IF(LOG('Indicator Data'!E120)&lt;F$195,0,10-(F$194-LOG('Indicator Data'!E120))/(F$194-F$195)*10)))),1)</f>
        <v>7.4</v>
      </c>
      <c r="G118" s="59">
        <f>ROUND(IF('Indicator Data'!F120=0,0,IF(LOG('Indicator Data'!F120)&gt;G$194,10,IF(LOG('Indicator Data'!F120)&lt;G$195,0,10-(G$194-LOG('Indicator Data'!F120))/(G$194-G$195)*10))),1)</f>
        <v>6.7</v>
      </c>
      <c r="H118" s="59">
        <f>ROUND(IF('Indicator Data'!G120=0,0,IF(LOG('Indicator Data'!G120)&gt;H$194,10,IF(LOG('Indicator Data'!G120)&lt;H$195,0,10-(H$194-LOG('Indicator Data'!G120))/(H$194-H$195)*10))),1)</f>
        <v>7.4</v>
      </c>
      <c r="I118" s="59">
        <f>ROUND(IF('Indicator Data'!H120=0,0,IF(LOG('Indicator Data'!H120)&gt;I$194,10,IF(LOG('Indicator Data'!H120)&lt;I$195,0,10-(I$194-LOG('Indicator Data'!H120))/(I$194-I$195)*10))),1)</f>
        <v>5.9</v>
      </c>
      <c r="J118" s="59">
        <f t="shared" si="32"/>
        <v>6.7</v>
      </c>
      <c r="K118" s="59">
        <f>ROUND(IF('Indicator Data'!I120=0,0,IF(LOG('Indicator Data'!I120)&gt;K$194,10,IF(LOG('Indicator Data'!I120)&lt;K$195,0,10-(K$194-LOG('Indicator Data'!I120))/(K$194-K$195)*10))),1)</f>
        <v>10</v>
      </c>
      <c r="L118" s="59">
        <f t="shared" si="33"/>
        <v>8.9</v>
      </c>
      <c r="M118" s="59">
        <f>ROUND(IF('Indicator Data'!J120=0,0,IF(LOG('Indicator Data'!J120)&gt;M$194,10,IF(LOG('Indicator Data'!J120)&lt;M$195,0,10-(M$194-LOG('Indicator Data'!J120))/(M$194-M$195)*10))),1)</f>
        <v>10</v>
      </c>
      <c r="N118" s="60">
        <f>'Indicator Data'!C120/'Indicator Data'!$BC120</f>
        <v>1.7695051107424192E-4</v>
      </c>
      <c r="O118" s="60">
        <f>'Indicator Data'!D120/'Indicator Data'!$BC120</f>
        <v>0</v>
      </c>
      <c r="P118" s="60">
        <f>IF(F118=0.1,0,'Indicator Data'!E120/'Indicator Data'!$BC120)</f>
        <v>3.6490030842022195E-3</v>
      </c>
      <c r="Q118" s="60">
        <f>'Indicator Data'!F120/'Indicator Data'!$BC120</f>
        <v>9.7440853754516871E-7</v>
      </c>
      <c r="R118" s="60">
        <f>'Indicator Data'!G120/'Indicator Data'!$BC120</f>
        <v>3.8134588851264045E-3</v>
      </c>
      <c r="S118" s="60">
        <f>'Indicator Data'!H120/'Indicator Data'!$BC120</f>
        <v>1.5126101039110426E-4</v>
      </c>
      <c r="T118" s="60">
        <f>'Indicator Data'!I120/'Indicator Data'!$BC120</f>
        <v>9.0485369575355005E-5</v>
      </c>
      <c r="U118" s="60">
        <f>'Indicator Data'!J120/'Indicator Data'!$BC120</f>
        <v>1.1619033319501546E-2</v>
      </c>
      <c r="V118" s="59">
        <f t="shared" si="34"/>
        <v>0.9</v>
      </c>
      <c r="W118" s="59">
        <f t="shared" si="35"/>
        <v>0</v>
      </c>
      <c r="X118" s="59">
        <f t="shared" si="36"/>
        <v>0.5</v>
      </c>
      <c r="Y118" s="59">
        <f t="shared" si="37"/>
        <v>3.6</v>
      </c>
      <c r="Z118" s="59">
        <f t="shared" si="38"/>
        <v>6.6</v>
      </c>
      <c r="AA118" s="59">
        <f t="shared" si="39"/>
        <v>1.9</v>
      </c>
      <c r="AB118" s="59">
        <f t="shared" si="40"/>
        <v>0.3</v>
      </c>
      <c r="AC118" s="59">
        <f t="shared" si="41"/>
        <v>1.1000000000000001</v>
      </c>
      <c r="AD118" s="59">
        <f t="shared" si="42"/>
        <v>9.9</v>
      </c>
      <c r="AE118" s="59">
        <f t="shared" si="43"/>
        <v>7.6</v>
      </c>
      <c r="AF118" s="59">
        <f t="shared" si="44"/>
        <v>3.9</v>
      </c>
      <c r="AG118" s="59">
        <f>ROUND(IF('Indicator Data'!K120=0,0,IF('Indicator Data'!K120&gt;AG$194,10,IF('Indicator Data'!K120&lt;AG$195,0,10-(AG$194-'Indicator Data'!K120)/(AG$194-AG$195)*10))),1)</f>
        <v>10</v>
      </c>
      <c r="AH118" s="59">
        <f t="shared" si="45"/>
        <v>3.8</v>
      </c>
      <c r="AI118" s="59">
        <f t="shared" si="46"/>
        <v>0.1</v>
      </c>
      <c r="AJ118" s="59">
        <f t="shared" si="47"/>
        <v>4.7</v>
      </c>
      <c r="AK118" s="59">
        <f t="shared" si="48"/>
        <v>3.1</v>
      </c>
      <c r="AL118" s="59">
        <f t="shared" si="49"/>
        <v>3.9</v>
      </c>
      <c r="AM118" s="59">
        <f t="shared" si="50"/>
        <v>10</v>
      </c>
      <c r="AN118" s="59">
        <f t="shared" si="51"/>
        <v>8.3000000000000007</v>
      </c>
      <c r="AO118" s="61">
        <f t="shared" si="52"/>
        <v>2.5</v>
      </c>
      <c r="AP118" s="61">
        <f t="shared" si="53"/>
        <v>5.8</v>
      </c>
      <c r="AQ118" s="61">
        <f t="shared" si="54"/>
        <v>6.7</v>
      </c>
      <c r="AR118" s="61">
        <f t="shared" si="55"/>
        <v>8.3000000000000007</v>
      </c>
      <c r="AS118" s="59">
        <f t="shared" si="56"/>
        <v>9.1999999999999993</v>
      </c>
      <c r="AT118" s="59">
        <f>IF('Indicator Data'!BD120&lt;1000,"x",ROUND((IF('Indicator Data'!L120&gt;AT$194,10,IF('Indicator Data'!L120&lt;AT$195,0,10-(AT$194-'Indicator Data'!L120)/(AT$194-AT$195)*10))),1))</f>
        <v>1.1000000000000001</v>
      </c>
      <c r="AU118" s="61">
        <f t="shared" si="57"/>
        <v>5.2</v>
      </c>
      <c r="AV118" s="62">
        <f t="shared" si="58"/>
        <v>6</v>
      </c>
      <c r="AW118" s="59">
        <f>ROUND(IF('Indicator Data'!M120=0,0,IF('Indicator Data'!M120&gt;AW$194,10,IF('Indicator Data'!M120&lt;AW$195,0,10-(AW$194-'Indicator Data'!M120)/(AW$194-AW$195)*10))),1)</f>
        <v>4.2</v>
      </c>
      <c r="AX118" s="59">
        <f>ROUND(IF('Indicator Data'!N120=0,0,IF(LOG('Indicator Data'!N120)&gt;LOG(AX$194),10,IF(LOG('Indicator Data'!N120)&lt;LOG(AX$195),0,10-(LOG(AX$194)-LOG('Indicator Data'!N120))/(LOG(AX$194)-LOG(AX$195))*10))),1)</f>
        <v>4.4000000000000004</v>
      </c>
      <c r="AY118" s="61">
        <f t="shared" si="59"/>
        <v>4.3</v>
      </c>
      <c r="AZ118" s="59">
        <f>'Indicator Data'!O120</f>
        <v>3</v>
      </c>
      <c r="BA118" s="59">
        <f>'Indicator Data'!P120</f>
        <v>0</v>
      </c>
      <c r="BB118" s="61">
        <f t="shared" si="60"/>
        <v>0</v>
      </c>
      <c r="BC118" s="62">
        <f t="shared" si="61"/>
        <v>3</v>
      </c>
      <c r="BD118" s="16"/>
      <c r="BE118" s="108"/>
    </row>
    <row r="119" spans="1:57" s="4" customFormat="1" x14ac:dyDescent="0.25">
      <c r="A119" s="131" t="s">
        <v>370</v>
      </c>
      <c r="B119" s="63" t="s">
        <v>218</v>
      </c>
      <c r="C119" s="59">
        <f>ROUND(IF('Indicator Data'!C121=0,0.1,IF(LOG('Indicator Data'!C121)&gt;C$194,10,IF(LOG('Indicator Data'!C121)&lt;C$195,0,10-(C$194-LOG('Indicator Data'!C121))/(C$194-C$195)*10))),1)</f>
        <v>10</v>
      </c>
      <c r="D119" s="59">
        <f>ROUND(IF('Indicator Data'!D121=0,0.1,IF(LOG('Indicator Data'!D121)&gt;D$194,10,IF(LOG('Indicator Data'!D121)&lt;D$195,0,10-(D$194-LOG('Indicator Data'!D121))/(D$194-D$195)*10))),1)</f>
        <v>10</v>
      </c>
      <c r="E119" s="59">
        <f t="shared" si="31"/>
        <v>10</v>
      </c>
      <c r="F119" s="59">
        <f>ROUND(IF('Indicator Data'!E121="No data",0.1,IF('Indicator Data'!E121=0,0,IF(LOG('Indicator Data'!E121)&gt;F$194,10,IF(LOG('Indicator Data'!E121)&lt;F$195,0,10-(F$194-LOG('Indicator Data'!E121))/(F$194-F$195)*10)))),1)</f>
        <v>9.6</v>
      </c>
      <c r="G119" s="59">
        <f>ROUND(IF('Indicator Data'!F121=0,0,IF(LOG('Indicator Data'!F121)&gt;G$194,10,IF(LOG('Indicator Data'!F121)&lt;G$195,0,10-(G$194-LOG('Indicator Data'!F121))/(G$194-G$195)*10))),1)</f>
        <v>9.6</v>
      </c>
      <c r="H119" s="59">
        <f>ROUND(IF('Indicator Data'!G121=0,0,IF(LOG('Indicator Data'!G121)&gt;H$194,10,IF(LOG('Indicator Data'!G121)&lt;H$195,0,10-(H$194-LOG('Indicator Data'!G121))/(H$194-H$195)*10))),1)</f>
        <v>8.3000000000000007</v>
      </c>
      <c r="I119" s="59">
        <f>ROUND(IF('Indicator Data'!H121=0,0,IF(LOG('Indicator Data'!H121)&gt;I$194,10,IF(LOG('Indicator Data'!H121)&lt;I$195,0,10-(I$194-LOG('Indicator Data'!H121))/(I$194-I$195)*10))),1)</f>
        <v>5.8</v>
      </c>
      <c r="J119" s="59">
        <f t="shared" si="32"/>
        <v>7.2</v>
      </c>
      <c r="K119" s="59">
        <f>ROUND(IF('Indicator Data'!I121=0,0,IF(LOG('Indicator Data'!I121)&gt;K$194,10,IF(LOG('Indicator Data'!I121)&lt;K$195,0,10-(K$194-LOG('Indicator Data'!I121))/(K$194-K$195)*10))),1)</f>
        <v>9.1</v>
      </c>
      <c r="L119" s="59">
        <f t="shared" si="33"/>
        <v>8.3000000000000007</v>
      </c>
      <c r="M119" s="59">
        <f>ROUND(IF('Indicator Data'!J121=0,0,IF(LOG('Indicator Data'!J121)&gt;M$194,10,IF(LOG('Indicator Data'!J121)&lt;M$195,0,10-(M$194-LOG('Indicator Data'!J121))/(M$194-M$195)*10))),1)</f>
        <v>0</v>
      </c>
      <c r="N119" s="60">
        <f>'Indicator Data'!C121/'Indicator Data'!$BC121</f>
        <v>1.9838569789688743E-3</v>
      </c>
      <c r="O119" s="60">
        <f>'Indicator Data'!D121/'Indicator Data'!$BC121</f>
        <v>4.2800571699915419E-4</v>
      </c>
      <c r="P119" s="60">
        <f>IF(F119=0.1,0,'Indicator Data'!E121/'Indicator Data'!$BC121)</f>
        <v>1.2668726536158269E-2</v>
      </c>
      <c r="Q119" s="60">
        <f>'Indicator Data'!F121/'Indicator Data'!$BC121</f>
        <v>1.1554737196815579E-5</v>
      </c>
      <c r="R119" s="60">
        <f>'Indicator Data'!G121/'Indicator Data'!$BC121</f>
        <v>3.9146867176642411E-3</v>
      </c>
      <c r="S119" s="60">
        <f>'Indicator Data'!H121/'Indicator Data'!$BC121</f>
        <v>5.1524063245402672E-5</v>
      </c>
      <c r="T119" s="60">
        <f>'Indicator Data'!I121/'Indicator Data'!$BC121</f>
        <v>6.5548758658430635E-6</v>
      </c>
      <c r="U119" s="60">
        <f>'Indicator Data'!J121/'Indicator Data'!$BC121</f>
        <v>0</v>
      </c>
      <c r="V119" s="59">
        <f t="shared" si="34"/>
        <v>9.9</v>
      </c>
      <c r="W119" s="59">
        <f t="shared" si="35"/>
        <v>4.3</v>
      </c>
      <c r="X119" s="59">
        <f t="shared" si="36"/>
        <v>8.1999999999999993</v>
      </c>
      <c r="Y119" s="59">
        <f t="shared" si="37"/>
        <v>10</v>
      </c>
      <c r="Z119" s="59">
        <f t="shared" si="38"/>
        <v>9</v>
      </c>
      <c r="AA119" s="59">
        <f t="shared" si="39"/>
        <v>2</v>
      </c>
      <c r="AB119" s="59">
        <f t="shared" si="40"/>
        <v>0.1</v>
      </c>
      <c r="AC119" s="59">
        <f t="shared" si="41"/>
        <v>1.1000000000000001</v>
      </c>
      <c r="AD119" s="59">
        <f t="shared" si="42"/>
        <v>7.6</v>
      </c>
      <c r="AE119" s="59">
        <f t="shared" si="43"/>
        <v>5.2</v>
      </c>
      <c r="AF119" s="59">
        <f t="shared" si="44"/>
        <v>0</v>
      </c>
      <c r="AG119" s="59">
        <f>ROUND(IF('Indicator Data'!K121=0,0,IF('Indicator Data'!K121&gt;AG$194,10,IF('Indicator Data'!K121&lt;AG$195,0,10-(AG$194-'Indicator Data'!K121)/(AG$194-AG$195)*10))),1)</f>
        <v>0</v>
      </c>
      <c r="AH119" s="59">
        <f t="shared" si="45"/>
        <v>10</v>
      </c>
      <c r="AI119" s="59">
        <f t="shared" si="46"/>
        <v>7.2</v>
      </c>
      <c r="AJ119" s="59">
        <f t="shared" si="47"/>
        <v>5.2</v>
      </c>
      <c r="AK119" s="59">
        <f t="shared" si="48"/>
        <v>3</v>
      </c>
      <c r="AL119" s="59">
        <f t="shared" si="49"/>
        <v>4.2</v>
      </c>
      <c r="AM119" s="59">
        <f t="shared" si="50"/>
        <v>8.4</v>
      </c>
      <c r="AN119" s="59">
        <f t="shared" si="51"/>
        <v>0</v>
      </c>
      <c r="AO119" s="61">
        <f t="shared" si="52"/>
        <v>9.3000000000000007</v>
      </c>
      <c r="AP119" s="61">
        <f t="shared" si="53"/>
        <v>9.8000000000000007</v>
      </c>
      <c r="AQ119" s="61">
        <f t="shared" si="54"/>
        <v>9.3000000000000007</v>
      </c>
      <c r="AR119" s="61">
        <f t="shared" si="55"/>
        <v>7</v>
      </c>
      <c r="AS119" s="59">
        <f t="shared" si="56"/>
        <v>0</v>
      </c>
      <c r="AT119" s="59">
        <f>IF('Indicator Data'!BD121&lt;1000,"x",ROUND((IF('Indicator Data'!L121&gt;AT$194,10,IF('Indicator Data'!L121&lt;AT$195,0,10-(AT$194-'Indicator Data'!L121)/(AT$194-AT$195)*10))),1))</f>
        <v>0</v>
      </c>
      <c r="AU119" s="61">
        <f t="shared" si="57"/>
        <v>0</v>
      </c>
      <c r="AV119" s="62">
        <f t="shared" si="58"/>
        <v>8.1999999999999993</v>
      </c>
      <c r="AW119" s="59">
        <f>ROUND(IF('Indicator Data'!M121=0,0,IF('Indicator Data'!M121&gt;AW$194,10,IF('Indicator Data'!M121&lt;AW$195,0,10-(AW$194-'Indicator Data'!M121)/(AW$194-AW$195)*10))),1)</f>
        <v>10</v>
      </c>
      <c r="AX119" s="59">
        <f>ROUND(IF('Indicator Data'!N121=0,0,IF(LOG('Indicator Data'!N121)&gt;LOG(AX$194),10,IF(LOG('Indicator Data'!N121)&lt;LOG(AX$195),0,10-(LOG(AX$194)-LOG('Indicator Data'!N121))/(LOG(AX$194)-LOG(AX$195))*10))),1)</f>
        <v>9.6</v>
      </c>
      <c r="AY119" s="61">
        <f t="shared" si="59"/>
        <v>9.8000000000000007</v>
      </c>
      <c r="AZ119" s="59">
        <f>'Indicator Data'!O121</f>
        <v>2</v>
      </c>
      <c r="BA119" s="59">
        <f>'Indicator Data'!P121</f>
        <v>4</v>
      </c>
      <c r="BB119" s="61">
        <f t="shared" si="60"/>
        <v>7</v>
      </c>
      <c r="BC119" s="62">
        <f t="shared" si="61"/>
        <v>7</v>
      </c>
      <c r="BD119" s="16"/>
      <c r="BE119" s="108"/>
    </row>
    <row r="120" spans="1:57" s="4" customFormat="1" x14ac:dyDescent="0.25">
      <c r="A120" s="131" t="s">
        <v>220</v>
      </c>
      <c r="B120" s="63" t="s">
        <v>219</v>
      </c>
      <c r="C120" s="59">
        <f>ROUND(IF('Indicator Data'!C122=0,0.1,IF(LOG('Indicator Data'!C122)&gt;C$194,10,IF(LOG('Indicator Data'!C122)&lt;C$195,0,10-(C$194-LOG('Indicator Data'!C122))/(C$194-C$195)*10))),1)</f>
        <v>0.1</v>
      </c>
      <c r="D120" s="59">
        <f>ROUND(IF('Indicator Data'!D122=0,0.1,IF(LOG('Indicator Data'!D122)&gt;D$194,10,IF(LOG('Indicator Data'!D122)&lt;D$195,0,10-(D$194-LOG('Indicator Data'!D122))/(D$194-D$195)*10))),1)</f>
        <v>0.1</v>
      </c>
      <c r="E120" s="59">
        <f t="shared" si="31"/>
        <v>0.1</v>
      </c>
      <c r="F120" s="59">
        <f>ROUND(IF('Indicator Data'!E122="No data",0.1,IF('Indicator Data'!E122=0,0,IF(LOG('Indicator Data'!E122)&gt;F$194,10,IF(LOG('Indicator Data'!E122)&lt;F$195,0,10-(F$194-LOG('Indicator Data'!E122))/(F$194-F$195)*10)))),1)</f>
        <v>5.3</v>
      </c>
      <c r="G120" s="59">
        <f>ROUND(IF('Indicator Data'!F122=0,0,IF(LOG('Indicator Data'!F122)&gt;G$194,10,IF(LOG('Indicator Data'!F122)&lt;G$195,0,10-(G$194-LOG('Indicator Data'!F122))/(G$194-G$195)*10))),1)</f>
        <v>0</v>
      </c>
      <c r="H120" s="59">
        <f>ROUND(IF('Indicator Data'!G122=0,0,IF(LOG('Indicator Data'!G122)&gt;H$194,10,IF(LOG('Indicator Data'!G122)&lt;H$195,0,10-(H$194-LOG('Indicator Data'!G122))/(H$194-H$195)*10))),1)</f>
        <v>0</v>
      </c>
      <c r="I120" s="59">
        <f>ROUND(IF('Indicator Data'!H122=0,0,IF(LOG('Indicator Data'!H122)&gt;I$194,10,IF(LOG('Indicator Data'!H122)&lt;I$195,0,10-(I$194-LOG('Indicator Data'!H122))/(I$194-I$195)*10))),1)</f>
        <v>0</v>
      </c>
      <c r="J120" s="59">
        <f t="shared" si="32"/>
        <v>0</v>
      </c>
      <c r="K120" s="59">
        <f>ROUND(IF('Indicator Data'!I122=0,0,IF(LOG('Indicator Data'!I122)&gt;K$194,10,IF(LOG('Indicator Data'!I122)&lt;K$195,0,10-(K$194-LOG('Indicator Data'!I122))/(K$194-K$195)*10))),1)</f>
        <v>0</v>
      </c>
      <c r="L120" s="59">
        <f t="shared" si="33"/>
        <v>0</v>
      </c>
      <c r="M120" s="59">
        <f>ROUND(IF('Indicator Data'!J122=0,0,IF(LOG('Indicator Data'!J122)&gt;M$194,10,IF(LOG('Indicator Data'!J122)&lt;M$195,0,10-(M$194-LOG('Indicator Data'!J122))/(M$194-M$195)*10))),1)</f>
        <v>9.1</v>
      </c>
      <c r="N120" s="60">
        <f>'Indicator Data'!C122/'Indicator Data'!$BC122</f>
        <v>0</v>
      </c>
      <c r="O120" s="60">
        <f>'Indicator Data'!D122/'Indicator Data'!$BC122</f>
        <v>0</v>
      </c>
      <c r="P120" s="60">
        <f>IF(F120=0.1,0,'Indicator Data'!E122/'Indicator Data'!$BC122)</f>
        <v>5.9733790930397478E-3</v>
      </c>
      <c r="Q120" s="60">
        <f>'Indicator Data'!F122/'Indicator Data'!$BC122</f>
        <v>0</v>
      </c>
      <c r="R120" s="60">
        <f>'Indicator Data'!G122/'Indicator Data'!$BC122</f>
        <v>0</v>
      </c>
      <c r="S120" s="60">
        <f>'Indicator Data'!H122/'Indicator Data'!$BC122</f>
        <v>0</v>
      </c>
      <c r="T120" s="60">
        <f>'Indicator Data'!I122/'Indicator Data'!$BC122</f>
        <v>0</v>
      </c>
      <c r="U120" s="60">
        <f>'Indicator Data'!J122/'Indicator Data'!$BC122</f>
        <v>2.0417325590557676E-2</v>
      </c>
      <c r="V120" s="59">
        <f t="shared" si="34"/>
        <v>0</v>
      </c>
      <c r="W120" s="59">
        <f t="shared" si="35"/>
        <v>0</v>
      </c>
      <c r="X120" s="59">
        <f t="shared" si="36"/>
        <v>0</v>
      </c>
      <c r="Y120" s="59">
        <f t="shared" si="37"/>
        <v>6</v>
      </c>
      <c r="Z120" s="59">
        <f t="shared" si="38"/>
        <v>0</v>
      </c>
      <c r="AA120" s="59">
        <f t="shared" si="39"/>
        <v>0</v>
      </c>
      <c r="AB120" s="59">
        <f t="shared" si="40"/>
        <v>0</v>
      </c>
      <c r="AC120" s="59">
        <f t="shared" si="41"/>
        <v>0</v>
      </c>
      <c r="AD120" s="59">
        <f t="shared" si="42"/>
        <v>0</v>
      </c>
      <c r="AE120" s="59">
        <f t="shared" si="43"/>
        <v>0</v>
      </c>
      <c r="AF120" s="59">
        <f t="shared" si="44"/>
        <v>6.8</v>
      </c>
      <c r="AG120" s="59">
        <f>ROUND(IF('Indicator Data'!K122=0,0,IF('Indicator Data'!K122&gt;AG$194,10,IF('Indicator Data'!K122&lt;AG$195,0,10-(AG$194-'Indicator Data'!K122)/(AG$194-AG$195)*10))),1)</f>
        <v>8</v>
      </c>
      <c r="AH120" s="59">
        <f t="shared" si="45"/>
        <v>0.1</v>
      </c>
      <c r="AI120" s="59">
        <f t="shared" si="46"/>
        <v>0.1</v>
      </c>
      <c r="AJ120" s="59">
        <f t="shared" si="47"/>
        <v>0</v>
      </c>
      <c r="AK120" s="59">
        <f t="shared" si="48"/>
        <v>0</v>
      </c>
      <c r="AL120" s="59">
        <f t="shared" si="49"/>
        <v>0</v>
      </c>
      <c r="AM120" s="59">
        <f t="shared" si="50"/>
        <v>0</v>
      </c>
      <c r="AN120" s="59">
        <f t="shared" si="51"/>
        <v>8.1999999999999993</v>
      </c>
      <c r="AO120" s="61">
        <f t="shared" si="52"/>
        <v>0.1</v>
      </c>
      <c r="AP120" s="61">
        <f t="shared" si="53"/>
        <v>5.7</v>
      </c>
      <c r="AQ120" s="61">
        <f t="shared" si="54"/>
        <v>0</v>
      </c>
      <c r="AR120" s="61">
        <f t="shared" si="55"/>
        <v>0</v>
      </c>
      <c r="AS120" s="59">
        <f t="shared" si="56"/>
        <v>8.1</v>
      </c>
      <c r="AT120" s="59">
        <f>IF('Indicator Data'!BD122&lt;1000,"x",ROUND((IF('Indicator Data'!L122&gt;AT$194,10,IF('Indicator Data'!L122&lt;AT$195,0,10-(AT$194-'Indicator Data'!L122)/(AT$194-AT$195)*10))),1))</f>
        <v>5.6</v>
      </c>
      <c r="AU120" s="61">
        <f t="shared" si="57"/>
        <v>6.9</v>
      </c>
      <c r="AV120" s="62">
        <f t="shared" si="58"/>
        <v>3.2</v>
      </c>
      <c r="AW120" s="59">
        <f>ROUND(IF('Indicator Data'!M122=0,0,IF('Indicator Data'!M122&gt;AW$194,10,IF('Indicator Data'!M122&lt;AW$195,0,10-(AW$194-'Indicator Data'!M122)/(AW$194-AW$195)*10))),1)</f>
        <v>1.8</v>
      </c>
      <c r="AX120" s="59">
        <f>ROUND(IF('Indicator Data'!N122=0,0,IF(LOG('Indicator Data'!N122)&gt;LOG(AX$194),10,IF(LOG('Indicator Data'!N122)&lt;LOG(AX$195),0,10-(LOG(AX$194)-LOG('Indicator Data'!N122))/(LOG(AX$194)-LOG(AX$195))*10))),1)</f>
        <v>0</v>
      </c>
      <c r="AY120" s="61">
        <f t="shared" si="59"/>
        <v>0.9</v>
      </c>
      <c r="AZ120" s="59">
        <f>'Indicator Data'!O122</f>
        <v>0</v>
      </c>
      <c r="BA120" s="59">
        <f>'Indicator Data'!P122</f>
        <v>0</v>
      </c>
      <c r="BB120" s="61">
        <f t="shared" si="60"/>
        <v>0</v>
      </c>
      <c r="BC120" s="62">
        <f t="shared" si="61"/>
        <v>0.6</v>
      </c>
      <c r="BD120" s="16"/>
      <c r="BE120" s="108"/>
    </row>
    <row r="121" spans="1:57" s="4" customFormat="1" x14ac:dyDescent="0.25">
      <c r="A121" s="131" t="s">
        <v>222</v>
      </c>
      <c r="B121" s="63" t="s">
        <v>221</v>
      </c>
      <c r="C121" s="59">
        <f>ROUND(IF('Indicator Data'!C123=0,0.1,IF(LOG('Indicator Data'!C123)&gt;C$194,10,IF(LOG('Indicator Data'!C123)&lt;C$195,0,10-(C$194-LOG('Indicator Data'!C123))/(C$194-C$195)*10))),1)</f>
        <v>0.7</v>
      </c>
      <c r="D121" s="59">
        <f>ROUND(IF('Indicator Data'!D123=0,0.1,IF(LOG('Indicator Data'!D123)&gt;D$194,10,IF(LOG('Indicator Data'!D123)&lt;D$195,0,10-(D$194-LOG('Indicator Data'!D123))/(D$194-D$195)*10))),1)</f>
        <v>0.1</v>
      </c>
      <c r="E121" s="59">
        <f t="shared" si="31"/>
        <v>0.4</v>
      </c>
      <c r="F121" s="59">
        <f>ROUND(IF('Indicator Data'!E123="No data",0.1,IF('Indicator Data'!E123=0,0,IF(LOG('Indicator Data'!E123)&gt;F$194,10,IF(LOG('Indicator Data'!E123)&lt;F$195,0,10-(F$194-LOG('Indicator Data'!E123))/(F$194-F$195)*10)))),1)</f>
        <v>0.1</v>
      </c>
      <c r="G121" s="59">
        <f>ROUND(IF('Indicator Data'!F123=0,0,IF(LOG('Indicator Data'!F123)&gt;G$194,10,IF(LOG('Indicator Data'!F123)&lt;G$195,0,10-(G$194-LOG('Indicator Data'!F123))/(G$194-G$195)*10))),1)</f>
        <v>0</v>
      </c>
      <c r="H121" s="59">
        <f>ROUND(IF('Indicator Data'!G123=0,0,IF(LOG('Indicator Data'!G123)&gt;H$194,10,IF(LOG('Indicator Data'!G123)&lt;H$195,0,10-(H$194-LOG('Indicator Data'!G123))/(H$194-H$195)*10))),1)</f>
        <v>0</v>
      </c>
      <c r="I121" s="59">
        <f>ROUND(IF('Indicator Data'!H123=0,0,IF(LOG('Indicator Data'!H123)&gt;I$194,10,IF(LOG('Indicator Data'!H123)&lt;I$195,0,10-(I$194-LOG('Indicator Data'!H123))/(I$194-I$195)*10))),1)</f>
        <v>0</v>
      </c>
      <c r="J121" s="59">
        <f t="shared" si="32"/>
        <v>0</v>
      </c>
      <c r="K121" s="59">
        <f>ROUND(IF('Indicator Data'!I123=0,0,IF(LOG('Indicator Data'!I123)&gt;K$194,10,IF(LOG('Indicator Data'!I123)&lt;K$195,0,10-(K$194-LOG('Indicator Data'!I123))/(K$194-K$195)*10))),1)</f>
        <v>0</v>
      </c>
      <c r="L121" s="59">
        <f t="shared" si="33"/>
        <v>0</v>
      </c>
      <c r="M121" s="59">
        <f>ROUND(IF('Indicator Data'!J123=0,0,IF(LOG('Indicator Data'!J123)&gt;M$194,10,IF(LOG('Indicator Data'!J123)&lt;M$195,0,10-(M$194-LOG('Indicator Data'!J123))/(M$194-M$195)*10))),1)</f>
        <v>0</v>
      </c>
      <c r="N121" s="60">
        <f>'Indicator Data'!C123/'Indicator Data'!$BC123</f>
        <v>2.0679959385425618E-3</v>
      </c>
      <c r="O121" s="60">
        <f>'Indicator Data'!D123/'Indicator Data'!$BC123</f>
        <v>0</v>
      </c>
      <c r="P121" s="60">
        <f>IF(F121=0.1,0,'Indicator Data'!E123/'Indicator Data'!$BC123)</f>
        <v>0</v>
      </c>
      <c r="Q121" s="60">
        <f>'Indicator Data'!F123/'Indicator Data'!$BC123</f>
        <v>0</v>
      </c>
      <c r="R121" s="60">
        <f>'Indicator Data'!G123/'Indicator Data'!$BC123</f>
        <v>0</v>
      </c>
      <c r="S121" s="60">
        <f>'Indicator Data'!H123/'Indicator Data'!$BC123</f>
        <v>0</v>
      </c>
      <c r="T121" s="60">
        <f>'Indicator Data'!I123/'Indicator Data'!$BC123</f>
        <v>0</v>
      </c>
      <c r="U121" s="60">
        <f>'Indicator Data'!J123/'Indicator Data'!$BC123</f>
        <v>0</v>
      </c>
      <c r="V121" s="59">
        <f t="shared" si="34"/>
        <v>10</v>
      </c>
      <c r="W121" s="59">
        <f t="shared" si="35"/>
        <v>0</v>
      </c>
      <c r="X121" s="59">
        <f t="shared" si="36"/>
        <v>7.6</v>
      </c>
      <c r="Y121" s="59">
        <f t="shared" si="37"/>
        <v>0.1</v>
      </c>
      <c r="Z121" s="59">
        <f t="shared" si="38"/>
        <v>0</v>
      </c>
      <c r="AA121" s="59">
        <f t="shared" si="39"/>
        <v>0</v>
      </c>
      <c r="AB121" s="59">
        <f t="shared" si="40"/>
        <v>0</v>
      </c>
      <c r="AC121" s="59">
        <f t="shared" si="41"/>
        <v>0</v>
      </c>
      <c r="AD121" s="59">
        <f t="shared" si="42"/>
        <v>0</v>
      </c>
      <c r="AE121" s="59">
        <f t="shared" si="43"/>
        <v>0</v>
      </c>
      <c r="AF121" s="59">
        <f t="shared" si="44"/>
        <v>0</v>
      </c>
      <c r="AG121" s="59">
        <f>ROUND(IF('Indicator Data'!K123=0,0,IF('Indicator Data'!K123&gt;AG$194,10,IF('Indicator Data'!K123&lt;AG$195,0,10-(AG$194-'Indicator Data'!K123)/(AG$194-AG$195)*10))),1)</f>
        <v>0</v>
      </c>
      <c r="AH121" s="59">
        <f t="shared" si="45"/>
        <v>5.4</v>
      </c>
      <c r="AI121" s="59">
        <f t="shared" si="46"/>
        <v>0.1</v>
      </c>
      <c r="AJ121" s="59">
        <f t="shared" si="47"/>
        <v>0</v>
      </c>
      <c r="AK121" s="59">
        <f t="shared" si="48"/>
        <v>0</v>
      </c>
      <c r="AL121" s="59">
        <f t="shared" si="49"/>
        <v>0</v>
      </c>
      <c r="AM121" s="59">
        <f t="shared" si="50"/>
        <v>0</v>
      </c>
      <c r="AN121" s="59">
        <f t="shared" si="51"/>
        <v>0</v>
      </c>
      <c r="AO121" s="61">
        <f t="shared" si="52"/>
        <v>5</v>
      </c>
      <c r="AP121" s="61">
        <f t="shared" si="53"/>
        <v>0.1</v>
      </c>
      <c r="AQ121" s="61">
        <f t="shared" si="54"/>
        <v>0</v>
      </c>
      <c r="AR121" s="61">
        <f t="shared" si="55"/>
        <v>0</v>
      </c>
      <c r="AS121" s="59">
        <f t="shared" si="56"/>
        <v>0</v>
      </c>
      <c r="AT121" s="59" t="str">
        <f>IF('Indicator Data'!BD123&lt;1000,"x",ROUND((IF('Indicator Data'!L123&gt;AT$194,10,IF('Indicator Data'!L123&lt;AT$195,0,10-(AT$194-'Indicator Data'!L123)/(AT$194-AT$195)*10))),1))</f>
        <v>x</v>
      </c>
      <c r="AU121" s="61">
        <f t="shared" si="57"/>
        <v>0</v>
      </c>
      <c r="AV121" s="62">
        <f t="shared" si="58"/>
        <v>1.3</v>
      </c>
      <c r="AW121" s="59">
        <f>ROUND(IF('Indicator Data'!M123=0,0,IF('Indicator Data'!M123&gt;AW$194,10,IF('Indicator Data'!M123&lt;AW$195,0,10-(AW$194-'Indicator Data'!M123)/(AW$194-AW$195)*10))),1)</f>
        <v>0</v>
      </c>
      <c r="AX121" s="59">
        <f>ROUND(IF('Indicator Data'!N123=0,0,IF(LOG('Indicator Data'!N123)&gt;LOG(AX$194),10,IF(LOG('Indicator Data'!N123)&lt;LOG(AX$195),0,10-(LOG(AX$194)-LOG('Indicator Data'!N123))/(LOG(AX$194)-LOG(AX$195))*10))),1)</f>
        <v>0</v>
      </c>
      <c r="AY121" s="61">
        <f t="shared" si="59"/>
        <v>0</v>
      </c>
      <c r="AZ121" s="59">
        <f>'Indicator Data'!O123</f>
        <v>0</v>
      </c>
      <c r="BA121" s="59">
        <f>'Indicator Data'!P123</f>
        <v>0</v>
      </c>
      <c r="BB121" s="61">
        <f t="shared" si="60"/>
        <v>0</v>
      </c>
      <c r="BC121" s="62">
        <f t="shared" si="61"/>
        <v>0</v>
      </c>
      <c r="BD121" s="16"/>
      <c r="BE121" s="108"/>
    </row>
    <row r="122" spans="1:57" s="4" customFormat="1" x14ac:dyDescent="0.25">
      <c r="A122" s="131" t="s">
        <v>224</v>
      </c>
      <c r="B122" s="63" t="s">
        <v>223</v>
      </c>
      <c r="C122" s="59">
        <f>ROUND(IF('Indicator Data'!C124=0,0.1,IF(LOG('Indicator Data'!C124)&gt;C$194,10,IF(LOG('Indicator Data'!C124)&lt;C$195,0,10-(C$194-LOG('Indicator Data'!C124))/(C$194-C$195)*10))),1)</f>
        <v>9.5</v>
      </c>
      <c r="D122" s="59">
        <f>ROUND(IF('Indicator Data'!D124=0,0.1,IF(LOG('Indicator Data'!D124)&gt;D$194,10,IF(LOG('Indicator Data'!D124)&lt;D$195,0,10-(D$194-LOG('Indicator Data'!D124))/(D$194-D$195)*10))),1)</f>
        <v>10</v>
      </c>
      <c r="E122" s="59">
        <f t="shared" si="31"/>
        <v>9.8000000000000007</v>
      </c>
      <c r="F122" s="59">
        <f>ROUND(IF('Indicator Data'!E124="No data",0.1,IF('Indicator Data'!E124=0,0,IF(LOG('Indicator Data'!E124)&gt;F$194,10,IF(LOG('Indicator Data'!E124)&lt;F$195,0,10-(F$194-LOG('Indicator Data'!E124))/(F$194-F$195)*10)))),1)</f>
        <v>8</v>
      </c>
      <c r="G122" s="59">
        <f>ROUND(IF('Indicator Data'!F124=0,0,IF(LOG('Indicator Data'!F124)&gt;G$194,10,IF(LOG('Indicator Data'!F124)&lt;G$195,0,10-(G$194-LOG('Indicator Data'!F124))/(G$194-G$195)*10))),1)</f>
        <v>0</v>
      </c>
      <c r="H122" s="59">
        <f>ROUND(IF('Indicator Data'!G124=0,0,IF(LOG('Indicator Data'!G124)&gt;H$194,10,IF(LOG('Indicator Data'!G124)&lt;H$195,0,10-(H$194-LOG('Indicator Data'!G124))/(H$194-H$195)*10))),1)</f>
        <v>1.8</v>
      </c>
      <c r="I122" s="59">
        <f>ROUND(IF('Indicator Data'!H124=0,0,IF(LOG('Indicator Data'!H124)&gt;I$194,10,IF(LOG('Indicator Data'!H124)&lt;I$195,0,10-(I$194-LOG('Indicator Data'!H124))/(I$194-I$195)*10))),1)</f>
        <v>0</v>
      </c>
      <c r="J122" s="59">
        <f t="shared" si="32"/>
        <v>0.9</v>
      </c>
      <c r="K122" s="59">
        <f>ROUND(IF('Indicator Data'!I124=0,0,IF(LOG('Indicator Data'!I124)&gt;K$194,10,IF(LOG('Indicator Data'!I124)&lt;K$195,0,10-(K$194-LOG('Indicator Data'!I124))/(K$194-K$195)*10))),1)</f>
        <v>0</v>
      </c>
      <c r="L122" s="59">
        <f t="shared" si="33"/>
        <v>0.5</v>
      </c>
      <c r="M122" s="59">
        <f>ROUND(IF('Indicator Data'!J124=0,0,IF(LOG('Indicator Data'!J124)&gt;M$194,10,IF(LOG('Indicator Data'!J124)&lt;M$195,0,10-(M$194-LOG('Indicator Data'!J124))/(M$194-M$195)*10))),1)</f>
        <v>8.3000000000000007</v>
      </c>
      <c r="N122" s="60">
        <f>'Indicator Data'!C124/'Indicator Data'!$BC124</f>
        <v>2.0023746682693807E-3</v>
      </c>
      <c r="O122" s="60">
        <f>'Indicator Data'!D124/'Indicator Data'!$BC124</f>
        <v>1.3281322489667416E-3</v>
      </c>
      <c r="P122" s="60">
        <f>IF(F122=0.1,0,'Indicator Data'!E124/'Indicator Data'!$BC124)</f>
        <v>5.1294137346872444E-3</v>
      </c>
      <c r="Q122" s="60">
        <f>'Indicator Data'!F124/'Indicator Data'!$BC124</f>
        <v>0</v>
      </c>
      <c r="R122" s="60">
        <f>'Indicator Data'!G124/'Indicator Data'!$BC124</f>
        <v>1.6889303008744551E-5</v>
      </c>
      <c r="S122" s="60">
        <f>'Indicator Data'!H124/'Indicator Data'!$BC124</f>
        <v>0</v>
      </c>
      <c r="T122" s="60">
        <f>'Indicator Data'!I124/'Indicator Data'!$BC124</f>
        <v>0</v>
      </c>
      <c r="U122" s="60">
        <f>'Indicator Data'!J124/'Indicator Data'!$BC124</f>
        <v>6.6118381412821653E-4</v>
      </c>
      <c r="V122" s="59">
        <f t="shared" si="34"/>
        <v>10</v>
      </c>
      <c r="W122" s="59">
        <f t="shared" si="35"/>
        <v>10</v>
      </c>
      <c r="X122" s="59">
        <f t="shared" si="36"/>
        <v>10</v>
      </c>
      <c r="Y122" s="59">
        <f t="shared" si="37"/>
        <v>5.0999999999999996</v>
      </c>
      <c r="Z122" s="59">
        <f t="shared" si="38"/>
        <v>0</v>
      </c>
      <c r="AA122" s="59">
        <f t="shared" si="39"/>
        <v>0</v>
      </c>
      <c r="AB122" s="59">
        <f t="shared" si="40"/>
        <v>0</v>
      </c>
      <c r="AC122" s="59">
        <f t="shared" si="41"/>
        <v>0</v>
      </c>
      <c r="AD122" s="59">
        <f t="shared" si="42"/>
        <v>0</v>
      </c>
      <c r="AE122" s="59">
        <f t="shared" si="43"/>
        <v>0</v>
      </c>
      <c r="AF122" s="59">
        <f t="shared" si="44"/>
        <v>0.2</v>
      </c>
      <c r="AG122" s="59">
        <f>ROUND(IF('Indicator Data'!K124=0,0,IF('Indicator Data'!K124&gt;AG$194,10,IF('Indicator Data'!K124&lt;AG$195,0,10-(AG$194-'Indicator Data'!K124)/(AG$194-AG$195)*10))),1)</f>
        <v>2.7</v>
      </c>
      <c r="AH122" s="59">
        <f t="shared" si="45"/>
        <v>9.8000000000000007</v>
      </c>
      <c r="AI122" s="59">
        <f t="shared" si="46"/>
        <v>10</v>
      </c>
      <c r="AJ122" s="59">
        <f t="shared" si="47"/>
        <v>0.9</v>
      </c>
      <c r="AK122" s="59">
        <f t="shared" si="48"/>
        <v>0</v>
      </c>
      <c r="AL122" s="59">
        <f t="shared" si="49"/>
        <v>0.5</v>
      </c>
      <c r="AM122" s="59">
        <f t="shared" si="50"/>
        <v>0</v>
      </c>
      <c r="AN122" s="59">
        <f t="shared" si="51"/>
        <v>5.6</v>
      </c>
      <c r="AO122" s="61">
        <f t="shared" si="52"/>
        <v>9.9</v>
      </c>
      <c r="AP122" s="61">
        <f t="shared" si="53"/>
        <v>6.8</v>
      </c>
      <c r="AQ122" s="61">
        <f t="shared" si="54"/>
        <v>0</v>
      </c>
      <c r="AR122" s="61">
        <f t="shared" si="55"/>
        <v>0.3</v>
      </c>
      <c r="AS122" s="59">
        <f t="shared" si="56"/>
        <v>4.2</v>
      </c>
      <c r="AT122" s="59">
        <f>IF('Indicator Data'!BD124&lt;1000,"x",ROUND((IF('Indicator Data'!L124&gt;AT$194,10,IF('Indicator Data'!L124&lt;AT$195,0,10-(AT$194-'Indicator Data'!L124)/(AT$194-AT$195)*10))),1))</f>
        <v>0</v>
      </c>
      <c r="AU122" s="61">
        <f t="shared" si="57"/>
        <v>2.1</v>
      </c>
      <c r="AV122" s="62">
        <f t="shared" si="58"/>
        <v>5.5</v>
      </c>
      <c r="AW122" s="59">
        <f>ROUND(IF('Indicator Data'!M124=0,0,IF('Indicator Data'!M124&gt;AW$194,10,IF('Indicator Data'!M124&lt;AW$195,0,10-(AW$194-'Indicator Data'!M124)/(AW$194-AW$195)*10))),1)</f>
        <v>2.9</v>
      </c>
      <c r="AX122" s="59">
        <f>ROUND(IF('Indicator Data'!N124=0,0,IF(LOG('Indicator Data'!N124)&gt;LOG(AX$194),10,IF(LOG('Indicator Data'!N124)&lt;LOG(AX$195),0,10-(LOG(AX$194)-LOG('Indicator Data'!N124))/(LOG(AX$194)-LOG(AX$195))*10))),1)</f>
        <v>4.3</v>
      </c>
      <c r="AY122" s="61">
        <f t="shared" si="59"/>
        <v>3.6</v>
      </c>
      <c r="AZ122" s="59">
        <f>'Indicator Data'!O124</f>
        <v>1</v>
      </c>
      <c r="BA122" s="59">
        <f>'Indicator Data'!P124</f>
        <v>3</v>
      </c>
      <c r="BB122" s="61">
        <f t="shared" si="60"/>
        <v>0</v>
      </c>
      <c r="BC122" s="62">
        <f t="shared" si="61"/>
        <v>2.5</v>
      </c>
      <c r="BD122" s="16"/>
      <c r="BE122" s="108"/>
    </row>
    <row r="123" spans="1:57" s="4" customFormat="1" x14ac:dyDescent="0.25">
      <c r="A123" s="131" t="s">
        <v>226</v>
      </c>
      <c r="B123" s="63" t="s">
        <v>225</v>
      </c>
      <c r="C123" s="59">
        <f>ROUND(IF('Indicator Data'!C125=0,0.1,IF(LOG('Indicator Data'!C125)&gt;C$194,10,IF(LOG('Indicator Data'!C125)&lt;C$195,0,10-(C$194-LOG('Indicator Data'!C125))/(C$194-C$195)*10))),1)</f>
        <v>5.4</v>
      </c>
      <c r="D123" s="59">
        <f>ROUND(IF('Indicator Data'!D125=0,0.1,IF(LOG('Indicator Data'!D125)&gt;D$194,10,IF(LOG('Indicator Data'!D125)&lt;D$195,0,10-(D$194-LOG('Indicator Data'!D125))/(D$194-D$195)*10))),1)</f>
        <v>0.1</v>
      </c>
      <c r="E123" s="59">
        <f t="shared" si="31"/>
        <v>3.2</v>
      </c>
      <c r="F123" s="59">
        <f>ROUND(IF('Indicator Data'!E125="No data",0.1,IF('Indicator Data'!E125=0,0,IF(LOG('Indicator Data'!E125)&gt;F$194,10,IF(LOG('Indicator Data'!E125)&lt;F$195,0,10-(F$194-LOG('Indicator Data'!E125))/(F$194-F$195)*10)))),1)</f>
        <v>6.9</v>
      </c>
      <c r="G123" s="59">
        <f>ROUND(IF('Indicator Data'!F125=0,0,IF(LOG('Indicator Data'!F125)&gt;G$194,10,IF(LOG('Indicator Data'!F125)&lt;G$195,0,10-(G$194-LOG('Indicator Data'!F125))/(G$194-G$195)*10))),1)</f>
        <v>0</v>
      </c>
      <c r="H123" s="59">
        <f>ROUND(IF('Indicator Data'!G125=0,0,IF(LOG('Indicator Data'!G125)&gt;H$194,10,IF(LOG('Indicator Data'!G125)&lt;H$195,0,10-(H$194-LOG('Indicator Data'!G125))/(H$194-H$195)*10))),1)</f>
        <v>0</v>
      </c>
      <c r="I123" s="59">
        <f>ROUND(IF('Indicator Data'!H125=0,0,IF(LOG('Indicator Data'!H125)&gt;I$194,10,IF(LOG('Indicator Data'!H125)&lt;I$195,0,10-(I$194-LOG('Indicator Data'!H125))/(I$194-I$195)*10))),1)</f>
        <v>0</v>
      </c>
      <c r="J123" s="59">
        <f t="shared" si="32"/>
        <v>0</v>
      </c>
      <c r="K123" s="59">
        <f>ROUND(IF('Indicator Data'!I125=0,0,IF(LOG('Indicator Data'!I125)&gt;K$194,10,IF(LOG('Indicator Data'!I125)&lt;K$195,0,10-(K$194-LOG('Indicator Data'!I125))/(K$194-K$195)*10))),1)</f>
        <v>0</v>
      </c>
      <c r="L123" s="59">
        <f t="shared" si="33"/>
        <v>0</v>
      </c>
      <c r="M123" s="59">
        <f>ROUND(IF('Indicator Data'!J125=0,0,IF(LOG('Indicator Data'!J125)&gt;M$194,10,IF(LOG('Indicator Data'!J125)&lt;M$195,0,10-(M$194-LOG('Indicator Data'!J125))/(M$194-M$195)*10))),1)</f>
        <v>0</v>
      </c>
      <c r="N123" s="60">
        <f>'Indicator Data'!C125/'Indicator Data'!$BC125</f>
        <v>8.5413658854138243E-5</v>
      </c>
      <c r="O123" s="60">
        <f>'Indicator Data'!D125/'Indicator Data'!$BC125</f>
        <v>0</v>
      </c>
      <c r="P123" s="60">
        <f>IF(F123=0.1,0,'Indicator Data'!E125/'Indicator Data'!$BC125)</f>
        <v>3.4569482859222668E-3</v>
      </c>
      <c r="Q123" s="60">
        <f>'Indicator Data'!F125/'Indicator Data'!$BC125</f>
        <v>0</v>
      </c>
      <c r="R123" s="60">
        <f>'Indicator Data'!G125/'Indicator Data'!$BC125</f>
        <v>0</v>
      </c>
      <c r="S123" s="60">
        <f>'Indicator Data'!H125/'Indicator Data'!$BC125</f>
        <v>0</v>
      </c>
      <c r="T123" s="60">
        <f>'Indicator Data'!I125/'Indicator Data'!$BC125</f>
        <v>0</v>
      </c>
      <c r="U123" s="60">
        <f>'Indicator Data'!J125/'Indicator Data'!$BC125</f>
        <v>0</v>
      </c>
      <c r="V123" s="59">
        <f t="shared" si="34"/>
        <v>0.4</v>
      </c>
      <c r="W123" s="59">
        <f t="shared" si="35"/>
        <v>0</v>
      </c>
      <c r="X123" s="59">
        <f t="shared" si="36"/>
        <v>0.2</v>
      </c>
      <c r="Y123" s="59">
        <f t="shared" si="37"/>
        <v>3.5</v>
      </c>
      <c r="Z123" s="59">
        <f t="shared" si="38"/>
        <v>0</v>
      </c>
      <c r="AA123" s="59">
        <f t="shared" si="39"/>
        <v>0</v>
      </c>
      <c r="AB123" s="59">
        <f t="shared" si="40"/>
        <v>0</v>
      </c>
      <c r="AC123" s="59">
        <f t="shared" si="41"/>
        <v>0</v>
      </c>
      <c r="AD123" s="59">
        <f t="shared" si="42"/>
        <v>0</v>
      </c>
      <c r="AE123" s="59">
        <f t="shared" si="43"/>
        <v>0</v>
      </c>
      <c r="AF123" s="59">
        <f t="shared" si="44"/>
        <v>0</v>
      </c>
      <c r="AG123" s="59">
        <f>ROUND(IF('Indicator Data'!K125=0,0,IF('Indicator Data'!K125&gt;AG$194,10,IF('Indicator Data'!K125&lt;AG$195,0,10-(AG$194-'Indicator Data'!K125)/(AG$194-AG$195)*10))),1)</f>
        <v>0</v>
      </c>
      <c r="AH123" s="59">
        <f t="shared" si="45"/>
        <v>2.9</v>
      </c>
      <c r="AI123" s="59">
        <f t="shared" si="46"/>
        <v>0.1</v>
      </c>
      <c r="AJ123" s="59">
        <f t="shared" si="47"/>
        <v>0</v>
      </c>
      <c r="AK123" s="59">
        <f t="shared" si="48"/>
        <v>0</v>
      </c>
      <c r="AL123" s="59">
        <f t="shared" si="49"/>
        <v>0</v>
      </c>
      <c r="AM123" s="59">
        <f t="shared" si="50"/>
        <v>0</v>
      </c>
      <c r="AN123" s="59">
        <f t="shared" si="51"/>
        <v>0</v>
      </c>
      <c r="AO123" s="61">
        <f t="shared" si="52"/>
        <v>1.8</v>
      </c>
      <c r="AP123" s="61">
        <f t="shared" si="53"/>
        <v>5.4</v>
      </c>
      <c r="AQ123" s="61">
        <f t="shared" si="54"/>
        <v>0</v>
      </c>
      <c r="AR123" s="61">
        <f t="shared" si="55"/>
        <v>0</v>
      </c>
      <c r="AS123" s="59">
        <f t="shared" si="56"/>
        <v>0</v>
      </c>
      <c r="AT123" s="59">
        <f>IF('Indicator Data'!BD125&lt;1000,"x",ROUND((IF('Indicator Data'!L125&gt;AT$194,10,IF('Indicator Data'!L125&lt;AT$195,0,10-(AT$194-'Indicator Data'!L125)/(AT$194-AT$195)*10))),1))</f>
        <v>0</v>
      </c>
      <c r="AU123" s="61">
        <f t="shared" si="57"/>
        <v>0</v>
      </c>
      <c r="AV123" s="62">
        <f t="shared" si="58"/>
        <v>1.7</v>
      </c>
      <c r="AW123" s="59">
        <f>ROUND(IF('Indicator Data'!M125=0,0,IF('Indicator Data'!M125&gt;AW$194,10,IF('Indicator Data'!M125&lt;AW$195,0,10-(AW$194-'Indicator Data'!M125)/(AW$194-AW$195)*10))),1)</f>
        <v>0.2</v>
      </c>
      <c r="AX123" s="59">
        <f>ROUND(IF('Indicator Data'!N125=0,0,IF(LOG('Indicator Data'!N125)&gt;LOG(AX$194),10,IF(LOG('Indicator Data'!N125)&lt;LOG(AX$195),0,10-(LOG(AX$194)-LOG('Indicator Data'!N125))/(LOG(AX$194)-LOG(AX$195))*10))),1)</f>
        <v>0</v>
      </c>
      <c r="AY123" s="61">
        <f t="shared" si="59"/>
        <v>0.1</v>
      </c>
      <c r="AZ123" s="59">
        <f>'Indicator Data'!O125</f>
        <v>0</v>
      </c>
      <c r="BA123" s="59">
        <f>'Indicator Data'!P125</f>
        <v>0</v>
      </c>
      <c r="BB123" s="61">
        <f t="shared" si="60"/>
        <v>0</v>
      </c>
      <c r="BC123" s="62">
        <f t="shared" si="61"/>
        <v>0.1</v>
      </c>
      <c r="BD123" s="16"/>
      <c r="BE123" s="108"/>
    </row>
    <row r="124" spans="1:57" s="4" customFormat="1" x14ac:dyDescent="0.25">
      <c r="A124" s="131" t="s">
        <v>228</v>
      </c>
      <c r="B124" s="63" t="s">
        <v>227</v>
      </c>
      <c r="C124" s="59">
        <f>ROUND(IF('Indicator Data'!C126=0,0.1,IF(LOG('Indicator Data'!C126)&gt;C$194,10,IF(LOG('Indicator Data'!C126)&lt;C$195,0,10-(C$194-LOG('Indicator Data'!C126))/(C$194-C$195)*10))),1)</f>
        <v>7.4</v>
      </c>
      <c r="D124" s="59">
        <f>ROUND(IF('Indicator Data'!D126=0,0.1,IF(LOG('Indicator Data'!D126)&gt;D$194,10,IF(LOG('Indicator Data'!D126)&lt;D$195,0,10-(D$194-LOG('Indicator Data'!D126))/(D$194-D$195)*10))),1)</f>
        <v>8.6999999999999993</v>
      </c>
      <c r="E124" s="59">
        <f t="shared" si="31"/>
        <v>8.1</v>
      </c>
      <c r="F124" s="59">
        <f>ROUND(IF('Indicator Data'!E126="No data",0.1,IF('Indicator Data'!E126=0,0,IF(LOG('Indicator Data'!E126)&gt;F$194,10,IF(LOG('Indicator Data'!E126)&lt;F$195,0,10-(F$194-LOG('Indicator Data'!E126))/(F$194-F$195)*10)))),1)</f>
        <v>4.8</v>
      </c>
      <c r="G124" s="59">
        <f>ROUND(IF('Indicator Data'!F126=0,0,IF(LOG('Indicator Data'!F126)&gt;G$194,10,IF(LOG('Indicator Data'!F126)&lt;G$195,0,10-(G$194-LOG('Indicator Data'!F126))/(G$194-G$195)*10))),1)</f>
        <v>7.4</v>
      </c>
      <c r="H124" s="59">
        <f>ROUND(IF('Indicator Data'!G126=0,0,IF(LOG('Indicator Data'!G126)&gt;H$194,10,IF(LOG('Indicator Data'!G126)&lt;H$195,0,10-(H$194-LOG('Indicator Data'!G126))/(H$194-H$195)*10))),1)</f>
        <v>4.9000000000000004</v>
      </c>
      <c r="I124" s="59">
        <f>ROUND(IF('Indicator Data'!H126=0,0,IF(LOG('Indicator Data'!H126)&gt;I$194,10,IF(LOG('Indicator Data'!H126)&lt;I$195,0,10-(I$194-LOG('Indicator Data'!H126))/(I$194-I$195)*10))),1)</f>
        <v>0</v>
      </c>
      <c r="J124" s="59">
        <f t="shared" si="32"/>
        <v>2.8</v>
      </c>
      <c r="K124" s="59">
        <f>ROUND(IF('Indicator Data'!I126=0,0,IF(LOG('Indicator Data'!I126)&gt;K$194,10,IF(LOG('Indicator Data'!I126)&lt;K$195,0,10-(K$194-LOG('Indicator Data'!I126))/(K$194-K$195)*10))),1)</f>
        <v>0</v>
      </c>
      <c r="L124" s="59">
        <f t="shared" si="33"/>
        <v>1.5</v>
      </c>
      <c r="M124" s="59">
        <f>ROUND(IF('Indicator Data'!J126=0,0,IF(LOG('Indicator Data'!J126)&gt;M$194,10,IF(LOG('Indicator Data'!J126)&lt;M$195,0,10-(M$194-LOG('Indicator Data'!J126))/(M$194-M$195)*10))),1)</f>
        <v>0</v>
      </c>
      <c r="N124" s="60">
        <f>'Indicator Data'!C126/'Indicator Data'!$BC126</f>
        <v>2.0503348155923424E-3</v>
      </c>
      <c r="O124" s="60">
        <f>'Indicator Data'!D126/'Indicator Data'!$BC126</f>
        <v>9.4910619483932817E-4</v>
      </c>
      <c r="P124" s="60">
        <f>IF(F124=0.1,0,'Indicator Data'!E126/'Indicator Data'!$BC126)</f>
        <v>1.880856807143366E-3</v>
      </c>
      <c r="Q124" s="60">
        <f>'Indicator Data'!F126/'Indicator Data'!$BC126</f>
        <v>1.1222160800877319E-5</v>
      </c>
      <c r="R124" s="60">
        <f>'Indicator Data'!G126/'Indicator Data'!$BC126</f>
        <v>1.9997879779973626E-3</v>
      </c>
      <c r="S124" s="60">
        <f>'Indicator Data'!H126/'Indicator Data'!$BC126</f>
        <v>0</v>
      </c>
      <c r="T124" s="60">
        <f>'Indicator Data'!I126/'Indicator Data'!$BC126</f>
        <v>0</v>
      </c>
      <c r="U124" s="60">
        <f>'Indicator Data'!J126/'Indicator Data'!$BC126</f>
        <v>0</v>
      </c>
      <c r="V124" s="59">
        <f t="shared" si="34"/>
        <v>10</v>
      </c>
      <c r="W124" s="59">
        <f t="shared" si="35"/>
        <v>9.5</v>
      </c>
      <c r="X124" s="59">
        <f t="shared" si="36"/>
        <v>9.8000000000000007</v>
      </c>
      <c r="Y124" s="59">
        <f t="shared" si="37"/>
        <v>1.9</v>
      </c>
      <c r="Z124" s="59">
        <f t="shared" si="38"/>
        <v>9</v>
      </c>
      <c r="AA124" s="59">
        <f t="shared" si="39"/>
        <v>1</v>
      </c>
      <c r="AB124" s="59">
        <f t="shared" si="40"/>
        <v>0</v>
      </c>
      <c r="AC124" s="59">
        <f t="shared" si="41"/>
        <v>0.5</v>
      </c>
      <c r="AD124" s="59">
        <f t="shared" si="42"/>
        <v>0</v>
      </c>
      <c r="AE124" s="59">
        <f t="shared" si="43"/>
        <v>0.3</v>
      </c>
      <c r="AF124" s="59">
        <f t="shared" si="44"/>
        <v>0</v>
      </c>
      <c r="AG124" s="59">
        <f>ROUND(IF('Indicator Data'!K126=0,0,IF('Indicator Data'!K126&gt;AG$194,10,IF('Indicator Data'!K126&lt;AG$195,0,10-(AG$194-'Indicator Data'!K126)/(AG$194-AG$195)*10))),1)</f>
        <v>2.7</v>
      </c>
      <c r="AH124" s="59">
        <f t="shared" si="45"/>
        <v>8.6999999999999993</v>
      </c>
      <c r="AI124" s="59">
        <f t="shared" si="46"/>
        <v>9.1</v>
      </c>
      <c r="AJ124" s="59">
        <f t="shared" si="47"/>
        <v>3</v>
      </c>
      <c r="AK124" s="59">
        <f t="shared" si="48"/>
        <v>0</v>
      </c>
      <c r="AL124" s="59">
        <f t="shared" si="49"/>
        <v>1.6</v>
      </c>
      <c r="AM124" s="59">
        <f t="shared" si="50"/>
        <v>0</v>
      </c>
      <c r="AN124" s="59">
        <f t="shared" si="51"/>
        <v>0</v>
      </c>
      <c r="AO124" s="61">
        <f t="shared" si="52"/>
        <v>9.1</v>
      </c>
      <c r="AP124" s="61">
        <f t="shared" si="53"/>
        <v>3.5</v>
      </c>
      <c r="AQ124" s="61">
        <f t="shared" si="54"/>
        <v>8.3000000000000007</v>
      </c>
      <c r="AR124" s="61">
        <f t="shared" si="55"/>
        <v>0.9</v>
      </c>
      <c r="AS124" s="59">
        <f t="shared" si="56"/>
        <v>1.4</v>
      </c>
      <c r="AT124" s="59">
        <f>IF('Indicator Data'!BD126&lt;1000,"x",ROUND((IF('Indicator Data'!L126&gt;AT$194,10,IF('Indicator Data'!L126&lt;AT$195,0,10-(AT$194-'Indicator Data'!L126)/(AT$194-AT$195)*10))),1))</f>
        <v>2.2000000000000002</v>
      </c>
      <c r="AU124" s="61">
        <f t="shared" si="57"/>
        <v>1.8</v>
      </c>
      <c r="AV124" s="62">
        <f t="shared" si="58"/>
        <v>5.8</v>
      </c>
      <c r="AW124" s="59">
        <f>ROUND(IF('Indicator Data'!M126=0,0,IF('Indicator Data'!M126&gt;AW$194,10,IF('Indicator Data'!M126&lt;AW$195,0,10-(AW$194-'Indicator Data'!M126)/(AW$194-AW$195)*10))),1)</f>
        <v>0.1</v>
      </c>
      <c r="AX124" s="59">
        <f>ROUND(IF('Indicator Data'!N126=0,0,IF(LOG('Indicator Data'!N126)&gt;LOG(AX$194),10,IF(LOG('Indicator Data'!N126)&lt;LOG(AX$195),0,10-(LOG(AX$194)-LOG('Indicator Data'!N126))/(LOG(AX$194)-LOG(AX$195))*10))),1)</f>
        <v>0</v>
      </c>
      <c r="AY124" s="61">
        <f t="shared" si="59"/>
        <v>0.1</v>
      </c>
      <c r="AZ124" s="59">
        <f>'Indicator Data'!O126</f>
        <v>0</v>
      </c>
      <c r="BA124" s="59">
        <f>'Indicator Data'!P126</f>
        <v>0</v>
      </c>
      <c r="BB124" s="61">
        <f t="shared" si="60"/>
        <v>0</v>
      </c>
      <c r="BC124" s="62">
        <f t="shared" si="61"/>
        <v>0.1</v>
      </c>
      <c r="BD124" s="16"/>
      <c r="BE124" s="108"/>
    </row>
    <row r="125" spans="1:57" s="4" customFormat="1" x14ac:dyDescent="0.25">
      <c r="A125" s="131" t="s">
        <v>230</v>
      </c>
      <c r="B125" s="63" t="s">
        <v>229</v>
      </c>
      <c r="C125" s="59">
        <f>ROUND(IF('Indicator Data'!C127=0,0.1,IF(LOG('Indicator Data'!C127)&gt;C$194,10,IF(LOG('Indicator Data'!C127)&lt;C$195,0,10-(C$194-LOG('Indicator Data'!C127))/(C$194-C$195)*10))),1)</f>
        <v>7.7</v>
      </c>
      <c r="D125" s="59">
        <f>ROUND(IF('Indicator Data'!D127=0,0.1,IF(LOG('Indicator Data'!D127)&gt;D$194,10,IF(LOG('Indicator Data'!D127)&lt;D$195,0,10-(D$194-LOG('Indicator Data'!D127))/(D$194-D$195)*10))),1)</f>
        <v>9.3000000000000007</v>
      </c>
      <c r="E125" s="59">
        <f t="shared" si="31"/>
        <v>8.6</v>
      </c>
      <c r="F125" s="59">
        <f>ROUND(IF('Indicator Data'!E127="No data",0.1,IF('Indicator Data'!E127=0,0,IF(LOG('Indicator Data'!E127)&gt;F$194,10,IF(LOG('Indicator Data'!E127)&lt;F$195,0,10-(F$194-LOG('Indicator Data'!E127))/(F$194-F$195)*10)))),1)</f>
        <v>5.8</v>
      </c>
      <c r="G125" s="59">
        <f>ROUND(IF('Indicator Data'!F127=0,0,IF(LOG('Indicator Data'!F127)&gt;G$194,10,IF(LOG('Indicator Data'!F127)&lt;G$195,0,10-(G$194-LOG('Indicator Data'!F127))/(G$194-G$195)*10))),1)</f>
        <v>7.5</v>
      </c>
      <c r="H125" s="59">
        <f>ROUND(IF('Indicator Data'!G127=0,0,IF(LOG('Indicator Data'!G127)&gt;H$194,10,IF(LOG('Indicator Data'!G127)&lt;H$195,0,10-(H$194-LOG('Indicator Data'!G127))/(H$194-H$195)*10))),1)</f>
        <v>5.6</v>
      </c>
      <c r="I125" s="59">
        <f>ROUND(IF('Indicator Data'!H127=0,0,IF(LOG('Indicator Data'!H127)&gt;I$194,10,IF(LOG('Indicator Data'!H127)&lt;I$195,0,10-(I$194-LOG('Indicator Data'!H127))/(I$194-I$195)*10))),1)</f>
        <v>4.0999999999999996</v>
      </c>
      <c r="J125" s="59">
        <f t="shared" si="32"/>
        <v>4.9000000000000004</v>
      </c>
      <c r="K125" s="59">
        <f>ROUND(IF('Indicator Data'!I127=0,0,IF(LOG('Indicator Data'!I127)&gt;K$194,10,IF(LOG('Indicator Data'!I127)&lt;K$195,0,10-(K$194-LOG('Indicator Data'!I127))/(K$194-K$195)*10))),1)</f>
        <v>3.2</v>
      </c>
      <c r="L125" s="59">
        <f t="shared" si="33"/>
        <v>4.0999999999999996</v>
      </c>
      <c r="M125" s="59">
        <f>ROUND(IF('Indicator Data'!J127=0,0,IF(LOG('Indicator Data'!J127)&gt;M$194,10,IF(LOG('Indicator Data'!J127)&lt;M$195,0,10-(M$194-LOG('Indicator Data'!J127))/(M$194-M$195)*10))),1)</f>
        <v>8.4</v>
      </c>
      <c r="N125" s="60">
        <f>'Indicator Data'!C127/'Indicator Data'!$BC127</f>
        <v>2.1555055205398038E-3</v>
      </c>
      <c r="O125" s="60">
        <f>'Indicator Data'!D127/'Indicator Data'!$BC127</f>
        <v>1.0933216589475766E-3</v>
      </c>
      <c r="P125" s="60">
        <f>IF(F125=0.1,0,'Indicator Data'!E127/'Indicator Data'!$BC127)</f>
        <v>3.712951697071329E-3</v>
      </c>
      <c r="Q125" s="60">
        <f>'Indicator Data'!F127/'Indicator Data'!$BC127</f>
        <v>9.6798306858855902E-6</v>
      </c>
      <c r="R125" s="60">
        <f>'Indicator Data'!G127/'Indicator Data'!$BC127</f>
        <v>3.0792816001158152E-3</v>
      </c>
      <c r="S125" s="60">
        <f>'Indicator Data'!H127/'Indicator Data'!$BC127</f>
        <v>4.9463844972066319E-5</v>
      </c>
      <c r="T125" s="60">
        <f>'Indicator Data'!I127/'Indicator Data'!$BC127</f>
        <v>6.7374606787110587E-8</v>
      </c>
      <c r="U125" s="60">
        <f>'Indicator Data'!J127/'Indicator Data'!$BC127</f>
        <v>3.8213494926432976E-3</v>
      </c>
      <c r="V125" s="59">
        <f t="shared" si="34"/>
        <v>10</v>
      </c>
      <c r="W125" s="59">
        <f t="shared" si="35"/>
        <v>10</v>
      </c>
      <c r="X125" s="59">
        <f t="shared" si="36"/>
        <v>10</v>
      </c>
      <c r="Y125" s="59">
        <f t="shared" si="37"/>
        <v>3.7</v>
      </c>
      <c r="Z125" s="59">
        <f t="shared" si="38"/>
        <v>8.9</v>
      </c>
      <c r="AA125" s="59">
        <f t="shared" si="39"/>
        <v>1.5</v>
      </c>
      <c r="AB125" s="59">
        <f t="shared" si="40"/>
        <v>0.1</v>
      </c>
      <c r="AC125" s="59">
        <f t="shared" si="41"/>
        <v>0.8</v>
      </c>
      <c r="AD125" s="59">
        <f t="shared" si="42"/>
        <v>3.7</v>
      </c>
      <c r="AE125" s="59">
        <f t="shared" si="43"/>
        <v>2.4</v>
      </c>
      <c r="AF125" s="59">
        <f t="shared" si="44"/>
        <v>1.3</v>
      </c>
      <c r="AG125" s="59">
        <f>ROUND(IF('Indicator Data'!K127=0,0,IF('Indicator Data'!K127&gt;AG$194,10,IF('Indicator Data'!K127&lt;AG$195,0,10-(AG$194-'Indicator Data'!K127)/(AG$194-AG$195)*10))),1)</f>
        <v>5.3</v>
      </c>
      <c r="AH125" s="59">
        <f t="shared" si="45"/>
        <v>8.9</v>
      </c>
      <c r="AI125" s="59">
        <f t="shared" si="46"/>
        <v>9.6999999999999993</v>
      </c>
      <c r="AJ125" s="59">
        <f t="shared" si="47"/>
        <v>3.6</v>
      </c>
      <c r="AK125" s="59">
        <f t="shared" si="48"/>
        <v>2.1</v>
      </c>
      <c r="AL125" s="59">
        <f t="shared" si="49"/>
        <v>2.9</v>
      </c>
      <c r="AM125" s="59">
        <f t="shared" si="50"/>
        <v>3.5</v>
      </c>
      <c r="AN125" s="59">
        <f t="shared" si="51"/>
        <v>6</v>
      </c>
      <c r="AO125" s="61">
        <f t="shared" si="52"/>
        <v>9.4</v>
      </c>
      <c r="AP125" s="61">
        <f t="shared" si="53"/>
        <v>4.8</v>
      </c>
      <c r="AQ125" s="61">
        <f t="shared" si="54"/>
        <v>8.3000000000000007</v>
      </c>
      <c r="AR125" s="61">
        <f t="shared" si="55"/>
        <v>3.3</v>
      </c>
      <c r="AS125" s="59">
        <f t="shared" si="56"/>
        <v>5.7</v>
      </c>
      <c r="AT125" s="59">
        <f>IF('Indicator Data'!BD127&lt;1000,"x",ROUND((IF('Indicator Data'!L127&gt;AT$194,10,IF('Indicator Data'!L127&lt;AT$195,0,10-(AT$194-'Indicator Data'!L127)/(AT$194-AT$195)*10))),1))</f>
        <v>0</v>
      </c>
      <c r="AU125" s="61">
        <f t="shared" si="57"/>
        <v>2.9</v>
      </c>
      <c r="AV125" s="62">
        <f t="shared" si="58"/>
        <v>6.6</v>
      </c>
      <c r="AW125" s="59">
        <f>ROUND(IF('Indicator Data'!M127=0,0,IF('Indicator Data'!M127&gt;AW$194,10,IF('Indicator Data'!M127&lt;AW$195,0,10-(AW$194-'Indicator Data'!M127)/(AW$194-AW$195)*10))),1)</f>
        <v>2.2000000000000002</v>
      </c>
      <c r="AX125" s="59">
        <f>ROUND(IF('Indicator Data'!N127=0,0,IF(LOG('Indicator Data'!N127)&gt;LOG(AX$194),10,IF(LOG('Indicator Data'!N127)&lt;LOG(AX$195),0,10-(LOG(AX$194)-LOG('Indicator Data'!N127))/(LOG(AX$194)-LOG(AX$195))*10))),1)</f>
        <v>0.3</v>
      </c>
      <c r="AY125" s="61">
        <f t="shared" si="59"/>
        <v>1.3</v>
      </c>
      <c r="AZ125" s="59">
        <f>'Indicator Data'!O127</f>
        <v>3</v>
      </c>
      <c r="BA125" s="59">
        <f>'Indicator Data'!P127</f>
        <v>3</v>
      </c>
      <c r="BB125" s="61">
        <f t="shared" si="60"/>
        <v>0</v>
      </c>
      <c r="BC125" s="62">
        <f t="shared" si="61"/>
        <v>0.9</v>
      </c>
      <c r="BD125" s="16"/>
      <c r="BE125" s="108"/>
    </row>
    <row r="126" spans="1:57" s="4" customFormat="1" x14ac:dyDescent="0.25">
      <c r="A126" s="131" t="s">
        <v>232</v>
      </c>
      <c r="B126" s="63" t="s">
        <v>231</v>
      </c>
      <c r="C126" s="59">
        <f>ROUND(IF('Indicator Data'!C128=0,0.1,IF(LOG('Indicator Data'!C128)&gt;C$194,10,IF(LOG('Indicator Data'!C128)&lt;C$195,0,10-(C$194-LOG('Indicator Data'!C128))/(C$194-C$195)*10))),1)</f>
        <v>0.1</v>
      </c>
      <c r="D126" s="59">
        <f>ROUND(IF('Indicator Data'!D128=0,0.1,IF(LOG('Indicator Data'!D128)&gt;D$194,10,IF(LOG('Indicator Data'!D128)&lt;D$195,0,10-(D$194-LOG('Indicator Data'!D128))/(D$194-D$195)*10))),1)</f>
        <v>0.1</v>
      </c>
      <c r="E126" s="59">
        <f t="shared" si="31"/>
        <v>0.1</v>
      </c>
      <c r="F126" s="59">
        <f>ROUND(IF('Indicator Data'!E128="No data",0.1,IF('Indicator Data'!E128=0,0,IF(LOG('Indicator Data'!E128)&gt;F$194,10,IF(LOG('Indicator Data'!E128)&lt;F$195,0,10-(F$194-LOG('Indicator Data'!E128))/(F$194-F$195)*10)))),1)</f>
        <v>7.2</v>
      </c>
      <c r="G126" s="59">
        <f>ROUND(IF('Indicator Data'!F128=0,0,IF(LOG('Indicator Data'!F128)&gt;G$194,10,IF(LOG('Indicator Data'!F128)&lt;G$195,0,10-(G$194-LOG('Indicator Data'!F128))/(G$194-G$195)*10))),1)</f>
        <v>0</v>
      </c>
      <c r="H126" s="59">
        <f>ROUND(IF('Indicator Data'!G128=0,0,IF(LOG('Indicator Data'!G128)&gt;H$194,10,IF(LOG('Indicator Data'!G128)&lt;H$195,0,10-(H$194-LOG('Indicator Data'!G128))/(H$194-H$195)*10))),1)</f>
        <v>0</v>
      </c>
      <c r="I126" s="59">
        <f>ROUND(IF('Indicator Data'!H128=0,0,IF(LOG('Indicator Data'!H128)&gt;I$194,10,IF(LOG('Indicator Data'!H128)&lt;I$195,0,10-(I$194-LOG('Indicator Data'!H128))/(I$194-I$195)*10))),1)</f>
        <v>0</v>
      </c>
      <c r="J126" s="59">
        <f t="shared" si="32"/>
        <v>0</v>
      </c>
      <c r="K126" s="59">
        <f>ROUND(IF('Indicator Data'!I128=0,0,IF(LOG('Indicator Data'!I128)&gt;K$194,10,IF(LOG('Indicator Data'!I128)&lt;K$195,0,10-(K$194-LOG('Indicator Data'!I128))/(K$194-K$195)*10))),1)</f>
        <v>0</v>
      </c>
      <c r="L126" s="59">
        <f t="shared" si="33"/>
        <v>0</v>
      </c>
      <c r="M126" s="59">
        <f>ROUND(IF('Indicator Data'!J128=0,0,IF(LOG('Indicator Data'!J128)&gt;M$194,10,IF(LOG('Indicator Data'!J128)&lt;M$195,0,10-(M$194-LOG('Indicator Data'!J128))/(M$194-M$195)*10))),1)</f>
        <v>10</v>
      </c>
      <c r="N126" s="60">
        <f>'Indicator Data'!C128/'Indicator Data'!$BC128</f>
        <v>0</v>
      </c>
      <c r="O126" s="60">
        <f>'Indicator Data'!D128/'Indicator Data'!$BC128</f>
        <v>0</v>
      </c>
      <c r="P126" s="60">
        <f>IF(F126=0.1,0,'Indicator Data'!E128/'Indicator Data'!$BC128)</f>
        <v>4.3600170882544609E-3</v>
      </c>
      <c r="Q126" s="60">
        <f>'Indicator Data'!F128/'Indicator Data'!$BC128</f>
        <v>0</v>
      </c>
      <c r="R126" s="60">
        <f>'Indicator Data'!G128/'Indicator Data'!$BC128</f>
        <v>0</v>
      </c>
      <c r="S126" s="60">
        <f>'Indicator Data'!H128/'Indicator Data'!$BC128</f>
        <v>0</v>
      </c>
      <c r="T126" s="60">
        <f>'Indicator Data'!I128/'Indicator Data'!$BC128</f>
        <v>0</v>
      </c>
      <c r="U126" s="60">
        <f>'Indicator Data'!J128/'Indicator Data'!$BC128</f>
        <v>4.5263478243837751E-2</v>
      </c>
      <c r="V126" s="59">
        <f t="shared" si="34"/>
        <v>0</v>
      </c>
      <c r="W126" s="59">
        <f t="shared" si="35"/>
        <v>0</v>
      </c>
      <c r="X126" s="59">
        <f t="shared" si="36"/>
        <v>0</v>
      </c>
      <c r="Y126" s="59">
        <f t="shared" si="37"/>
        <v>4.4000000000000004</v>
      </c>
      <c r="Z126" s="59">
        <f t="shared" si="38"/>
        <v>0</v>
      </c>
      <c r="AA126" s="59">
        <f t="shared" si="39"/>
        <v>0</v>
      </c>
      <c r="AB126" s="59">
        <f t="shared" si="40"/>
        <v>0</v>
      </c>
      <c r="AC126" s="59">
        <f t="shared" si="41"/>
        <v>0</v>
      </c>
      <c r="AD126" s="59">
        <f t="shared" si="42"/>
        <v>0</v>
      </c>
      <c r="AE126" s="59">
        <f t="shared" si="43"/>
        <v>0</v>
      </c>
      <c r="AF126" s="59">
        <f t="shared" si="44"/>
        <v>10</v>
      </c>
      <c r="AG126" s="59">
        <f>ROUND(IF('Indicator Data'!K128=0,0,IF('Indicator Data'!K128&gt;AG$194,10,IF('Indicator Data'!K128&lt;AG$195,0,10-(AG$194-'Indicator Data'!K128)/(AG$194-AG$195)*10))),1)</f>
        <v>8</v>
      </c>
      <c r="AH126" s="59">
        <f t="shared" si="45"/>
        <v>0.1</v>
      </c>
      <c r="AI126" s="59">
        <f t="shared" si="46"/>
        <v>0.1</v>
      </c>
      <c r="AJ126" s="59">
        <f t="shared" si="47"/>
        <v>0</v>
      </c>
      <c r="AK126" s="59">
        <f t="shared" si="48"/>
        <v>0</v>
      </c>
      <c r="AL126" s="59">
        <f t="shared" si="49"/>
        <v>0</v>
      </c>
      <c r="AM126" s="59">
        <f t="shared" si="50"/>
        <v>0</v>
      </c>
      <c r="AN126" s="59">
        <f t="shared" si="51"/>
        <v>10</v>
      </c>
      <c r="AO126" s="61">
        <f t="shared" si="52"/>
        <v>0.1</v>
      </c>
      <c r="AP126" s="61">
        <f t="shared" si="53"/>
        <v>6</v>
      </c>
      <c r="AQ126" s="61">
        <f t="shared" si="54"/>
        <v>0</v>
      </c>
      <c r="AR126" s="61">
        <f t="shared" si="55"/>
        <v>0</v>
      </c>
      <c r="AS126" s="59">
        <f t="shared" si="56"/>
        <v>9</v>
      </c>
      <c r="AT126" s="59">
        <f>IF('Indicator Data'!BD128&lt;1000,"x",ROUND((IF('Indicator Data'!L128&gt;AT$194,10,IF('Indicator Data'!L128&lt;AT$195,0,10-(AT$194-'Indicator Data'!L128)/(AT$194-AT$195)*10))),1))</f>
        <v>3.3</v>
      </c>
      <c r="AU126" s="61">
        <f t="shared" si="57"/>
        <v>6.2</v>
      </c>
      <c r="AV126" s="62">
        <f t="shared" si="58"/>
        <v>3</v>
      </c>
      <c r="AW126" s="59">
        <f>ROUND(IF('Indicator Data'!M128=0,0,IF('Indicator Data'!M128&gt;AW$194,10,IF('Indicator Data'!M128&lt;AW$195,0,10-(AW$194-'Indicator Data'!M128)/(AW$194-AW$195)*10))),1)</f>
        <v>7</v>
      </c>
      <c r="AX126" s="59">
        <f>ROUND(IF('Indicator Data'!N128=0,0,IF(LOG('Indicator Data'!N128)&gt;LOG(AX$194),10,IF(LOG('Indicator Data'!N128)&lt;LOG(AX$195),0,10-(LOG(AX$194)-LOG('Indicator Data'!N128))/(LOG(AX$194)-LOG(AX$195))*10))),1)</f>
        <v>3.3</v>
      </c>
      <c r="AY126" s="61">
        <f t="shared" si="59"/>
        <v>5.4</v>
      </c>
      <c r="AZ126" s="59">
        <f>'Indicator Data'!O128</f>
        <v>3</v>
      </c>
      <c r="BA126" s="59">
        <f>'Indicator Data'!P128</f>
        <v>3</v>
      </c>
      <c r="BB126" s="61">
        <f t="shared" si="60"/>
        <v>0</v>
      </c>
      <c r="BC126" s="62">
        <f t="shared" si="61"/>
        <v>3.8</v>
      </c>
      <c r="BD126" s="16"/>
      <c r="BE126" s="108"/>
    </row>
    <row r="127" spans="1:57" s="4" customFormat="1" x14ac:dyDescent="0.25">
      <c r="A127" s="131" t="s">
        <v>234</v>
      </c>
      <c r="B127" s="63" t="s">
        <v>233</v>
      </c>
      <c r="C127" s="59">
        <f>ROUND(IF('Indicator Data'!C129=0,0.1,IF(LOG('Indicator Data'!C129)&gt;C$194,10,IF(LOG('Indicator Data'!C129)&lt;C$195,0,10-(C$194-LOG('Indicator Data'!C129))/(C$194-C$195)*10))),1)</f>
        <v>0.1</v>
      </c>
      <c r="D127" s="59">
        <f>ROUND(IF('Indicator Data'!D129=0,0.1,IF(LOG('Indicator Data'!D129)&gt;D$194,10,IF(LOG('Indicator Data'!D129)&lt;D$195,0,10-(D$194-LOG('Indicator Data'!D129))/(D$194-D$195)*10))),1)</f>
        <v>0.1</v>
      </c>
      <c r="E127" s="59">
        <f t="shared" si="31"/>
        <v>0.1</v>
      </c>
      <c r="F127" s="59">
        <f>ROUND(IF('Indicator Data'!E129="No data",0.1,IF('Indicator Data'!E129=0,0,IF(LOG('Indicator Data'!E129)&gt;F$194,10,IF(LOG('Indicator Data'!E129)&lt;F$195,0,10-(F$194-LOG('Indicator Data'!E129))/(F$194-F$195)*10)))),1)</f>
        <v>9.4</v>
      </c>
      <c r="G127" s="59">
        <f>ROUND(IF('Indicator Data'!F129=0,0,IF(LOG('Indicator Data'!F129)&gt;G$194,10,IF(LOG('Indicator Data'!F129)&lt;G$195,0,10-(G$194-LOG('Indicator Data'!F129))/(G$194-G$195)*10))),1)</f>
        <v>0</v>
      </c>
      <c r="H127" s="59">
        <f>ROUND(IF('Indicator Data'!G129=0,0,IF(LOG('Indicator Data'!G129)&gt;H$194,10,IF(LOG('Indicator Data'!G129)&lt;H$195,0,10-(H$194-LOG('Indicator Data'!G129))/(H$194-H$195)*10))),1)</f>
        <v>0</v>
      </c>
      <c r="I127" s="59">
        <f>ROUND(IF('Indicator Data'!H129=0,0,IF(LOG('Indicator Data'!H129)&gt;I$194,10,IF(LOG('Indicator Data'!H129)&lt;I$195,0,10-(I$194-LOG('Indicator Data'!H129))/(I$194-I$195)*10))),1)</f>
        <v>0</v>
      </c>
      <c r="J127" s="59">
        <f t="shared" si="32"/>
        <v>0</v>
      </c>
      <c r="K127" s="59">
        <f>ROUND(IF('Indicator Data'!I129=0,0,IF(LOG('Indicator Data'!I129)&gt;K$194,10,IF(LOG('Indicator Data'!I129)&lt;K$195,0,10-(K$194-LOG('Indicator Data'!I129))/(K$194-K$195)*10))),1)</f>
        <v>0</v>
      </c>
      <c r="L127" s="59">
        <f t="shared" si="33"/>
        <v>0</v>
      </c>
      <c r="M127" s="59">
        <f>ROUND(IF('Indicator Data'!J129=0,0,IF(LOG('Indicator Data'!J129)&gt;M$194,10,IF(LOG('Indicator Data'!J129)&lt;M$195,0,10-(M$194-LOG('Indicator Data'!J129))/(M$194-M$195)*10))),1)</f>
        <v>0</v>
      </c>
      <c r="N127" s="60">
        <f>'Indicator Data'!C129/'Indicator Data'!$BC129</f>
        <v>0</v>
      </c>
      <c r="O127" s="60">
        <f>'Indicator Data'!D129/'Indicator Data'!$BC129</f>
        <v>0</v>
      </c>
      <c r="P127" s="60">
        <f>IF(F127=0.1,0,'Indicator Data'!E129/'Indicator Data'!$BC129)</f>
        <v>3.2988939463526562E-3</v>
      </c>
      <c r="Q127" s="60">
        <f>'Indicator Data'!F129/'Indicator Data'!$BC129</f>
        <v>0</v>
      </c>
      <c r="R127" s="60">
        <f>'Indicator Data'!G129/'Indicator Data'!$BC129</f>
        <v>0</v>
      </c>
      <c r="S127" s="60">
        <f>'Indicator Data'!H129/'Indicator Data'!$BC129</f>
        <v>0</v>
      </c>
      <c r="T127" s="60">
        <f>'Indicator Data'!I129/'Indicator Data'!$BC129</f>
        <v>0</v>
      </c>
      <c r="U127" s="60">
        <f>'Indicator Data'!J129/'Indicator Data'!$BC129</f>
        <v>0</v>
      </c>
      <c r="V127" s="59">
        <f t="shared" si="34"/>
        <v>0</v>
      </c>
      <c r="W127" s="59">
        <f t="shared" si="35"/>
        <v>0</v>
      </c>
      <c r="X127" s="59">
        <f t="shared" si="36"/>
        <v>0</v>
      </c>
      <c r="Y127" s="59">
        <f t="shared" si="37"/>
        <v>3.3</v>
      </c>
      <c r="Z127" s="59">
        <f t="shared" si="38"/>
        <v>0</v>
      </c>
      <c r="AA127" s="59">
        <f t="shared" si="39"/>
        <v>0</v>
      </c>
      <c r="AB127" s="59">
        <f t="shared" si="40"/>
        <v>0</v>
      </c>
      <c r="AC127" s="59">
        <f t="shared" si="41"/>
        <v>0</v>
      </c>
      <c r="AD127" s="59">
        <f t="shared" si="42"/>
        <v>0</v>
      </c>
      <c r="AE127" s="59">
        <f t="shared" si="43"/>
        <v>0</v>
      </c>
      <c r="AF127" s="59">
        <f t="shared" si="44"/>
        <v>0</v>
      </c>
      <c r="AG127" s="59">
        <f>ROUND(IF('Indicator Data'!K129=0,0,IF('Indicator Data'!K129&gt;AG$194,10,IF('Indicator Data'!K129&lt;AG$195,0,10-(AG$194-'Indicator Data'!K129)/(AG$194-AG$195)*10))),1)</f>
        <v>0</v>
      </c>
      <c r="AH127" s="59">
        <f t="shared" si="45"/>
        <v>0.1</v>
      </c>
      <c r="AI127" s="59">
        <f t="shared" si="46"/>
        <v>0.1</v>
      </c>
      <c r="AJ127" s="59">
        <f t="shared" si="47"/>
        <v>0</v>
      </c>
      <c r="AK127" s="59">
        <f t="shared" si="48"/>
        <v>0</v>
      </c>
      <c r="AL127" s="59">
        <f t="shared" si="49"/>
        <v>0</v>
      </c>
      <c r="AM127" s="59">
        <f t="shared" si="50"/>
        <v>0</v>
      </c>
      <c r="AN127" s="59">
        <f t="shared" si="51"/>
        <v>0</v>
      </c>
      <c r="AO127" s="61">
        <f t="shared" si="52"/>
        <v>0.1</v>
      </c>
      <c r="AP127" s="61">
        <f t="shared" si="53"/>
        <v>7.5</v>
      </c>
      <c r="AQ127" s="61">
        <f t="shared" si="54"/>
        <v>0</v>
      </c>
      <c r="AR127" s="61">
        <f t="shared" si="55"/>
        <v>0</v>
      </c>
      <c r="AS127" s="59">
        <f t="shared" si="56"/>
        <v>0</v>
      </c>
      <c r="AT127" s="59">
        <f>IF('Indicator Data'!BD129&lt;1000,"x",ROUND((IF('Indicator Data'!L129&gt;AT$194,10,IF('Indicator Data'!L129&lt;AT$195,0,10-(AT$194-'Indicator Data'!L129)/(AT$194-AT$195)*10))),1))</f>
        <v>0</v>
      </c>
      <c r="AU127" s="61">
        <f t="shared" si="57"/>
        <v>0</v>
      </c>
      <c r="AV127" s="62">
        <f t="shared" si="58"/>
        <v>2.2999999999999998</v>
      </c>
      <c r="AW127" s="59">
        <f>ROUND(IF('Indicator Data'!M129=0,0,IF('Indicator Data'!M129&gt;AW$194,10,IF('Indicator Data'!M129&lt;AW$195,0,10-(AW$194-'Indicator Data'!M129)/(AW$194-AW$195)*10))),1)</f>
        <v>10</v>
      </c>
      <c r="AX127" s="59">
        <f>ROUND(IF('Indicator Data'!N129=0,0,IF(LOG('Indicator Data'!N129)&gt;LOG(AX$194),10,IF(LOG('Indicator Data'!N129)&lt;LOG(AX$195),0,10-(LOG(AX$194)-LOG('Indicator Data'!N129))/(LOG(AX$194)-LOG(AX$195))*10))),1)</f>
        <v>9.8000000000000007</v>
      </c>
      <c r="AY127" s="61">
        <f t="shared" si="59"/>
        <v>9.9</v>
      </c>
      <c r="AZ127" s="59">
        <f>'Indicator Data'!O129</f>
        <v>1</v>
      </c>
      <c r="BA127" s="59">
        <f>'Indicator Data'!P129</f>
        <v>5</v>
      </c>
      <c r="BB127" s="61">
        <f t="shared" si="60"/>
        <v>9</v>
      </c>
      <c r="BC127" s="62">
        <f t="shared" si="61"/>
        <v>9</v>
      </c>
      <c r="BD127" s="16"/>
      <c r="BE127" s="108"/>
    </row>
    <row r="128" spans="1:57" s="4" customFormat="1" x14ac:dyDescent="0.25">
      <c r="A128" s="131" t="s">
        <v>236</v>
      </c>
      <c r="B128" s="63" t="s">
        <v>235</v>
      </c>
      <c r="C128" s="59">
        <f>ROUND(IF('Indicator Data'!C130=0,0.1,IF(LOG('Indicator Data'!C130)&gt;C$194,10,IF(LOG('Indicator Data'!C130)&lt;C$195,0,10-(C$194-LOG('Indicator Data'!C130))/(C$194-C$195)*10))),1)</f>
        <v>3.4</v>
      </c>
      <c r="D128" s="59">
        <f>ROUND(IF('Indicator Data'!D130=0,0.1,IF(LOG('Indicator Data'!D130)&gt;D$194,10,IF(LOG('Indicator Data'!D130)&lt;D$195,0,10-(D$194-LOG('Indicator Data'!D130))/(D$194-D$195)*10))),1)</f>
        <v>0.1</v>
      </c>
      <c r="E128" s="59">
        <f t="shared" si="31"/>
        <v>1.9</v>
      </c>
      <c r="F128" s="59">
        <f>ROUND(IF('Indicator Data'!E130="No data",0.1,IF('Indicator Data'!E130=0,0,IF(LOG('Indicator Data'!E130)&gt;F$194,10,IF(LOG('Indicator Data'!E130)&lt;F$195,0,10-(F$194-LOG('Indicator Data'!E130))/(F$194-F$195)*10)))),1)</f>
        <v>0.1</v>
      </c>
      <c r="G128" s="59">
        <f>ROUND(IF('Indicator Data'!F130=0,0,IF(LOG('Indicator Data'!F130)&gt;G$194,10,IF(LOG('Indicator Data'!F130)&lt;G$195,0,10-(G$194-LOG('Indicator Data'!F130))/(G$194-G$195)*10))),1)</f>
        <v>0</v>
      </c>
      <c r="H128" s="59">
        <f>ROUND(IF('Indicator Data'!G130=0,0,IF(LOG('Indicator Data'!G130)&gt;H$194,10,IF(LOG('Indicator Data'!G130)&lt;H$195,0,10-(H$194-LOG('Indicator Data'!G130))/(H$194-H$195)*10))),1)</f>
        <v>0</v>
      </c>
      <c r="I128" s="59">
        <f>ROUND(IF('Indicator Data'!H130=0,0,IF(LOG('Indicator Data'!H130)&gt;I$194,10,IF(LOG('Indicator Data'!H130)&lt;I$195,0,10-(I$194-LOG('Indicator Data'!H130))/(I$194-I$195)*10))),1)</f>
        <v>0</v>
      </c>
      <c r="J128" s="59">
        <f t="shared" si="32"/>
        <v>0</v>
      </c>
      <c r="K128" s="59">
        <f>ROUND(IF('Indicator Data'!I130=0,0,IF(LOG('Indicator Data'!I130)&gt;K$194,10,IF(LOG('Indicator Data'!I130)&lt;K$195,0,10-(K$194-LOG('Indicator Data'!I130))/(K$194-K$195)*10))),1)</f>
        <v>0</v>
      </c>
      <c r="L128" s="59">
        <f t="shared" si="33"/>
        <v>0</v>
      </c>
      <c r="M128" s="59">
        <f>ROUND(IF('Indicator Data'!J130=0,0,IF(LOG('Indicator Data'!J130)&gt;M$194,10,IF(LOG('Indicator Data'!J130)&lt;M$195,0,10-(M$194-LOG('Indicator Data'!J130))/(M$194-M$195)*10))),1)</f>
        <v>0</v>
      </c>
      <c r="N128" s="60">
        <f>'Indicator Data'!C130/'Indicator Data'!$BC130</f>
        <v>4.9801117935199414E-5</v>
      </c>
      <c r="O128" s="60">
        <f>'Indicator Data'!D130/'Indicator Data'!$BC130</f>
        <v>0</v>
      </c>
      <c r="P128" s="60">
        <f>IF(F128=0.1,0,'Indicator Data'!E130/'Indicator Data'!$BC130)</f>
        <v>0</v>
      </c>
      <c r="Q128" s="60">
        <f>'Indicator Data'!F130/'Indicator Data'!$BC130</f>
        <v>0</v>
      </c>
      <c r="R128" s="60">
        <f>'Indicator Data'!G130/'Indicator Data'!$BC130</f>
        <v>0</v>
      </c>
      <c r="S128" s="60">
        <f>'Indicator Data'!H130/'Indicator Data'!$BC130</f>
        <v>0</v>
      </c>
      <c r="T128" s="60">
        <f>'Indicator Data'!I130/'Indicator Data'!$BC130</f>
        <v>0</v>
      </c>
      <c r="U128" s="60">
        <f>'Indicator Data'!J130/'Indicator Data'!$BC130</f>
        <v>0</v>
      </c>
      <c r="V128" s="59">
        <f t="shared" si="34"/>
        <v>0.2</v>
      </c>
      <c r="W128" s="59">
        <f t="shared" si="35"/>
        <v>0</v>
      </c>
      <c r="X128" s="59">
        <f t="shared" si="36"/>
        <v>0.1</v>
      </c>
      <c r="Y128" s="59">
        <f t="shared" si="37"/>
        <v>0.1</v>
      </c>
      <c r="Z128" s="59">
        <f t="shared" si="38"/>
        <v>0</v>
      </c>
      <c r="AA128" s="59">
        <f t="shared" si="39"/>
        <v>0</v>
      </c>
      <c r="AB128" s="59">
        <f t="shared" si="40"/>
        <v>0</v>
      </c>
      <c r="AC128" s="59">
        <f t="shared" si="41"/>
        <v>0</v>
      </c>
      <c r="AD128" s="59">
        <f t="shared" si="42"/>
        <v>0</v>
      </c>
      <c r="AE128" s="59">
        <f t="shared" si="43"/>
        <v>0</v>
      </c>
      <c r="AF128" s="59">
        <f t="shared" si="44"/>
        <v>0</v>
      </c>
      <c r="AG128" s="59">
        <f>ROUND(IF('Indicator Data'!K130=0,0,IF('Indicator Data'!K130&gt;AG$194,10,IF('Indicator Data'!K130&lt;AG$195,0,10-(AG$194-'Indicator Data'!K130)/(AG$194-AG$195)*10))),1)</f>
        <v>0</v>
      </c>
      <c r="AH128" s="59">
        <f t="shared" si="45"/>
        <v>1.8</v>
      </c>
      <c r="AI128" s="59">
        <f t="shared" si="46"/>
        <v>0.1</v>
      </c>
      <c r="AJ128" s="59">
        <f t="shared" si="47"/>
        <v>0</v>
      </c>
      <c r="AK128" s="59">
        <f t="shared" si="48"/>
        <v>0</v>
      </c>
      <c r="AL128" s="59">
        <f t="shared" si="49"/>
        <v>0</v>
      </c>
      <c r="AM128" s="59">
        <f t="shared" si="50"/>
        <v>0</v>
      </c>
      <c r="AN128" s="59">
        <f t="shared" si="51"/>
        <v>0</v>
      </c>
      <c r="AO128" s="61">
        <f t="shared" si="52"/>
        <v>1</v>
      </c>
      <c r="AP128" s="61">
        <f t="shared" si="53"/>
        <v>0.1</v>
      </c>
      <c r="AQ128" s="61">
        <f t="shared" si="54"/>
        <v>0</v>
      </c>
      <c r="AR128" s="61">
        <f t="shared" si="55"/>
        <v>0</v>
      </c>
      <c r="AS128" s="59">
        <f t="shared" si="56"/>
        <v>0</v>
      </c>
      <c r="AT128" s="59">
        <f>IF('Indicator Data'!BD130&lt;1000,"x",ROUND((IF('Indicator Data'!L130&gt;AT$194,10,IF('Indicator Data'!L130&lt;AT$195,0,10-(AT$194-'Indicator Data'!L130)/(AT$194-AT$195)*10))),1))</f>
        <v>0</v>
      </c>
      <c r="AU128" s="61">
        <f t="shared" si="57"/>
        <v>0</v>
      </c>
      <c r="AV128" s="62">
        <f t="shared" si="58"/>
        <v>0.2</v>
      </c>
      <c r="AW128" s="59">
        <f>ROUND(IF('Indicator Data'!M130=0,0,IF('Indicator Data'!M130&gt;AW$194,10,IF('Indicator Data'!M130&lt;AW$195,0,10-(AW$194-'Indicator Data'!M130)/(AW$194-AW$195)*10))),1)</f>
        <v>0.2</v>
      </c>
      <c r="AX128" s="59">
        <f>ROUND(IF('Indicator Data'!N130=0,0,IF(LOG('Indicator Data'!N130)&gt;LOG(AX$194),10,IF(LOG('Indicator Data'!N130)&lt;LOG(AX$195),0,10-(LOG(AX$194)-LOG('Indicator Data'!N130))/(LOG(AX$194)-LOG(AX$195))*10))),1)</f>
        <v>0.5</v>
      </c>
      <c r="AY128" s="61">
        <f t="shared" si="59"/>
        <v>0.4</v>
      </c>
      <c r="AZ128" s="59">
        <f>'Indicator Data'!O130</f>
        <v>0</v>
      </c>
      <c r="BA128" s="59">
        <f>'Indicator Data'!P130</f>
        <v>0</v>
      </c>
      <c r="BB128" s="61">
        <f t="shared" si="60"/>
        <v>0</v>
      </c>
      <c r="BC128" s="62">
        <f t="shared" si="61"/>
        <v>0.3</v>
      </c>
      <c r="BD128" s="16"/>
      <c r="BE128" s="108"/>
    </row>
    <row r="129" spans="1:57" s="4" customFormat="1" x14ac:dyDescent="0.25">
      <c r="A129" s="131" t="s">
        <v>239</v>
      </c>
      <c r="B129" s="63" t="s">
        <v>238</v>
      </c>
      <c r="C129" s="59">
        <f>ROUND(IF('Indicator Data'!C131=0,0.1,IF(LOG('Indicator Data'!C131)&gt;C$194,10,IF(LOG('Indicator Data'!C131)&lt;C$195,0,10-(C$194-LOG('Indicator Data'!C131))/(C$194-C$195)*10))),1)</f>
        <v>6.9</v>
      </c>
      <c r="D129" s="59">
        <f>ROUND(IF('Indicator Data'!D131=0,0.1,IF(LOG('Indicator Data'!D131)&gt;D$194,10,IF(LOG('Indicator Data'!D131)&lt;D$195,0,10-(D$194-LOG('Indicator Data'!D131))/(D$194-D$195)*10))),1)</f>
        <v>2.9</v>
      </c>
      <c r="E129" s="59">
        <f t="shared" si="31"/>
        <v>5.2</v>
      </c>
      <c r="F129" s="59">
        <f>ROUND(IF('Indicator Data'!E131="No data",0.1,IF('Indicator Data'!E131=0,0,IF(LOG('Indicator Data'!E131)&gt;F$194,10,IF(LOG('Indicator Data'!E131)&lt;F$195,0,10-(F$194-LOG('Indicator Data'!E131))/(F$194-F$195)*10)))),1)</f>
        <v>4.4000000000000004</v>
      </c>
      <c r="G129" s="59">
        <f>ROUND(IF('Indicator Data'!F131=0,0,IF(LOG('Indicator Data'!F131)&gt;G$194,10,IF(LOG('Indicator Data'!F131)&lt;G$195,0,10-(G$194-LOG('Indicator Data'!F131))/(G$194-G$195)*10))),1)</f>
        <v>9.3000000000000007</v>
      </c>
      <c r="H129" s="59">
        <f>ROUND(IF('Indicator Data'!G131=0,0,IF(LOG('Indicator Data'!G131)&gt;H$194,10,IF(LOG('Indicator Data'!G131)&lt;H$195,0,10-(H$194-LOG('Indicator Data'!G131))/(H$194-H$195)*10))),1)</f>
        <v>4.3</v>
      </c>
      <c r="I129" s="59">
        <f>ROUND(IF('Indicator Data'!H131=0,0,IF(LOG('Indicator Data'!H131)&gt;I$194,10,IF(LOG('Indicator Data'!H131)&lt;I$195,0,10-(I$194-LOG('Indicator Data'!H131))/(I$194-I$195)*10))),1)</f>
        <v>0</v>
      </c>
      <c r="J129" s="59">
        <f t="shared" si="32"/>
        <v>2.4</v>
      </c>
      <c r="K129" s="59">
        <f>ROUND(IF('Indicator Data'!I131=0,0,IF(LOG('Indicator Data'!I131)&gt;K$194,10,IF(LOG('Indicator Data'!I131)&lt;K$195,0,10-(K$194-LOG('Indicator Data'!I131))/(K$194-K$195)*10))),1)</f>
        <v>0</v>
      </c>
      <c r="L129" s="59">
        <f t="shared" si="33"/>
        <v>1.3</v>
      </c>
      <c r="M129" s="59">
        <f>ROUND(IF('Indicator Data'!J131=0,0,IF(LOG('Indicator Data'!J131)&gt;M$194,10,IF(LOG('Indicator Data'!J131)&lt;M$195,0,10-(M$194-LOG('Indicator Data'!J131))/(M$194-M$195)*10))),1)</f>
        <v>0</v>
      </c>
      <c r="N129" s="60">
        <f>'Indicator Data'!C131/'Indicator Data'!$BC131</f>
        <v>1.7683906430835147E-3</v>
      </c>
      <c r="O129" s="60">
        <f>'Indicator Data'!D131/'Indicator Data'!$BC131</f>
        <v>2.4046637140170226E-5</v>
      </c>
      <c r="P129" s="60">
        <f>IF(F129=0.1,0,'Indicator Data'!E131/'Indicator Data'!$BC131)</f>
        <v>1.8243971245356094E-3</v>
      </c>
      <c r="Q129" s="60">
        <f>'Indicator Data'!F131/'Indicator Data'!$BC131</f>
        <v>1.4453666204416172E-4</v>
      </c>
      <c r="R129" s="60">
        <f>'Indicator Data'!G131/'Indicator Data'!$BC131</f>
        <v>1.6752469933110005E-3</v>
      </c>
      <c r="S129" s="60">
        <f>'Indicator Data'!H131/'Indicator Data'!$BC131</f>
        <v>0</v>
      </c>
      <c r="T129" s="60">
        <f>'Indicator Data'!I131/'Indicator Data'!$BC131</f>
        <v>0</v>
      </c>
      <c r="U129" s="60">
        <f>'Indicator Data'!J131/'Indicator Data'!$BC131</f>
        <v>0</v>
      </c>
      <c r="V129" s="59">
        <f t="shared" si="34"/>
        <v>8.8000000000000007</v>
      </c>
      <c r="W129" s="59">
        <f t="shared" si="35"/>
        <v>0.2</v>
      </c>
      <c r="X129" s="59">
        <f t="shared" si="36"/>
        <v>6.1</v>
      </c>
      <c r="Y129" s="59">
        <f t="shared" si="37"/>
        <v>1.8</v>
      </c>
      <c r="Z129" s="59">
        <f t="shared" si="38"/>
        <v>10</v>
      </c>
      <c r="AA129" s="59">
        <f t="shared" si="39"/>
        <v>0.8</v>
      </c>
      <c r="AB129" s="59">
        <f t="shared" si="40"/>
        <v>0</v>
      </c>
      <c r="AC129" s="59">
        <f t="shared" si="41"/>
        <v>0.4</v>
      </c>
      <c r="AD129" s="59">
        <f t="shared" si="42"/>
        <v>0</v>
      </c>
      <c r="AE129" s="59">
        <f t="shared" si="43"/>
        <v>0.2</v>
      </c>
      <c r="AF129" s="59">
        <f t="shared" si="44"/>
        <v>0</v>
      </c>
      <c r="AG129" s="59">
        <f>ROUND(IF('Indicator Data'!K131=0,0,IF('Indicator Data'!K131&gt;AG$194,10,IF('Indicator Data'!K131&lt;AG$195,0,10-(AG$194-'Indicator Data'!K131)/(AG$194-AG$195)*10))),1)</f>
        <v>0</v>
      </c>
      <c r="AH129" s="59">
        <f t="shared" si="45"/>
        <v>7.9</v>
      </c>
      <c r="AI129" s="59">
        <f t="shared" si="46"/>
        <v>1.6</v>
      </c>
      <c r="AJ129" s="59">
        <f t="shared" si="47"/>
        <v>2.6</v>
      </c>
      <c r="AK129" s="59">
        <f t="shared" si="48"/>
        <v>0</v>
      </c>
      <c r="AL129" s="59">
        <f t="shared" si="49"/>
        <v>1.4</v>
      </c>
      <c r="AM129" s="59">
        <f t="shared" si="50"/>
        <v>0</v>
      </c>
      <c r="AN129" s="59">
        <f t="shared" si="51"/>
        <v>0</v>
      </c>
      <c r="AO129" s="61">
        <f t="shared" si="52"/>
        <v>5.7</v>
      </c>
      <c r="AP129" s="61">
        <f t="shared" si="53"/>
        <v>3.2</v>
      </c>
      <c r="AQ129" s="61">
        <f t="shared" si="54"/>
        <v>9.6999999999999993</v>
      </c>
      <c r="AR129" s="61">
        <f t="shared" si="55"/>
        <v>0.8</v>
      </c>
      <c r="AS129" s="59">
        <f t="shared" si="56"/>
        <v>0</v>
      </c>
      <c r="AT129" s="59">
        <f>IF('Indicator Data'!BD131&lt;1000,"x",ROUND((IF('Indicator Data'!L131&gt;AT$194,10,IF('Indicator Data'!L131&lt;AT$195,0,10-(AT$194-'Indicator Data'!L131)/(AT$194-AT$195)*10))),1))</f>
        <v>8.9</v>
      </c>
      <c r="AU129" s="61">
        <f t="shared" si="57"/>
        <v>4.5</v>
      </c>
      <c r="AV129" s="62">
        <f t="shared" si="58"/>
        <v>5.8</v>
      </c>
      <c r="AW129" s="59">
        <f>ROUND(IF('Indicator Data'!M131=0,0,IF('Indicator Data'!M131&gt;AW$194,10,IF('Indicator Data'!M131&lt;AW$195,0,10-(AW$194-'Indicator Data'!M131)/(AW$194-AW$195)*10))),1)</f>
        <v>0.7</v>
      </c>
      <c r="AX129" s="59">
        <f>ROUND(IF('Indicator Data'!N131=0,0,IF(LOG('Indicator Data'!N131)&gt;LOG(AX$194),10,IF(LOG('Indicator Data'!N131)&lt;LOG(AX$195),0,10-(LOG(AX$194)-LOG('Indicator Data'!N131))/(LOG(AX$194)-LOG(AX$195))*10))),1)</f>
        <v>0.1</v>
      </c>
      <c r="AY129" s="61">
        <f t="shared" si="59"/>
        <v>0.4</v>
      </c>
      <c r="AZ129" s="59">
        <f>'Indicator Data'!O131</f>
        <v>0</v>
      </c>
      <c r="BA129" s="59">
        <f>'Indicator Data'!P131</f>
        <v>1</v>
      </c>
      <c r="BB129" s="61">
        <f t="shared" si="60"/>
        <v>0</v>
      </c>
      <c r="BC129" s="62">
        <f t="shared" si="61"/>
        <v>0.3</v>
      </c>
      <c r="BD129" s="16"/>
      <c r="BE129" s="108"/>
    </row>
    <row r="130" spans="1:57" s="4" customFormat="1" x14ac:dyDescent="0.25">
      <c r="A130" s="131" t="s">
        <v>241</v>
      </c>
      <c r="B130" s="63" t="s">
        <v>240</v>
      </c>
      <c r="C130" s="59">
        <f>ROUND(IF('Indicator Data'!C132=0,0.1,IF(LOG('Indicator Data'!C132)&gt;C$194,10,IF(LOG('Indicator Data'!C132)&lt;C$195,0,10-(C$194-LOG('Indicator Data'!C132))/(C$194-C$195)*10))),1)</f>
        <v>10</v>
      </c>
      <c r="D130" s="59">
        <f>ROUND(IF('Indicator Data'!D132=0,0.1,IF(LOG('Indicator Data'!D132)&gt;D$194,10,IF(LOG('Indicator Data'!D132)&lt;D$195,0,10-(D$194-LOG('Indicator Data'!D132))/(D$194-D$195)*10))),1)</f>
        <v>9.4</v>
      </c>
      <c r="E130" s="59">
        <f t="shared" si="31"/>
        <v>9.6999999999999993</v>
      </c>
      <c r="F130" s="59">
        <f>ROUND(IF('Indicator Data'!E132="No data",0.1,IF('Indicator Data'!E132=0,0,IF(LOG('Indicator Data'!E132)&gt;F$194,10,IF(LOG('Indicator Data'!E132)&lt;F$195,0,10-(F$194-LOG('Indicator Data'!E132))/(F$194-F$195)*10)))),1)</f>
        <v>10</v>
      </c>
      <c r="G130" s="59">
        <f>ROUND(IF('Indicator Data'!F132=0,0,IF(LOG('Indicator Data'!F132)&gt;G$194,10,IF(LOG('Indicator Data'!F132)&lt;G$195,0,10-(G$194-LOG('Indicator Data'!F132))/(G$194-G$195)*10))),1)</f>
        <v>7.4</v>
      </c>
      <c r="H130" s="59">
        <f>ROUND(IF('Indicator Data'!G132=0,0,IF(LOG('Indicator Data'!G132)&gt;H$194,10,IF(LOG('Indicator Data'!G132)&lt;H$195,0,10-(H$194-LOG('Indicator Data'!G132))/(H$194-H$195)*10))),1)</f>
        <v>7.4</v>
      </c>
      <c r="I130" s="59">
        <f>ROUND(IF('Indicator Data'!H132=0,0,IF(LOG('Indicator Data'!H132)&gt;I$194,10,IF(LOG('Indicator Data'!H132)&lt;I$195,0,10-(I$194-LOG('Indicator Data'!H132))/(I$194-I$195)*10))),1)</f>
        <v>1.7</v>
      </c>
      <c r="J130" s="59">
        <f t="shared" si="32"/>
        <v>5.2</v>
      </c>
      <c r="K130" s="59">
        <f>ROUND(IF('Indicator Data'!I132=0,0,IF(LOG('Indicator Data'!I132)&gt;K$194,10,IF(LOG('Indicator Data'!I132)&lt;K$195,0,10-(K$194-LOG('Indicator Data'!I132))/(K$194-K$195)*10))),1)</f>
        <v>3</v>
      </c>
      <c r="L130" s="59">
        <f t="shared" si="33"/>
        <v>4.2</v>
      </c>
      <c r="M130" s="59">
        <f>ROUND(IF('Indicator Data'!J132=0,0,IF(LOG('Indicator Data'!J132)&gt;M$194,10,IF(LOG('Indicator Data'!J132)&lt;M$195,0,10-(M$194-LOG('Indicator Data'!J132))/(M$194-M$195)*10))),1)</f>
        <v>9.9</v>
      </c>
      <c r="N130" s="60">
        <f>'Indicator Data'!C132/'Indicator Data'!$BC132</f>
        <v>1.9680193400516306E-3</v>
      </c>
      <c r="O130" s="60">
        <f>'Indicator Data'!D132/'Indicator Data'!$BC132</f>
        <v>3.3958352955216678E-5</v>
      </c>
      <c r="P130" s="60">
        <f>IF(F130=0.1,0,'Indicator Data'!E132/'Indicator Data'!$BC132)</f>
        <v>7.3223062867455837E-3</v>
      </c>
      <c r="Q130" s="60">
        <f>'Indicator Data'!F132/'Indicator Data'!$BC132</f>
        <v>2.5466926250054418E-7</v>
      </c>
      <c r="R130" s="60">
        <f>'Indicator Data'!G132/'Indicator Data'!$BC132</f>
        <v>4.8513362487716499E-4</v>
      </c>
      <c r="S130" s="60">
        <f>'Indicator Data'!H132/'Indicator Data'!$BC132</f>
        <v>5.1539838248276221E-8</v>
      </c>
      <c r="T130" s="60">
        <f>'Indicator Data'!I132/'Indicator Data'!$BC132</f>
        <v>1.6094070681473875E-9</v>
      </c>
      <c r="U130" s="60">
        <f>'Indicator Data'!J132/'Indicator Data'!$BC132</f>
        <v>4.5539492603527361E-4</v>
      </c>
      <c r="V130" s="59">
        <f t="shared" si="34"/>
        <v>9.8000000000000007</v>
      </c>
      <c r="W130" s="59">
        <f t="shared" si="35"/>
        <v>0.3</v>
      </c>
      <c r="X130" s="59">
        <f t="shared" si="36"/>
        <v>7.3</v>
      </c>
      <c r="Y130" s="59">
        <f t="shared" si="37"/>
        <v>7.3</v>
      </c>
      <c r="Z130" s="59">
        <f t="shared" si="38"/>
        <v>5.3</v>
      </c>
      <c r="AA130" s="59">
        <f t="shared" si="39"/>
        <v>0.2</v>
      </c>
      <c r="AB130" s="59">
        <f t="shared" si="40"/>
        <v>0</v>
      </c>
      <c r="AC130" s="59">
        <f t="shared" si="41"/>
        <v>0.1</v>
      </c>
      <c r="AD130" s="59">
        <f t="shared" si="42"/>
        <v>0.4</v>
      </c>
      <c r="AE130" s="59">
        <f t="shared" si="43"/>
        <v>0.3</v>
      </c>
      <c r="AF130" s="59">
        <f t="shared" si="44"/>
        <v>0.2</v>
      </c>
      <c r="AG130" s="59">
        <f>ROUND(IF('Indicator Data'!K132=0,0,IF('Indicator Data'!K132&gt;AG$194,10,IF('Indicator Data'!K132&lt;AG$195,0,10-(AG$194-'Indicator Data'!K132)/(AG$194-AG$195)*10))),1)</f>
        <v>2.7</v>
      </c>
      <c r="AH130" s="59">
        <f t="shared" si="45"/>
        <v>9.9</v>
      </c>
      <c r="AI130" s="59">
        <f t="shared" si="46"/>
        <v>4.9000000000000004</v>
      </c>
      <c r="AJ130" s="59">
        <f t="shared" si="47"/>
        <v>3.8</v>
      </c>
      <c r="AK130" s="59">
        <f t="shared" si="48"/>
        <v>0.9</v>
      </c>
      <c r="AL130" s="59">
        <f t="shared" si="49"/>
        <v>2.5</v>
      </c>
      <c r="AM130" s="59">
        <f t="shared" si="50"/>
        <v>1.7</v>
      </c>
      <c r="AN130" s="59">
        <f t="shared" si="51"/>
        <v>7.5</v>
      </c>
      <c r="AO130" s="61">
        <f t="shared" si="52"/>
        <v>8.8000000000000007</v>
      </c>
      <c r="AP130" s="61">
        <f t="shared" si="53"/>
        <v>9.1</v>
      </c>
      <c r="AQ130" s="61">
        <f t="shared" si="54"/>
        <v>6.5</v>
      </c>
      <c r="AR130" s="61">
        <f t="shared" si="55"/>
        <v>2.5</v>
      </c>
      <c r="AS130" s="59">
        <f t="shared" si="56"/>
        <v>5.0999999999999996</v>
      </c>
      <c r="AT130" s="59">
        <f>IF('Indicator Data'!BD132&lt;1000,"x",ROUND((IF('Indicator Data'!L132&gt;AT$194,10,IF('Indicator Data'!L132&lt;AT$195,0,10-(AT$194-'Indicator Data'!L132)/(AT$194-AT$195)*10))),1))</f>
        <v>2.2000000000000002</v>
      </c>
      <c r="AU130" s="61">
        <f t="shared" si="57"/>
        <v>3.7</v>
      </c>
      <c r="AV130" s="62">
        <f t="shared" si="58"/>
        <v>6.9</v>
      </c>
      <c r="AW130" s="59">
        <f>ROUND(IF('Indicator Data'!M132=0,0,IF('Indicator Data'!M132&gt;AW$194,10,IF('Indicator Data'!M132&lt;AW$195,0,10-(AW$194-'Indicator Data'!M132)/(AW$194-AW$195)*10))),1)</f>
        <v>10</v>
      </c>
      <c r="AX130" s="59">
        <f>ROUND(IF('Indicator Data'!N132=0,0,IF(LOG('Indicator Data'!N132)&gt;LOG(AX$194),10,IF(LOG('Indicator Data'!N132)&lt;LOG(AX$195),0,10-(LOG(AX$194)-LOG('Indicator Data'!N132))/(LOG(AX$194)-LOG(AX$195))*10))),1)</f>
        <v>9.8000000000000007</v>
      </c>
      <c r="AY130" s="61">
        <f t="shared" si="59"/>
        <v>9.9</v>
      </c>
      <c r="AZ130" s="59">
        <f>'Indicator Data'!O132</f>
        <v>5</v>
      </c>
      <c r="BA130" s="59">
        <f>'Indicator Data'!P132</f>
        <v>4</v>
      </c>
      <c r="BB130" s="61">
        <f t="shared" si="60"/>
        <v>10</v>
      </c>
      <c r="BC130" s="62">
        <f t="shared" si="61"/>
        <v>10</v>
      </c>
      <c r="BD130" s="16"/>
      <c r="BE130" s="108"/>
    </row>
    <row r="131" spans="1:57" s="4" customFormat="1" x14ac:dyDescent="0.25">
      <c r="A131" s="131" t="s">
        <v>243</v>
      </c>
      <c r="B131" s="63" t="s">
        <v>242</v>
      </c>
      <c r="C131" s="59">
        <f>ROUND(IF('Indicator Data'!C133=0,0.1,IF(LOG('Indicator Data'!C133)&gt;C$194,10,IF(LOG('Indicator Data'!C133)&lt;C$195,0,10-(C$194-LOG('Indicator Data'!C133))/(C$194-C$195)*10))),1)</f>
        <v>1.6</v>
      </c>
      <c r="D131" s="59">
        <f>ROUND(IF('Indicator Data'!D133=0,0.1,IF(LOG('Indicator Data'!D133)&gt;D$194,10,IF(LOG('Indicator Data'!D133)&lt;D$195,0,10-(D$194-LOG('Indicator Data'!D133))/(D$194-D$195)*10))),1)</f>
        <v>0.1</v>
      </c>
      <c r="E131" s="59">
        <f t="shared" si="31"/>
        <v>0.9</v>
      </c>
      <c r="F131" s="59">
        <f>ROUND(IF('Indicator Data'!E133="No data",0.1,IF('Indicator Data'!E133=0,0,IF(LOG('Indicator Data'!E133)&gt;F$194,10,IF(LOG('Indicator Data'!E133)&lt;F$195,0,10-(F$194-LOG('Indicator Data'!E133))/(F$194-F$195)*10)))),1)</f>
        <v>0.1</v>
      </c>
      <c r="G131" s="59">
        <f>ROUND(IF('Indicator Data'!F133=0,0,IF(LOG('Indicator Data'!F133)&gt;G$194,10,IF(LOG('Indicator Data'!F133)&lt;G$195,0,10-(G$194-LOG('Indicator Data'!F133))/(G$194-G$195)*10))),1)</f>
        <v>0</v>
      </c>
      <c r="H131" s="59">
        <f>ROUND(IF('Indicator Data'!G133=0,0,IF(LOG('Indicator Data'!G133)&gt;H$194,10,IF(LOG('Indicator Data'!G133)&lt;H$195,0,10-(H$194-LOG('Indicator Data'!G133))/(H$194-H$195)*10))),1)</f>
        <v>1.5</v>
      </c>
      <c r="I131" s="59">
        <f>ROUND(IF('Indicator Data'!H133=0,0,IF(LOG('Indicator Data'!H133)&gt;I$194,10,IF(LOG('Indicator Data'!H133)&lt;I$195,0,10-(I$194-LOG('Indicator Data'!H133))/(I$194-I$195)*10))),1)</f>
        <v>2.7</v>
      </c>
      <c r="J131" s="59">
        <f t="shared" si="32"/>
        <v>2.1</v>
      </c>
      <c r="K131" s="59">
        <f>ROUND(IF('Indicator Data'!I133=0,0,IF(LOG('Indicator Data'!I133)&gt;K$194,10,IF(LOG('Indicator Data'!I133)&lt;K$195,0,10-(K$194-LOG('Indicator Data'!I133))/(K$194-K$195)*10))),1)</f>
        <v>0.2</v>
      </c>
      <c r="L131" s="59">
        <f t="shared" si="33"/>
        <v>1.2</v>
      </c>
      <c r="M131" s="59">
        <f>ROUND(IF('Indicator Data'!J133=0,0,IF(LOG('Indicator Data'!J133)&gt;M$194,10,IF(LOG('Indicator Data'!J133)&lt;M$195,0,10-(M$194-LOG('Indicator Data'!J133))/(M$194-M$195)*10))),1)</f>
        <v>0</v>
      </c>
      <c r="N131" s="60">
        <f>'Indicator Data'!C133/'Indicator Data'!$BC133</f>
        <v>2.0824232269132182E-3</v>
      </c>
      <c r="O131" s="60">
        <f>'Indicator Data'!D133/'Indicator Data'!$BC133</f>
        <v>0</v>
      </c>
      <c r="P131" s="60">
        <f>IF(F131=0.1,0,'Indicator Data'!E133/'Indicator Data'!$BC133)</f>
        <v>0</v>
      </c>
      <c r="Q131" s="60">
        <f>'Indicator Data'!F133/'Indicator Data'!$BC133</f>
        <v>0</v>
      </c>
      <c r="R131" s="60">
        <f>'Indicator Data'!G133/'Indicator Data'!$BC133</f>
        <v>1.8631608868675383E-2</v>
      </c>
      <c r="S131" s="60">
        <f>'Indicator Data'!H133/'Indicator Data'!$BC133</f>
        <v>2.0704235361000568E-3</v>
      </c>
      <c r="T131" s="60">
        <f>'Indicator Data'!I133/'Indicator Data'!$BC133</f>
        <v>5.685048322910745E-7</v>
      </c>
      <c r="U131" s="60">
        <f>'Indicator Data'!J133/'Indicator Data'!$BC133</f>
        <v>0</v>
      </c>
      <c r="V131" s="59">
        <f t="shared" si="34"/>
        <v>10</v>
      </c>
      <c r="W131" s="59">
        <f t="shared" si="35"/>
        <v>0</v>
      </c>
      <c r="X131" s="59">
        <f t="shared" si="36"/>
        <v>7.6</v>
      </c>
      <c r="Y131" s="59">
        <f t="shared" si="37"/>
        <v>0.1</v>
      </c>
      <c r="Z131" s="59">
        <f t="shared" si="38"/>
        <v>0</v>
      </c>
      <c r="AA131" s="59">
        <f t="shared" si="39"/>
        <v>9.3000000000000007</v>
      </c>
      <c r="AB131" s="59">
        <f t="shared" si="40"/>
        <v>4.0999999999999996</v>
      </c>
      <c r="AC131" s="59">
        <f t="shared" si="41"/>
        <v>7.5</v>
      </c>
      <c r="AD131" s="59">
        <f t="shared" si="42"/>
        <v>5.5</v>
      </c>
      <c r="AE131" s="59">
        <f t="shared" si="43"/>
        <v>6.6</v>
      </c>
      <c r="AF131" s="59">
        <f t="shared" si="44"/>
        <v>0</v>
      </c>
      <c r="AG131" s="59">
        <f>ROUND(IF('Indicator Data'!K133=0,0,IF('Indicator Data'!K133&gt;AG$194,10,IF('Indicator Data'!K133&lt;AG$195,0,10-(AG$194-'Indicator Data'!K133)/(AG$194-AG$195)*10))),1)</f>
        <v>0</v>
      </c>
      <c r="AH131" s="59">
        <f t="shared" si="45"/>
        <v>5.8</v>
      </c>
      <c r="AI131" s="59">
        <f t="shared" si="46"/>
        <v>0.1</v>
      </c>
      <c r="AJ131" s="59">
        <f t="shared" si="47"/>
        <v>5.4</v>
      </c>
      <c r="AK131" s="59">
        <f t="shared" si="48"/>
        <v>3.4</v>
      </c>
      <c r="AL131" s="59">
        <f t="shared" si="49"/>
        <v>4.5</v>
      </c>
      <c r="AM131" s="59">
        <f t="shared" si="50"/>
        <v>2.9</v>
      </c>
      <c r="AN131" s="59">
        <f t="shared" si="51"/>
        <v>0</v>
      </c>
      <c r="AO131" s="61">
        <f t="shared" si="52"/>
        <v>5.0999999999999996</v>
      </c>
      <c r="AP131" s="61">
        <f t="shared" si="53"/>
        <v>0.1</v>
      </c>
      <c r="AQ131" s="61">
        <f t="shared" si="54"/>
        <v>0</v>
      </c>
      <c r="AR131" s="61">
        <f t="shared" si="55"/>
        <v>4.4000000000000004</v>
      </c>
      <c r="AS131" s="59">
        <f t="shared" si="56"/>
        <v>0</v>
      </c>
      <c r="AT131" s="59" t="str">
        <f>IF('Indicator Data'!BD133&lt;1000,"x",ROUND((IF('Indicator Data'!L133&gt;AT$194,10,IF('Indicator Data'!L133&lt;AT$195,0,10-(AT$194-'Indicator Data'!L133)/(AT$194-AT$195)*10))),1))</f>
        <v>x</v>
      </c>
      <c r="AU131" s="61">
        <f t="shared" si="57"/>
        <v>0</v>
      </c>
      <c r="AV131" s="62">
        <f t="shared" si="58"/>
        <v>2.2000000000000002</v>
      </c>
      <c r="AW131" s="59">
        <f>ROUND(IF('Indicator Data'!M133=0,0,IF('Indicator Data'!M133&gt;AW$194,10,IF('Indicator Data'!M133&lt;AW$195,0,10-(AW$194-'Indicator Data'!M133)/(AW$194-AW$195)*10))),1)</f>
        <v>0</v>
      </c>
      <c r="AX131" s="59">
        <f>ROUND(IF('Indicator Data'!N133=0,0,IF(LOG('Indicator Data'!N133)&gt;LOG(AX$194),10,IF(LOG('Indicator Data'!N133)&lt;LOG(AX$195),0,10-(LOG(AX$194)-LOG('Indicator Data'!N133))/(LOG(AX$194)-LOG(AX$195))*10))),1)</f>
        <v>0</v>
      </c>
      <c r="AY131" s="61">
        <f t="shared" si="59"/>
        <v>0</v>
      </c>
      <c r="AZ131" s="59">
        <f>'Indicator Data'!O133</f>
        <v>0</v>
      </c>
      <c r="BA131" s="59">
        <f>'Indicator Data'!P133</f>
        <v>0</v>
      </c>
      <c r="BB131" s="61">
        <f t="shared" si="60"/>
        <v>0</v>
      </c>
      <c r="BC131" s="62">
        <f t="shared" si="61"/>
        <v>0</v>
      </c>
      <c r="BD131" s="16"/>
      <c r="BE131" s="108"/>
    </row>
    <row r="132" spans="1:57" s="4" customFormat="1" x14ac:dyDescent="0.25">
      <c r="A132" s="131" t="s">
        <v>393</v>
      </c>
      <c r="B132" s="63" t="s">
        <v>237</v>
      </c>
      <c r="C132" s="59">
        <f>ROUND(IF('Indicator Data'!C134=0,0.1,IF(LOG('Indicator Data'!C134)&gt;C$194,10,IF(LOG('Indicator Data'!C134)&lt;C$195,0,10-(C$194-LOG('Indicator Data'!C134))/(C$194-C$195)*10))),1)</f>
        <v>7.2</v>
      </c>
      <c r="D132" s="59">
        <f>ROUND(IF('Indicator Data'!D134=0,0.1,IF(LOG('Indicator Data'!D134)&gt;D$194,10,IF(LOG('Indicator Data'!D134)&lt;D$195,0,10-(D$194-LOG('Indicator Data'!D134))/(D$194-D$195)*10))),1)</f>
        <v>0.1</v>
      </c>
      <c r="E132" s="59">
        <f t="shared" ref="E132:E193" si="62">ROUND((10-GEOMEAN(((10-C132)/10*9+1),((10-D132)/10*9+1)))/9*10,1)</f>
        <v>4.5</v>
      </c>
      <c r="F132" s="59">
        <f>ROUND(IF('Indicator Data'!E134="No data",0.1,IF('Indicator Data'!E134=0,0,IF(LOG('Indicator Data'!E134)&gt;F$194,10,IF(LOG('Indicator Data'!E134)&lt;F$195,0,10-(F$194-LOG('Indicator Data'!E134))/(F$194-F$195)*10)))),1)</f>
        <v>2.1</v>
      </c>
      <c r="G132" s="59">
        <f>ROUND(IF('Indicator Data'!F134=0,0,IF(LOG('Indicator Data'!F134)&gt;G$194,10,IF(LOG('Indicator Data'!F134)&lt;G$195,0,10-(G$194-LOG('Indicator Data'!F134))/(G$194-G$195)*10))),1)</f>
        <v>3.1</v>
      </c>
      <c r="H132" s="59">
        <f>ROUND(IF('Indicator Data'!G134=0,0,IF(LOG('Indicator Data'!G134)&gt;H$194,10,IF(LOG('Indicator Data'!G134)&lt;H$195,0,10-(H$194-LOG('Indicator Data'!G134))/(H$194-H$195)*10))),1)</f>
        <v>0</v>
      </c>
      <c r="I132" s="59">
        <f>ROUND(IF('Indicator Data'!H134=0,0,IF(LOG('Indicator Data'!H134)&gt;I$194,10,IF(LOG('Indicator Data'!H134)&lt;I$195,0,10-(I$194-LOG('Indicator Data'!H134))/(I$194-I$195)*10))),1)</f>
        <v>0</v>
      </c>
      <c r="J132" s="59">
        <f t="shared" ref="J132:J193" si="63">ROUND((10-GEOMEAN(((10-H132)/10*9+1),((10-I132)/10*9+1)))/9*10,1)</f>
        <v>0</v>
      </c>
      <c r="K132" s="59">
        <f>ROUND(IF('Indicator Data'!I134=0,0,IF(LOG('Indicator Data'!I134)&gt;K$194,10,IF(LOG('Indicator Data'!I134)&lt;K$195,0,10-(K$194-LOG('Indicator Data'!I134))/(K$194-K$195)*10))),1)</f>
        <v>0</v>
      </c>
      <c r="L132" s="59">
        <f t="shared" ref="L132:L193" si="64">ROUND((10-GEOMEAN(((10-J132)/10*9+1),((10-K132)/10*9+1)))/9*10,1)</f>
        <v>0</v>
      </c>
      <c r="M132" s="59">
        <f>ROUND(IF('Indicator Data'!J134=0,0,IF(LOG('Indicator Data'!J134)&gt;M$194,10,IF(LOG('Indicator Data'!J134)&lt;M$195,0,10-(M$194-LOG('Indicator Data'!J134))/(M$194-M$195)*10))),1)</f>
        <v>0</v>
      </c>
      <c r="N132" s="60">
        <f>'Indicator Data'!C134/'Indicator Data'!$BC134</f>
        <v>1.6485180432190814E-3</v>
      </c>
      <c r="O132" s="60">
        <f>'Indicator Data'!D134/'Indicator Data'!$BC134</f>
        <v>0</v>
      </c>
      <c r="P132" s="60">
        <f>IF(F132=0.1,0,'Indicator Data'!E134/'Indicator Data'!$BC134)</f>
        <v>1.5244597733353124E-4</v>
      </c>
      <c r="Q132" s="60">
        <f>'Indicator Data'!F134/'Indicator Data'!$BC134</f>
        <v>8.1078761936313979E-8</v>
      </c>
      <c r="R132" s="60">
        <f>'Indicator Data'!G134/'Indicator Data'!$BC134</f>
        <v>0</v>
      </c>
      <c r="S132" s="60">
        <f>'Indicator Data'!H134/'Indicator Data'!$BC134</f>
        <v>0</v>
      </c>
      <c r="T132" s="60">
        <f>'Indicator Data'!I134/'Indicator Data'!$BC134</f>
        <v>0</v>
      </c>
      <c r="U132" s="60">
        <f>'Indicator Data'!J134/'Indicator Data'!$BC134</f>
        <v>0</v>
      </c>
      <c r="V132" s="59">
        <f t="shared" ref="V132:V193" si="65">ROUND(IF(N132&gt;V$194,10,IF(N132&lt;V$195,0,10-(V$194-N132)/(V$194-V$195)*10)),1)</f>
        <v>8.1999999999999993</v>
      </c>
      <c r="W132" s="59">
        <f t="shared" ref="W132:W193" si="66">ROUND(IF(O132&gt;W$194,10,IF(O132&lt;W$195,0,10-(W$194-O132)/(W$194-W$195)*10)),1)</f>
        <v>0</v>
      </c>
      <c r="X132" s="59">
        <f t="shared" ref="X132:X193" si="67">ROUND(((10-GEOMEAN(((10-V132)/10*9+1),((10-W132)/10*9+1)))/9*10),1)</f>
        <v>5.4</v>
      </c>
      <c r="Y132" s="59">
        <f t="shared" ref="Y132:Y193" si="68">ROUND(IF(P132=0,0.1,IF(P132&gt;Y$194,10,IF(P132&lt;Y$195,0,10-(Y$194-P132)/(Y$194-Y$195)*10))),1)</f>
        <v>0.2</v>
      </c>
      <c r="Z132" s="59">
        <f t="shared" ref="Z132:Z193" si="69">ROUND(IF(Q132=0,0,IF(LOG(Q132)&gt;Z$194,10,IF(LOG(Q132)&lt;=Z$195,0,10-(Z$194-LOG(Q132))/(Z$194-Z$195)*10))),1)</f>
        <v>4.2</v>
      </c>
      <c r="AA132" s="59">
        <f t="shared" ref="AA132:AA193" si="70">ROUND(IF(R132&gt;AA$194,10,IF(R132&lt;AA$195,0,10-(AA$194-R132)/(AA$194-AA$195)*10)),1)</f>
        <v>0</v>
      </c>
      <c r="AB132" s="59">
        <f t="shared" ref="AB132:AB193" si="71">ROUND(IF(S132&gt;AB$194,10,IF(S132&lt;AB$195,0,10-(AB$194-S132)/(AB$194-AB$195)*10)),1)</f>
        <v>0</v>
      </c>
      <c r="AC132" s="59">
        <f t="shared" ref="AC132:AC193" si="72">ROUND(((10-GEOMEAN(((10-AA132)/10*9+1),((10-AB132)/10*9+1)))/9*10),1)</f>
        <v>0</v>
      </c>
      <c r="AD132" s="59">
        <f t="shared" ref="AD132:AD193" si="73">ROUND(IF(T132=0,0,IF(LOG(T132)&gt;AD$194,10,IF(LOG(T132)&lt;=AD$195,0,10-(AD$194-LOG(T132))/(AD$194-AD$195)*10))),1)</f>
        <v>0</v>
      </c>
      <c r="AE132" s="59">
        <f t="shared" ref="AE132:AE193" si="74">ROUND((10-GEOMEAN(((10-AC132)/10*9+1),((10-AD132)/10*9+1)))/9*10,1)</f>
        <v>0</v>
      </c>
      <c r="AF132" s="59">
        <f t="shared" ref="AF132:AF193" si="75">ROUND(IF(U132&gt;AF$194,10,IF(U132&lt;AF$195,0,10-(AF$194-U132)/(AF$194-AF$195)*10)),1)</f>
        <v>0</v>
      </c>
      <c r="AG132" s="59">
        <f>ROUND(IF('Indicator Data'!K134=0,0,IF('Indicator Data'!K134&gt;AG$194,10,IF('Indicator Data'!K134&lt;AG$195,0,10-(AG$194-'Indicator Data'!K134)/(AG$194-AG$195)*10))),1)</f>
        <v>0</v>
      </c>
      <c r="AH132" s="59">
        <f t="shared" ref="AH132:AH193" si="76">ROUND(AVERAGE(C132,V132),1)</f>
        <v>7.7</v>
      </c>
      <c r="AI132" s="59">
        <f t="shared" ref="AI132:AI193" si="77">ROUND(AVERAGE(D132,W132),1)</f>
        <v>0.1</v>
      </c>
      <c r="AJ132" s="59">
        <f t="shared" ref="AJ132:AJ193" si="78">ROUND(AVERAGE(AA132,H132),1)</f>
        <v>0</v>
      </c>
      <c r="AK132" s="59">
        <f t="shared" ref="AK132:AK193" si="79">ROUND(AVERAGE(AB132,I132),1)</f>
        <v>0</v>
      </c>
      <c r="AL132" s="59">
        <f t="shared" ref="AL132:AL193" si="80">ROUND((10-GEOMEAN(((10-AJ132)/10*9+1),((10-AK132)/10*9+1)))/9*10,1)</f>
        <v>0</v>
      </c>
      <c r="AM132" s="59">
        <f t="shared" ref="AM132:AM193" si="81">ROUND(AVERAGE(AD132,K132),1)</f>
        <v>0</v>
      </c>
      <c r="AN132" s="59">
        <f t="shared" ref="AN132:AN193" si="82">ROUND((10-GEOMEAN(((10-M132)/10*9+1),((10-AF132)/10*9+1)))/9*10,1)</f>
        <v>0</v>
      </c>
      <c r="AO132" s="61">
        <f t="shared" ref="AO132:AO193" si="83">ROUND((10-GEOMEAN(((10-E132)/10*9+1),((10-X132)/10*9+1)))/9*10,1)</f>
        <v>5</v>
      </c>
      <c r="AP132" s="61">
        <f t="shared" ref="AP132:AP193" si="84">ROUND(IF(AND(Y132="x",F132="x"),"x",(10-GEOMEAN(((10-F132)/10*9+1),((10-Y132)/10*9+1)))/9*10),1)</f>
        <v>1.2</v>
      </c>
      <c r="AQ132" s="61">
        <f t="shared" ref="AQ132:AQ193" si="85">ROUND((10-GEOMEAN(((10-G132)/10*9+1),((10-Z132)/10*9+1)))/9*10,1)</f>
        <v>3.7</v>
      </c>
      <c r="AR132" s="61">
        <f t="shared" ref="AR132:AR193" si="86">ROUND((10-GEOMEAN(((10-L132)/10*9+1),((10-AE132)/10*9+1)))/9*10,1)</f>
        <v>0</v>
      </c>
      <c r="AS132" s="59">
        <f t="shared" ref="AS132:AS193" si="87">ROUND(AVERAGE(AG132,AN132),1)</f>
        <v>0</v>
      </c>
      <c r="AT132" s="59">
        <f>IF('Indicator Data'!BD134&lt;1000,"x",ROUND((IF('Indicator Data'!L134&gt;AT$194,10,IF('Indicator Data'!L134&lt;AT$195,0,10-(AT$194-'Indicator Data'!L134)/(AT$194-AT$195)*10))),1))</f>
        <v>2.2000000000000002</v>
      </c>
      <c r="AU132" s="61">
        <f t="shared" ref="AU132:AU193" si="88">ROUND(AVERAGE(AS132,AT132),1)</f>
        <v>1.1000000000000001</v>
      </c>
      <c r="AV132" s="62">
        <f t="shared" ref="AV132:AV193" si="89">IF(ROUND(IF(AP132="x",(10-GEOMEAN(((10-AO132)/10*9+1),((10-AU132)/10*9+1),((10-AQ132)/10*9+1),((10-AR132)/10*9+1)))/9*10,(10-GEOMEAN(((10-AO132)/10*9+1),((10-AP132)/10*9+1),((10-AQ132)/10*9+1),((10-AR132)/10*9+1),((10-AU132)/10*9+1)))/9*10),1)=0,0.1,ROUND(IF(AP132="x",(10-GEOMEAN(((10-AO132)/10*9+1),((10-AU132)/10*9+1),((10-AQ132)/10*9+1),((10-AR132)/10*9+1)))/9*10,(10-GEOMEAN(((10-AO132)/10*9+1),((10-AP132)/10*9+1),((10-AQ132)/10*9+1),((10-AR132)/10*9+1),((10-AU132)/10*9+1)))/9*10),1))</f>
        <v>2.4</v>
      </c>
      <c r="AW132" s="59">
        <f>ROUND(IF('Indicator Data'!M134=0,0,IF('Indicator Data'!M134&gt;AW$194,10,IF('Indicator Data'!M134&lt;AW$195,0,10-(AW$194-'Indicator Data'!M134)/(AW$194-AW$195)*10))),1)</f>
        <v>8.4</v>
      </c>
      <c r="AX132" s="59">
        <f>ROUND(IF('Indicator Data'!N134=0,0,IF(LOG('Indicator Data'!N134)&gt;LOG(AX$194),10,IF(LOG('Indicator Data'!N134)&lt;LOG(AX$195),0,10-(LOG(AX$194)-LOG('Indicator Data'!N134))/(LOG(AX$194)-LOG(AX$195))*10))),1)</f>
        <v>5.7</v>
      </c>
      <c r="AY132" s="61">
        <f t="shared" ref="AY132:AY193" si="90">ROUND((10-GEOMEAN(((10-AW132)/10*9+1),((10-AX132)/10*9+1)))/9*10,1)</f>
        <v>7.3</v>
      </c>
      <c r="AZ132" s="59">
        <f>'Indicator Data'!O134</f>
        <v>0</v>
      </c>
      <c r="BA132" s="59">
        <f>'Indicator Data'!P134</f>
        <v>5</v>
      </c>
      <c r="BB132" s="61">
        <f t="shared" ref="BB132:BB193" si="91">ROUND(IF(AZ132=5,10,IF(BA132=5,9,IF(AZ132=4,8,IF(BA132=4,7,0)))),1)</f>
        <v>9</v>
      </c>
      <c r="BC132" s="62">
        <f t="shared" ref="BC132:BC193" si="92">ROUND(IF(BB132&gt;5,BB132,AY132/10*7),1)</f>
        <v>9</v>
      </c>
      <c r="BD132" s="16"/>
      <c r="BE132" s="108"/>
    </row>
    <row r="133" spans="1:57" s="4" customFormat="1" x14ac:dyDescent="0.25">
      <c r="A133" s="131" t="s">
        <v>245</v>
      </c>
      <c r="B133" s="63" t="s">
        <v>244</v>
      </c>
      <c r="C133" s="59">
        <f>ROUND(IF('Indicator Data'!C135=0,0.1,IF(LOG('Indicator Data'!C135)&gt;C$194,10,IF(LOG('Indicator Data'!C135)&lt;C$195,0,10-(C$194-LOG('Indicator Data'!C135))/(C$194-C$195)*10))),1)</f>
        <v>7.1</v>
      </c>
      <c r="D133" s="59">
        <f>ROUND(IF('Indicator Data'!D135=0,0.1,IF(LOG('Indicator Data'!D135)&gt;D$194,10,IF(LOG('Indicator Data'!D135)&lt;D$195,0,10-(D$194-LOG('Indicator Data'!D135))/(D$194-D$195)*10))),1)</f>
        <v>6.9</v>
      </c>
      <c r="E133" s="59">
        <f t="shared" si="62"/>
        <v>7</v>
      </c>
      <c r="F133" s="59">
        <f>ROUND(IF('Indicator Data'!E135="No data",0.1,IF('Indicator Data'!E135=0,0,IF(LOG('Indicator Data'!E135)&gt;F$194,10,IF(LOG('Indicator Data'!E135)&lt;F$195,0,10-(F$194-LOG('Indicator Data'!E135))/(F$194-F$195)*10)))),1)</f>
        <v>4</v>
      </c>
      <c r="G133" s="59">
        <f>ROUND(IF('Indicator Data'!F135=0,0,IF(LOG('Indicator Data'!F135)&gt;G$194,10,IF(LOG('Indicator Data'!F135)&lt;G$195,0,10-(G$194-LOG('Indicator Data'!F135))/(G$194-G$195)*10))),1)</f>
        <v>8.4</v>
      </c>
      <c r="H133" s="59">
        <f>ROUND(IF('Indicator Data'!G135=0,0,IF(LOG('Indicator Data'!G135)&gt;H$194,10,IF(LOG('Indicator Data'!G135)&lt;H$195,0,10-(H$194-LOG('Indicator Data'!G135))/(H$194-H$195)*10))),1)</f>
        <v>2.6</v>
      </c>
      <c r="I133" s="59">
        <f>ROUND(IF('Indicator Data'!H135=0,0,IF(LOG('Indicator Data'!H135)&gt;I$194,10,IF(LOG('Indicator Data'!H135)&lt;I$195,0,10-(I$194-LOG('Indicator Data'!H135))/(I$194-I$195)*10))),1)</f>
        <v>0</v>
      </c>
      <c r="J133" s="59">
        <f t="shared" si="63"/>
        <v>1.4</v>
      </c>
      <c r="K133" s="59">
        <f>ROUND(IF('Indicator Data'!I135=0,0,IF(LOG('Indicator Data'!I135)&gt;K$194,10,IF(LOG('Indicator Data'!I135)&lt;K$195,0,10-(K$194-LOG('Indicator Data'!I135))/(K$194-K$195)*10))),1)</f>
        <v>0</v>
      </c>
      <c r="L133" s="59">
        <f t="shared" si="64"/>
        <v>0.7</v>
      </c>
      <c r="M133" s="59">
        <f>ROUND(IF('Indicator Data'!J135=0,0,IF(LOG('Indicator Data'!J135)&gt;M$194,10,IF(LOG('Indicator Data'!J135)&lt;M$195,0,10-(M$194-LOG('Indicator Data'!J135))/(M$194-M$195)*10))),1)</f>
        <v>0</v>
      </c>
      <c r="N133" s="60">
        <f>'Indicator Data'!C135/'Indicator Data'!$BC135</f>
        <v>2.0172928815838567E-3</v>
      </c>
      <c r="O133" s="60">
        <f>'Indicator Data'!D135/'Indicator Data'!$BC135</f>
        <v>3.3312754314910318E-4</v>
      </c>
      <c r="P133" s="60">
        <f>IF(F133=0.1,0,'Indicator Data'!E135/'Indicator Data'!$BC135)</f>
        <v>1.0827970550158904E-3</v>
      </c>
      <c r="Q133" s="60">
        <f>'Indicator Data'!F135/'Indicator Data'!$BC135</f>
        <v>4.3842122060747175E-5</v>
      </c>
      <c r="R133" s="60">
        <f>'Indicator Data'!G135/'Indicator Data'!$BC135</f>
        <v>3.0695413394586966E-4</v>
      </c>
      <c r="S133" s="60">
        <f>'Indicator Data'!H135/'Indicator Data'!$BC135</f>
        <v>0</v>
      </c>
      <c r="T133" s="60">
        <f>'Indicator Data'!I135/'Indicator Data'!$BC135</f>
        <v>0</v>
      </c>
      <c r="U133" s="60">
        <f>'Indicator Data'!J135/'Indicator Data'!$BC135</f>
        <v>0</v>
      </c>
      <c r="V133" s="59">
        <f t="shared" si="65"/>
        <v>10</v>
      </c>
      <c r="W133" s="59">
        <f t="shared" si="66"/>
        <v>3.3</v>
      </c>
      <c r="X133" s="59">
        <f t="shared" si="67"/>
        <v>8.1999999999999993</v>
      </c>
      <c r="Y133" s="59">
        <f t="shared" si="68"/>
        <v>1.1000000000000001</v>
      </c>
      <c r="Z133" s="59">
        <f t="shared" si="69"/>
        <v>10</v>
      </c>
      <c r="AA133" s="59">
        <f t="shared" si="70"/>
        <v>0.2</v>
      </c>
      <c r="AB133" s="59">
        <f t="shared" si="71"/>
        <v>0</v>
      </c>
      <c r="AC133" s="59">
        <f t="shared" si="72"/>
        <v>0.1</v>
      </c>
      <c r="AD133" s="59">
        <f t="shared" si="73"/>
        <v>0</v>
      </c>
      <c r="AE133" s="59">
        <f t="shared" si="74"/>
        <v>0.1</v>
      </c>
      <c r="AF133" s="59">
        <f t="shared" si="75"/>
        <v>0</v>
      </c>
      <c r="AG133" s="59">
        <f>ROUND(IF('Indicator Data'!K135=0,0,IF('Indicator Data'!K135&gt;AG$194,10,IF('Indicator Data'!K135&lt;AG$195,0,10-(AG$194-'Indicator Data'!K135)/(AG$194-AG$195)*10))),1)</f>
        <v>1.3</v>
      </c>
      <c r="AH133" s="59">
        <f t="shared" si="76"/>
        <v>8.6</v>
      </c>
      <c r="AI133" s="59">
        <f t="shared" si="77"/>
        <v>5.0999999999999996</v>
      </c>
      <c r="AJ133" s="59">
        <f t="shared" si="78"/>
        <v>1.4</v>
      </c>
      <c r="AK133" s="59">
        <f t="shared" si="79"/>
        <v>0</v>
      </c>
      <c r="AL133" s="59">
        <f t="shared" si="80"/>
        <v>0.7</v>
      </c>
      <c r="AM133" s="59">
        <f t="shared" si="81"/>
        <v>0</v>
      </c>
      <c r="AN133" s="59">
        <f t="shared" si="82"/>
        <v>0</v>
      </c>
      <c r="AO133" s="61">
        <f t="shared" si="83"/>
        <v>7.7</v>
      </c>
      <c r="AP133" s="61">
        <f t="shared" si="84"/>
        <v>2.7</v>
      </c>
      <c r="AQ133" s="61">
        <f t="shared" si="85"/>
        <v>9.4</v>
      </c>
      <c r="AR133" s="61">
        <f t="shared" si="86"/>
        <v>0.4</v>
      </c>
      <c r="AS133" s="59">
        <f t="shared" si="87"/>
        <v>0.7</v>
      </c>
      <c r="AT133" s="59">
        <f>IF('Indicator Data'!BD135&lt;1000,"x",ROUND((IF('Indicator Data'!L135&gt;AT$194,10,IF('Indicator Data'!L135&lt;AT$195,0,10-(AT$194-'Indicator Data'!L135)/(AT$194-AT$195)*10))),1))</f>
        <v>0</v>
      </c>
      <c r="AU133" s="61">
        <f t="shared" si="88"/>
        <v>0.4</v>
      </c>
      <c r="AV133" s="62">
        <f t="shared" si="89"/>
        <v>5.5</v>
      </c>
      <c r="AW133" s="59">
        <f>ROUND(IF('Indicator Data'!M135=0,0,IF('Indicator Data'!M135&gt;AW$194,10,IF('Indicator Data'!M135&lt;AW$195,0,10-(AW$194-'Indicator Data'!M135)/(AW$194-AW$195)*10))),1)</f>
        <v>0.8</v>
      </c>
      <c r="AX133" s="59">
        <f>ROUND(IF('Indicator Data'!N135=0,0,IF(LOG('Indicator Data'!N135)&gt;LOG(AX$194),10,IF(LOG('Indicator Data'!N135)&lt;LOG(AX$195),0,10-(LOG(AX$194)-LOG('Indicator Data'!N135))/(LOG(AX$194)-LOG(AX$195))*10))),1)</f>
        <v>2.5</v>
      </c>
      <c r="AY133" s="61">
        <f t="shared" si="90"/>
        <v>1.7</v>
      </c>
      <c r="AZ133" s="59">
        <f>'Indicator Data'!O135</f>
        <v>0</v>
      </c>
      <c r="BA133" s="59">
        <f>'Indicator Data'!P135</f>
        <v>3</v>
      </c>
      <c r="BB133" s="61">
        <f t="shared" si="91"/>
        <v>0</v>
      </c>
      <c r="BC133" s="62">
        <f t="shared" si="92"/>
        <v>1.2</v>
      </c>
      <c r="BD133" s="16"/>
      <c r="BE133" s="108"/>
    </row>
    <row r="134" spans="1:57" s="4" customFormat="1" x14ac:dyDescent="0.25">
      <c r="A134" s="131" t="s">
        <v>247</v>
      </c>
      <c r="B134" s="63" t="s">
        <v>246</v>
      </c>
      <c r="C134" s="59">
        <f>ROUND(IF('Indicator Data'!C136=0,0.1,IF(LOG('Indicator Data'!C136)&gt;C$194,10,IF(LOG('Indicator Data'!C136)&lt;C$195,0,10-(C$194-LOG('Indicator Data'!C136))/(C$194-C$195)*10))),1)</f>
        <v>7.7</v>
      </c>
      <c r="D134" s="59">
        <f>ROUND(IF('Indicator Data'!D136=0,0.1,IF(LOG('Indicator Data'!D136)&gt;D$194,10,IF(LOG('Indicator Data'!D136)&lt;D$195,0,10-(D$194-LOG('Indicator Data'!D136))/(D$194-D$195)*10))),1)</f>
        <v>7.4</v>
      </c>
      <c r="E134" s="59">
        <f t="shared" si="62"/>
        <v>7.6</v>
      </c>
      <c r="F134" s="59">
        <f>ROUND(IF('Indicator Data'!E136="No data",0.1,IF('Indicator Data'!E136=0,0,IF(LOG('Indicator Data'!E136)&gt;F$194,10,IF(LOG('Indicator Data'!E136)&lt;F$195,0,10-(F$194-LOG('Indicator Data'!E136))/(F$194-F$195)*10)))),1)</f>
        <v>5.8</v>
      </c>
      <c r="G134" s="59">
        <f>ROUND(IF('Indicator Data'!F136=0,0,IF(LOG('Indicator Data'!F136)&gt;G$194,10,IF(LOG('Indicator Data'!F136)&lt;G$195,0,10-(G$194-LOG('Indicator Data'!F136))/(G$194-G$195)*10))),1)</f>
        <v>6.9</v>
      </c>
      <c r="H134" s="59">
        <f>ROUND(IF('Indicator Data'!G136=0,0,IF(LOG('Indicator Data'!G136)&gt;H$194,10,IF(LOG('Indicator Data'!G136)&lt;H$195,0,10-(H$194-LOG('Indicator Data'!G136))/(H$194-H$195)*10))),1)</f>
        <v>3.3</v>
      </c>
      <c r="I134" s="59">
        <f>ROUND(IF('Indicator Data'!H136=0,0,IF(LOG('Indicator Data'!H136)&gt;I$194,10,IF(LOG('Indicator Data'!H136)&lt;I$195,0,10-(I$194-LOG('Indicator Data'!H136))/(I$194-I$195)*10))),1)</f>
        <v>0</v>
      </c>
      <c r="J134" s="59">
        <f t="shared" si="63"/>
        <v>1.8</v>
      </c>
      <c r="K134" s="59">
        <f>ROUND(IF('Indicator Data'!I136=0,0,IF(LOG('Indicator Data'!I136)&gt;K$194,10,IF(LOG('Indicator Data'!I136)&lt;K$195,0,10-(K$194-LOG('Indicator Data'!I136))/(K$194-K$195)*10))),1)</f>
        <v>1.8</v>
      </c>
      <c r="L134" s="59">
        <f t="shared" si="64"/>
        <v>1.8</v>
      </c>
      <c r="M134" s="59">
        <f>ROUND(IF('Indicator Data'!J136=0,0,IF(LOG('Indicator Data'!J136)&gt;M$194,10,IF(LOG('Indicator Data'!J136)&lt;M$195,0,10-(M$194-LOG('Indicator Data'!J136))/(M$194-M$195)*10))),1)</f>
        <v>8.3000000000000007</v>
      </c>
      <c r="N134" s="60">
        <f>'Indicator Data'!C136/'Indicator Data'!$BC136</f>
        <v>1.9365947068877996E-3</v>
      </c>
      <c r="O134" s="60">
        <f>'Indicator Data'!D136/'Indicator Data'!$BC136</f>
        <v>2.6708871202525035E-4</v>
      </c>
      <c r="P134" s="60">
        <f>IF(F134=0.1,0,'Indicator Data'!E136/'Indicator Data'!$BC136)</f>
        <v>3.2424424377112712E-3</v>
      </c>
      <c r="Q134" s="60">
        <f>'Indicator Data'!F136/'Indicator Data'!$BC136</f>
        <v>4.3013715072151287E-6</v>
      </c>
      <c r="R134" s="60">
        <f>'Indicator Data'!G136/'Indicator Data'!$BC136</f>
        <v>3.2563174936434044E-4</v>
      </c>
      <c r="S134" s="60">
        <f>'Indicator Data'!H136/'Indicator Data'!$BC136</f>
        <v>0</v>
      </c>
      <c r="T134" s="60">
        <f>'Indicator Data'!I136/'Indicator Data'!$BC136</f>
        <v>1.1971575437561084E-8</v>
      </c>
      <c r="U134" s="60">
        <f>'Indicator Data'!J136/'Indicator Data'!$BC136</f>
        <v>3.109500113652229E-3</v>
      </c>
      <c r="V134" s="59">
        <f t="shared" si="65"/>
        <v>9.6999999999999993</v>
      </c>
      <c r="W134" s="59">
        <f t="shared" si="66"/>
        <v>2.7</v>
      </c>
      <c r="X134" s="59">
        <f t="shared" si="67"/>
        <v>7.7</v>
      </c>
      <c r="Y134" s="59">
        <f t="shared" si="68"/>
        <v>3.2</v>
      </c>
      <c r="Z134" s="59">
        <f t="shared" si="69"/>
        <v>8.1</v>
      </c>
      <c r="AA134" s="59">
        <f t="shared" si="70"/>
        <v>0.2</v>
      </c>
      <c r="AB134" s="59">
        <f t="shared" si="71"/>
        <v>0</v>
      </c>
      <c r="AC134" s="59">
        <f t="shared" si="72"/>
        <v>0.1</v>
      </c>
      <c r="AD134" s="59">
        <f t="shared" si="73"/>
        <v>2.2000000000000002</v>
      </c>
      <c r="AE134" s="59">
        <f t="shared" si="74"/>
        <v>1.2</v>
      </c>
      <c r="AF134" s="59">
        <f t="shared" si="75"/>
        <v>1</v>
      </c>
      <c r="AG134" s="59">
        <f>ROUND(IF('Indicator Data'!K136=0,0,IF('Indicator Data'!K136&gt;AG$194,10,IF('Indicator Data'!K136&lt;AG$195,0,10-(AG$194-'Indicator Data'!K136)/(AG$194-AG$195)*10))),1)</f>
        <v>1.3</v>
      </c>
      <c r="AH134" s="59">
        <f t="shared" si="76"/>
        <v>8.6999999999999993</v>
      </c>
      <c r="AI134" s="59">
        <f t="shared" si="77"/>
        <v>5.0999999999999996</v>
      </c>
      <c r="AJ134" s="59">
        <f t="shared" si="78"/>
        <v>1.8</v>
      </c>
      <c r="AK134" s="59">
        <f t="shared" si="79"/>
        <v>0</v>
      </c>
      <c r="AL134" s="59">
        <f t="shared" si="80"/>
        <v>0.9</v>
      </c>
      <c r="AM134" s="59">
        <f t="shared" si="81"/>
        <v>2</v>
      </c>
      <c r="AN134" s="59">
        <f t="shared" si="82"/>
        <v>5.8</v>
      </c>
      <c r="AO134" s="61">
        <f t="shared" si="83"/>
        <v>7.7</v>
      </c>
      <c r="AP134" s="61">
        <f t="shared" si="84"/>
        <v>4.5999999999999996</v>
      </c>
      <c r="AQ134" s="61">
        <f t="shared" si="85"/>
        <v>7.6</v>
      </c>
      <c r="AR134" s="61">
        <f t="shared" si="86"/>
        <v>1.5</v>
      </c>
      <c r="AS134" s="59">
        <f t="shared" si="87"/>
        <v>3.6</v>
      </c>
      <c r="AT134" s="59">
        <f>IF('Indicator Data'!BD136&lt;1000,"x",ROUND((IF('Indicator Data'!L136&gt;AT$194,10,IF('Indicator Data'!L136&lt;AT$195,0,10-(AT$194-'Indicator Data'!L136)/(AT$194-AT$195)*10))),1))</f>
        <v>0</v>
      </c>
      <c r="AU134" s="61">
        <f t="shared" si="88"/>
        <v>1.8</v>
      </c>
      <c r="AV134" s="62">
        <f t="shared" si="89"/>
        <v>5.2</v>
      </c>
      <c r="AW134" s="59">
        <f>ROUND(IF('Indicator Data'!M136=0,0,IF('Indicator Data'!M136&gt;AW$194,10,IF('Indicator Data'!M136&lt;AW$195,0,10-(AW$194-'Indicator Data'!M136)/(AW$194-AW$195)*10))),1)</f>
        <v>0.6</v>
      </c>
      <c r="AX134" s="59">
        <f>ROUND(IF('Indicator Data'!N136=0,0,IF(LOG('Indicator Data'!N136)&gt;LOG(AX$194),10,IF(LOG('Indicator Data'!N136)&lt;LOG(AX$195),0,10-(LOG(AX$194)-LOG('Indicator Data'!N136))/(LOG(AX$194)-LOG(AX$195))*10))),1)</f>
        <v>0</v>
      </c>
      <c r="AY134" s="61">
        <f t="shared" si="90"/>
        <v>0.3</v>
      </c>
      <c r="AZ134" s="59">
        <f>'Indicator Data'!O136</f>
        <v>1</v>
      </c>
      <c r="BA134" s="59">
        <f>'Indicator Data'!P136</f>
        <v>3</v>
      </c>
      <c r="BB134" s="61">
        <f t="shared" si="91"/>
        <v>0</v>
      </c>
      <c r="BC134" s="62">
        <f t="shared" si="92"/>
        <v>0.2</v>
      </c>
      <c r="BD134" s="16"/>
      <c r="BE134" s="108"/>
    </row>
    <row r="135" spans="1:57" s="4" customFormat="1" x14ac:dyDescent="0.25">
      <c r="A135" s="131" t="s">
        <v>249</v>
      </c>
      <c r="B135" s="63" t="s">
        <v>248</v>
      </c>
      <c r="C135" s="59">
        <f>ROUND(IF('Indicator Data'!C137=0,0.1,IF(LOG('Indicator Data'!C137)&gt;C$194,10,IF(LOG('Indicator Data'!C137)&lt;C$195,0,10-(C$194-LOG('Indicator Data'!C137))/(C$194-C$195)*10))),1)</f>
        <v>0</v>
      </c>
      <c r="D135" s="59">
        <f>ROUND(IF('Indicator Data'!D137=0,0.1,IF(LOG('Indicator Data'!D137)&gt;D$194,10,IF(LOG('Indicator Data'!D137)&lt;D$195,0,10-(D$194-LOG('Indicator Data'!D137))/(D$194-D$195)*10))),1)</f>
        <v>0.1</v>
      </c>
      <c r="E135" s="59">
        <f t="shared" si="62"/>
        <v>0.1</v>
      </c>
      <c r="F135" s="59">
        <f>ROUND(IF('Indicator Data'!E137="No data",0.1,IF('Indicator Data'!E137=0,0,IF(LOG('Indicator Data'!E137)&gt;F$194,10,IF(LOG('Indicator Data'!E137)&lt;F$195,0,10-(F$194-LOG('Indicator Data'!E137))/(F$194-F$195)*10)))),1)</f>
        <v>6</v>
      </c>
      <c r="G135" s="59">
        <f>ROUND(IF('Indicator Data'!F137=0,0,IF(LOG('Indicator Data'!F137)&gt;G$194,10,IF(LOG('Indicator Data'!F137)&lt;G$195,0,10-(G$194-LOG('Indicator Data'!F137))/(G$194-G$195)*10))),1)</f>
        <v>0</v>
      </c>
      <c r="H135" s="59">
        <f>ROUND(IF('Indicator Data'!G137=0,0,IF(LOG('Indicator Data'!G137)&gt;H$194,10,IF(LOG('Indicator Data'!G137)&lt;H$195,0,10-(H$194-LOG('Indicator Data'!G137))/(H$194-H$195)*10))),1)</f>
        <v>0</v>
      </c>
      <c r="I135" s="59">
        <f>ROUND(IF('Indicator Data'!H137=0,0,IF(LOG('Indicator Data'!H137)&gt;I$194,10,IF(LOG('Indicator Data'!H137)&lt;I$195,0,10-(I$194-LOG('Indicator Data'!H137))/(I$194-I$195)*10))),1)</f>
        <v>0</v>
      </c>
      <c r="J135" s="59">
        <f t="shared" si="63"/>
        <v>0</v>
      </c>
      <c r="K135" s="59">
        <f>ROUND(IF('Indicator Data'!I137=0,0,IF(LOG('Indicator Data'!I137)&gt;K$194,10,IF(LOG('Indicator Data'!I137)&lt;K$195,0,10-(K$194-LOG('Indicator Data'!I137))/(K$194-K$195)*10))),1)</f>
        <v>0</v>
      </c>
      <c r="L135" s="59">
        <f t="shared" si="64"/>
        <v>0</v>
      </c>
      <c r="M135" s="59">
        <f>ROUND(IF('Indicator Data'!J137=0,0,IF(LOG('Indicator Data'!J137)&gt;M$194,10,IF(LOG('Indicator Data'!J137)&lt;M$195,0,10-(M$194-LOG('Indicator Data'!J137))/(M$194-M$195)*10))),1)</f>
        <v>9.6</v>
      </c>
      <c r="N135" s="60">
        <f>'Indicator Data'!C137/'Indicator Data'!$BC137</f>
        <v>2.5524112864639209E-7</v>
      </c>
      <c r="O135" s="60">
        <f>'Indicator Data'!D137/'Indicator Data'!$BC137</f>
        <v>0</v>
      </c>
      <c r="P135" s="60">
        <f>IF(F135=0.1,0,'Indicator Data'!E137/'Indicator Data'!$BC137)</f>
        <v>3.8524921745390333E-3</v>
      </c>
      <c r="Q135" s="60">
        <f>'Indicator Data'!F137/'Indicator Data'!$BC137</f>
        <v>0</v>
      </c>
      <c r="R135" s="60">
        <f>'Indicator Data'!G137/'Indicator Data'!$BC137</f>
        <v>0</v>
      </c>
      <c r="S135" s="60">
        <f>'Indicator Data'!H137/'Indicator Data'!$BC137</f>
        <v>0</v>
      </c>
      <c r="T135" s="60">
        <f>'Indicator Data'!I137/'Indicator Data'!$BC137</f>
        <v>0</v>
      </c>
      <c r="U135" s="60">
        <f>'Indicator Data'!J137/'Indicator Data'!$BC137</f>
        <v>1.0737263205446509E-2</v>
      </c>
      <c r="V135" s="59">
        <f t="shared" si="65"/>
        <v>0</v>
      </c>
      <c r="W135" s="59">
        <f t="shared" si="66"/>
        <v>0</v>
      </c>
      <c r="X135" s="59">
        <f t="shared" si="67"/>
        <v>0</v>
      </c>
      <c r="Y135" s="59">
        <f t="shared" si="68"/>
        <v>3.9</v>
      </c>
      <c r="Z135" s="59">
        <f t="shared" si="69"/>
        <v>0</v>
      </c>
      <c r="AA135" s="59">
        <f t="shared" si="70"/>
        <v>0</v>
      </c>
      <c r="AB135" s="59">
        <f t="shared" si="71"/>
        <v>0</v>
      </c>
      <c r="AC135" s="59">
        <f t="shared" si="72"/>
        <v>0</v>
      </c>
      <c r="AD135" s="59">
        <f t="shared" si="73"/>
        <v>0</v>
      </c>
      <c r="AE135" s="59">
        <f t="shared" si="74"/>
        <v>0</v>
      </c>
      <c r="AF135" s="59">
        <f t="shared" si="75"/>
        <v>3.6</v>
      </c>
      <c r="AG135" s="59">
        <f>ROUND(IF('Indicator Data'!K137=0,0,IF('Indicator Data'!K137&gt;AG$194,10,IF('Indicator Data'!K137&lt;AG$195,0,10-(AG$194-'Indicator Data'!K137)/(AG$194-AG$195)*10))),1)</f>
        <v>8</v>
      </c>
      <c r="AH135" s="59">
        <f t="shared" si="76"/>
        <v>0</v>
      </c>
      <c r="AI135" s="59">
        <f t="shared" si="77"/>
        <v>0.1</v>
      </c>
      <c r="AJ135" s="59">
        <f t="shared" si="78"/>
        <v>0</v>
      </c>
      <c r="AK135" s="59">
        <f t="shared" si="79"/>
        <v>0</v>
      </c>
      <c r="AL135" s="59">
        <f t="shared" si="80"/>
        <v>0</v>
      </c>
      <c r="AM135" s="59">
        <f t="shared" si="81"/>
        <v>0</v>
      </c>
      <c r="AN135" s="59">
        <f t="shared" si="82"/>
        <v>7.7</v>
      </c>
      <c r="AO135" s="61">
        <f t="shared" si="83"/>
        <v>0.1</v>
      </c>
      <c r="AP135" s="61">
        <f t="shared" si="84"/>
        <v>5</v>
      </c>
      <c r="AQ135" s="61">
        <f t="shared" si="85"/>
        <v>0</v>
      </c>
      <c r="AR135" s="61">
        <f t="shared" si="86"/>
        <v>0</v>
      </c>
      <c r="AS135" s="59">
        <f t="shared" si="87"/>
        <v>7.9</v>
      </c>
      <c r="AT135" s="59">
        <f>IF('Indicator Data'!BD137&lt;1000,"x",ROUND((IF('Indicator Data'!L137&gt;AT$194,10,IF('Indicator Data'!L137&lt;AT$195,0,10-(AT$194-'Indicator Data'!L137)/(AT$194-AT$195)*10))),1))</f>
        <v>0</v>
      </c>
      <c r="AU135" s="61">
        <f t="shared" si="88"/>
        <v>4</v>
      </c>
      <c r="AV135" s="62">
        <f t="shared" si="89"/>
        <v>2.1</v>
      </c>
      <c r="AW135" s="59">
        <f>ROUND(IF('Indicator Data'!M137=0,0,IF('Indicator Data'!M137&gt;AW$194,10,IF('Indicator Data'!M137&lt;AW$195,0,10-(AW$194-'Indicator Data'!M137)/(AW$194-AW$195)*10))),1)</f>
        <v>0.4</v>
      </c>
      <c r="AX135" s="59">
        <f>ROUND(IF('Indicator Data'!N137=0,0,IF(LOG('Indicator Data'!N137)&gt;LOG(AX$194),10,IF(LOG('Indicator Data'!N137)&lt;LOG(AX$195),0,10-(LOG(AX$194)-LOG('Indicator Data'!N137))/(LOG(AX$194)-LOG(AX$195))*10))),1)</f>
        <v>0</v>
      </c>
      <c r="AY135" s="61">
        <f t="shared" si="90"/>
        <v>0.2</v>
      </c>
      <c r="AZ135" s="59">
        <f>'Indicator Data'!O137</f>
        <v>0</v>
      </c>
      <c r="BA135" s="59">
        <f>'Indicator Data'!P137</f>
        <v>3</v>
      </c>
      <c r="BB135" s="61">
        <f t="shared" si="91"/>
        <v>0</v>
      </c>
      <c r="BC135" s="62">
        <f t="shared" si="92"/>
        <v>0.1</v>
      </c>
      <c r="BD135" s="16"/>
      <c r="BE135" s="108"/>
    </row>
    <row r="136" spans="1:57" s="4" customFormat="1" x14ac:dyDescent="0.25">
      <c r="A136" s="131" t="s">
        <v>251</v>
      </c>
      <c r="B136" s="63" t="s">
        <v>250</v>
      </c>
      <c r="C136" s="59">
        <f>ROUND(IF('Indicator Data'!C138=0,0.1,IF(LOG('Indicator Data'!C138)&gt;C$194,10,IF(LOG('Indicator Data'!C138)&lt;C$195,0,10-(C$194-LOG('Indicator Data'!C138))/(C$194-C$195)*10))),1)</f>
        <v>9.5</v>
      </c>
      <c r="D136" s="59">
        <f>ROUND(IF('Indicator Data'!D138=0,0.1,IF(LOG('Indicator Data'!D138)&gt;D$194,10,IF(LOG('Indicator Data'!D138)&lt;D$195,0,10-(D$194-LOG('Indicator Data'!D138))/(D$194-D$195)*10))),1)</f>
        <v>10</v>
      </c>
      <c r="E136" s="59">
        <f t="shared" si="62"/>
        <v>9.8000000000000007</v>
      </c>
      <c r="F136" s="59">
        <f>ROUND(IF('Indicator Data'!E138="No data",0.1,IF('Indicator Data'!E138=0,0,IF(LOG('Indicator Data'!E138)&gt;F$194,10,IF(LOG('Indicator Data'!E138)&lt;F$195,0,10-(F$194-LOG('Indicator Data'!E138))/(F$194-F$195)*10)))),1)</f>
        <v>7.5</v>
      </c>
      <c r="G136" s="59">
        <f>ROUND(IF('Indicator Data'!F138=0,0,IF(LOG('Indicator Data'!F138)&gt;G$194,10,IF(LOG('Indicator Data'!F138)&lt;G$195,0,10-(G$194-LOG('Indicator Data'!F138))/(G$194-G$195)*10))),1)</f>
        <v>10</v>
      </c>
      <c r="H136" s="59">
        <f>ROUND(IF('Indicator Data'!G138=0,0,IF(LOG('Indicator Data'!G138)&gt;H$194,10,IF(LOG('Indicator Data'!G138)&lt;H$195,0,10-(H$194-LOG('Indicator Data'!G138))/(H$194-H$195)*10))),1)</f>
        <v>0</v>
      </c>
      <c r="I136" s="59">
        <f>ROUND(IF('Indicator Data'!H138=0,0,IF(LOG('Indicator Data'!H138)&gt;I$194,10,IF(LOG('Indicator Data'!H138)&lt;I$195,0,10-(I$194-LOG('Indicator Data'!H138))/(I$194-I$195)*10))),1)</f>
        <v>0</v>
      </c>
      <c r="J136" s="59">
        <f t="shared" si="63"/>
        <v>0</v>
      </c>
      <c r="K136" s="59">
        <f>ROUND(IF('Indicator Data'!I138=0,0,IF(LOG('Indicator Data'!I138)&gt;K$194,10,IF(LOG('Indicator Data'!I138)&lt;K$195,0,10-(K$194-LOG('Indicator Data'!I138))/(K$194-K$195)*10))),1)</f>
        <v>0</v>
      </c>
      <c r="L136" s="59">
        <f t="shared" si="64"/>
        <v>0</v>
      </c>
      <c r="M136" s="59">
        <f>ROUND(IF('Indicator Data'!J138=0,0,IF(LOG('Indicator Data'!J138)&gt;M$194,10,IF(LOG('Indicator Data'!J138)&lt;M$195,0,10-(M$194-LOG('Indicator Data'!J138))/(M$194-M$195)*10))),1)</f>
        <v>10</v>
      </c>
      <c r="N136" s="60">
        <f>'Indicator Data'!C138/'Indicator Data'!$BC138</f>
        <v>2.1039218940979345E-3</v>
      </c>
      <c r="O136" s="60">
        <f>'Indicator Data'!D138/'Indicator Data'!$BC138</f>
        <v>1.173304166564538E-3</v>
      </c>
      <c r="P136" s="60">
        <f>IF(F136=0.1,0,'Indicator Data'!E138/'Indicator Data'!$BC138)</f>
        <v>3.4193555708821742E-3</v>
      </c>
      <c r="Q136" s="60">
        <f>'Indicator Data'!F138/'Indicator Data'!$BC138</f>
        <v>4.4855184725753896E-5</v>
      </c>
      <c r="R136" s="60">
        <f>'Indicator Data'!G138/'Indicator Data'!$BC138</f>
        <v>0</v>
      </c>
      <c r="S136" s="60">
        <f>'Indicator Data'!H138/'Indicator Data'!$BC138</f>
        <v>0</v>
      </c>
      <c r="T136" s="60">
        <f>'Indicator Data'!I138/'Indicator Data'!$BC138</f>
        <v>0</v>
      </c>
      <c r="U136" s="60">
        <f>'Indicator Data'!J138/'Indicator Data'!$BC138</f>
        <v>4.4510252048431415E-3</v>
      </c>
      <c r="V136" s="59">
        <f t="shared" si="65"/>
        <v>10</v>
      </c>
      <c r="W136" s="59">
        <f t="shared" si="66"/>
        <v>10</v>
      </c>
      <c r="X136" s="59">
        <f t="shared" si="67"/>
        <v>10</v>
      </c>
      <c r="Y136" s="59">
        <f t="shared" si="68"/>
        <v>3.4</v>
      </c>
      <c r="Z136" s="59">
        <f t="shared" si="69"/>
        <v>10</v>
      </c>
      <c r="AA136" s="59">
        <f t="shared" si="70"/>
        <v>0</v>
      </c>
      <c r="AB136" s="59">
        <f t="shared" si="71"/>
        <v>0</v>
      </c>
      <c r="AC136" s="59">
        <f t="shared" si="72"/>
        <v>0</v>
      </c>
      <c r="AD136" s="59">
        <f t="shared" si="73"/>
        <v>0</v>
      </c>
      <c r="AE136" s="59">
        <f t="shared" si="74"/>
        <v>0</v>
      </c>
      <c r="AF136" s="59">
        <f t="shared" si="75"/>
        <v>1.5</v>
      </c>
      <c r="AG136" s="59">
        <f>ROUND(IF('Indicator Data'!K138=0,0,IF('Indicator Data'!K138&gt;AG$194,10,IF('Indicator Data'!K138&lt;AG$195,0,10-(AG$194-'Indicator Data'!K138)/(AG$194-AG$195)*10))),1)</f>
        <v>6.7</v>
      </c>
      <c r="AH136" s="59">
        <f t="shared" si="76"/>
        <v>9.8000000000000007</v>
      </c>
      <c r="AI136" s="59">
        <f t="shared" si="77"/>
        <v>10</v>
      </c>
      <c r="AJ136" s="59">
        <f t="shared" si="78"/>
        <v>0</v>
      </c>
      <c r="AK136" s="59">
        <f t="shared" si="79"/>
        <v>0</v>
      </c>
      <c r="AL136" s="59">
        <f t="shared" si="80"/>
        <v>0</v>
      </c>
      <c r="AM136" s="59">
        <f t="shared" si="81"/>
        <v>0</v>
      </c>
      <c r="AN136" s="59">
        <f t="shared" si="82"/>
        <v>7.8</v>
      </c>
      <c r="AO136" s="61">
        <f t="shared" si="83"/>
        <v>9.9</v>
      </c>
      <c r="AP136" s="61">
        <f t="shared" si="84"/>
        <v>5.8</v>
      </c>
      <c r="AQ136" s="61">
        <f t="shared" si="85"/>
        <v>10</v>
      </c>
      <c r="AR136" s="61">
        <f t="shared" si="86"/>
        <v>0</v>
      </c>
      <c r="AS136" s="59">
        <f t="shared" si="87"/>
        <v>7.3</v>
      </c>
      <c r="AT136" s="59">
        <f>IF('Indicator Data'!BD138&lt;1000,"x",ROUND((IF('Indicator Data'!L138&gt;AT$194,10,IF('Indicator Data'!L138&lt;AT$195,0,10-(AT$194-'Indicator Data'!L138)/(AT$194-AT$195)*10))),1))</f>
        <v>2.2000000000000002</v>
      </c>
      <c r="AU136" s="61">
        <f t="shared" si="88"/>
        <v>4.8</v>
      </c>
      <c r="AV136" s="62">
        <f t="shared" si="89"/>
        <v>7.6</v>
      </c>
      <c r="AW136" s="59">
        <f>ROUND(IF('Indicator Data'!M138=0,0,IF('Indicator Data'!M138&gt;AW$194,10,IF('Indicator Data'!M138&lt;AW$195,0,10-(AW$194-'Indicator Data'!M138)/(AW$194-AW$195)*10))),1)</f>
        <v>2.1</v>
      </c>
      <c r="AX136" s="59">
        <f>ROUND(IF('Indicator Data'!N138=0,0,IF(LOG('Indicator Data'!N138)&gt;LOG(AX$194),10,IF(LOG('Indicator Data'!N138)&lt;LOG(AX$195),0,10-(LOG(AX$194)-LOG('Indicator Data'!N138))/(LOG(AX$194)-LOG(AX$195))*10))),1)</f>
        <v>1.6</v>
      </c>
      <c r="AY136" s="61">
        <f t="shared" si="90"/>
        <v>1.9</v>
      </c>
      <c r="AZ136" s="59">
        <f>'Indicator Data'!O138</f>
        <v>0</v>
      </c>
      <c r="BA136" s="59">
        <f>'Indicator Data'!P138</f>
        <v>3</v>
      </c>
      <c r="BB136" s="61">
        <f t="shared" si="91"/>
        <v>0</v>
      </c>
      <c r="BC136" s="62">
        <f t="shared" si="92"/>
        <v>1.3</v>
      </c>
      <c r="BD136" s="16"/>
      <c r="BE136" s="108"/>
    </row>
    <row r="137" spans="1:57" s="4" customFormat="1" x14ac:dyDescent="0.25">
      <c r="A137" s="131" t="s">
        <v>253</v>
      </c>
      <c r="B137" s="58" t="s">
        <v>252</v>
      </c>
      <c r="C137" s="59">
        <f>ROUND(IF('Indicator Data'!C139=0,0.1,IF(LOG('Indicator Data'!C139)&gt;C$194,10,IF(LOG('Indicator Data'!C139)&lt;C$195,0,10-(C$194-LOG('Indicator Data'!C139))/(C$194-C$195)*10))),1)</f>
        <v>10</v>
      </c>
      <c r="D137" s="59">
        <f>ROUND(IF('Indicator Data'!D139=0,0.1,IF(LOG('Indicator Data'!D139)&gt;D$194,10,IF(LOG('Indicator Data'!D139)&lt;D$195,0,10-(D$194-LOG('Indicator Data'!D139))/(D$194-D$195)*10))),1)</f>
        <v>10</v>
      </c>
      <c r="E137" s="59">
        <f t="shared" si="62"/>
        <v>10</v>
      </c>
      <c r="F137" s="59">
        <f>ROUND(IF('Indicator Data'!E139="No data",0.1,IF('Indicator Data'!E139=0,0,IF(LOG('Indicator Data'!E139)&gt;F$194,10,IF(LOG('Indicator Data'!E139)&lt;F$195,0,10-(F$194-LOG('Indicator Data'!E139))/(F$194-F$195)*10)))),1)</f>
        <v>9.1</v>
      </c>
      <c r="G137" s="59">
        <f>ROUND(IF('Indicator Data'!F139=0,0,IF(LOG('Indicator Data'!F139)&gt;G$194,10,IF(LOG('Indicator Data'!F139)&lt;G$195,0,10-(G$194-LOG('Indicator Data'!F139))/(G$194-G$195)*10))),1)</f>
        <v>10</v>
      </c>
      <c r="H137" s="59">
        <f>ROUND(IF('Indicator Data'!G139=0,0,IF(LOG('Indicator Data'!G139)&gt;H$194,10,IF(LOG('Indicator Data'!G139)&lt;H$195,0,10-(H$194-LOG('Indicator Data'!G139))/(H$194-H$195)*10))),1)</f>
        <v>10</v>
      </c>
      <c r="I137" s="59">
        <f>ROUND(IF('Indicator Data'!H139=0,0,IF(LOG('Indicator Data'!H139)&gt;I$194,10,IF(LOG('Indicator Data'!H139)&lt;I$195,0,10-(I$194-LOG('Indicator Data'!H139))/(I$194-I$195)*10))),1)</f>
        <v>10</v>
      </c>
      <c r="J137" s="59">
        <f t="shared" si="63"/>
        <v>10</v>
      </c>
      <c r="K137" s="59">
        <f>ROUND(IF('Indicator Data'!I139=0,0,IF(LOG('Indicator Data'!I139)&gt;K$194,10,IF(LOG('Indicator Data'!I139)&lt;K$195,0,10-(K$194-LOG('Indicator Data'!I139))/(K$194-K$195)*10))),1)</f>
        <v>10</v>
      </c>
      <c r="L137" s="59">
        <f t="shared" si="64"/>
        <v>10</v>
      </c>
      <c r="M137" s="59">
        <f>ROUND(IF('Indicator Data'!J139=0,0,IF(LOG('Indicator Data'!J139)&gt;M$194,10,IF(LOG('Indicator Data'!J139)&lt;M$195,0,10-(M$194-LOG('Indicator Data'!J139))/(M$194-M$195)*10))),1)</f>
        <v>10</v>
      </c>
      <c r="N137" s="60">
        <f>'Indicator Data'!C139/'Indicator Data'!$BC139</f>
        <v>1.9703355691170201E-3</v>
      </c>
      <c r="O137" s="60">
        <f>'Indicator Data'!D139/'Indicator Data'!$BC139</f>
        <v>1.0322386490271673E-3</v>
      </c>
      <c r="P137" s="60">
        <f>IF(F137=0.1,0,'Indicator Data'!E139/'Indicator Data'!$BC139)</f>
        <v>4.0728674335354974E-3</v>
      </c>
      <c r="Q137" s="60">
        <f>'Indicator Data'!F139/'Indicator Data'!$BC139</f>
        <v>1.9311006088839186E-5</v>
      </c>
      <c r="R137" s="60">
        <f>'Indicator Data'!G139/'Indicator Data'!$BC139</f>
        <v>1.7279267741691015E-2</v>
      </c>
      <c r="S137" s="60">
        <f>'Indicator Data'!H139/'Indicator Data'!$BC139</f>
        <v>1.2048289433424186E-2</v>
      </c>
      <c r="T137" s="60">
        <f>'Indicator Data'!I139/'Indicator Data'!$BC139</f>
        <v>7.8288862863907637E-5</v>
      </c>
      <c r="U137" s="60">
        <f>'Indicator Data'!J139/'Indicator Data'!$BC139</f>
        <v>1.0799336409641998E-3</v>
      </c>
      <c r="V137" s="59">
        <f t="shared" si="65"/>
        <v>9.9</v>
      </c>
      <c r="W137" s="59">
        <f t="shared" si="66"/>
        <v>10</v>
      </c>
      <c r="X137" s="59">
        <f t="shared" si="67"/>
        <v>10</v>
      </c>
      <c r="Y137" s="59">
        <f t="shared" si="68"/>
        <v>4.0999999999999996</v>
      </c>
      <c r="Z137" s="59">
        <f t="shared" si="69"/>
        <v>9.5</v>
      </c>
      <c r="AA137" s="59">
        <f t="shared" si="70"/>
        <v>8.6</v>
      </c>
      <c r="AB137" s="59">
        <f t="shared" si="71"/>
        <v>10</v>
      </c>
      <c r="AC137" s="59">
        <f t="shared" si="72"/>
        <v>9.4</v>
      </c>
      <c r="AD137" s="59">
        <f t="shared" si="73"/>
        <v>9.8000000000000007</v>
      </c>
      <c r="AE137" s="59">
        <f t="shared" si="74"/>
        <v>9.6</v>
      </c>
      <c r="AF137" s="59">
        <f t="shared" si="75"/>
        <v>0.4</v>
      </c>
      <c r="AG137" s="59">
        <f>ROUND(IF('Indicator Data'!K139=0,0,IF('Indicator Data'!K139&gt;AG$194,10,IF('Indicator Data'!K139&lt;AG$195,0,10-(AG$194-'Indicator Data'!K139)/(AG$194-AG$195)*10))),1)</f>
        <v>5.3</v>
      </c>
      <c r="AH137" s="59">
        <f t="shared" si="76"/>
        <v>10</v>
      </c>
      <c r="AI137" s="59">
        <f t="shared" si="77"/>
        <v>10</v>
      </c>
      <c r="AJ137" s="59">
        <f t="shared" si="78"/>
        <v>9.3000000000000007</v>
      </c>
      <c r="AK137" s="59">
        <f t="shared" si="79"/>
        <v>10</v>
      </c>
      <c r="AL137" s="59">
        <f t="shared" si="80"/>
        <v>9.6999999999999993</v>
      </c>
      <c r="AM137" s="59">
        <f t="shared" si="81"/>
        <v>9.9</v>
      </c>
      <c r="AN137" s="59">
        <f t="shared" si="82"/>
        <v>7.7</v>
      </c>
      <c r="AO137" s="61">
        <f t="shared" si="83"/>
        <v>10</v>
      </c>
      <c r="AP137" s="61">
        <f t="shared" si="84"/>
        <v>7.4</v>
      </c>
      <c r="AQ137" s="61">
        <f t="shared" si="85"/>
        <v>9.8000000000000007</v>
      </c>
      <c r="AR137" s="61">
        <f t="shared" si="86"/>
        <v>9.8000000000000007</v>
      </c>
      <c r="AS137" s="59">
        <f t="shared" si="87"/>
        <v>6.5</v>
      </c>
      <c r="AT137" s="59">
        <f>IF('Indicator Data'!BD139&lt;1000,"x",ROUND((IF('Indicator Data'!L139&gt;AT$194,10,IF('Indicator Data'!L139&lt;AT$195,0,10-(AT$194-'Indicator Data'!L139)/(AT$194-AT$195)*10))),1))</f>
        <v>0</v>
      </c>
      <c r="AU137" s="61">
        <f t="shared" si="88"/>
        <v>3.3</v>
      </c>
      <c r="AV137" s="62">
        <f t="shared" si="89"/>
        <v>8.9</v>
      </c>
      <c r="AW137" s="59">
        <f>ROUND(IF('Indicator Data'!M139=0,0,IF('Indicator Data'!M139&gt;AW$194,10,IF('Indicator Data'!M139&lt;AW$195,0,10-(AW$194-'Indicator Data'!M139)/(AW$194-AW$195)*10))),1)</f>
        <v>7.8</v>
      </c>
      <c r="AX137" s="59">
        <f>ROUND(IF('Indicator Data'!N139=0,0,IF(LOG('Indicator Data'!N139)&gt;LOG(AX$194),10,IF(LOG('Indicator Data'!N139)&lt;LOG(AX$195),0,10-(LOG(AX$194)-LOG('Indicator Data'!N139))/(LOG(AX$194)-LOG(AX$195))*10))),1)</f>
        <v>8.4</v>
      </c>
      <c r="AY137" s="61">
        <f t="shared" si="90"/>
        <v>8.1</v>
      </c>
      <c r="AZ137" s="59">
        <f>'Indicator Data'!O139</f>
        <v>0</v>
      </c>
      <c r="BA137" s="59">
        <f>'Indicator Data'!P139</f>
        <v>4</v>
      </c>
      <c r="BB137" s="61">
        <f t="shared" si="91"/>
        <v>7</v>
      </c>
      <c r="BC137" s="62">
        <f t="shared" si="92"/>
        <v>7</v>
      </c>
      <c r="BD137" s="16"/>
      <c r="BE137" s="108"/>
    </row>
    <row r="138" spans="1:57" s="4" customFormat="1" x14ac:dyDescent="0.25">
      <c r="A138" s="131" t="s">
        <v>255</v>
      </c>
      <c r="B138" s="63" t="s">
        <v>254</v>
      </c>
      <c r="C138" s="59">
        <f>ROUND(IF('Indicator Data'!C140=0,0.1,IF(LOG('Indicator Data'!C140)&gt;C$194,10,IF(LOG('Indicator Data'!C140)&lt;C$195,0,10-(C$194-LOG('Indicator Data'!C140))/(C$194-C$195)*10))),1)</f>
        <v>6.1</v>
      </c>
      <c r="D138" s="59">
        <f>ROUND(IF('Indicator Data'!D140=0,0.1,IF(LOG('Indicator Data'!D140)&gt;D$194,10,IF(LOG('Indicator Data'!D140)&lt;D$195,0,10-(D$194-LOG('Indicator Data'!D140))/(D$194-D$195)*10))),1)</f>
        <v>0.1</v>
      </c>
      <c r="E138" s="59">
        <f t="shared" si="62"/>
        <v>3.7</v>
      </c>
      <c r="F138" s="59">
        <f>ROUND(IF('Indicator Data'!E140="No data",0.1,IF('Indicator Data'!E140=0,0,IF(LOG('Indicator Data'!E140)&gt;F$194,10,IF(LOG('Indicator Data'!E140)&lt;F$195,0,10-(F$194-LOG('Indicator Data'!E140))/(F$194-F$195)*10)))),1)</f>
        <v>7.8</v>
      </c>
      <c r="G138" s="59">
        <f>ROUND(IF('Indicator Data'!F140=0,0,IF(LOG('Indicator Data'!F140)&gt;G$194,10,IF(LOG('Indicator Data'!F140)&lt;G$195,0,10-(G$194-LOG('Indicator Data'!F140))/(G$194-G$195)*10))),1)</f>
        <v>0</v>
      </c>
      <c r="H138" s="59">
        <f>ROUND(IF('Indicator Data'!G140=0,0,IF(LOG('Indicator Data'!G140)&gt;H$194,10,IF(LOG('Indicator Data'!G140)&lt;H$195,0,10-(H$194-LOG('Indicator Data'!G140))/(H$194-H$195)*10))),1)</f>
        <v>0</v>
      </c>
      <c r="I138" s="59">
        <f>ROUND(IF('Indicator Data'!H140=0,0,IF(LOG('Indicator Data'!H140)&gt;I$194,10,IF(LOG('Indicator Data'!H140)&lt;I$195,0,10-(I$194-LOG('Indicator Data'!H140))/(I$194-I$195)*10))),1)</f>
        <v>0</v>
      </c>
      <c r="J138" s="59">
        <f t="shared" si="63"/>
        <v>0</v>
      </c>
      <c r="K138" s="59">
        <f>ROUND(IF('Indicator Data'!I140=0,0,IF(LOG('Indicator Data'!I140)&gt;K$194,10,IF(LOG('Indicator Data'!I140)&lt;K$195,0,10-(K$194-LOG('Indicator Data'!I140))/(K$194-K$195)*10))),1)</f>
        <v>0</v>
      </c>
      <c r="L138" s="59">
        <f t="shared" si="64"/>
        <v>0</v>
      </c>
      <c r="M138" s="59">
        <f>ROUND(IF('Indicator Data'!J140=0,0,IF(LOG('Indicator Data'!J140)&gt;M$194,10,IF(LOG('Indicator Data'!J140)&lt;M$195,0,10-(M$194-LOG('Indicator Data'!J140))/(M$194-M$195)*10))),1)</f>
        <v>0</v>
      </c>
      <c r="N138" s="60">
        <f>'Indicator Data'!C140/'Indicator Data'!$BC140</f>
        <v>7.0872920183063314E-5</v>
      </c>
      <c r="O138" s="60">
        <f>'Indicator Data'!D140/'Indicator Data'!$BC140</f>
        <v>0</v>
      </c>
      <c r="P138" s="60">
        <f>IF(F138=0.1,0,'Indicator Data'!E140/'Indicator Data'!$BC140)</f>
        <v>3.3444441378915786E-3</v>
      </c>
      <c r="Q138" s="60">
        <f>'Indicator Data'!F140/'Indicator Data'!$BC140</f>
        <v>0</v>
      </c>
      <c r="R138" s="60">
        <f>'Indicator Data'!G140/'Indicator Data'!$BC140</f>
        <v>0</v>
      </c>
      <c r="S138" s="60">
        <f>'Indicator Data'!H140/'Indicator Data'!$BC140</f>
        <v>0</v>
      </c>
      <c r="T138" s="60">
        <f>'Indicator Data'!I140/'Indicator Data'!$BC140</f>
        <v>0</v>
      </c>
      <c r="U138" s="60">
        <f>'Indicator Data'!J140/'Indicator Data'!$BC140</f>
        <v>0</v>
      </c>
      <c r="V138" s="59">
        <f t="shared" si="65"/>
        <v>0.4</v>
      </c>
      <c r="W138" s="59">
        <f t="shared" si="66"/>
        <v>0</v>
      </c>
      <c r="X138" s="59">
        <f t="shared" si="67"/>
        <v>0.2</v>
      </c>
      <c r="Y138" s="59">
        <f t="shared" si="68"/>
        <v>3.3</v>
      </c>
      <c r="Z138" s="59">
        <f t="shared" si="69"/>
        <v>0</v>
      </c>
      <c r="AA138" s="59">
        <f t="shared" si="70"/>
        <v>0</v>
      </c>
      <c r="AB138" s="59">
        <f t="shared" si="71"/>
        <v>0</v>
      </c>
      <c r="AC138" s="59">
        <f t="shared" si="72"/>
        <v>0</v>
      </c>
      <c r="AD138" s="59">
        <f t="shared" si="73"/>
        <v>0</v>
      </c>
      <c r="AE138" s="59">
        <f t="shared" si="74"/>
        <v>0</v>
      </c>
      <c r="AF138" s="59">
        <f t="shared" si="75"/>
        <v>0</v>
      </c>
      <c r="AG138" s="59">
        <f>ROUND(IF('Indicator Data'!K140=0,0,IF('Indicator Data'!K140&gt;AG$194,10,IF('Indicator Data'!K140&lt;AG$195,0,10-(AG$194-'Indicator Data'!K140)/(AG$194-AG$195)*10))),1)</f>
        <v>0</v>
      </c>
      <c r="AH138" s="59">
        <f t="shared" si="76"/>
        <v>3.3</v>
      </c>
      <c r="AI138" s="59">
        <f t="shared" si="77"/>
        <v>0.1</v>
      </c>
      <c r="AJ138" s="59">
        <f t="shared" si="78"/>
        <v>0</v>
      </c>
      <c r="AK138" s="59">
        <f t="shared" si="79"/>
        <v>0</v>
      </c>
      <c r="AL138" s="59">
        <f t="shared" si="80"/>
        <v>0</v>
      </c>
      <c r="AM138" s="59">
        <f t="shared" si="81"/>
        <v>0</v>
      </c>
      <c r="AN138" s="59">
        <f t="shared" si="82"/>
        <v>0</v>
      </c>
      <c r="AO138" s="61">
        <f t="shared" si="83"/>
        <v>2.1</v>
      </c>
      <c r="AP138" s="61">
        <f t="shared" si="84"/>
        <v>6</v>
      </c>
      <c r="AQ138" s="61">
        <f t="shared" si="85"/>
        <v>0</v>
      </c>
      <c r="AR138" s="61">
        <f t="shared" si="86"/>
        <v>0</v>
      </c>
      <c r="AS138" s="59">
        <f t="shared" si="87"/>
        <v>0</v>
      </c>
      <c r="AT138" s="59">
        <f>IF('Indicator Data'!BD140&lt;1000,"x",ROUND((IF('Indicator Data'!L140&gt;AT$194,10,IF('Indicator Data'!L140&lt;AT$195,0,10-(AT$194-'Indicator Data'!L140)/(AT$194-AT$195)*10))),1))</f>
        <v>1.1000000000000001</v>
      </c>
      <c r="AU138" s="61">
        <f t="shared" si="88"/>
        <v>0.6</v>
      </c>
      <c r="AV138" s="62">
        <f t="shared" si="89"/>
        <v>2.1</v>
      </c>
      <c r="AW138" s="59">
        <f>ROUND(IF('Indicator Data'!M140=0,0,IF('Indicator Data'!M140&gt;AW$194,10,IF('Indicator Data'!M140&lt;AW$195,0,10-(AW$194-'Indicator Data'!M140)/(AW$194-AW$195)*10))),1)</f>
        <v>0.5</v>
      </c>
      <c r="AX138" s="59">
        <f>ROUND(IF('Indicator Data'!N140=0,0,IF(LOG('Indicator Data'!N140)&gt;LOG(AX$194),10,IF(LOG('Indicator Data'!N140)&lt;LOG(AX$195),0,10-(LOG(AX$194)-LOG('Indicator Data'!N140))/(LOG(AX$194)-LOG(AX$195))*10))),1)</f>
        <v>3</v>
      </c>
      <c r="AY138" s="61">
        <f t="shared" si="90"/>
        <v>1.8</v>
      </c>
      <c r="AZ138" s="59">
        <f>'Indicator Data'!O140</f>
        <v>0</v>
      </c>
      <c r="BA138" s="59">
        <f>'Indicator Data'!P140</f>
        <v>0</v>
      </c>
      <c r="BB138" s="61">
        <f t="shared" si="91"/>
        <v>0</v>
      </c>
      <c r="BC138" s="62">
        <f t="shared" si="92"/>
        <v>1.3</v>
      </c>
      <c r="BD138" s="16"/>
      <c r="BE138" s="108"/>
    </row>
    <row r="139" spans="1:57" s="4" customFormat="1" x14ac:dyDescent="0.25">
      <c r="A139" s="131" t="s">
        <v>257</v>
      </c>
      <c r="B139" s="63" t="s">
        <v>256</v>
      </c>
      <c r="C139" s="59">
        <f>ROUND(IF('Indicator Data'!C141=0,0.1,IF(LOG('Indicator Data'!C141)&gt;C$194,10,IF(LOG('Indicator Data'!C141)&lt;C$195,0,10-(C$194-LOG('Indicator Data'!C141))/(C$194-C$195)*10))),1)</f>
        <v>8.3000000000000007</v>
      </c>
      <c r="D139" s="59">
        <f>ROUND(IF('Indicator Data'!D141=0,0.1,IF(LOG('Indicator Data'!D141)&gt;D$194,10,IF(LOG('Indicator Data'!D141)&lt;D$195,0,10-(D$194-LOG('Indicator Data'!D141))/(D$194-D$195)*10))),1)</f>
        <v>0.1</v>
      </c>
      <c r="E139" s="59">
        <f t="shared" si="62"/>
        <v>5.5</v>
      </c>
      <c r="F139" s="59">
        <f>ROUND(IF('Indicator Data'!E141="No data",0.1,IF('Indicator Data'!E141=0,0,IF(LOG('Indicator Data'!E141)&gt;F$194,10,IF(LOG('Indicator Data'!E141)&lt;F$195,0,10-(F$194-LOG('Indicator Data'!E141))/(F$194-F$195)*10)))),1)</f>
        <v>5.4</v>
      </c>
      <c r="G139" s="59">
        <f>ROUND(IF('Indicator Data'!F141=0,0,IF(LOG('Indicator Data'!F141)&gt;G$194,10,IF(LOG('Indicator Data'!F141)&lt;G$195,0,10-(G$194-LOG('Indicator Data'!F141))/(G$194-G$195)*10))),1)</f>
        <v>7.3</v>
      </c>
      <c r="H139" s="59">
        <f>ROUND(IF('Indicator Data'!G141=0,0,IF(LOG('Indicator Data'!G141)&gt;H$194,10,IF(LOG('Indicator Data'!G141)&lt;H$195,0,10-(H$194-LOG('Indicator Data'!G141))/(H$194-H$195)*10))),1)</f>
        <v>1.7</v>
      </c>
      <c r="I139" s="59">
        <f>ROUND(IF('Indicator Data'!H141=0,0,IF(LOG('Indicator Data'!H141)&gt;I$194,10,IF(LOG('Indicator Data'!H141)&lt;I$195,0,10-(I$194-LOG('Indicator Data'!H141))/(I$194-I$195)*10))),1)</f>
        <v>0</v>
      </c>
      <c r="J139" s="59">
        <f t="shared" si="63"/>
        <v>0.9</v>
      </c>
      <c r="K139" s="59">
        <f>ROUND(IF('Indicator Data'!I141=0,0,IF(LOG('Indicator Data'!I141)&gt;K$194,10,IF(LOG('Indicator Data'!I141)&lt;K$195,0,10-(K$194-LOG('Indicator Data'!I141))/(K$194-K$195)*10))),1)</f>
        <v>0</v>
      </c>
      <c r="L139" s="59">
        <f t="shared" si="64"/>
        <v>0.5</v>
      </c>
      <c r="M139" s="59">
        <f>ROUND(IF('Indicator Data'!J141=0,0,IF(LOG('Indicator Data'!J141)&gt;M$194,10,IF(LOG('Indicator Data'!J141)&lt;M$195,0,10-(M$194-LOG('Indicator Data'!J141))/(M$194-M$195)*10))),1)</f>
        <v>0</v>
      </c>
      <c r="N139" s="60">
        <f>'Indicator Data'!C141/'Indicator Data'!$BC141</f>
        <v>1.9538724181795328E-3</v>
      </c>
      <c r="O139" s="60">
        <f>'Indicator Data'!D141/'Indicator Data'!$BC141</f>
        <v>0</v>
      </c>
      <c r="P139" s="60">
        <f>IF(F139=0.1,0,'Indicator Data'!E141/'Indicator Data'!$BC141)</f>
        <v>1.3529238087389242E-3</v>
      </c>
      <c r="Q139" s="60">
        <f>'Indicator Data'!F141/'Indicator Data'!$BC141</f>
        <v>3.9880473402368863E-6</v>
      </c>
      <c r="R139" s="60">
        <f>'Indicator Data'!G141/'Indicator Data'!$BC141</f>
        <v>4.5397883375450377E-5</v>
      </c>
      <c r="S139" s="60">
        <f>'Indicator Data'!H141/'Indicator Data'!$BC141</f>
        <v>0</v>
      </c>
      <c r="T139" s="60">
        <f>'Indicator Data'!I141/'Indicator Data'!$BC141</f>
        <v>0</v>
      </c>
      <c r="U139" s="60">
        <f>'Indicator Data'!J141/'Indicator Data'!$BC141</f>
        <v>0</v>
      </c>
      <c r="V139" s="59">
        <f t="shared" si="65"/>
        <v>9.8000000000000007</v>
      </c>
      <c r="W139" s="59">
        <f t="shared" si="66"/>
        <v>0</v>
      </c>
      <c r="X139" s="59">
        <f t="shared" si="67"/>
        <v>7.3</v>
      </c>
      <c r="Y139" s="59">
        <f t="shared" si="68"/>
        <v>1.4</v>
      </c>
      <c r="Z139" s="59">
        <f t="shared" si="69"/>
        <v>8</v>
      </c>
      <c r="AA139" s="59">
        <f t="shared" si="70"/>
        <v>0</v>
      </c>
      <c r="AB139" s="59">
        <f t="shared" si="71"/>
        <v>0</v>
      </c>
      <c r="AC139" s="59">
        <f t="shared" si="72"/>
        <v>0</v>
      </c>
      <c r="AD139" s="59">
        <f t="shared" si="73"/>
        <v>0</v>
      </c>
      <c r="AE139" s="59">
        <f t="shared" si="74"/>
        <v>0</v>
      </c>
      <c r="AF139" s="59">
        <f t="shared" si="75"/>
        <v>0</v>
      </c>
      <c r="AG139" s="59">
        <f>ROUND(IF('Indicator Data'!K141=0,0,IF('Indicator Data'!K141&gt;AG$194,10,IF('Indicator Data'!K141&lt;AG$195,0,10-(AG$194-'Indicator Data'!K141)/(AG$194-AG$195)*10))),1)</f>
        <v>2.7</v>
      </c>
      <c r="AH139" s="59">
        <f t="shared" si="76"/>
        <v>9.1</v>
      </c>
      <c r="AI139" s="59">
        <f t="shared" si="77"/>
        <v>0.1</v>
      </c>
      <c r="AJ139" s="59">
        <f t="shared" si="78"/>
        <v>0.9</v>
      </c>
      <c r="AK139" s="59">
        <f t="shared" si="79"/>
        <v>0</v>
      </c>
      <c r="AL139" s="59">
        <f t="shared" si="80"/>
        <v>0.5</v>
      </c>
      <c r="AM139" s="59">
        <f t="shared" si="81"/>
        <v>0</v>
      </c>
      <c r="AN139" s="59">
        <f t="shared" si="82"/>
        <v>0</v>
      </c>
      <c r="AO139" s="61">
        <f t="shared" si="83"/>
        <v>6.5</v>
      </c>
      <c r="AP139" s="61">
        <f t="shared" si="84"/>
        <v>3.7</v>
      </c>
      <c r="AQ139" s="61">
        <f t="shared" si="85"/>
        <v>7.7</v>
      </c>
      <c r="AR139" s="61">
        <f t="shared" si="86"/>
        <v>0.3</v>
      </c>
      <c r="AS139" s="59">
        <f t="shared" si="87"/>
        <v>1.4</v>
      </c>
      <c r="AT139" s="59">
        <f>IF('Indicator Data'!BD141&lt;1000,"x",ROUND((IF('Indicator Data'!L141&gt;AT$194,10,IF('Indicator Data'!L141&lt;AT$195,0,10-(AT$194-'Indicator Data'!L141)/(AT$194-AT$195)*10))),1))</f>
        <v>2.2000000000000002</v>
      </c>
      <c r="AU139" s="61">
        <f t="shared" si="88"/>
        <v>1.8</v>
      </c>
      <c r="AV139" s="62">
        <f t="shared" si="89"/>
        <v>4.5999999999999996</v>
      </c>
      <c r="AW139" s="59">
        <f>ROUND(IF('Indicator Data'!M141=0,0,IF('Indicator Data'!M141&gt;AW$194,10,IF('Indicator Data'!M141&lt;AW$195,0,10-(AW$194-'Indicator Data'!M141)/(AW$194-AW$195)*10))),1)</f>
        <v>0.1</v>
      </c>
      <c r="AX139" s="59">
        <f>ROUND(IF('Indicator Data'!N141=0,0,IF(LOG('Indicator Data'!N141)&gt;LOG(AX$194),10,IF(LOG('Indicator Data'!N141)&lt;LOG(AX$195),0,10-(LOG(AX$194)-LOG('Indicator Data'!N141))/(LOG(AX$194)-LOG(AX$195))*10))),1)</f>
        <v>0</v>
      </c>
      <c r="AY139" s="61">
        <f t="shared" si="90"/>
        <v>0.1</v>
      </c>
      <c r="AZ139" s="59">
        <f>'Indicator Data'!O141</f>
        <v>0</v>
      </c>
      <c r="BA139" s="59">
        <f>'Indicator Data'!P141</f>
        <v>0</v>
      </c>
      <c r="BB139" s="61">
        <f t="shared" si="91"/>
        <v>0</v>
      </c>
      <c r="BC139" s="62">
        <f t="shared" si="92"/>
        <v>0.1</v>
      </c>
      <c r="BD139" s="16"/>
      <c r="BE139" s="108"/>
    </row>
    <row r="140" spans="1:57" s="4" customFormat="1" x14ac:dyDescent="0.25">
      <c r="A140" s="131" t="s">
        <v>259</v>
      </c>
      <c r="B140" s="63" t="s">
        <v>258</v>
      </c>
      <c r="C140" s="59">
        <f>ROUND(IF('Indicator Data'!C142=0,0.1,IF(LOG('Indicator Data'!C142)&gt;C$194,10,IF(LOG('Indicator Data'!C142)&lt;C$195,0,10-(C$194-LOG('Indicator Data'!C142))/(C$194-C$195)*10))),1)</f>
        <v>1.3</v>
      </c>
      <c r="D140" s="59">
        <f>ROUND(IF('Indicator Data'!D142=0,0.1,IF(LOG('Indicator Data'!D142)&gt;D$194,10,IF(LOG('Indicator Data'!D142)&lt;D$195,0,10-(D$194-LOG('Indicator Data'!D142))/(D$194-D$195)*10))),1)</f>
        <v>0.1</v>
      </c>
      <c r="E140" s="59">
        <f t="shared" si="62"/>
        <v>0.7</v>
      </c>
      <c r="F140" s="59">
        <f>ROUND(IF('Indicator Data'!E142="No data",0.1,IF('Indicator Data'!E142=0,0,IF(LOG('Indicator Data'!E142)&gt;F$194,10,IF(LOG('Indicator Data'!E142)&lt;F$195,0,10-(F$194-LOG('Indicator Data'!E142))/(F$194-F$195)*10)))),1)</f>
        <v>0</v>
      </c>
      <c r="G140" s="59">
        <f>ROUND(IF('Indicator Data'!F142=0,0,IF(LOG('Indicator Data'!F142)&gt;G$194,10,IF(LOG('Indicator Data'!F142)&lt;G$195,0,10-(G$194-LOG('Indicator Data'!F142))/(G$194-G$195)*10))),1)</f>
        <v>0</v>
      </c>
      <c r="H140" s="59">
        <f>ROUND(IF('Indicator Data'!G142=0,0,IF(LOG('Indicator Data'!G142)&gt;H$194,10,IF(LOG('Indicator Data'!G142)&lt;H$195,0,10-(H$194-LOG('Indicator Data'!G142))/(H$194-H$195)*10))),1)</f>
        <v>0</v>
      </c>
      <c r="I140" s="59">
        <f>ROUND(IF('Indicator Data'!H142=0,0,IF(LOG('Indicator Data'!H142)&gt;I$194,10,IF(LOG('Indicator Data'!H142)&lt;I$195,0,10-(I$194-LOG('Indicator Data'!H142))/(I$194-I$195)*10))),1)</f>
        <v>0</v>
      </c>
      <c r="J140" s="59">
        <f t="shared" si="63"/>
        <v>0</v>
      </c>
      <c r="K140" s="59">
        <f>ROUND(IF('Indicator Data'!I142=0,0,IF(LOG('Indicator Data'!I142)&gt;K$194,10,IF(LOG('Indicator Data'!I142)&lt;K$195,0,10-(K$194-LOG('Indicator Data'!I142))/(K$194-K$195)*10))),1)</f>
        <v>0</v>
      </c>
      <c r="L140" s="59">
        <f t="shared" si="64"/>
        <v>0</v>
      </c>
      <c r="M140" s="59">
        <f>ROUND(IF('Indicator Data'!J142=0,0,IF(LOG('Indicator Data'!J142)&gt;M$194,10,IF(LOG('Indicator Data'!J142)&lt;M$195,0,10-(M$194-LOG('Indicator Data'!J142))/(M$194-M$195)*10))),1)</f>
        <v>0</v>
      </c>
      <c r="N140" s="60">
        <f>'Indicator Data'!C142/'Indicator Data'!$BC142</f>
        <v>1.5740687962172048E-5</v>
      </c>
      <c r="O140" s="60">
        <f>'Indicator Data'!D142/'Indicator Data'!$BC142</f>
        <v>0</v>
      </c>
      <c r="P140" s="60">
        <f>IF(F140=0.1,0,'Indicator Data'!E142/'Indicator Data'!$BC142)</f>
        <v>2.7094990119680151E-6</v>
      </c>
      <c r="Q140" s="60">
        <f>'Indicator Data'!F142/'Indicator Data'!$BC142</f>
        <v>9.792190140831279E-10</v>
      </c>
      <c r="R140" s="60">
        <f>'Indicator Data'!G142/'Indicator Data'!$BC142</f>
        <v>0</v>
      </c>
      <c r="S140" s="60">
        <f>'Indicator Data'!H142/'Indicator Data'!$BC142</f>
        <v>0</v>
      </c>
      <c r="T140" s="60">
        <f>'Indicator Data'!I142/'Indicator Data'!$BC142</f>
        <v>0</v>
      </c>
      <c r="U140" s="60">
        <f>'Indicator Data'!J142/'Indicator Data'!$BC142</f>
        <v>0</v>
      </c>
      <c r="V140" s="59">
        <f t="shared" si="65"/>
        <v>0.1</v>
      </c>
      <c r="W140" s="59">
        <f t="shared" si="66"/>
        <v>0</v>
      </c>
      <c r="X140" s="59">
        <f t="shared" si="67"/>
        <v>0.1</v>
      </c>
      <c r="Y140" s="59">
        <f t="shared" si="68"/>
        <v>0</v>
      </c>
      <c r="Z140" s="59">
        <f t="shared" si="69"/>
        <v>0</v>
      </c>
      <c r="AA140" s="59">
        <f t="shared" si="70"/>
        <v>0</v>
      </c>
      <c r="AB140" s="59">
        <f t="shared" si="71"/>
        <v>0</v>
      </c>
      <c r="AC140" s="59">
        <f t="shared" si="72"/>
        <v>0</v>
      </c>
      <c r="AD140" s="59">
        <f t="shared" si="73"/>
        <v>0</v>
      </c>
      <c r="AE140" s="59">
        <f t="shared" si="74"/>
        <v>0</v>
      </c>
      <c r="AF140" s="59">
        <f t="shared" si="75"/>
        <v>0</v>
      </c>
      <c r="AG140" s="59">
        <f>ROUND(IF('Indicator Data'!K142=0,0,IF('Indicator Data'!K142&gt;AG$194,10,IF('Indicator Data'!K142&lt;AG$195,0,10-(AG$194-'Indicator Data'!K142)/(AG$194-AG$195)*10))),1)</f>
        <v>0</v>
      </c>
      <c r="AH140" s="59">
        <f t="shared" si="76"/>
        <v>0.7</v>
      </c>
      <c r="AI140" s="59">
        <f t="shared" si="77"/>
        <v>0.1</v>
      </c>
      <c r="AJ140" s="59">
        <f t="shared" si="78"/>
        <v>0</v>
      </c>
      <c r="AK140" s="59">
        <f t="shared" si="79"/>
        <v>0</v>
      </c>
      <c r="AL140" s="59">
        <f t="shared" si="80"/>
        <v>0</v>
      </c>
      <c r="AM140" s="59">
        <f t="shared" si="81"/>
        <v>0</v>
      </c>
      <c r="AN140" s="59">
        <f t="shared" si="82"/>
        <v>0</v>
      </c>
      <c r="AO140" s="61">
        <f t="shared" si="83"/>
        <v>0.4</v>
      </c>
      <c r="AP140" s="61">
        <f t="shared" si="84"/>
        <v>0</v>
      </c>
      <c r="AQ140" s="61">
        <f t="shared" si="85"/>
        <v>0</v>
      </c>
      <c r="AR140" s="61">
        <f t="shared" si="86"/>
        <v>0</v>
      </c>
      <c r="AS140" s="59">
        <f t="shared" si="87"/>
        <v>0</v>
      </c>
      <c r="AT140" s="59">
        <f>IF('Indicator Data'!BD142&lt;1000,"x",ROUND((IF('Indicator Data'!L142&gt;AT$194,10,IF('Indicator Data'!L142&lt;AT$195,0,10-(AT$194-'Indicator Data'!L142)/(AT$194-AT$195)*10))),1))</f>
        <v>6.7</v>
      </c>
      <c r="AU140" s="61">
        <f t="shared" si="88"/>
        <v>3.4</v>
      </c>
      <c r="AV140" s="62">
        <f t="shared" si="89"/>
        <v>0.9</v>
      </c>
      <c r="AW140" s="59">
        <f>ROUND(IF('Indicator Data'!M142=0,0,IF('Indicator Data'!M142&gt;AW$194,10,IF('Indicator Data'!M142&lt;AW$195,0,10-(AW$194-'Indicator Data'!M142)/(AW$194-AW$195)*10))),1)</f>
        <v>0.2</v>
      </c>
      <c r="AX140" s="59">
        <f>ROUND(IF('Indicator Data'!N142=0,0,IF(LOG('Indicator Data'!N142)&gt;LOG(AX$194),10,IF(LOG('Indicator Data'!N142)&lt;LOG(AX$195),0,10-(LOG(AX$194)-LOG('Indicator Data'!N142))/(LOG(AX$194)-LOG(AX$195))*10))),1)</f>
        <v>0</v>
      </c>
      <c r="AY140" s="61">
        <f t="shared" si="90"/>
        <v>0.1</v>
      </c>
      <c r="AZ140" s="59">
        <f>'Indicator Data'!O142</f>
        <v>0</v>
      </c>
      <c r="BA140" s="59">
        <f>'Indicator Data'!P142</f>
        <v>0</v>
      </c>
      <c r="BB140" s="61">
        <f t="shared" si="91"/>
        <v>0</v>
      </c>
      <c r="BC140" s="62">
        <f t="shared" si="92"/>
        <v>0.1</v>
      </c>
      <c r="BD140" s="16"/>
      <c r="BE140" s="108"/>
    </row>
    <row r="141" spans="1:57" s="4" customFormat="1" x14ac:dyDescent="0.25">
      <c r="A141" s="131" t="s">
        <v>261</v>
      </c>
      <c r="B141" s="63" t="s">
        <v>260</v>
      </c>
      <c r="C141" s="59">
        <f>ROUND(IF('Indicator Data'!C143=0,0.1,IF(LOG('Indicator Data'!C143)&gt;C$194,10,IF(LOG('Indicator Data'!C143)&lt;C$195,0,10-(C$194-LOG('Indicator Data'!C143))/(C$194-C$195)*10))),1)</f>
        <v>9.1</v>
      </c>
      <c r="D141" s="59">
        <f>ROUND(IF('Indicator Data'!D143=0,0.1,IF(LOG('Indicator Data'!D143)&gt;D$194,10,IF(LOG('Indicator Data'!D143)&lt;D$195,0,10-(D$194-LOG('Indicator Data'!D143))/(D$194-D$195)*10))),1)</f>
        <v>8.1</v>
      </c>
      <c r="E141" s="59">
        <f t="shared" si="62"/>
        <v>8.6999999999999993</v>
      </c>
      <c r="F141" s="59">
        <f>ROUND(IF('Indicator Data'!E143="No data",0.1,IF('Indicator Data'!E143=0,0,IF(LOG('Indicator Data'!E143)&gt;F$194,10,IF(LOG('Indicator Data'!E143)&lt;F$195,0,10-(F$194-LOG('Indicator Data'!E143))/(F$194-F$195)*10)))),1)</f>
        <v>7.6</v>
      </c>
      <c r="G141" s="59">
        <f>ROUND(IF('Indicator Data'!F143=0,0,IF(LOG('Indicator Data'!F143)&gt;G$194,10,IF(LOG('Indicator Data'!F143)&lt;G$195,0,10-(G$194-LOG('Indicator Data'!F143))/(G$194-G$195)*10))),1)</f>
        <v>0</v>
      </c>
      <c r="H141" s="59">
        <f>ROUND(IF('Indicator Data'!G143=0,0,IF(LOG('Indicator Data'!G143)&gt;H$194,10,IF(LOG('Indicator Data'!G143)&lt;H$195,0,10-(H$194-LOG('Indicator Data'!G143))/(H$194-H$195)*10))),1)</f>
        <v>0</v>
      </c>
      <c r="I141" s="59">
        <f>ROUND(IF('Indicator Data'!H143=0,0,IF(LOG('Indicator Data'!H143)&gt;I$194,10,IF(LOG('Indicator Data'!H143)&lt;I$195,0,10-(I$194-LOG('Indicator Data'!H143))/(I$194-I$195)*10))),1)</f>
        <v>0</v>
      </c>
      <c r="J141" s="59">
        <f t="shared" si="63"/>
        <v>0</v>
      </c>
      <c r="K141" s="59">
        <f>ROUND(IF('Indicator Data'!I143=0,0,IF(LOG('Indicator Data'!I143)&gt;K$194,10,IF(LOG('Indicator Data'!I143)&lt;K$195,0,10-(K$194-LOG('Indicator Data'!I143))/(K$194-K$195)*10))),1)</f>
        <v>0</v>
      </c>
      <c r="L141" s="59">
        <f t="shared" si="64"/>
        <v>0</v>
      </c>
      <c r="M141" s="59">
        <f>ROUND(IF('Indicator Data'!J143=0,0,IF(LOG('Indicator Data'!J143)&gt;M$194,10,IF(LOG('Indicator Data'!J143)&lt;M$195,0,10-(M$194-LOG('Indicator Data'!J143))/(M$194-M$195)*10))),1)</f>
        <v>0</v>
      </c>
      <c r="N141" s="60">
        <f>'Indicator Data'!C143/'Indicator Data'!$BC143</f>
        <v>1.9714214103372972E-3</v>
      </c>
      <c r="O141" s="60">
        <f>'Indicator Data'!D143/'Indicator Data'!$BC143</f>
        <v>1.2062912044244065E-4</v>
      </c>
      <c r="P141" s="60">
        <f>IF(F141=0.1,0,'Indicator Data'!E143/'Indicator Data'!$BC143)</f>
        <v>5.218786126729936E-3</v>
      </c>
      <c r="Q141" s="60">
        <f>'Indicator Data'!F143/'Indicator Data'!$BC143</f>
        <v>0</v>
      </c>
      <c r="R141" s="60">
        <f>'Indicator Data'!G143/'Indicator Data'!$BC143</f>
        <v>0</v>
      </c>
      <c r="S141" s="60">
        <f>'Indicator Data'!H143/'Indicator Data'!$BC143</f>
        <v>0</v>
      </c>
      <c r="T141" s="60">
        <f>'Indicator Data'!I143/'Indicator Data'!$BC143</f>
        <v>0</v>
      </c>
      <c r="U141" s="60">
        <f>'Indicator Data'!J143/'Indicator Data'!$BC143</f>
        <v>0</v>
      </c>
      <c r="V141" s="59">
        <f t="shared" si="65"/>
        <v>9.9</v>
      </c>
      <c r="W141" s="59">
        <f t="shared" si="66"/>
        <v>1.2</v>
      </c>
      <c r="X141" s="59">
        <f t="shared" si="67"/>
        <v>7.6</v>
      </c>
      <c r="Y141" s="59">
        <f t="shared" si="68"/>
        <v>5.2</v>
      </c>
      <c r="Z141" s="59">
        <f t="shared" si="69"/>
        <v>0</v>
      </c>
      <c r="AA141" s="59">
        <f t="shared" si="70"/>
        <v>0</v>
      </c>
      <c r="AB141" s="59">
        <f t="shared" si="71"/>
        <v>0</v>
      </c>
      <c r="AC141" s="59">
        <f t="shared" si="72"/>
        <v>0</v>
      </c>
      <c r="AD141" s="59">
        <f t="shared" si="73"/>
        <v>0</v>
      </c>
      <c r="AE141" s="59">
        <f t="shared" si="74"/>
        <v>0</v>
      </c>
      <c r="AF141" s="59">
        <f t="shared" si="75"/>
        <v>0</v>
      </c>
      <c r="AG141" s="59">
        <f>ROUND(IF('Indicator Data'!K143=0,0,IF('Indicator Data'!K143&gt;AG$194,10,IF('Indicator Data'!K143&lt;AG$195,0,10-(AG$194-'Indicator Data'!K143)/(AG$194-AG$195)*10))),1)</f>
        <v>1.3</v>
      </c>
      <c r="AH141" s="59">
        <f t="shared" si="76"/>
        <v>9.5</v>
      </c>
      <c r="AI141" s="59">
        <f t="shared" si="77"/>
        <v>4.7</v>
      </c>
      <c r="AJ141" s="59">
        <f t="shared" si="78"/>
        <v>0</v>
      </c>
      <c r="AK141" s="59">
        <f t="shared" si="79"/>
        <v>0</v>
      </c>
      <c r="AL141" s="59">
        <f t="shared" si="80"/>
        <v>0</v>
      </c>
      <c r="AM141" s="59">
        <f t="shared" si="81"/>
        <v>0</v>
      </c>
      <c r="AN141" s="59">
        <f t="shared" si="82"/>
        <v>0</v>
      </c>
      <c r="AO141" s="61">
        <f t="shared" si="83"/>
        <v>8.1999999999999993</v>
      </c>
      <c r="AP141" s="61">
        <f t="shared" si="84"/>
        <v>6.6</v>
      </c>
      <c r="AQ141" s="61">
        <f t="shared" si="85"/>
        <v>0</v>
      </c>
      <c r="AR141" s="61">
        <f t="shared" si="86"/>
        <v>0</v>
      </c>
      <c r="AS141" s="59">
        <f t="shared" si="87"/>
        <v>0.7</v>
      </c>
      <c r="AT141" s="59">
        <f>IF('Indicator Data'!BD143&lt;1000,"x",ROUND((IF('Indicator Data'!L143&gt;AT$194,10,IF('Indicator Data'!L143&lt;AT$195,0,10-(AT$194-'Indicator Data'!L143)/(AT$194-AT$195)*10))),1))</f>
        <v>4.4000000000000004</v>
      </c>
      <c r="AU141" s="61">
        <f t="shared" si="88"/>
        <v>2.6</v>
      </c>
      <c r="AV141" s="62">
        <f t="shared" si="89"/>
        <v>4.4000000000000004</v>
      </c>
      <c r="AW141" s="59">
        <f>ROUND(IF('Indicator Data'!M143=0,0,IF('Indicator Data'!M143&gt;AW$194,10,IF('Indicator Data'!M143&lt;AW$195,0,10-(AW$194-'Indicator Data'!M143)/(AW$194-AW$195)*10))),1)</f>
        <v>2</v>
      </c>
      <c r="AX141" s="59">
        <f>ROUND(IF('Indicator Data'!N143=0,0,IF(LOG('Indicator Data'!N143)&gt;LOG(AX$194),10,IF(LOG('Indicator Data'!N143)&lt;LOG(AX$195),0,10-(LOG(AX$194)-LOG('Indicator Data'!N143))/(LOG(AX$194)-LOG(AX$195))*10))),1)</f>
        <v>6.4</v>
      </c>
      <c r="AY141" s="61">
        <f t="shared" si="90"/>
        <v>4.5999999999999996</v>
      </c>
      <c r="AZ141" s="59">
        <f>'Indicator Data'!O143</f>
        <v>2</v>
      </c>
      <c r="BA141" s="59">
        <f>'Indicator Data'!P143</f>
        <v>1</v>
      </c>
      <c r="BB141" s="61">
        <f t="shared" si="91"/>
        <v>0</v>
      </c>
      <c r="BC141" s="62">
        <f t="shared" si="92"/>
        <v>3.2</v>
      </c>
      <c r="BD141" s="16"/>
      <c r="BE141" s="108"/>
    </row>
    <row r="142" spans="1:57" s="4" customFormat="1" x14ac:dyDescent="0.25">
      <c r="A142" s="131" t="s">
        <v>377</v>
      </c>
      <c r="B142" s="63" t="s">
        <v>262</v>
      </c>
      <c r="C142" s="59">
        <f>ROUND(IF('Indicator Data'!C144=0,0.1,IF(LOG('Indicator Data'!C144)&gt;C$194,10,IF(LOG('Indicator Data'!C144)&lt;C$195,0,10-(C$194-LOG('Indicator Data'!C144))/(C$194-C$195)*10))),1)</f>
        <v>8.9</v>
      </c>
      <c r="D142" s="59">
        <f>ROUND(IF('Indicator Data'!D144=0,0.1,IF(LOG('Indicator Data'!D144)&gt;D$194,10,IF(LOG('Indicator Data'!D144)&lt;D$195,0,10-(D$194-LOG('Indicator Data'!D144))/(D$194-D$195)*10))),1)</f>
        <v>9.8000000000000007</v>
      </c>
      <c r="E142" s="59">
        <f t="shared" si="62"/>
        <v>9.4</v>
      </c>
      <c r="F142" s="59">
        <f>ROUND(IF('Indicator Data'!E144="No data",0.1,IF('Indicator Data'!E144=0,0,IF(LOG('Indicator Data'!E144)&gt;F$194,10,IF(LOG('Indicator Data'!E144)&lt;F$195,0,10-(F$194-LOG('Indicator Data'!E144))/(F$194-F$195)*10)))),1)</f>
        <v>9.6999999999999993</v>
      </c>
      <c r="G142" s="59">
        <f>ROUND(IF('Indicator Data'!F144=0,0,IF(LOG('Indicator Data'!F144)&gt;G$194,10,IF(LOG('Indicator Data'!F144)&lt;G$195,0,10-(G$194-LOG('Indicator Data'!F144))/(G$194-G$195)*10))),1)</f>
        <v>6.9</v>
      </c>
      <c r="H142" s="59">
        <f>ROUND(IF('Indicator Data'!G144=0,0,IF(LOG('Indicator Data'!G144)&gt;H$194,10,IF(LOG('Indicator Data'!G144)&lt;H$195,0,10-(H$194-LOG('Indicator Data'!G144))/(H$194-H$195)*10))),1)</f>
        <v>5.7</v>
      </c>
      <c r="I142" s="59">
        <f>ROUND(IF('Indicator Data'!H144=0,0,IF(LOG('Indicator Data'!H144)&gt;I$194,10,IF(LOG('Indicator Data'!H144)&lt;I$195,0,10-(I$194-LOG('Indicator Data'!H144))/(I$194-I$195)*10))),1)</f>
        <v>4.5999999999999996</v>
      </c>
      <c r="J142" s="59">
        <f t="shared" si="63"/>
        <v>5.2</v>
      </c>
      <c r="K142" s="59">
        <f>ROUND(IF('Indicator Data'!I144=0,0,IF(LOG('Indicator Data'!I144)&gt;K$194,10,IF(LOG('Indicator Data'!I144)&lt;K$195,0,10-(K$194-LOG('Indicator Data'!I144))/(K$194-K$195)*10))),1)</f>
        <v>6.6</v>
      </c>
      <c r="L142" s="59">
        <f t="shared" si="64"/>
        <v>5.9</v>
      </c>
      <c r="M142" s="59">
        <f>ROUND(IF('Indicator Data'!J144=0,0,IF(LOG('Indicator Data'!J144)&gt;M$194,10,IF(LOG('Indicator Data'!J144)&lt;M$195,0,10-(M$194-LOG('Indicator Data'!J144))/(M$194-M$195)*10))),1)</f>
        <v>9</v>
      </c>
      <c r="N142" s="60">
        <f>'Indicator Data'!C144/'Indicator Data'!$BC144</f>
        <v>2.4914533640886766E-4</v>
      </c>
      <c r="O142" s="60">
        <f>'Indicator Data'!D144/'Indicator Data'!$BC144</f>
        <v>6.1357738905199304E-5</v>
      </c>
      <c r="P142" s="60">
        <f>IF(F142=0.1,0,'Indicator Data'!E144/'Indicator Data'!$BC144)</f>
        <v>5.335554054476813E-3</v>
      </c>
      <c r="Q142" s="60">
        <f>'Indicator Data'!F144/'Indicator Data'!$BC144</f>
        <v>2.0075721568436521E-7</v>
      </c>
      <c r="R142" s="60">
        <f>'Indicator Data'!G144/'Indicator Data'!$BC144</f>
        <v>1.3490686649045861E-4</v>
      </c>
      <c r="S142" s="60">
        <f>'Indicator Data'!H144/'Indicator Data'!$BC144</f>
        <v>4.175463069661757E-6</v>
      </c>
      <c r="T142" s="60">
        <f>'Indicator Data'!I144/'Indicator Data'!$BC144</f>
        <v>1.3705216800600015E-7</v>
      </c>
      <c r="U142" s="60">
        <f>'Indicator Data'!J144/'Indicator Data'!$BC144</f>
        <v>2.8070080492780366E-4</v>
      </c>
      <c r="V142" s="59">
        <f t="shared" si="65"/>
        <v>1.2</v>
      </c>
      <c r="W142" s="59">
        <f t="shared" si="66"/>
        <v>0.6</v>
      </c>
      <c r="X142" s="59">
        <f t="shared" si="67"/>
        <v>0.9</v>
      </c>
      <c r="Y142" s="59">
        <f t="shared" si="68"/>
        <v>5.3</v>
      </c>
      <c r="Z142" s="59">
        <f t="shared" si="69"/>
        <v>5.0999999999999996</v>
      </c>
      <c r="AA142" s="59">
        <f t="shared" si="70"/>
        <v>0.1</v>
      </c>
      <c r="AB142" s="59">
        <f t="shared" si="71"/>
        <v>0</v>
      </c>
      <c r="AC142" s="59">
        <f t="shared" si="72"/>
        <v>0.1</v>
      </c>
      <c r="AD142" s="59">
        <f t="shared" si="73"/>
        <v>4.3</v>
      </c>
      <c r="AE142" s="59">
        <f t="shared" si="74"/>
        <v>2.5</v>
      </c>
      <c r="AF142" s="59">
        <f t="shared" si="75"/>
        <v>0.1</v>
      </c>
      <c r="AG142" s="59">
        <f>ROUND(IF('Indicator Data'!K144=0,0,IF('Indicator Data'!K144&gt;AG$194,10,IF('Indicator Data'!K144&lt;AG$195,0,10-(AG$194-'Indicator Data'!K144)/(AG$194-AG$195)*10))),1)</f>
        <v>6.7</v>
      </c>
      <c r="AH142" s="59">
        <f t="shared" si="76"/>
        <v>5.0999999999999996</v>
      </c>
      <c r="AI142" s="59">
        <f t="shared" si="77"/>
        <v>5.2</v>
      </c>
      <c r="AJ142" s="59">
        <f t="shared" si="78"/>
        <v>2.9</v>
      </c>
      <c r="AK142" s="59">
        <f t="shared" si="79"/>
        <v>2.2999999999999998</v>
      </c>
      <c r="AL142" s="59">
        <f t="shared" si="80"/>
        <v>2.6</v>
      </c>
      <c r="AM142" s="59">
        <f t="shared" si="81"/>
        <v>5.5</v>
      </c>
      <c r="AN142" s="59">
        <f t="shared" si="82"/>
        <v>6.3</v>
      </c>
      <c r="AO142" s="61">
        <f t="shared" si="83"/>
        <v>6.9</v>
      </c>
      <c r="AP142" s="61">
        <f t="shared" si="84"/>
        <v>8.1999999999999993</v>
      </c>
      <c r="AQ142" s="61">
        <f t="shared" si="85"/>
        <v>6.1</v>
      </c>
      <c r="AR142" s="61">
        <f t="shared" si="86"/>
        <v>4.4000000000000004</v>
      </c>
      <c r="AS142" s="59">
        <f t="shared" si="87"/>
        <v>6.5</v>
      </c>
      <c r="AT142" s="59">
        <f>IF('Indicator Data'!BD144&lt;1000,"x",ROUND((IF('Indicator Data'!L144&gt;AT$194,10,IF('Indicator Data'!L144&lt;AT$195,0,10-(AT$194-'Indicator Data'!L144)/(AT$194-AT$195)*10))),1))</f>
        <v>1.1000000000000001</v>
      </c>
      <c r="AU142" s="61">
        <f t="shared" si="88"/>
        <v>3.8</v>
      </c>
      <c r="AV142" s="62">
        <f t="shared" si="89"/>
        <v>6.1</v>
      </c>
      <c r="AW142" s="59">
        <f>ROUND(IF('Indicator Data'!M144=0,0,IF('Indicator Data'!M144&gt;AW$194,10,IF('Indicator Data'!M144&lt;AW$195,0,10-(AW$194-'Indicator Data'!M144)/(AW$194-AW$195)*10))),1)</f>
        <v>3.9</v>
      </c>
      <c r="AX142" s="59">
        <f>ROUND(IF('Indicator Data'!N144=0,0,IF(LOG('Indicator Data'!N144)&gt;LOG(AX$194),10,IF(LOG('Indicator Data'!N144)&lt;LOG(AX$195),0,10-(LOG(AX$194)-LOG('Indicator Data'!N144))/(LOG(AX$194)-LOG(AX$195))*10))),1)</f>
        <v>8.6</v>
      </c>
      <c r="AY142" s="61">
        <f t="shared" si="90"/>
        <v>6.9</v>
      </c>
      <c r="AZ142" s="59">
        <f>'Indicator Data'!O144</f>
        <v>2</v>
      </c>
      <c r="BA142" s="59">
        <f>'Indicator Data'!P144</f>
        <v>4</v>
      </c>
      <c r="BB142" s="61">
        <f t="shared" si="91"/>
        <v>7</v>
      </c>
      <c r="BC142" s="62">
        <f t="shared" si="92"/>
        <v>7</v>
      </c>
      <c r="BD142" s="16"/>
      <c r="BE142" s="108"/>
    </row>
    <row r="143" spans="1:57" s="4" customFormat="1" x14ac:dyDescent="0.25">
      <c r="A143" s="131" t="s">
        <v>264</v>
      </c>
      <c r="B143" s="63" t="s">
        <v>263</v>
      </c>
      <c r="C143" s="59">
        <f>ROUND(IF('Indicator Data'!C145=0,0.1,IF(LOG('Indicator Data'!C145)&gt;C$194,10,IF(LOG('Indicator Data'!C145)&lt;C$195,0,10-(C$194-LOG('Indicator Data'!C145))/(C$194-C$195)*10))),1)</f>
        <v>7.7</v>
      </c>
      <c r="D143" s="59">
        <f>ROUND(IF('Indicator Data'!D145=0,0.1,IF(LOG('Indicator Data'!D145)&gt;D$194,10,IF(LOG('Indicator Data'!D145)&lt;D$195,0,10-(D$194-LOG('Indicator Data'!D145))/(D$194-D$195)*10))),1)</f>
        <v>0.1</v>
      </c>
      <c r="E143" s="59">
        <f t="shared" si="62"/>
        <v>5</v>
      </c>
      <c r="F143" s="59">
        <f>ROUND(IF('Indicator Data'!E145="No data",0.1,IF('Indicator Data'!E145=0,0,IF(LOG('Indicator Data'!E145)&gt;F$194,10,IF(LOG('Indicator Data'!E145)&lt;F$195,0,10-(F$194-LOG('Indicator Data'!E145))/(F$194-F$195)*10)))),1)</f>
        <v>6.2</v>
      </c>
      <c r="G143" s="59">
        <f>ROUND(IF('Indicator Data'!F145=0,0,IF(LOG('Indicator Data'!F145)&gt;G$194,10,IF(LOG('Indicator Data'!F145)&lt;G$195,0,10-(G$194-LOG('Indicator Data'!F145))/(G$194-G$195)*10))),1)</f>
        <v>0</v>
      </c>
      <c r="H143" s="59">
        <f>ROUND(IF('Indicator Data'!G145=0,0,IF(LOG('Indicator Data'!G145)&gt;H$194,10,IF(LOG('Indicator Data'!G145)&lt;H$195,0,10-(H$194-LOG('Indicator Data'!G145))/(H$194-H$195)*10))),1)</f>
        <v>0</v>
      </c>
      <c r="I143" s="59">
        <f>ROUND(IF('Indicator Data'!H145=0,0,IF(LOG('Indicator Data'!H145)&gt;I$194,10,IF(LOG('Indicator Data'!H145)&lt;I$195,0,10-(I$194-LOG('Indicator Data'!H145))/(I$194-I$195)*10))),1)</f>
        <v>0</v>
      </c>
      <c r="J143" s="59">
        <f t="shared" si="63"/>
        <v>0</v>
      </c>
      <c r="K143" s="59">
        <f>ROUND(IF('Indicator Data'!I145=0,0,IF(LOG('Indicator Data'!I145)&gt;K$194,10,IF(LOG('Indicator Data'!I145)&lt;K$195,0,10-(K$194-LOG('Indicator Data'!I145))/(K$194-K$195)*10))),1)</f>
        <v>0</v>
      </c>
      <c r="L143" s="59">
        <f t="shared" si="64"/>
        <v>0</v>
      </c>
      <c r="M143" s="59">
        <f>ROUND(IF('Indicator Data'!J145=0,0,IF(LOG('Indicator Data'!J145)&gt;M$194,10,IF(LOG('Indicator Data'!J145)&lt;M$195,0,10-(M$194-LOG('Indicator Data'!J145))/(M$194-M$195)*10))),1)</f>
        <v>9.8000000000000007</v>
      </c>
      <c r="N143" s="60">
        <f>'Indicator Data'!C145/'Indicator Data'!$BC145</f>
        <v>1.0250646217896909E-3</v>
      </c>
      <c r="O143" s="60">
        <f>'Indicator Data'!D145/'Indicator Data'!$BC145</f>
        <v>0</v>
      </c>
      <c r="P143" s="60">
        <f>IF(F143=0.1,0,'Indicator Data'!E145/'Indicator Data'!$BC145)</f>
        <v>2.5210641519492591E-3</v>
      </c>
      <c r="Q143" s="60">
        <f>'Indicator Data'!F145/'Indicator Data'!$BC145</f>
        <v>0</v>
      </c>
      <c r="R143" s="60">
        <f>'Indicator Data'!G145/'Indicator Data'!$BC145</f>
        <v>0</v>
      </c>
      <c r="S143" s="60">
        <f>'Indicator Data'!H145/'Indicator Data'!$BC145</f>
        <v>0</v>
      </c>
      <c r="T143" s="60">
        <f>'Indicator Data'!I145/'Indicator Data'!$BC145</f>
        <v>0</v>
      </c>
      <c r="U143" s="60">
        <f>'Indicator Data'!J145/'Indicator Data'!$BC145</f>
        <v>6.781369112020731E-3</v>
      </c>
      <c r="V143" s="59">
        <f t="shared" si="65"/>
        <v>5.0999999999999996</v>
      </c>
      <c r="W143" s="59">
        <f t="shared" si="66"/>
        <v>0</v>
      </c>
      <c r="X143" s="59">
        <f t="shared" si="67"/>
        <v>2.9</v>
      </c>
      <c r="Y143" s="59">
        <f t="shared" si="68"/>
        <v>2.5</v>
      </c>
      <c r="Z143" s="59">
        <f t="shared" si="69"/>
        <v>0</v>
      </c>
      <c r="AA143" s="59">
        <f t="shared" si="70"/>
        <v>0</v>
      </c>
      <c r="AB143" s="59">
        <f t="shared" si="71"/>
        <v>0</v>
      </c>
      <c r="AC143" s="59">
        <f t="shared" si="72"/>
        <v>0</v>
      </c>
      <c r="AD143" s="59">
        <f t="shared" si="73"/>
        <v>0</v>
      </c>
      <c r="AE143" s="59">
        <f t="shared" si="74"/>
        <v>0</v>
      </c>
      <c r="AF143" s="59">
        <f t="shared" si="75"/>
        <v>2.2999999999999998</v>
      </c>
      <c r="AG143" s="59">
        <f>ROUND(IF('Indicator Data'!K145=0,0,IF('Indicator Data'!K145&gt;AG$194,10,IF('Indicator Data'!K145&lt;AG$195,0,10-(AG$194-'Indicator Data'!K145)/(AG$194-AG$195)*10))),1)</f>
        <v>5.3</v>
      </c>
      <c r="AH143" s="59">
        <f t="shared" si="76"/>
        <v>6.4</v>
      </c>
      <c r="AI143" s="59">
        <f t="shared" si="77"/>
        <v>0.1</v>
      </c>
      <c r="AJ143" s="59">
        <f t="shared" si="78"/>
        <v>0</v>
      </c>
      <c r="AK143" s="59">
        <f t="shared" si="79"/>
        <v>0</v>
      </c>
      <c r="AL143" s="59">
        <f t="shared" si="80"/>
        <v>0</v>
      </c>
      <c r="AM143" s="59">
        <f t="shared" si="81"/>
        <v>0</v>
      </c>
      <c r="AN143" s="59">
        <f t="shared" si="82"/>
        <v>7.7</v>
      </c>
      <c r="AO143" s="61">
        <f t="shared" si="83"/>
        <v>4</v>
      </c>
      <c r="AP143" s="61">
        <f t="shared" si="84"/>
        <v>4.5999999999999996</v>
      </c>
      <c r="AQ143" s="61">
        <f t="shared" si="85"/>
        <v>0</v>
      </c>
      <c r="AR143" s="61">
        <f t="shared" si="86"/>
        <v>0</v>
      </c>
      <c r="AS143" s="59">
        <f t="shared" si="87"/>
        <v>6.5</v>
      </c>
      <c r="AT143" s="59">
        <f>IF('Indicator Data'!BD145&lt;1000,"x",ROUND((IF('Indicator Data'!L145&gt;AT$194,10,IF('Indicator Data'!L145&lt;AT$195,0,10-(AT$194-'Indicator Data'!L145)/(AT$194-AT$195)*10))),1))</f>
        <v>2.2000000000000002</v>
      </c>
      <c r="AU143" s="61">
        <f t="shared" si="88"/>
        <v>4.4000000000000004</v>
      </c>
      <c r="AV143" s="62">
        <f t="shared" si="89"/>
        <v>2.9</v>
      </c>
      <c r="AW143" s="59">
        <f>ROUND(IF('Indicator Data'!M145=0,0,IF('Indicator Data'!M145&gt;AW$194,10,IF('Indicator Data'!M145&lt;AW$195,0,10-(AW$194-'Indicator Data'!M145)/(AW$194-AW$195)*10))),1)</f>
        <v>1.4</v>
      </c>
      <c r="AX143" s="59">
        <f>ROUND(IF('Indicator Data'!N145=0,0,IF(LOG('Indicator Data'!N145)&gt;LOG(AX$194),10,IF(LOG('Indicator Data'!N145)&lt;LOG(AX$195),0,10-(LOG(AX$194)-LOG('Indicator Data'!N145))/(LOG(AX$194)-LOG(AX$195))*10))),1)</f>
        <v>4.5</v>
      </c>
      <c r="AY143" s="61">
        <f t="shared" si="90"/>
        <v>3.1</v>
      </c>
      <c r="AZ143" s="59">
        <f>'Indicator Data'!O145</f>
        <v>3</v>
      </c>
      <c r="BA143" s="59">
        <f>'Indicator Data'!P145</f>
        <v>0</v>
      </c>
      <c r="BB143" s="61">
        <f t="shared" si="91"/>
        <v>0</v>
      </c>
      <c r="BC143" s="62">
        <f t="shared" si="92"/>
        <v>2.2000000000000002</v>
      </c>
      <c r="BD143" s="16"/>
      <c r="BE143" s="108"/>
    </row>
    <row r="144" spans="1:57" s="4" customFormat="1" x14ac:dyDescent="0.25">
      <c r="A144" s="131" t="s">
        <v>266</v>
      </c>
      <c r="B144" s="63" t="s">
        <v>265</v>
      </c>
      <c r="C144" s="59">
        <f>ROUND(IF('Indicator Data'!C146=0,0.1,IF(LOG('Indicator Data'!C146)&gt;C$194,10,IF(LOG('Indicator Data'!C146)&lt;C$195,0,10-(C$194-LOG('Indicator Data'!C146))/(C$194-C$195)*10))),1)</f>
        <v>2.6</v>
      </c>
      <c r="D144" s="59">
        <f>ROUND(IF('Indicator Data'!D146=0,0.1,IF(LOG('Indicator Data'!D146)&gt;D$194,10,IF(LOG('Indicator Data'!D146)&lt;D$195,0,10-(D$194-LOG('Indicator Data'!D146))/(D$194-D$195)*10))),1)</f>
        <v>0.1</v>
      </c>
      <c r="E144" s="59">
        <f t="shared" si="62"/>
        <v>1.4</v>
      </c>
      <c r="F144" s="59">
        <f>ROUND(IF('Indicator Data'!E146="No data",0.1,IF('Indicator Data'!E146=0,0,IF(LOG('Indicator Data'!E146)&gt;F$194,10,IF(LOG('Indicator Data'!E146)&lt;F$195,0,10-(F$194-LOG('Indicator Data'!E146))/(F$194-F$195)*10)))),1)</f>
        <v>0.1</v>
      </c>
      <c r="G144" s="59">
        <f>ROUND(IF('Indicator Data'!F146=0,0,IF(LOG('Indicator Data'!F146)&gt;G$194,10,IF(LOG('Indicator Data'!F146)&lt;G$195,0,10-(G$194-LOG('Indicator Data'!F146))/(G$194-G$195)*10))),1)</f>
        <v>0</v>
      </c>
      <c r="H144" s="59">
        <f>ROUND(IF('Indicator Data'!G146=0,0,IF(LOG('Indicator Data'!G146)&gt;H$194,10,IF(LOG('Indicator Data'!G146)&lt;H$195,0,10-(H$194-LOG('Indicator Data'!G146))/(H$194-H$195)*10))),1)</f>
        <v>2.5</v>
      </c>
      <c r="I144" s="59">
        <f>ROUND(IF('Indicator Data'!H146=0,0,IF(LOG('Indicator Data'!H146)&gt;I$194,10,IF(LOG('Indicator Data'!H146)&lt;I$195,0,10-(I$194-LOG('Indicator Data'!H146))/(I$194-I$195)*10))),1)</f>
        <v>4.0999999999999996</v>
      </c>
      <c r="J144" s="59">
        <f t="shared" si="63"/>
        <v>3.3</v>
      </c>
      <c r="K144" s="59">
        <f>ROUND(IF('Indicator Data'!I146=0,0,IF(LOG('Indicator Data'!I146)&gt;K$194,10,IF(LOG('Indicator Data'!I146)&lt;K$195,0,10-(K$194-LOG('Indicator Data'!I146))/(K$194-K$195)*10))),1)</f>
        <v>2.7</v>
      </c>
      <c r="L144" s="59">
        <f t="shared" si="64"/>
        <v>3</v>
      </c>
      <c r="M144" s="59">
        <f>ROUND(IF('Indicator Data'!J146=0,0,IF(LOG('Indicator Data'!J146)&gt;M$194,10,IF(LOG('Indicator Data'!J146)&lt;M$195,0,10-(M$194-LOG('Indicator Data'!J146))/(M$194-M$195)*10))),1)</f>
        <v>0</v>
      </c>
      <c r="N144" s="60">
        <f>'Indicator Data'!C146/'Indicator Data'!$BC146</f>
        <v>2.0543751917047677E-3</v>
      </c>
      <c r="O144" s="60">
        <f>'Indicator Data'!D146/'Indicator Data'!$BC146</f>
        <v>0</v>
      </c>
      <c r="P144" s="60">
        <f>IF(F144=0.1,0,'Indicator Data'!E146/'Indicator Data'!$BC146)</f>
        <v>0</v>
      </c>
      <c r="Q144" s="60">
        <f>'Indicator Data'!F146/'Indicator Data'!$BC146</f>
        <v>0</v>
      </c>
      <c r="R144" s="60">
        <f>'Indicator Data'!G146/'Indicator Data'!$BC146</f>
        <v>1.9E-2</v>
      </c>
      <c r="S144" s="60">
        <f>'Indicator Data'!H146/'Indicator Data'!$BC146</f>
        <v>6.000000000000001E-3</v>
      </c>
      <c r="T144" s="60">
        <f>'Indicator Data'!I146/'Indicator Data'!$BC146</f>
        <v>4.3024210896859233E-6</v>
      </c>
      <c r="U144" s="60">
        <f>'Indicator Data'!J146/'Indicator Data'!$BC146</f>
        <v>0</v>
      </c>
      <c r="V144" s="59">
        <f t="shared" si="65"/>
        <v>10</v>
      </c>
      <c r="W144" s="59">
        <f t="shared" si="66"/>
        <v>0</v>
      </c>
      <c r="X144" s="59">
        <f t="shared" si="67"/>
        <v>7.6</v>
      </c>
      <c r="Y144" s="59">
        <f t="shared" si="68"/>
        <v>0.1</v>
      </c>
      <c r="Z144" s="59">
        <f t="shared" si="69"/>
        <v>0</v>
      </c>
      <c r="AA144" s="59">
        <f t="shared" si="70"/>
        <v>9.5</v>
      </c>
      <c r="AB144" s="59">
        <f t="shared" si="71"/>
        <v>10</v>
      </c>
      <c r="AC144" s="59">
        <f t="shared" si="72"/>
        <v>9.8000000000000007</v>
      </c>
      <c r="AD144" s="59">
        <f t="shared" si="73"/>
        <v>7.3</v>
      </c>
      <c r="AE144" s="59">
        <f t="shared" si="74"/>
        <v>8.9</v>
      </c>
      <c r="AF144" s="59">
        <f t="shared" si="75"/>
        <v>0</v>
      </c>
      <c r="AG144" s="59">
        <f>ROUND(IF('Indicator Data'!K146=0,0,IF('Indicator Data'!K146&gt;AG$194,10,IF('Indicator Data'!K146&lt;AG$195,0,10-(AG$194-'Indicator Data'!K146)/(AG$194-AG$195)*10))),1)</f>
        <v>0</v>
      </c>
      <c r="AH144" s="59">
        <f t="shared" si="76"/>
        <v>6.3</v>
      </c>
      <c r="AI144" s="59">
        <f t="shared" si="77"/>
        <v>0.1</v>
      </c>
      <c r="AJ144" s="59">
        <f t="shared" si="78"/>
        <v>6</v>
      </c>
      <c r="AK144" s="59">
        <f t="shared" si="79"/>
        <v>7.1</v>
      </c>
      <c r="AL144" s="59">
        <f t="shared" si="80"/>
        <v>6.6</v>
      </c>
      <c r="AM144" s="59">
        <f t="shared" si="81"/>
        <v>5</v>
      </c>
      <c r="AN144" s="59">
        <f t="shared" si="82"/>
        <v>0</v>
      </c>
      <c r="AO144" s="61">
        <f t="shared" si="83"/>
        <v>5.3</v>
      </c>
      <c r="AP144" s="61">
        <f t="shared" si="84"/>
        <v>0.1</v>
      </c>
      <c r="AQ144" s="61">
        <f t="shared" si="85"/>
        <v>0</v>
      </c>
      <c r="AR144" s="61">
        <f t="shared" si="86"/>
        <v>6.9</v>
      </c>
      <c r="AS144" s="59">
        <f t="shared" si="87"/>
        <v>0</v>
      </c>
      <c r="AT144" s="59" t="str">
        <f>IF('Indicator Data'!BD146&lt;1000,"x",ROUND((IF('Indicator Data'!L146&gt;AT$194,10,IF('Indicator Data'!L146&lt;AT$195,0,10-(AT$194-'Indicator Data'!L146)/(AT$194-AT$195)*10))),1))</f>
        <v>x</v>
      </c>
      <c r="AU144" s="61">
        <f t="shared" si="88"/>
        <v>0</v>
      </c>
      <c r="AV144" s="62">
        <f t="shared" si="89"/>
        <v>3.1</v>
      </c>
      <c r="AW144" s="59">
        <f>ROUND(IF('Indicator Data'!M146=0,0,IF('Indicator Data'!M146&gt;AW$194,10,IF('Indicator Data'!M146&lt;AW$195,0,10-(AW$194-'Indicator Data'!M146)/(AW$194-AW$195)*10))),1)</f>
        <v>0</v>
      </c>
      <c r="AX144" s="59">
        <f>ROUND(IF('Indicator Data'!N146=0,0,IF(LOG('Indicator Data'!N146)&gt;LOG(AX$194),10,IF(LOG('Indicator Data'!N146)&lt;LOG(AX$195),0,10-(LOG(AX$194)-LOG('Indicator Data'!N146))/(LOG(AX$194)-LOG(AX$195))*10))),1)</f>
        <v>0</v>
      </c>
      <c r="AY144" s="61">
        <f t="shared" si="90"/>
        <v>0</v>
      </c>
      <c r="AZ144" s="59">
        <f>'Indicator Data'!O146</f>
        <v>0</v>
      </c>
      <c r="BA144" s="59">
        <f>'Indicator Data'!P146</f>
        <v>0</v>
      </c>
      <c r="BB144" s="61">
        <f t="shared" si="91"/>
        <v>0</v>
      </c>
      <c r="BC144" s="62">
        <f t="shared" si="92"/>
        <v>0</v>
      </c>
      <c r="BD144" s="16"/>
      <c r="BE144" s="108"/>
    </row>
    <row r="145" spans="1:58" s="4" customFormat="1" x14ac:dyDescent="0.25">
      <c r="A145" s="131" t="s">
        <v>268</v>
      </c>
      <c r="B145" s="63" t="s">
        <v>267</v>
      </c>
      <c r="C145" s="59">
        <f>ROUND(IF('Indicator Data'!C147=0,0.1,IF(LOG('Indicator Data'!C147)&gt;C$194,10,IF(LOG('Indicator Data'!C147)&lt;C$195,0,10-(C$194-LOG('Indicator Data'!C147))/(C$194-C$195)*10))),1)</f>
        <v>3.8</v>
      </c>
      <c r="D145" s="59">
        <f>ROUND(IF('Indicator Data'!D147=0,0.1,IF(LOG('Indicator Data'!D147)&gt;D$194,10,IF(LOG('Indicator Data'!D147)&lt;D$195,0,10-(D$194-LOG('Indicator Data'!D147))/(D$194-D$195)*10))),1)</f>
        <v>0.1</v>
      </c>
      <c r="E145" s="59">
        <f t="shared" si="62"/>
        <v>2.1</v>
      </c>
      <c r="F145" s="59">
        <f>ROUND(IF('Indicator Data'!E147="No data",0.1,IF('Indicator Data'!E147=0,0,IF(LOG('Indicator Data'!E147)&gt;F$194,10,IF(LOG('Indicator Data'!E147)&lt;F$195,0,10-(F$194-LOG('Indicator Data'!E147))/(F$194-F$195)*10)))),1)</f>
        <v>0.1</v>
      </c>
      <c r="G145" s="59">
        <f>ROUND(IF('Indicator Data'!F147=0,0,IF(LOG('Indicator Data'!F147)&gt;G$194,10,IF(LOG('Indicator Data'!F147)&lt;G$195,0,10-(G$194-LOG('Indicator Data'!F147))/(G$194-G$195)*10))),1)</f>
        <v>0</v>
      </c>
      <c r="H145" s="59">
        <f>ROUND(IF('Indicator Data'!G147=0,0,IF(LOG('Indicator Data'!G147)&gt;H$194,10,IF(LOG('Indicator Data'!G147)&lt;H$195,0,10-(H$194-LOG('Indicator Data'!G147))/(H$194-H$195)*10))),1)</f>
        <v>3.4</v>
      </c>
      <c r="I145" s="59">
        <f>ROUND(IF('Indicator Data'!H147=0,0,IF(LOG('Indicator Data'!H147)&gt;I$194,10,IF(LOG('Indicator Data'!H147)&lt;I$195,0,10-(I$194-LOG('Indicator Data'!H147))/(I$194-I$195)*10))),1)</f>
        <v>4.2</v>
      </c>
      <c r="J145" s="59">
        <f t="shared" si="63"/>
        <v>3.8</v>
      </c>
      <c r="K145" s="59">
        <f>ROUND(IF('Indicator Data'!I147=0,0,IF(LOG('Indicator Data'!I147)&gt;K$194,10,IF(LOG('Indicator Data'!I147)&lt;K$195,0,10-(K$194-LOG('Indicator Data'!I147))/(K$194-K$195)*10))),1)</f>
        <v>5.9</v>
      </c>
      <c r="L145" s="59">
        <f t="shared" si="64"/>
        <v>4.9000000000000004</v>
      </c>
      <c r="M145" s="59">
        <f>ROUND(IF('Indicator Data'!J147=0,0,IF(LOG('Indicator Data'!J147)&gt;M$194,10,IF(LOG('Indicator Data'!J147)&lt;M$195,0,10-(M$194-LOG('Indicator Data'!J147))/(M$194-M$195)*10))),1)</f>
        <v>0</v>
      </c>
      <c r="N145" s="60">
        <f>'Indicator Data'!C147/'Indicator Data'!$BC147</f>
        <v>2.0788796313031491E-3</v>
      </c>
      <c r="O145" s="60">
        <f>'Indicator Data'!D147/'Indicator Data'!$BC147</f>
        <v>0</v>
      </c>
      <c r="P145" s="60">
        <f>IF(F145=0.1,0,'Indicator Data'!E147/'Indicator Data'!$BC147)</f>
        <v>0</v>
      </c>
      <c r="Q145" s="60">
        <f>'Indicator Data'!F147/'Indicator Data'!$BC147</f>
        <v>0</v>
      </c>
      <c r="R145" s="60">
        <f>'Indicator Data'!G147/'Indicator Data'!$BC147</f>
        <v>1.3999999999999999E-2</v>
      </c>
      <c r="S145" s="60">
        <f>'Indicator Data'!H147/'Indicator Data'!$BC147</f>
        <v>2E-3</v>
      </c>
      <c r="T145" s="60">
        <f>'Indicator Data'!I147/'Indicator Data'!$BC147</f>
        <v>5.5049422229867126E-5</v>
      </c>
      <c r="U145" s="60">
        <f>'Indicator Data'!J147/'Indicator Data'!$BC147</f>
        <v>0</v>
      </c>
      <c r="V145" s="59">
        <f t="shared" si="65"/>
        <v>10</v>
      </c>
      <c r="W145" s="59">
        <f t="shared" si="66"/>
        <v>0</v>
      </c>
      <c r="X145" s="59">
        <f t="shared" si="67"/>
        <v>7.6</v>
      </c>
      <c r="Y145" s="59">
        <f t="shared" si="68"/>
        <v>0.1</v>
      </c>
      <c r="Z145" s="59">
        <f t="shared" si="69"/>
        <v>0</v>
      </c>
      <c r="AA145" s="59">
        <f t="shared" si="70"/>
        <v>7</v>
      </c>
      <c r="AB145" s="59">
        <f t="shared" si="71"/>
        <v>4</v>
      </c>
      <c r="AC145" s="59">
        <f t="shared" si="72"/>
        <v>5.7</v>
      </c>
      <c r="AD145" s="59">
        <f t="shared" si="73"/>
        <v>9.5</v>
      </c>
      <c r="AE145" s="59">
        <f t="shared" si="74"/>
        <v>8.1999999999999993</v>
      </c>
      <c r="AF145" s="59">
        <f t="shared" si="75"/>
        <v>0</v>
      </c>
      <c r="AG145" s="59">
        <f>ROUND(IF('Indicator Data'!K147=0,0,IF('Indicator Data'!K147&gt;AG$194,10,IF('Indicator Data'!K147&lt;AG$195,0,10-(AG$194-'Indicator Data'!K147)/(AG$194-AG$195)*10))),1)</f>
        <v>1.3</v>
      </c>
      <c r="AH145" s="59">
        <f t="shared" si="76"/>
        <v>6.9</v>
      </c>
      <c r="AI145" s="59">
        <f t="shared" si="77"/>
        <v>0.1</v>
      </c>
      <c r="AJ145" s="59">
        <f t="shared" si="78"/>
        <v>5.2</v>
      </c>
      <c r="AK145" s="59">
        <f t="shared" si="79"/>
        <v>4.0999999999999996</v>
      </c>
      <c r="AL145" s="59">
        <f t="shared" si="80"/>
        <v>4.7</v>
      </c>
      <c r="AM145" s="59">
        <f t="shared" si="81"/>
        <v>7.7</v>
      </c>
      <c r="AN145" s="59">
        <f t="shared" si="82"/>
        <v>0</v>
      </c>
      <c r="AO145" s="61">
        <f t="shared" si="83"/>
        <v>5.5</v>
      </c>
      <c r="AP145" s="61">
        <f t="shared" si="84"/>
        <v>0.1</v>
      </c>
      <c r="AQ145" s="61">
        <f t="shared" si="85"/>
        <v>0</v>
      </c>
      <c r="AR145" s="61">
        <f t="shared" si="86"/>
        <v>6.9</v>
      </c>
      <c r="AS145" s="59">
        <f t="shared" si="87"/>
        <v>0.7</v>
      </c>
      <c r="AT145" s="59" t="str">
        <f>IF('Indicator Data'!BD147&lt;1000,"x",ROUND((IF('Indicator Data'!L147&gt;AT$194,10,IF('Indicator Data'!L147&lt;AT$195,0,10-(AT$194-'Indicator Data'!L147)/(AT$194-AT$195)*10))),1))</f>
        <v>x</v>
      </c>
      <c r="AU145" s="61">
        <f t="shared" si="88"/>
        <v>0.7</v>
      </c>
      <c r="AV145" s="62">
        <f t="shared" si="89"/>
        <v>3.2</v>
      </c>
      <c r="AW145" s="59">
        <f>ROUND(IF('Indicator Data'!M147=0,0,IF('Indicator Data'!M147&gt;AW$194,10,IF('Indicator Data'!M147&lt;AW$195,0,10-(AW$194-'Indicator Data'!M147)/(AW$194-AW$195)*10))),1)</f>
        <v>0</v>
      </c>
      <c r="AX145" s="59">
        <f>ROUND(IF('Indicator Data'!N147=0,0,IF(LOG('Indicator Data'!N147)&gt;LOG(AX$194),10,IF(LOG('Indicator Data'!N147)&lt;LOG(AX$195),0,10-(LOG(AX$194)-LOG('Indicator Data'!N147))/(LOG(AX$194)-LOG(AX$195))*10))),1)</f>
        <v>0</v>
      </c>
      <c r="AY145" s="61">
        <f t="shared" si="90"/>
        <v>0</v>
      </c>
      <c r="AZ145" s="59">
        <f>'Indicator Data'!O147</f>
        <v>0</v>
      </c>
      <c r="BA145" s="59">
        <f>'Indicator Data'!P147</f>
        <v>0</v>
      </c>
      <c r="BB145" s="61">
        <f t="shared" si="91"/>
        <v>0</v>
      </c>
      <c r="BC145" s="62">
        <f t="shared" si="92"/>
        <v>0</v>
      </c>
      <c r="BD145" s="16"/>
      <c r="BE145" s="108"/>
    </row>
    <row r="146" spans="1:58" s="4" customFormat="1" x14ac:dyDescent="0.25">
      <c r="A146" s="131" t="s">
        <v>270</v>
      </c>
      <c r="B146" s="63" t="s">
        <v>269</v>
      </c>
      <c r="C146" s="59">
        <f>ROUND(IF('Indicator Data'!C148=0,0.1,IF(LOG('Indicator Data'!C148)&gt;C$194,10,IF(LOG('Indicator Data'!C148)&lt;C$195,0,10-(C$194-LOG('Indicator Data'!C148))/(C$194-C$195)*10))),1)</f>
        <v>3.3</v>
      </c>
      <c r="D146" s="59">
        <f>ROUND(IF('Indicator Data'!D148=0,0.1,IF(LOG('Indicator Data'!D148)&gt;D$194,10,IF(LOG('Indicator Data'!D148)&lt;D$195,0,10-(D$194-LOG('Indicator Data'!D148))/(D$194-D$195)*10))),1)</f>
        <v>0.1</v>
      </c>
      <c r="E146" s="59">
        <f t="shared" si="62"/>
        <v>1.8</v>
      </c>
      <c r="F146" s="59">
        <f>ROUND(IF('Indicator Data'!E148="No data",0.1,IF('Indicator Data'!E148=0,0,IF(LOG('Indicator Data'!E148)&gt;F$194,10,IF(LOG('Indicator Data'!E148)&lt;F$195,0,10-(F$194-LOG('Indicator Data'!E148))/(F$194-F$195)*10)))),1)</f>
        <v>0.1</v>
      </c>
      <c r="G146" s="59">
        <f>ROUND(IF('Indicator Data'!F148=0,0,IF(LOG('Indicator Data'!F148)&gt;G$194,10,IF(LOG('Indicator Data'!F148)&lt;G$195,0,10-(G$194-LOG('Indicator Data'!F148))/(G$194-G$195)*10))),1)</f>
        <v>0</v>
      </c>
      <c r="H146" s="59">
        <f>ROUND(IF('Indicator Data'!G148=0,0,IF(LOG('Indicator Data'!G148)&gt;H$194,10,IF(LOG('Indicator Data'!G148)&lt;H$195,0,10-(H$194-LOG('Indicator Data'!G148))/(H$194-H$195)*10))),1)</f>
        <v>2.9</v>
      </c>
      <c r="I146" s="59">
        <f>ROUND(IF('Indicator Data'!H148=0,0,IF(LOG('Indicator Data'!H148)&gt;I$194,10,IF(LOG('Indicator Data'!H148)&lt;I$195,0,10-(I$194-LOG('Indicator Data'!H148))/(I$194-I$195)*10))),1)</f>
        <v>3.8</v>
      </c>
      <c r="J146" s="59">
        <f t="shared" si="63"/>
        <v>3.4</v>
      </c>
      <c r="K146" s="59">
        <f>ROUND(IF('Indicator Data'!I148=0,0,IF(LOG('Indicator Data'!I148)&gt;K$194,10,IF(LOG('Indicator Data'!I148)&lt;K$195,0,10-(K$194-LOG('Indicator Data'!I148))/(K$194-K$195)*10))),1)</f>
        <v>2.2000000000000002</v>
      </c>
      <c r="L146" s="59">
        <f t="shared" si="64"/>
        <v>2.8</v>
      </c>
      <c r="M146" s="59">
        <f>ROUND(IF('Indicator Data'!J148=0,0,IF(LOG('Indicator Data'!J148)&gt;M$194,10,IF(LOG('Indicator Data'!J148)&lt;M$195,0,10-(M$194-LOG('Indicator Data'!J148))/(M$194-M$195)*10))),1)</f>
        <v>0</v>
      </c>
      <c r="N146" s="60">
        <f>'Indicator Data'!C148/'Indicator Data'!$BC148</f>
        <v>2.0099123996777449E-3</v>
      </c>
      <c r="O146" s="60">
        <f>'Indicator Data'!D148/'Indicator Data'!$BC148</f>
        <v>0</v>
      </c>
      <c r="P146" s="60">
        <f>IF(F146=0.1,0,'Indicator Data'!E148/'Indicator Data'!$BC148)</f>
        <v>0</v>
      </c>
      <c r="Q146" s="60">
        <f>'Indicator Data'!F148/'Indicator Data'!$BC148</f>
        <v>0</v>
      </c>
      <c r="R146" s="60">
        <f>'Indicator Data'!G148/'Indicator Data'!$BC148</f>
        <v>1.4000000000000002E-2</v>
      </c>
      <c r="S146" s="60">
        <f>'Indicator Data'!H148/'Indicator Data'!$BC148</f>
        <v>1.9752373571013371E-3</v>
      </c>
      <c r="T146" s="60">
        <f>'Indicator Data'!I148/'Indicator Data'!$BC148</f>
        <v>1.1625653943034296E-6</v>
      </c>
      <c r="U146" s="60">
        <f>'Indicator Data'!J148/'Indicator Data'!$BC148</f>
        <v>0</v>
      </c>
      <c r="V146" s="59">
        <f t="shared" si="65"/>
        <v>10</v>
      </c>
      <c r="W146" s="59">
        <f t="shared" si="66"/>
        <v>0</v>
      </c>
      <c r="X146" s="59">
        <f t="shared" si="67"/>
        <v>7.6</v>
      </c>
      <c r="Y146" s="59">
        <f t="shared" si="68"/>
        <v>0.1</v>
      </c>
      <c r="Z146" s="59">
        <f t="shared" si="69"/>
        <v>0</v>
      </c>
      <c r="AA146" s="59">
        <f t="shared" si="70"/>
        <v>7</v>
      </c>
      <c r="AB146" s="59">
        <f t="shared" si="71"/>
        <v>4</v>
      </c>
      <c r="AC146" s="59">
        <f t="shared" si="72"/>
        <v>5.7</v>
      </c>
      <c r="AD146" s="59">
        <f t="shared" si="73"/>
        <v>6.1</v>
      </c>
      <c r="AE146" s="59">
        <f t="shared" si="74"/>
        <v>5.9</v>
      </c>
      <c r="AF146" s="59">
        <f t="shared" si="75"/>
        <v>0</v>
      </c>
      <c r="AG146" s="59">
        <f>ROUND(IF('Indicator Data'!K148=0,0,IF('Indicator Data'!K148&gt;AG$194,10,IF('Indicator Data'!K148&lt;AG$195,0,10-(AG$194-'Indicator Data'!K148)/(AG$194-AG$195)*10))),1)</f>
        <v>0</v>
      </c>
      <c r="AH146" s="59">
        <f t="shared" si="76"/>
        <v>6.7</v>
      </c>
      <c r="AI146" s="59">
        <f t="shared" si="77"/>
        <v>0.1</v>
      </c>
      <c r="AJ146" s="59">
        <f t="shared" si="78"/>
        <v>5</v>
      </c>
      <c r="AK146" s="59">
        <f t="shared" si="79"/>
        <v>3.9</v>
      </c>
      <c r="AL146" s="59">
        <f t="shared" si="80"/>
        <v>4.5</v>
      </c>
      <c r="AM146" s="59">
        <f t="shared" si="81"/>
        <v>4.2</v>
      </c>
      <c r="AN146" s="59">
        <f t="shared" si="82"/>
        <v>0</v>
      </c>
      <c r="AO146" s="61">
        <f t="shared" si="83"/>
        <v>5.4</v>
      </c>
      <c r="AP146" s="61">
        <f t="shared" si="84"/>
        <v>0.1</v>
      </c>
      <c r="AQ146" s="61">
        <f t="shared" si="85"/>
        <v>0</v>
      </c>
      <c r="AR146" s="61">
        <f t="shared" si="86"/>
        <v>4.5</v>
      </c>
      <c r="AS146" s="59">
        <f t="shared" si="87"/>
        <v>0</v>
      </c>
      <c r="AT146" s="59" t="str">
        <f>IF('Indicator Data'!BD148&lt;1000,"x",ROUND((IF('Indicator Data'!L148&gt;AT$194,10,IF('Indicator Data'!L148&lt;AT$195,0,10-(AT$194-'Indicator Data'!L148)/(AT$194-AT$195)*10))),1))</f>
        <v>x</v>
      </c>
      <c r="AU146" s="61">
        <f t="shared" si="88"/>
        <v>0</v>
      </c>
      <c r="AV146" s="62">
        <f t="shared" si="89"/>
        <v>2.4</v>
      </c>
      <c r="AW146" s="59">
        <f>ROUND(IF('Indicator Data'!M148=0,0,IF('Indicator Data'!M148&gt;AW$194,10,IF('Indicator Data'!M148&lt;AW$195,0,10-(AW$194-'Indicator Data'!M148)/(AW$194-AW$195)*10))),1)</f>
        <v>0</v>
      </c>
      <c r="AX146" s="59">
        <f>ROUND(IF('Indicator Data'!N148=0,0,IF(LOG('Indicator Data'!N148)&gt;LOG(AX$194),10,IF(LOG('Indicator Data'!N148)&lt;LOG(AX$195),0,10-(LOG(AX$194)-LOG('Indicator Data'!N148))/(LOG(AX$194)-LOG(AX$195))*10))),1)</f>
        <v>0</v>
      </c>
      <c r="AY146" s="61">
        <f t="shared" si="90"/>
        <v>0</v>
      </c>
      <c r="AZ146" s="59">
        <f>'Indicator Data'!O148</f>
        <v>0</v>
      </c>
      <c r="BA146" s="59">
        <f>'Indicator Data'!P148</f>
        <v>0</v>
      </c>
      <c r="BB146" s="61">
        <f t="shared" si="91"/>
        <v>0</v>
      </c>
      <c r="BC146" s="62">
        <f t="shared" si="92"/>
        <v>0</v>
      </c>
      <c r="BD146" s="16"/>
      <c r="BE146" s="108"/>
    </row>
    <row r="147" spans="1:58" s="4" customFormat="1" x14ac:dyDescent="0.25">
      <c r="A147" s="131" t="s">
        <v>272</v>
      </c>
      <c r="B147" s="63" t="s">
        <v>271</v>
      </c>
      <c r="C147" s="59">
        <f>ROUND(IF('Indicator Data'!C149=0,0.1,IF(LOG('Indicator Data'!C149)&gt;C$194,10,IF(LOG('Indicator Data'!C149)&lt;C$195,0,10-(C$194-LOG('Indicator Data'!C149))/(C$194-C$195)*10))),1)</f>
        <v>0.1</v>
      </c>
      <c r="D147" s="59">
        <f>ROUND(IF('Indicator Data'!D149=0,0.1,IF(LOG('Indicator Data'!D149)&gt;D$194,10,IF(LOG('Indicator Data'!D149)&lt;D$195,0,10-(D$194-LOG('Indicator Data'!D149))/(D$194-D$195)*10))),1)</f>
        <v>0.1</v>
      </c>
      <c r="E147" s="59">
        <f t="shared" si="62"/>
        <v>0.1</v>
      </c>
      <c r="F147" s="59">
        <f>ROUND(IF('Indicator Data'!E149="No data",0.1,IF('Indicator Data'!E149=0,0,IF(LOG('Indicator Data'!E149)&gt;F$194,10,IF(LOG('Indicator Data'!E149)&lt;F$195,0,10-(F$194-LOG('Indicator Data'!E149))/(F$194-F$195)*10)))),1)</f>
        <v>0.1</v>
      </c>
      <c r="G147" s="59">
        <f>ROUND(IF('Indicator Data'!F149=0,0,IF(LOG('Indicator Data'!F149)&gt;G$194,10,IF(LOG('Indicator Data'!F149)&lt;G$195,0,10-(G$194-LOG('Indicator Data'!F149))/(G$194-G$195)*10))),1)</f>
        <v>0</v>
      </c>
      <c r="H147" s="59">
        <f>ROUND(IF('Indicator Data'!G149=0,0,IF(LOG('Indicator Data'!G149)&gt;H$194,10,IF(LOG('Indicator Data'!G149)&lt;H$195,0,10-(H$194-LOG('Indicator Data'!G149))/(H$194-H$195)*10))),1)</f>
        <v>3.9</v>
      </c>
      <c r="I147" s="59">
        <f>ROUND(IF('Indicator Data'!H149=0,0,IF(LOG('Indicator Data'!H149)&gt;I$194,10,IF(LOG('Indicator Data'!H149)&lt;I$195,0,10-(I$194-LOG('Indicator Data'!H149))/(I$194-I$195)*10))),1)</f>
        <v>4.3</v>
      </c>
      <c r="J147" s="59">
        <f t="shared" si="63"/>
        <v>4.0999999999999996</v>
      </c>
      <c r="K147" s="59">
        <f>ROUND(IF('Indicator Data'!I149=0,0,IF(LOG('Indicator Data'!I149)&gt;K$194,10,IF(LOG('Indicator Data'!I149)&lt;K$195,0,10-(K$194-LOG('Indicator Data'!I149))/(K$194-K$195)*10))),1)</f>
        <v>0</v>
      </c>
      <c r="L147" s="59">
        <f t="shared" si="64"/>
        <v>2.2999999999999998</v>
      </c>
      <c r="M147" s="59">
        <f>ROUND(IF('Indicator Data'!J149=0,0,IF(LOG('Indicator Data'!J149)&gt;M$194,10,IF(LOG('Indicator Data'!J149)&lt;M$195,0,10-(M$194-LOG('Indicator Data'!J149))/(M$194-M$195)*10))),1)</f>
        <v>0</v>
      </c>
      <c r="N147" s="60">
        <f>'Indicator Data'!C149/'Indicator Data'!$BC149</f>
        <v>0</v>
      </c>
      <c r="O147" s="60">
        <f>'Indicator Data'!D149/'Indicator Data'!$BC149</f>
        <v>0</v>
      </c>
      <c r="P147" s="60">
        <f>IF(F147=0.1,0,'Indicator Data'!E149/'Indicator Data'!$BC149)</f>
        <v>0</v>
      </c>
      <c r="Q147" s="60">
        <f>'Indicator Data'!F149/'Indicator Data'!$BC149</f>
        <v>4.0925740244326669E-8</v>
      </c>
      <c r="R147" s="60">
        <f>'Indicator Data'!G149/'Indicator Data'!$BC149</f>
        <v>1.9000000000000003E-2</v>
      </c>
      <c r="S147" s="60">
        <f>'Indicator Data'!H149/'Indicator Data'!$BC149</f>
        <v>2E-3</v>
      </c>
      <c r="T147" s="60">
        <f>'Indicator Data'!I149/'Indicator Data'!$BC149</f>
        <v>0</v>
      </c>
      <c r="U147" s="60">
        <f>'Indicator Data'!J149/'Indicator Data'!$BC149</f>
        <v>0</v>
      </c>
      <c r="V147" s="59">
        <f t="shared" si="65"/>
        <v>0</v>
      </c>
      <c r="W147" s="59">
        <f t="shared" si="66"/>
        <v>0</v>
      </c>
      <c r="X147" s="59">
        <f t="shared" si="67"/>
        <v>0</v>
      </c>
      <c r="Y147" s="59">
        <f t="shared" si="68"/>
        <v>0.1</v>
      </c>
      <c r="Z147" s="59">
        <f t="shared" si="69"/>
        <v>3.6</v>
      </c>
      <c r="AA147" s="59">
        <f t="shared" si="70"/>
        <v>9.5</v>
      </c>
      <c r="AB147" s="59">
        <f t="shared" si="71"/>
        <v>4</v>
      </c>
      <c r="AC147" s="59">
        <f t="shared" si="72"/>
        <v>7.7</v>
      </c>
      <c r="AD147" s="59">
        <f t="shared" si="73"/>
        <v>0</v>
      </c>
      <c r="AE147" s="59">
        <f t="shared" si="74"/>
        <v>5</v>
      </c>
      <c r="AF147" s="59">
        <f t="shared" si="75"/>
        <v>0</v>
      </c>
      <c r="AG147" s="59">
        <f>ROUND(IF('Indicator Data'!K149=0,0,IF('Indicator Data'!K149&gt;AG$194,10,IF('Indicator Data'!K149&lt;AG$195,0,10-(AG$194-'Indicator Data'!K149)/(AG$194-AG$195)*10))),1)</f>
        <v>0</v>
      </c>
      <c r="AH147" s="59">
        <f t="shared" si="76"/>
        <v>0.1</v>
      </c>
      <c r="AI147" s="59">
        <f t="shared" si="77"/>
        <v>0.1</v>
      </c>
      <c r="AJ147" s="59">
        <f t="shared" si="78"/>
        <v>6.7</v>
      </c>
      <c r="AK147" s="59">
        <f t="shared" si="79"/>
        <v>4.2</v>
      </c>
      <c r="AL147" s="59">
        <f t="shared" si="80"/>
        <v>5.6</v>
      </c>
      <c r="AM147" s="59">
        <f t="shared" si="81"/>
        <v>0</v>
      </c>
      <c r="AN147" s="59">
        <f t="shared" si="82"/>
        <v>0</v>
      </c>
      <c r="AO147" s="61">
        <f t="shared" si="83"/>
        <v>0.1</v>
      </c>
      <c r="AP147" s="61">
        <f t="shared" si="84"/>
        <v>0.1</v>
      </c>
      <c r="AQ147" s="61">
        <f t="shared" si="85"/>
        <v>2</v>
      </c>
      <c r="AR147" s="61">
        <f t="shared" si="86"/>
        <v>3.8</v>
      </c>
      <c r="AS147" s="59">
        <f t="shared" si="87"/>
        <v>0</v>
      </c>
      <c r="AT147" s="59">
        <f>IF('Indicator Data'!BD149&lt;1000,"x",ROUND((IF('Indicator Data'!L149&gt;AT$194,10,IF('Indicator Data'!L149&lt;AT$195,0,10-(AT$194-'Indicator Data'!L149)/(AT$194-AT$195)*10))),1))</f>
        <v>0</v>
      </c>
      <c r="AU147" s="61">
        <f t="shared" si="88"/>
        <v>0</v>
      </c>
      <c r="AV147" s="62">
        <f t="shared" si="89"/>
        <v>1.3</v>
      </c>
      <c r="AW147" s="59">
        <f>ROUND(IF('Indicator Data'!M149=0,0,IF('Indicator Data'!M149&gt;AW$194,10,IF('Indicator Data'!M149&lt;AW$195,0,10-(AW$194-'Indicator Data'!M149)/(AW$194-AW$195)*10))),1)</f>
        <v>0</v>
      </c>
      <c r="AX147" s="59">
        <f>ROUND(IF('Indicator Data'!N149=0,0,IF(LOG('Indicator Data'!N149)&gt;LOG(AX$194),10,IF(LOG('Indicator Data'!N149)&lt;LOG(AX$195),0,10-(LOG(AX$194)-LOG('Indicator Data'!N149))/(LOG(AX$194)-LOG(AX$195))*10))),1)</f>
        <v>0</v>
      </c>
      <c r="AY147" s="61">
        <f t="shared" si="90"/>
        <v>0</v>
      </c>
      <c r="AZ147" s="59">
        <f>'Indicator Data'!O149</f>
        <v>0</v>
      </c>
      <c r="BA147" s="59">
        <f>'Indicator Data'!P149</f>
        <v>1</v>
      </c>
      <c r="BB147" s="61">
        <f t="shared" si="91"/>
        <v>0</v>
      </c>
      <c r="BC147" s="62">
        <f t="shared" si="92"/>
        <v>0</v>
      </c>
      <c r="BD147" s="16"/>
      <c r="BE147" s="108"/>
    </row>
    <row r="148" spans="1:58" s="4" customFormat="1" x14ac:dyDescent="0.25">
      <c r="A148" s="131" t="s">
        <v>274</v>
      </c>
      <c r="B148" s="63" t="s">
        <v>273</v>
      </c>
      <c r="C148" s="59">
        <f>ROUND(IF('Indicator Data'!C150=0,0.1,IF(LOG('Indicator Data'!C150)&gt;C$194,10,IF(LOG('Indicator Data'!C150)&lt;C$195,0,10-(C$194-LOG('Indicator Data'!C150))/(C$194-C$195)*10))),1)</f>
        <v>0.1</v>
      </c>
      <c r="D148" s="59">
        <f>ROUND(IF('Indicator Data'!D150=0,0.1,IF(LOG('Indicator Data'!D150)&gt;D$194,10,IF(LOG('Indicator Data'!D150)&lt;D$195,0,10-(D$194-LOG('Indicator Data'!D150))/(D$194-D$195)*10))),1)</f>
        <v>0.1</v>
      </c>
      <c r="E148" s="59">
        <f t="shared" si="62"/>
        <v>0.1</v>
      </c>
      <c r="F148" s="59">
        <f>ROUND(IF('Indicator Data'!E150="No data",0.1,IF('Indicator Data'!E150=0,0,IF(LOG('Indicator Data'!E150)&gt;F$194,10,IF(LOG('Indicator Data'!E150)&lt;F$195,0,10-(F$194-LOG('Indicator Data'!E150))/(F$194-F$195)*10)))),1)</f>
        <v>0.1</v>
      </c>
      <c r="G148" s="59">
        <f>ROUND(IF('Indicator Data'!F150=0,0,IF(LOG('Indicator Data'!F150)&gt;G$194,10,IF(LOG('Indicator Data'!F150)&lt;G$195,0,10-(G$194-LOG('Indicator Data'!F150))/(G$194-G$195)*10))),1)</f>
        <v>0</v>
      </c>
      <c r="H148" s="59">
        <f>ROUND(IF('Indicator Data'!G150=0,0,IF(LOG('Indicator Data'!G150)&gt;H$194,10,IF(LOG('Indicator Data'!G150)&lt;H$195,0,10-(H$194-LOG('Indicator Data'!G150))/(H$194-H$195)*10))),1)</f>
        <v>0</v>
      </c>
      <c r="I148" s="59">
        <f>ROUND(IF('Indicator Data'!H150=0,0,IF(LOG('Indicator Data'!H150)&gt;I$194,10,IF(LOG('Indicator Data'!H150)&lt;I$195,0,10-(I$194-LOG('Indicator Data'!H150))/(I$194-I$195)*10))),1)</f>
        <v>0</v>
      </c>
      <c r="J148" s="59">
        <f t="shared" si="63"/>
        <v>0</v>
      </c>
      <c r="K148" s="59">
        <f>ROUND(IF('Indicator Data'!I150=0,0,IF(LOG('Indicator Data'!I150)&gt;K$194,10,IF(LOG('Indicator Data'!I150)&lt;K$195,0,10-(K$194-LOG('Indicator Data'!I150))/(K$194-K$195)*10))),1)</f>
        <v>0</v>
      </c>
      <c r="L148" s="59">
        <f t="shared" si="64"/>
        <v>0</v>
      </c>
      <c r="M148" s="59">
        <f>ROUND(IF('Indicator Data'!J150=0,0,IF(LOG('Indicator Data'!J150)&gt;M$194,10,IF(LOG('Indicator Data'!J150)&lt;M$195,0,10-(M$194-LOG('Indicator Data'!J150))/(M$194-M$195)*10))),1)</f>
        <v>0</v>
      </c>
      <c r="N148" s="60">
        <f>'Indicator Data'!C150/'Indicator Data'!$BC150</f>
        <v>0</v>
      </c>
      <c r="O148" s="60">
        <f>'Indicator Data'!D150/'Indicator Data'!$BC150</f>
        <v>0</v>
      </c>
      <c r="P148" s="60">
        <f>IF(F148=0.1,0,'Indicator Data'!E150/'Indicator Data'!$BC150)</f>
        <v>0</v>
      </c>
      <c r="Q148" s="60">
        <f>'Indicator Data'!F150/'Indicator Data'!$BC150</f>
        <v>0</v>
      </c>
      <c r="R148" s="60">
        <f>'Indicator Data'!G150/'Indicator Data'!$BC150</f>
        <v>0</v>
      </c>
      <c r="S148" s="60">
        <f>'Indicator Data'!H150/'Indicator Data'!$BC150</f>
        <v>0</v>
      </c>
      <c r="T148" s="60">
        <f>'Indicator Data'!I150/'Indicator Data'!$BC150</f>
        <v>0</v>
      </c>
      <c r="U148" s="60">
        <f>'Indicator Data'!J150/'Indicator Data'!$BC150</f>
        <v>0</v>
      </c>
      <c r="V148" s="59">
        <f t="shared" si="65"/>
        <v>0</v>
      </c>
      <c r="W148" s="59">
        <f t="shared" si="66"/>
        <v>0</v>
      </c>
      <c r="X148" s="59">
        <f t="shared" si="67"/>
        <v>0</v>
      </c>
      <c r="Y148" s="59">
        <f t="shared" si="68"/>
        <v>0.1</v>
      </c>
      <c r="Z148" s="59">
        <f t="shared" si="69"/>
        <v>0</v>
      </c>
      <c r="AA148" s="59">
        <f t="shared" si="70"/>
        <v>0</v>
      </c>
      <c r="AB148" s="59">
        <f t="shared" si="71"/>
        <v>0</v>
      </c>
      <c r="AC148" s="59">
        <f t="shared" si="72"/>
        <v>0</v>
      </c>
      <c r="AD148" s="59">
        <f t="shared" si="73"/>
        <v>0</v>
      </c>
      <c r="AE148" s="59">
        <f t="shared" si="74"/>
        <v>0</v>
      </c>
      <c r="AF148" s="59">
        <f t="shared" si="75"/>
        <v>0</v>
      </c>
      <c r="AG148" s="59">
        <f>ROUND(IF('Indicator Data'!K150=0,0,IF('Indicator Data'!K150&gt;AG$194,10,IF('Indicator Data'!K150&lt;AG$195,0,10-(AG$194-'Indicator Data'!K150)/(AG$194-AG$195)*10))),1)</f>
        <v>0</v>
      </c>
      <c r="AH148" s="59">
        <f t="shared" si="76"/>
        <v>0.1</v>
      </c>
      <c r="AI148" s="59">
        <f t="shared" si="77"/>
        <v>0.1</v>
      </c>
      <c r="AJ148" s="59">
        <f t="shared" si="78"/>
        <v>0</v>
      </c>
      <c r="AK148" s="59">
        <f t="shared" si="79"/>
        <v>0</v>
      </c>
      <c r="AL148" s="59">
        <f t="shared" si="80"/>
        <v>0</v>
      </c>
      <c r="AM148" s="59">
        <f t="shared" si="81"/>
        <v>0</v>
      </c>
      <c r="AN148" s="59">
        <f t="shared" si="82"/>
        <v>0</v>
      </c>
      <c r="AO148" s="61">
        <f t="shared" si="83"/>
        <v>0.1</v>
      </c>
      <c r="AP148" s="61">
        <f t="shared" si="84"/>
        <v>0.1</v>
      </c>
      <c r="AQ148" s="61">
        <f t="shared" si="85"/>
        <v>0</v>
      </c>
      <c r="AR148" s="61">
        <f t="shared" si="86"/>
        <v>0</v>
      </c>
      <c r="AS148" s="59">
        <f t="shared" si="87"/>
        <v>0</v>
      </c>
      <c r="AT148" s="59" t="str">
        <f>IF('Indicator Data'!BD150&lt;1000,"x",ROUND((IF('Indicator Data'!L150&gt;AT$194,10,IF('Indicator Data'!L150&lt;AT$195,0,10-(AT$194-'Indicator Data'!L150)/(AT$194-AT$195)*10))),1))</f>
        <v>x</v>
      </c>
      <c r="AU148" s="61">
        <f t="shared" si="88"/>
        <v>0</v>
      </c>
      <c r="AV148" s="62">
        <f t="shared" si="89"/>
        <v>0.1</v>
      </c>
      <c r="AW148" s="59">
        <f>ROUND(IF('Indicator Data'!M150=0,0,IF('Indicator Data'!M150&gt;AW$194,10,IF('Indicator Data'!M150&lt;AW$195,0,10-(AW$194-'Indicator Data'!M150)/(AW$194-AW$195)*10))),1)</f>
        <v>0</v>
      </c>
      <c r="AX148" s="59">
        <f>ROUND(IF('Indicator Data'!N150=0,0,IF(LOG('Indicator Data'!N150)&gt;LOG(AX$194),10,IF(LOG('Indicator Data'!N150)&lt;LOG(AX$195),0,10-(LOG(AX$194)-LOG('Indicator Data'!N150))/(LOG(AX$194)-LOG(AX$195))*10))),1)</f>
        <v>0</v>
      </c>
      <c r="AY148" s="61">
        <f t="shared" si="90"/>
        <v>0</v>
      </c>
      <c r="AZ148" s="59">
        <f>'Indicator Data'!O150</f>
        <v>0</v>
      </c>
      <c r="BA148" s="59">
        <f>'Indicator Data'!P150</f>
        <v>0</v>
      </c>
      <c r="BB148" s="61">
        <f t="shared" si="91"/>
        <v>0</v>
      </c>
      <c r="BC148" s="62">
        <f t="shared" si="92"/>
        <v>0</v>
      </c>
      <c r="BD148" s="16"/>
      <c r="BE148" s="108"/>
    </row>
    <row r="149" spans="1:58" s="4" customFormat="1" x14ac:dyDescent="0.25">
      <c r="A149" s="131" t="s">
        <v>276</v>
      </c>
      <c r="B149" s="63" t="s">
        <v>275</v>
      </c>
      <c r="C149" s="59">
        <f>ROUND(IF('Indicator Data'!C151=0,0.1,IF(LOG('Indicator Data'!C151)&gt;C$194,10,IF(LOG('Indicator Data'!C151)&lt;C$195,0,10-(C$194-LOG('Indicator Data'!C151))/(C$194-C$195)*10))),1)</f>
        <v>7.2</v>
      </c>
      <c r="D149" s="59">
        <f>ROUND(IF('Indicator Data'!D151=0,0.1,IF(LOG('Indicator Data'!D151)&gt;D$194,10,IF(LOG('Indicator Data'!D151)&lt;D$195,0,10-(D$194-LOG('Indicator Data'!D151))/(D$194-D$195)*10))),1)</f>
        <v>0.1</v>
      </c>
      <c r="E149" s="59">
        <f t="shared" si="62"/>
        <v>4.5</v>
      </c>
      <c r="F149" s="59">
        <f>ROUND(IF('Indicator Data'!E151="No data",0.1,IF('Indicator Data'!E151=0,0,IF(LOG('Indicator Data'!E151)&gt;F$194,10,IF(LOG('Indicator Data'!E151)&lt;F$195,0,10-(F$194-LOG('Indicator Data'!E151))/(F$194-F$195)*10)))),1)</f>
        <v>4.9000000000000004</v>
      </c>
      <c r="G149" s="59">
        <f>ROUND(IF('Indicator Data'!F151=0,0,IF(LOG('Indicator Data'!F151)&gt;G$194,10,IF(LOG('Indicator Data'!F151)&lt;G$195,0,10-(G$194-LOG('Indicator Data'!F151))/(G$194-G$195)*10))),1)</f>
        <v>0</v>
      </c>
      <c r="H149" s="59">
        <f>ROUND(IF('Indicator Data'!G151=0,0,IF(LOG('Indicator Data'!G151)&gt;H$194,10,IF(LOG('Indicator Data'!G151)&lt;H$195,0,10-(H$194-LOG('Indicator Data'!G151))/(H$194-H$195)*10))),1)</f>
        <v>0</v>
      </c>
      <c r="I149" s="59">
        <f>ROUND(IF('Indicator Data'!H151=0,0,IF(LOG('Indicator Data'!H151)&gt;I$194,10,IF(LOG('Indicator Data'!H151)&lt;I$195,0,10-(I$194-LOG('Indicator Data'!H151))/(I$194-I$195)*10))),1)</f>
        <v>0</v>
      </c>
      <c r="J149" s="59">
        <f t="shared" si="63"/>
        <v>0</v>
      </c>
      <c r="K149" s="59">
        <f>ROUND(IF('Indicator Data'!I151=0,0,IF(LOG('Indicator Data'!I151)&gt;K$194,10,IF(LOG('Indicator Data'!I151)&lt;K$195,0,10-(K$194-LOG('Indicator Data'!I151))/(K$194-K$195)*10))),1)</f>
        <v>0</v>
      </c>
      <c r="L149" s="59">
        <f t="shared" si="64"/>
        <v>0</v>
      </c>
      <c r="M149" s="59">
        <f>ROUND(IF('Indicator Data'!J151=0,0,IF(LOG('Indicator Data'!J151)&gt;M$194,10,IF(LOG('Indicator Data'!J151)&lt;M$195,0,10-(M$194-LOG('Indicator Data'!J151))/(M$194-M$195)*10))),1)</f>
        <v>0</v>
      </c>
      <c r="N149" s="60">
        <f>'Indicator Data'!C151/'Indicator Data'!$BC151</f>
        <v>2.8819412214673888E-4</v>
      </c>
      <c r="O149" s="60">
        <f>'Indicator Data'!D151/'Indicator Data'!$BC151</f>
        <v>0</v>
      </c>
      <c r="P149" s="60">
        <f>IF(F149=0.1,0,'Indicator Data'!E151/'Indicator Data'!$BC151)</f>
        <v>3.5275343720056842E-4</v>
      </c>
      <c r="Q149" s="60">
        <f>'Indicator Data'!F151/'Indicator Data'!$BC151</f>
        <v>0</v>
      </c>
      <c r="R149" s="60">
        <f>'Indicator Data'!G151/'Indicator Data'!$BC151</f>
        <v>2.4128064640050296E-10</v>
      </c>
      <c r="S149" s="60">
        <f>'Indicator Data'!H151/'Indicator Data'!$BC151</f>
        <v>0</v>
      </c>
      <c r="T149" s="60">
        <f>'Indicator Data'!I151/'Indicator Data'!$BC151</f>
        <v>0</v>
      </c>
      <c r="U149" s="60">
        <f>'Indicator Data'!J151/'Indicator Data'!$BC151</f>
        <v>0</v>
      </c>
      <c r="V149" s="59">
        <f t="shared" si="65"/>
        <v>1.4</v>
      </c>
      <c r="W149" s="59">
        <f t="shared" si="66"/>
        <v>0</v>
      </c>
      <c r="X149" s="59">
        <f t="shared" si="67"/>
        <v>0.7</v>
      </c>
      <c r="Y149" s="59">
        <f t="shared" si="68"/>
        <v>0.4</v>
      </c>
      <c r="Z149" s="59">
        <f t="shared" si="69"/>
        <v>0</v>
      </c>
      <c r="AA149" s="59">
        <f t="shared" si="70"/>
        <v>0</v>
      </c>
      <c r="AB149" s="59">
        <f t="shared" si="71"/>
        <v>0</v>
      </c>
      <c r="AC149" s="59">
        <f t="shared" si="72"/>
        <v>0</v>
      </c>
      <c r="AD149" s="59">
        <f t="shared" si="73"/>
        <v>0</v>
      </c>
      <c r="AE149" s="59">
        <f t="shared" si="74"/>
        <v>0</v>
      </c>
      <c r="AF149" s="59">
        <f t="shared" si="75"/>
        <v>0</v>
      </c>
      <c r="AG149" s="59">
        <f>ROUND(IF('Indicator Data'!K151=0,0,IF('Indicator Data'!K151&gt;AG$194,10,IF('Indicator Data'!K151&lt;AG$195,0,10-(AG$194-'Indicator Data'!K151)/(AG$194-AG$195)*10))),1)</f>
        <v>0</v>
      </c>
      <c r="AH149" s="59">
        <f t="shared" si="76"/>
        <v>4.3</v>
      </c>
      <c r="AI149" s="59">
        <f t="shared" si="77"/>
        <v>0.1</v>
      </c>
      <c r="AJ149" s="59">
        <f t="shared" si="78"/>
        <v>0</v>
      </c>
      <c r="AK149" s="59">
        <f t="shared" si="79"/>
        <v>0</v>
      </c>
      <c r="AL149" s="59">
        <f t="shared" si="80"/>
        <v>0</v>
      </c>
      <c r="AM149" s="59">
        <f t="shared" si="81"/>
        <v>0</v>
      </c>
      <c r="AN149" s="59">
        <f t="shared" si="82"/>
        <v>0</v>
      </c>
      <c r="AO149" s="61">
        <f t="shared" si="83"/>
        <v>2.8</v>
      </c>
      <c r="AP149" s="61">
        <f t="shared" si="84"/>
        <v>3</v>
      </c>
      <c r="AQ149" s="61">
        <f t="shared" si="85"/>
        <v>0</v>
      </c>
      <c r="AR149" s="61">
        <f t="shared" si="86"/>
        <v>0</v>
      </c>
      <c r="AS149" s="59">
        <f t="shared" si="87"/>
        <v>0</v>
      </c>
      <c r="AT149" s="59">
        <f>IF('Indicator Data'!BD151&lt;1000,"x",ROUND((IF('Indicator Data'!L151&gt;AT$194,10,IF('Indicator Data'!L151&lt;AT$195,0,10-(AT$194-'Indicator Data'!L151)/(AT$194-AT$195)*10))),1))</f>
        <v>7.8</v>
      </c>
      <c r="AU149" s="61">
        <f t="shared" si="88"/>
        <v>3.9</v>
      </c>
      <c r="AV149" s="62">
        <f t="shared" si="89"/>
        <v>2.1</v>
      </c>
      <c r="AW149" s="59">
        <f>ROUND(IF('Indicator Data'!M151=0,0,IF('Indicator Data'!M151&gt;AW$194,10,IF('Indicator Data'!M151&lt;AW$195,0,10-(AW$194-'Indicator Data'!M151)/(AW$194-AW$195)*10))),1)</f>
        <v>3.3</v>
      </c>
      <c r="AX149" s="59">
        <f>ROUND(IF('Indicator Data'!N151=0,0,IF(LOG('Indicator Data'!N151)&gt;LOG(AX$194),10,IF(LOG('Indicator Data'!N151)&lt;LOG(AX$195),0,10-(LOG(AX$194)-LOG('Indicator Data'!N151))/(LOG(AX$194)-LOG(AX$195))*10))),1)</f>
        <v>4.5999999999999996</v>
      </c>
      <c r="AY149" s="61">
        <f t="shared" si="90"/>
        <v>4</v>
      </c>
      <c r="AZ149" s="59">
        <f>'Indicator Data'!O151</f>
        <v>3</v>
      </c>
      <c r="BA149" s="59">
        <f>'Indicator Data'!P151</f>
        <v>1</v>
      </c>
      <c r="BB149" s="61">
        <f t="shared" si="91"/>
        <v>0</v>
      </c>
      <c r="BC149" s="62">
        <f t="shared" si="92"/>
        <v>2.8</v>
      </c>
      <c r="BD149" s="16"/>
      <c r="BE149" s="108"/>
    </row>
    <row r="150" spans="1:58" s="4" customFormat="1" x14ac:dyDescent="0.25">
      <c r="A150" s="131" t="s">
        <v>278</v>
      </c>
      <c r="B150" s="63" t="s">
        <v>277</v>
      </c>
      <c r="C150" s="59">
        <f>ROUND(IF('Indicator Data'!C152=0,0.1,IF(LOG('Indicator Data'!C152)&gt;C$194,10,IF(LOG('Indicator Data'!C152)&lt;C$195,0,10-(C$194-LOG('Indicator Data'!C152))/(C$194-C$195)*10))),1)</f>
        <v>0.1</v>
      </c>
      <c r="D150" s="59">
        <f>ROUND(IF('Indicator Data'!D152=0,0.1,IF(LOG('Indicator Data'!D152)&gt;D$194,10,IF(LOG('Indicator Data'!D152)&lt;D$195,0,10-(D$194-LOG('Indicator Data'!D152))/(D$194-D$195)*10))),1)</f>
        <v>0.1</v>
      </c>
      <c r="E150" s="59">
        <f t="shared" si="62"/>
        <v>0.1</v>
      </c>
      <c r="F150" s="59">
        <f>ROUND(IF('Indicator Data'!E152="No data",0.1,IF('Indicator Data'!E152=0,0,IF(LOG('Indicator Data'!E152)&gt;F$194,10,IF(LOG('Indicator Data'!E152)&lt;F$195,0,10-(F$194-LOG('Indicator Data'!E152))/(F$194-F$195)*10)))),1)</f>
        <v>5.7</v>
      </c>
      <c r="G150" s="59">
        <f>ROUND(IF('Indicator Data'!F152=0,0,IF(LOG('Indicator Data'!F152)&gt;G$194,10,IF(LOG('Indicator Data'!F152)&lt;G$195,0,10-(G$194-LOG('Indicator Data'!F152))/(G$194-G$195)*10))),1)</f>
        <v>0.5</v>
      </c>
      <c r="H150" s="59">
        <f>ROUND(IF('Indicator Data'!G152=0,0,IF(LOG('Indicator Data'!G152)&gt;H$194,10,IF(LOG('Indicator Data'!G152)&lt;H$195,0,10-(H$194-LOG('Indicator Data'!G152))/(H$194-H$195)*10))),1)</f>
        <v>0</v>
      </c>
      <c r="I150" s="59">
        <f>ROUND(IF('Indicator Data'!H152=0,0,IF(LOG('Indicator Data'!H152)&gt;I$194,10,IF(LOG('Indicator Data'!H152)&lt;I$195,0,10-(I$194-LOG('Indicator Data'!H152))/(I$194-I$195)*10))),1)</f>
        <v>0</v>
      </c>
      <c r="J150" s="59">
        <f t="shared" si="63"/>
        <v>0</v>
      </c>
      <c r="K150" s="59">
        <f>ROUND(IF('Indicator Data'!I152=0,0,IF(LOG('Indicator Data'!I152)&gt;K$194,10,IF(LOG('Indicator Data'!I152)&lt;K$195,0,10-(K$194-LOG('Indicator Data'!I152))/(K$194-K$195)*10))),1)</f>
        <v>0</v>
      </c>
      <c r="L150" s="59">
        <f t="shared" si="64"/>
        <v>0</v>
      </c>
      <c r="M150" s="59">
        <f>ROUND(IF('Indicator Data'!J152=0,0,IF(LOG('Indicator Data'!J152)&gt;M$194,10,IF(LOG('Indicator Data'!J152)&lt;M$195,0,10-(M$194-LOG('Indicator Data'!J152))/(M$194-M$195)*10))),1)</f>
        <v>9.1</v>
      </c>
      <c r="N150" s="60">
        <f>'Indicator Data'!C152/'Indicator Data'!$BC152</f>
        <v>0</v>
      </c>
      <c r="O150" s="60">
        <f>'Indicator Data'!D152/'Indicator Data'!$BC152</f>
        <v>0</v>
      </c>
      <c r="P150" s="60">
        <f>IF(F150=0.1,0,'Indicator Data'!E152/'Indicator Data'!$BC152)</f>
        <v>1.4644656818849945E-3</v>
      </c>
      <c r="Q150" s="60">
        <f>'Indicator Data'!F152/'Indicator Data'!$BC152</f>
        <v>1.3533417390892459E-9</v>
      </c>
      <c r="R150" s="60">
        <f>'Indicator Data'!G152/'Indicator Data'!$BC152</f>
        <v>0</v>
      </c>
      <c r="S150" s="60">
        <f>'Indicator Data'!H152/'Indicator Data'!$BC152</f>
        <v>0</v>
      </c>
      <c r="T150" s="60">
        <f>'Indicator Data'!I152/'Indicator Data'!$BC152</f>
        <v>0</v>
      </c>
      <c r="U150" s="60">
        <f>'Indicator Data'!J152/'Indicator Data'!$BC152</f>
        <v>3.4104211825049004E-3</v>
      </c>
      <c r="V150" s="59">
        <f t="shared" si="65"/>
        <v>0</v>
      </c>
      <c r="W150" s="59">
        <f t="shared" si="66"/>
        <v>0</v>
      </c>
      <c r="X150" s="59">
        <f t="shared" si="67"/>
        <v>0</v>
      </c>
      <c r="Y150" s="59">
        <f t="shared" si="68"/>
        <v>1.5</v>
      </c>
      <c r="Z150" s="59">
        <f t="shared" si="69"/>
        <v>0.3</v>
      </c>
      <c r="AA150" s="59">
        <f t="shared" si="70"/>
        <v>0</v>
      </c>
      <c r="AB150" s="59">
        <f t="shared" si="71"/>
        <v>0</v>
      </c>
      <c r="AC150" s="59">
        <f t="shared" si="72"/>
        <v>0</v>
      </c>
      <c r="AD150" s="59">
        <f t="shared" si="73"/>
        <v>0</v>
      </c>
      <c r="AE150" s="59">
        <f t="shared" si="74"/>
        <v>0</v>
      </c>
      <c r="AF150" s="59">
        <f t="shared" si="75"/>
        <v>1.1000000000000001</v>
      </c>
      <c r="AG150" s="59">
        <f>ROUND(IF('Indicator Data'!K152=0,0,IF('Indicator Data'!K152&gt;AG$194,10,IF('Indicator Data'!K152&lt;AG$195,0,10-(AG$194-'Indicator Data'!K152)/(AG$194-AG$195)*10))),1)</f>
        <v>2.7</v>
      </c>
      <c r="AH150" s="59">
        <f t="shared" si="76"/>
        <v>0.1</v>
      </c>
      <c r="AI150" s="59">
        <f t="shared" si="77"/>
        <v>0.1</v>
      </c>
      <c r="AJ150" s="59">
        <f t="shared" si="78"/>
        <v>0</v>
      </c>
      <c r="AK150" s="59">
        <f t="shared" si="79"/>
        <v>0</v>
      </c>
      <c r="AL150" s="59">
        <f t="shared" si="80"/>
        <v>0</v>
      </c>
      <c r="AM150" s="59">
        <f t="shared" si="81"/>
        <v>0</v>
      </c>
      <c r="AN150" s="59">
        <f t="shared" si="82"/>
        <v>6.6</v>
      </c>
      <c r="AO150" s="61">
        <f t="shared" si="83"/>
        <v>0.1</v>
      </c>
      <c r="AP150" s="61">
        <f t="shared" si="84"/>
        <v>3.9</v>
      </c>
      <c r="AQ150" s="61">
        <f t="shared" si="85"/>
        <v>0.4</v>
      </c>
      <c r="AR150" s="61">
        <f t="shared" si="86"/>
        <v>0</v>
      </c>
      <c r="AS150" s="59">
        <f t="shared" si="87"/>
        <v>4.7</v>
      </c>
      <c r="AT150" s="59">
        <f>IF('Indicator Data'!BD152&lt;1000,"x",ROUND((IF('Indicator Data'!L152&gt;AT$194,10,IF('Indicator Data'!L152&lt;AT$195,0,10-(AT$194-'Indicator Data'!L152)/(AT$194-AT$195)*10))),1))</f>
        <v>6.7</v>
      </c>
      <c r="AU150" s="61">
        <f t="shared" si="88"/>
        <v>5.7</v>
      </c>
      <c r="AV150" s="62">
        <f t="shared" si="89"/>
        <v>2.4</v>
      </c>
      <c r="AW150" s="59">
        <f>ROUND(IF('Indicator Data'!M152=0,0,IF('Indicator Data'!M152&gt;AW$194,10,IF('Indicator Data'!M152&lt;AW$195,0,10-(AW$194-'Indicator Data'!M152)/(AW$194-AW$195)*10))),1)</f>
        <v>5</v>
      </c>
      <c r="AX150" s="59">
        <f>ROUND(IF('Indicator Data'!N152=0,0,IF(LOG('Indicator Data'!N152)&gt;LOG(AX$194),10,IF(LOG('Indicator Data'!N152)&lt;LOG(AX$195),0,10-(LOG(AX$194)-LOG('Indicator Data'!N152))/(LOG(AX$194)-LOG(AX$195))*10))),1)</f>
        <v>1.4</v>
      </c>
      <c r="AY150" s="61">
        <f t="shared" si="90"/>
        <v>3.4</v>
      </c>
      <c r="AZ150" s="59">
        <f>'Indicator Data'!O152</f>
        <v>1</v>
      </c>
      <c r="BA150" s="59">
        <f>'Indicator Data'!P152</f>
        <v>3</v>
      </c>
      <c r="BB150" s="61">
        <f t="shared" si="91"/>
        <v>0</v>
      </c>
      <c r="BC150" s="62">
        <f t="shared" si="92"/>
        <v>2.4</v>
      </c>
      <c r="BD150" s="16"/>
      <c r="BE150" s="108"/>
    </row>
    <row r="151" spans="1:58" s="4" customFormat="1" x14ac:dyDescent="0.25">
      <c r="A151" s="131" t="s">
        <v>280</v>
      </c>
      <c r="B151" s="63" t="s">
        <v>279</v>
      </c>
      <c r="C151" s="59">
        <f>ROUND(IF('Indicator Data'!C153=0,0.1,IF(LOG('Indicator Data'!C153)&gt;C$194,10,IF(LOG('Indicator Data'!C153)&lt;C$195,0,10-(C$194-LOG('Indicator Data'!C153))/(C$194-C$195)*10))),1)</f>
        <v>7.9</v>
      </c>
      <c r="D151" s="59">
        <f>ROUND(IF('Indicator Data'!D153=0,0.1,IF(LOG('Indicator Data'!D153)&gt;D$194,10,IF(LOG('Indicator Data'!D153)&lt;D$195,0,10-(D$194-LOG('Indicator Data'!D153))/(D$194-D$195)*10))),1)</f>
        <v>0.1</v>
      </c>
      <c r="E151" s="59">
        <f t="shared" si="62"/>
        <v>5.2</v>
      </c>
      <c r="F151" s="59">
        <f>ROUND(IF('Indicator Data'!E153="No data",0.1,IF('Indicator Data'!E153=0,0,IF(LOG('Indicator Data'!E153)&gt;F$194,10,IF(LOG('Indicator Data'!E153)&lt;F$195,0,10-(F$194-LOG('Indicator Data'!E153))/(F$194-F$195)*10)))),1)</f>
        <v>7.3</v>
      </c>
      <c r="G151" s="59">
        <f>ROUND(IF('Indicator Data'!F153=0,0,IF(LOG('Indicator Data'!F153)&gt;G$194,10,IF(LOG('Indicator Data'!F153)&lt;G$195,0,10-(G$194-LOG('Indicator Data'!F153))/(G$194-G$195)*10))),1)</f>
        <v>0</v>
      </c>
      <c r="H151" s="59">
        <f>ROUND(IF('Indicator Data'!G153=0,0,IF(LOG('Indicator Data'!G153)&gt;H$194,10,IF(LOG('Indicator Data'!G153)&lt;H$195,0,10-(H$194-LOG('Indicator Data'!G153))/(H$194-H$195)*10))),1)</f>
        <v>0</v>
      </c>
      <c r="I151" s="59">
        <f>ROUND(IF('Indicator Data'!H153=0,0,IF(LOG('Indicator Data'!H153)&gt;I$194,10,IF(LOG('Indicator Data'!H153)&lt;I$195,0,10-(I$194-LOG('Indicator Data'!H153))/(I$194-I$195)*10))),1)</f>
        <v>0</v>
      </c>
      <c r="J151" s="59">
        <f t="shared" si="63"/>
        <v>0</v>
      </c>
      <c r="K151" s="59">
        <f>ROUND(IF('Indicator Data'!I153=0,0,IF(LOG('Indicator Data'!I153)&gt;K$194,10,IF(LOG('Indicator Data'!I153)&lt;K$195,0,10-(K$194-LOG('Indicator Data'!I153))/(K$194-K$195)*10))),1)</f>
        <v>0</v>
      </c>
      <c r="L151" s="59">
        <f t="shared" si="64"/>
        <v>0</v>
      </c>
      <c r="M151" s="59">
        <f>ROUND(IF('Indicator Data'!J153=0,0,IF(LOG('Indicator Data'!J153)&gt;M$194,10,IF(LOG('Indicator Data'!J153)&lt;M$195,0,10-(M$194-LOG('Indicator Data'!J153))/(M$194-M$195)*10))),1)</f>
        <v>0</v>
      </c>
      <c r="N151" s="60">
        <f>'Indicator Data'!C153/'Indicator Data'!$BC153</f>
        <v>2.0579649773694968E-3</v>
      </c>
      <c r="O151" s="60">
        <f>'Indicator Data'!D153/'Indicator Data'!$BC153</f>
        <v>0</v>
      </c>
      <c r="P151" s="60">
        <f>IF(F151=0.1,0,'Indicator Data'!E153/'Indicator Data'!$BC153)</f>
        <v>1.1938604090814767E-2</v>
      </c>
      <c r="Q151" s="60">
        <f>'Indicator Data'!F153/'Indicator Data'!$BC153</f>
        <v>0</v>
      </c>
      <c r="R151" s="60">
        <f>'Indicator Data'!G153/'Indicator Data'!$BC153</f>
        <v>0</v>
      </c>
      <c r="S151" s="60">
        <f>'Indicator Data'!H153/'Indicator Data'!$BC153</f>
        <v>0</v>
      </c>
      <c r="T151" s="60">
        <f>'Indicator Data'!I153/'Indicator Data'!$BC153</f>
        <v>0</v>
      </c>
      <c r="U151" s="60">
        <f>'Indicator Data'!J153/'Indicator Data'!$BC153</f>
        <v>0</v>
      </c>
      <c r="V151" s="59">
        <f t="shared" si="65"/>
        <v>10</v>
      </c>
      <c r="W151" s="59">
        <f t="shared" si="66"/>
        <v>0</v>
      </c>
      <c r="X151" s="59">
        <f t="shared" si="67"/>
        <v>7.6</v>
      </c>
      <c r="Y151" s="59">
        <f t="shared" si="68"/>
        <v>10</v>
      </c>
      <c r="Z151" s="59">
        <f t="shared" si="69"/>
        <v>0</v>
      </c>
      <c r="AA151" s="59">
        <f t="shared" si="70"/>
        <v>0</v>
      </c>
      <c r="AB151" s="59">
        <f t="shared" si="71"/>
        <v>0</v>
      </c>
      <c r="AC151" s="59">
        <f t="shared" si="72"/>
        <v>0</v>
      </c>
      <c r="AD151" s="59">
        <f t="shared" si="73"/>
        <v>0</v>
      </c>
      <c r="AE151" s="59">
        <f t="shared" si="74"/>
        <v>0</v>
      </c>
      <c r="AF151" s="59">
        <f t="shared" si="75"/>
        <v>0</v>
      </c>
      <c r="AG151" s="59">
        <f>ROUND(IF('Indicator Data'!K153=0,0,IF('Indicator Data'!K153&gt;AG$194,10,IF('Indicator Data'!K153&lt;AG$195,0,10-(AG$194-'Indicator Data'!K153)/(AG$194-AG$195)*10))),1)</f>
        <v>0</v>
      </c>
      <c r="AH151" s="59">
        <f t="shared" si="76"/>
        <v>9</v>
      </c>
      <c r="AI151" s="59">
        <f t="shared" si="77"/>
        <v>0.1</v>
      </c>
      <c r="AJ151" s="59">
        <f t="shared" si="78"/>
        <v>0</v>
      </c>
      <c r="AK151" s="59">
        <f t="shared" si="79"/>
        <v>0</v>
      </c>
      <c r="AL151" s="59">
        <f t="shared" si="80"/>
        <v>0</v>
      </c>
      <c r="AM151" s="59">
        <f t="shared" si="81"/>
        <v>0</v>
      </c>
      <c r="AN151" s="59">
        <f t="shared" si="82"/>
        <v>0</v>
      </c>
      <c r="AO151" s="61">
        <f t="shared" si="83"/>
        <v>6.6</v>
      </c>
      <c r="AP151" s="61">
        <f t="shared" si="84"/>
        <v>9.1</v>
      </c>
      <c r="AQ151" s="61">
        <f t="shared" si="85"/>
        <v>0</v>
      </c>
      <c r="AR151" s="61">
        <f t="shared" si="86"/>
        <v>0</v>
      </c>
      <c r="AS151" s="59">
        <f t="shared" si="87"/>
        <v>0</v>
      </c>
      <c r="AT151" s="59">
        <f>IF('Indicator Data'!BD153&lt;1000,"x",ROUND((IF('Indicator Data'!L153&gt;AT$194,10,IF('Indicator Data'!L153&lt;AT$195,0,10-(AT$194-'Indicator Data'!L153)/(AT$194-AT$195)*10))),1))</f>
        <v>1.1000000000000001</v>
      </c>
      <c r="AU151" s="61">
        <f t="shared" si="88"/>
        <v>0.6</v>
      </c>
      <c r="AV151" s="62">
        <f t="shared" si="89"/>
        <v>4.5999999999999996</v>
      </c>
      <c r="AW151" s="59">
        <f>ROUND(IF('Indicator Data'!M153=0,0,IF('Indicator Data'!M153&gt;AW$194,10,IF('Indicator Data'!M153&lt;AW$195,0,10-(AW$194-'Indicator Data'!M153)/(AW$194-AW$195)*10))),1)</f>
        <v>1.8</v>
      </c>
      <c r="AX151" s="59">
        <f>ROUND(IF('Indicator Data'!N153=0,0,IF(LOG('Indicator Data'!N153)&gt;LOG(AX$194),10,IF(LOG('Indicator Data'!N153)&lt;LOG(AX$195),0,10-(LOG(AX$194)-LOG('Indicator Data'!N153))/(LOG(AX$194)-LOG(AX$195))*10))),1)</f>
        <v>3</v>
      </c>
      <c r="AY151" s="61">
        <f t="shared" si="90"/>
        <v>2.4</v>
      </c>
      <c r="AZ151" s="59">
        <f>'Indicator Data'!O153</f>
        <v>0</v>
      </c>
      <c r="BA151" s="59">
        <f>'Indicator Data'!P153</f>
        <v>3</v>
      </c>
      <c r="BB151" s="61">
        <f t="shared" si="91"/>
        <v>0</v>
      </c>
      <c r="BC151" s="62">
        <f t="shared" si="92"/>
        <v>1.7</v>
      </c>
      <c r="BD151" s="16"/>
      <c r="BE151" s="108"/>
    </row>
    <row r="152" spans="1:58" s="4" customFormat="1" x14ac:dyDescent="0.25">
      <c r="A152" s="131" t="s">
        <v>282</v>
      </c>
      <c r="B152" s="63" t="s">
        <v>281</v>
      </c>
      <c r="C152" s="59">
        <f>ROUND(IF('Indicator Data'!C154=0,0.1,IF(LOG('Indicator Data'!C154)&gt;C$194,10,IF(LOG('Indicator Data'!C154)&lt;C$195,0,10-(C$194-LOG('Indicator Data'!C154))/(C$194-C$195)*10))),1)</f>
        <v>0.1</v>
      </c>
      <c r="D152" s="59">
        <f>ROUND(IF('Indicator Data'!D154=0,0.1,IF(LOG('Indicator Data'!D154)&gt;D$194,10,IF(LOG('Indicator Data'!D154)&lt;D$195,0,10-(D$194-LOG('Indicator Data'!D154))/(D$194-D$195)*10))),1)</f>
        <v>0.1</v>
      </c>
      <c r="E152" s="59">
        <f t="shared" si="62"/>
        <v>0.1</v>
      </c>
      <c r="F152" s="59">
        <f>ROUND(IF('Indicator Data'!E154="No data",0.1,IF('Indicator Data'!E154=0,0,IF(LOG('Indicator Data'!E154)&gt;F$194,10,IF(LOG('Indicator Data'!E154)&lt;F$195,0,10-(F$194-LOG('Indicator Data'!E154))/(F$194-F$195)*10)))),1)</f>
        <v>0.1</v>
      </c>
      <c r="G152" s="59">
        <f>ROUND(IF('Indicator Data'!F154=0,0,IF(LOG('Indicator Data'!F154)&gt;G$194,10,IF(LOG('Indicator Data'!F154)&lt;G$195,0,10-(G$194-LOG('Indicator Data'!F154))/(G$194-G$195)*10))),1)</f>
        <v>4.4000000000000004</v>
      </c>
      <c r="H152" s="59">
        <f>ROUND(IF('Indicator Data'!G154=0,0,IF(LOG('Indicator Data'!G154)&gt;H$194,10,IF(LOG('Indicator Data'!G154)&lt;H$195,0,10-(H$194-LOG('Indicator Data'!G154))/(H$194-H$195)*10))),1)</f>
        <v>0</v>
      </c>
      <c r="I152" s="59">
        <f>ROUND(IF('Indicator Data'!H154=0,0,IF(LOG('Indicator Data'!H154)&gt;I$194,10,IF(LOG('Indicator Data'!H154)&lt;I$195,0,10-(I$194-LOG('Indicator Data'!H154))/(I$194-I$195)*10))),1)</f>
        <v>0.5</v>
      </c>
      <c r="J152" s="59">
        <f t="shared" si="63"/>
        <v>0.3</v>
      </c>
      <c r="K152" s="59">
        <f>ROUND(IF('Indicator Data'!I154=0,0,IF(LOG('Indicator Data'!I154)&gt;K$194,10,IF(LOG('Indicator Data'!I154)&lt;K$195,0,10-(K$194-LOG('Indicator Data'!I154))/(K$194-K$195)*10))),1)</f>
        <v>0</v>
      </c>
      <c r="L152" s="59">
        <f t="shared" si="64"/>
        <v>0.2</v>
      </c>
      <c r="M152" s="59">
        <f>ROUND(IF('Indicator Data'!J154=0,0,IF(LOG('Indicator Data'!J154)&gt;M$194,10,IF(LOG('Indicator Data'!J154)&lt;M$195,0,10-(M$194-LOG('Indicator Data'!J154))/(M$194-M$195)*10))),1)</f>
        <v>0</v>
      </c>
      <c r="N152" s="60">
        <f>'Indicator Data'!C154/'Indicator Data'!$BC154</f>
        <v>0</v>
      </c>
      <c r="O152" s="60">
        <f>'Indicator Data'!D154/'Indicator Data'!$BC154</f>
        <v>0</v>
      </c>
      <c r="P152" s="60">
        <f>IF(F152=0.1,0,'Indicator Data'!E154/'Indicator Data'!$BC154)</f>
        <v>0</v>
      </c>
      <c r="Q152" s="60">
        <f>'Indicator Data'!F154/'Indicator Data'!$BC154</f>
        <v>1.7392070096647073E-5</v>
      </c>
      <c r="R152" s="60">
        <f>'Indicator Data'!G154/'Indicator Data'!$BC154</f>
        <v>1.1248706602382055E-4</v>
      </c>
      <c r="S152" s="60">
        <f>'Indicator Data'!H154/'Indicator Data'!$BC154</f>
        <v>2.1327301146996016E-5</v>
      </c>
      <c r="T152" s="60">
        <f>'Indicator Data'!I154/'Indicator Data'!$BC154</f>
        <v>0</v>
      </c>
      <c r="U152" s="60">
        <f>'Indicator Data'!J154/'Indicator Data'!$BC154</f>
        <v>0</v>
      </c>
      <c r="V152" s="59">
        <f t="shared" si="65"/>
        <v>0</v>
      </c>
      <c r="W152" s="59">
        <f t="shared" si="66"/>
        <v>0</v>
      </c>
      <c r="X152" s="59">
        <f t="shared" si="67"/>
        <v>0</v>
      </c>
      <c r="Y152" s="59">
        <f t="shared" si="68"/>
        <v>0.1</v>
      </c>
      <c r="Z152" s="59">
        <f t="shared" si="69"/>
        <v>9.4</v>
      </c>
      <c r="AA152" s="59">
        <f t="shared" si="70"/>
        <v>0.1</v>
      </c>
      <c r="AB152" s="59">
        <f t="shared" si="71"/>
        <v>0</v>
      </c>
      <c r="AC152" s="59">
        <f t="shared" si="72"/>
        <v>0.1</v>
      </c>
      <c r="AD152" s="59">
        <f t="shared" si="73"/>
        <v>0</v>
      </c>
      <c r="AE152" s="59">
        <f t="shared" si="74"/>
        <v>0.1</v>
      </c>
      <c r="AF152" s="59">
        <f t="shared" si="75"/>
        <v>0</v>
      </c>
      <c r="AG152" s="59">
        <f>ROUND(IF('Indicator Data'!K154=0,0,IF('Indicator Data'!K154&gt;AG$194,10,IF('Indicator Data'!K154&lt;AG$195,0,10-(AG$194-'Indicator Data'!K154)/(AG$194-AG$195)*10))),1)</f>
        <v>0</v>
      </c>
      <c r="AH152" s="59">
        <f t="shared" si="76"/>
        <v>0.1</v>
      </c>
      <c r="AI152" s="59">
        <f t="shared" si="77"/>
        <v>0.1</v>
      </c>
      <c r="AJ152" s="59">
        <f t="shared" si="78"/>
        <v>0.1</v>
      </c>
      <c r="AK152" s="59">
        <f t="shared" si="79"/>
        <v>0.3</v>
      </c>
      <c r="AL152" s="59">
        <f t="shared" si="80"/>
        <v>0.2</v>
      </c>
      <c r="AM152" s="59">
        <f t="shared" si="81"/>
        <v>0</v>
      </c>
      <c r="AN152" s="59">
        <f t="shared" si="82"/>
        <v>0</v>
      </c>
      <c r="AO152" s="61">
        <f t="shared" si="83"/>
        <v>0.1</v>
      </c>
      <c r="AP152" s="61">
        <f t="shared" si="84"/>
        <v>0.1</v>
      </c>
      <c r="AQ152" s="61">
        <f t="shared" si="85"/>
        <v>7.7</v>
      </c>
      <c r="AR152" s="61">
        <f t="shared" si="86"/>
        <v>0.2</v>
      </c>
      <c r="AS152" s="59">
        <f t="shared" si="87"/>
        <v>0</v>
      </c>
      <c r="AT152" s="59" t="str">
        <f>IF('Indicator Data'!BD154&lt;1000,"x",ROUND((IF('Indicator Data'!L154&gt;AT$194,10,IF('Indicator Data'!L154&lt;AT$195,0,10-(AT$194-'Indicator Data'!L154)/(AT$194-AT$195)*10))),1))</f>
        <v>x</v>
      </c>
      <c r="AU152" s="61">
        <f t="shared" si="88"/>
        <v>0</v>
      </c>
      <c r="AV152" s="62">
        <f t="shared" si="89"/>
        <v>2.4</v>
      </c>
      <c r="AW152" s="59">
        <f>ROUND(IF('Indicator Data'!M154=0,0,IF('Indicator Data'!M154&gt;AW$194,10,IF('Indicator Data'!M154&lt;AW$195,0,10-(AW$194-'Indicator Data'!M154)/(AW$194-AW$195)*10))),1)</f>
        <v>0</v>
      </c>
      <c r="AX152" s="59">
        <f>ROUND(IF('Indicator Data'!N154=0,0,IF(LOG('Indicator Data'!N154)&gt;LOG(AX$194),10,IF(LOG('Indicator Data'!N154)&lt;LOG(AX$195),0,10-(LOG(AX$194)-LOG('Indicator Data'!N154))/(LOG(AX$194)-LOG(AX$195))*10))),1)</f>
        <v>0</v>
      </c>
      <c r="AY152" s="61">
        <f t="shared" si="90"/>
        <v>0</v>
      </c>
      <c r="AZ152" s="59">
        <f>'Indicator Data'!O154</f>
        <v>0</v>
      </c>
      <c r="BA152" s="59">
        <f>'Indicator Data'!P154</f>
        <v>0</v>
      </c>
      <c r="BB152" s="61">
        <f t="shared" si="91"/>
        <v>0</v>
      </c>
      <c r="BC152" s="62">
        <f t="shared" si="92"/>
        <v>0</v>
      </c>
      <c r="BD152" s="16"/>
      <c r="BE152" s="108"/>
    </row>
    <row r="153" spans="1:58" s="4" customFormat="1" x14ac:dyDescent="0.25">
      <c r="A153" s="131" t="s">
        <v>284</v>
      </c>
      <c r="B153" s="63" t="s">
        <v>283</v>
      </c>
      <c r="C153" s="59">
        <f>ROUND(IF('Indicator Data'!C155=0,0.1,IF(LOG('Indicator Data'!C155)&gt;C$194,10,IF(LOG('Indicator Data'!C155)&lt;C$195,0,10-(C$194-LOG('Indicator Data'!C155))/(C$194-C$195)*10))),1)</f>
        <v>0.1</v>
      </c>
      <c r="D153" s="59">
        <f>ROUND(IF('Indicator Data'!D155=0,0.1,IF(LOG('Indicator Data'!D155)&gt;D$194,10,IF(LOG('Indicator Data'!D155)&lt;D$195,0,10-(D$194-LOG('Indicator Data'!D155))/(D$194-D$195)*10))),1)</f>
        <v>0.1</v>
      </c>
      <c r="E153" s="59">
        <f t="shared" si="62"/>
        <v>0.1</v>
      </c>
      <c r="F153" s="59">
        <f>ROUND(IF('Indicator Data'!E155="No data",0.1,IF('Indicator Data'!E155=0,0,IF(LOG('Indicator Data'!E155)&gt;F$194,10,IF(LOG('Indicator Data'!E155)&lt;F$195,0,10-(F$194-LOG('Indicator Data'!E155))/(F$194-F$195)*10)))),1)</f>
        <v>5.4</v>
      </c>
      <c r="G153" s="59">
        <f>ROUND(IF('Indicator Data'!F155=0,0,IF(LOG('Indicator Data'!F155)&gt;G$194,10,IF(LOG('Indicator Data'!F155)&lt;G$195,0,10-(G$194-LOG('Indicator Data'!F155))/(G$194-G$195)*10))),1)</f>
        <v>0.2</v>
      </c>
      <c r="H153" s="59">
        <f>ROUND(IF('Indicator Data'!G155=0,0,IF(LOG('Indicator Data'!G155)&gt;H$194,10,IF(LOG('Indicator Data'!G155)&lt;H$195,0,10-(H$194-LOG('Indicator Data'!G155))/(H$194-H$195)*10))),1)</f>
        <v>0</v>
      </c>
      <c r="I153" s="59">
        <f>ROUND(IF('Indicator Data'!H155=0,0,IF(LOG('Indicator Data'!H155)&gt;I$194,10,IF(LOG('Indicator Data'!H155)&lt;I$195,0,10-(I$194-LOG('Indicator Data'!H155))/(I$194-I$195)*10))),1)</f>
        <v>0</v>
      </c>
      <c r="J153" s="59">
        <f t="shared" si="63"/>
        <v>0</v>
      </c>
      <c r="K153" s="59">
        <f>ROUND(IF('Indicator Data'!I155=0,0,IF(LOG('Indicator Data'!I155)&gt;K$194,10,IF(LOG('Indicator Data'!I155)&lt;K$195,0,10-(K$194-LOG('Indicator Data'!I155))/(K$194-K$195)*10))),1)</f>
        <v>0</v>
      </c>
      <c r="L153" s="59">
        <f t="shared" si="64"/>
        <v>0</v>
      </c>
      <c r="M153" s="59">
        <f>ROUND(IF('Indicator Data'!J155=0,0,IF(LOG('Indicator Data'!J155)&gt;M$194,10,IF(LOG('Indicator Data'!J155)&lt;M$195,0,10-(M$194-LOG('Indicator Data'!J155))/(M$194-M$195)*10))),1)</f>
        <v>0</v>
      </c>
      <c r="N153" s="60">
        <f>'Indicator Data'!C155/'Indicator Data'!$BC155</f>
        <v>0</v>
      </c>
      <c r="O153" s="60">
        <f>'Indicator Data'!D155/'Indicator Data'!$BC155</f>
        <v>0</v>
      </c>
      <c r="P153" s="60">
        <f>IF(F153=0.1,0,'Indicator Data'!E155/'Indicator Data'!$BC155)</f>
        <v>2.6260726372493736E-3</v>
      </c>
      <c r="Q153" s="60">
        <f>'Indicator Data'!F155/'Indicator Data'!$BC155</f>
        <v>2.1380141589987678E-9</v>
      </c>
      <c r="R153" s="60">
        <f>'Indicator Data'!G155/'Indicator Data'!$BC155</f>
        <v>0</v>
      </c>
      <c r="S153" s="60">
        <f>'Indicator Data'!H155/'Indicator Data'!$BC155</f>
        <v>0</v>
      </c>
      <c r="T153" s="60">
        <f>'Indicator Data'!I155/'Indicator Data'!$BC155</f>
        <v>0</v>
      </c>
      <c r="U153" s="60">
        <f>'Indicator Data'!J155/'Indicator Data'!$BC155</f>
        <v>0</v>
      </c>
      <c r="V153" s="59">
        <f t="shared" si="65"/>
        <v>0</v>
      </c>
      <c r="W153" s="59">
        <f t="shared" si="66"/>
        <v>0</v>
      </c>
      <c r="X153" s="59">
        <f t="shared" si="67"/>
        <v>0</v>
      </c>
      <c r="Y153" s="59">
        <f t="shared" si="68"/>
        <v>2.6</v>
      </c>
      <c r="Z153" s="59">
        <f t="shared" si="69"/>
        <v>0.7</v>
      </c>
      <c r="AA153" s="59">
        <f t="shared" si="70"/>
        <v>0</v>
      </c>
      <c r="AB153" s="59">
        <f t="shared" si="71"/>
        <v>0</v>
      </c>
      <c r="AC153" s="59">
        <f t="shared" si="72"/>
        <v>0</v>
      </c>
      <c r="AD153" s="59">
        <f t="shared" si="73"/>
        <v>0</v>
      </c>
      <c r="AE153" s="59">
        <f t="shared" si="74"/>
        <v>0</v>
      </c>
      <c r="AF153" s="59">
        <f t="shared" si="75"/>
        <v>0</v>
      </c>
      <c r="AG153" s="59">
        <f>ROUND(IF('Indicator Data'!K155=0,0,IF('Indicator Data'!K155&gt;AG$194,10,IF('Indicator Data'!K155&lt;AG$195,0,10-(AG$194-'Indicator Data'!K155)/(AG$194-AG$195)*10))),1)</f>
        <v>0</v>
      </c>
      <c r="AH153" s="59">
        <f t="shared" si="76"/>
        <v>0.1</v>
      </c>
      <c r="AI153" s="59">
        <f t="shared" si="77"/>
        <v>0.1</v>
      </c>
      <c r="AJ153" s="59">
        <f t="shared" si="78"/>
        <v>0</v>
      </c>
      <c r="AK153" s="59">
        <f t="shared" si="79"/>
        <v>0</v>
      </c>
      <c r="AL153" s="59">
        <f t="shared" si="80"/>
        <v>0</v>
      </c>
      <c r="AM153" s="59">
        <f t="shared" si="81"/>
        <v>0</v>
      </c>
      <c r="AN153" s="59">
        <f t="shared" si="82"/>
        <v>0</v>
      </c>
      <c r="AO153" s="61">
        <f t="shared" si="83"/>
        <v>0.1</v>
      </c>
      <c r="AP153" s="61">
        <f t="shared" si="84"/>
        <v>4.0999999999999996</v>
      </c>
      <c r="AQ153" s="61">
        <f t="shared" si="85"/>
        <v>0.5</v>
      </c>
      <c r="AR153" s="61">
        <f t="shared" si="86"/>
        <v>0</v>
      </c>
      <c r="AS153" s="59">
        <f t="shared" si="87"/>
        <v>0</v>
      </c>
      <c r="AT153" s="59">
        <f>IF('Indicator Data'!BD155&lt;1000,"x",ROUND((IF('Indicator Data'!L155&gt;AT$194,10,IF('Indicator Data'!L155&lt;AT$195,0,10-(AT$194-'Indicator Data'!L155)/(AT$194-AT$195)*10))),1))</f>
        <v>1.1000000000000001</v>
      </c>
      <c r="AU153" s="61">
        <f t="shared" si="88"/>
        <v>0.6</v>
      </c>
      <c r="AV153" s="62">
        <f t="shared" si="89"/>
        <v>1.2</v>
      </c>
      <c r="AW153" s="59">
        <f>ROUND(IF('Indicator Data'!M155=0,0,IF('Indicator Data'!M155&gt;AW$194,10,IF('Indicator Data'!M155&lt;AW$195,0,10-(AW$194-'Indicator Data'!M155)/(AW$194-AW$195)*10))),1)</f>
        <v>4.5</v>
      </c>
      <c r="AX153" s="59">
        <f>ROUND(IF('Indicator Data'!N155=0,0,IF(LOG('Indicator Data'!N155)&gt;LOG(AX$194),10,IF(LOG('Indicator Data'!N155)&lt;LOG(AX$195),0,10-(LOG(AX$194)-LOG('Indicator Data'!N155))/(LOG(AX$194)-LOG(AX$195))*10))),1)</f>
        <v>3.3</v>
      </c>
      <c r="AY153" s="61">
        <f t="shared" si="90"/>
        <v>3.9</v>
      </c>
      <c r="AZ153" s="59">
        <f>'Indicator Data'!O155</f>
        <v>1</v>
      </c>
      <c r="BA153" s="59">
        <f>'Indicator Data'!P155</f>
        <v>0</v>
      </c>
      <c r="BB153" s="61">
        <f t="shared" si="91"/>
        <v>0</v>
      </c>
      <c r="BC153" s="62">
        <f t="shared" si="92"/>
        <v>2.7</v>
      </c>
      <c r="BD153" s="16"/>
      <c r="BE153" s="108"/>
    </row>
    <row r="154" spans="1:58" s="4" customFormat="1" x14ac:dyDescent="0.25">
      <c r="A154" s="131" t="s">
        <v>286</v>
      </c>
      <c r="B154" s="63" t="s">
        <v>285</v>
      </c>
      <c r="C154" s="59">
        <f>ROUND(IF('Indicator Data'!C156=0,0.1,IF(LOG('Indicator Data'!C156)&gt;C$194,10,IF(LOG('Indicator Data'!C156)&lt;C$195,0,10-(C$194-LOG('Indicator Data'!C156))/(C$194-C$195)*10))),1)</f>
        <v>0.1</v>
      </c>
      <c r="D154" s="59">
        <f>ROUND(IF('Indicator Data'!D156=0,0.1,IF(LOG('Indicator Data'!D156)&gt;D$194,10,IF(LOG('Indicator Data'!D156)&lt;D$195,0,10-(D$194-LOG('Indicator Data'!D156))/(D$194-D$195)*10))),1)</f>
        <v>0.1</v>
      </c>
      <c r="E154" s="59">
        <f t="shared" si="62"/>
        <v>0.1</v>
      </c>
      <c r="F154" s="59">
        <f>ROUND(IF('Indicator Data'!E156="No data",0.1,IF('Indicator Data'!E156=0,0,IF(LOG('Indicator Data'!E156)&gt;F$194,10,IF(LOG('Indicator Data'!E156)&lt;F$195,0,10-(F$194-LOG('Indicator Data'!E156))/(F$194-F$195)*10)))),1)</f>
        <v>0.1</v>
      </c>
      <c r="G154" s="59">
        <f>ROUND(IF('Indicator Data'!F156=0,0,IF(LOG('Indicator Data'!F156)&gt;G$194,10,IF(LOG('Indicator Data'!F156)&lt;G$195,0,10-(G$194-LOG('Indicator Data'!F156))/(G$194-G$195)*10))),1)</f>
        <v>0</v>
      </c>
      <c r="H154" s="59">
        <f>ROUND(IF('Indicator Data'!G156=0,0,IF(LOG('Indicator Data'!G156)&gt;H$194,10,IF(LOG('Indicator Data'!G156)&lt;H$195,0,10-(H$194-LOG('Indicator Data'!G156))/(H$194-H$195)*10))),1)</f>
        <v>0</v>
      </c>
      <c r="I154" s="59">
        <f>ROUND(IF('Indicator Data'!H156=0,0,IF(LOG('Indicator Data'!H156)&gt;I$194,10,IF(LOG('Indicator Data'!H156)&lt;I$195,0,10-(I$194-LOG('Indicator Data'!H156))/(I$194-I$195)*10))),1)</f>
        <v>0</v>
      </c>
      <c r="J154" s="59">
        <f t="shared" si="63"/>
        <v>0</v>
      </c>
      <c r="K154" s="59">
        <f>ROUND(IF('Indicator Data'!I156=0,0,IF(LOG('Indicator Data'!I156)&gt;K$194,10,IF(LOG('Indicator Data'!I156)&lt;K$195,0,10-(K$194-LOG('Indicator Data'!I156))/(K$194-K$195)*10))),1)</f>
        <v>0</v>
      </c>
      <c r="L154" s="59">
        <f t="shared" si="64"/>
        <v>0</v>
      </c>
      <c r="M154" s="59">
        <f>ROUND(IF('Indicator Data'!J156=0,0,IF(LOG('Indicator Data'!J156)&gt;M$194,10,IF(LOG('Indicator Data'!J156)&lt;M$195,0,10-(M$194-LOG('Indicator Data'!J156))/(M$194-M$195)*10))),1)</f>
        <v>0</v>
      </c>
      <c r="N154" s="60">
        <f>'Indicator Data'!C156/'Indicator Data'!$BC156</f>
        <v>0</v>
      </c>
      <c r="O154" s="60">
        <f>'Indicator Data'!D156/'Indicator Data'!$BC156</f>
        <v>0</v>
      </c>
      <c r="P154" s="60">
        <f>IF(F154=0.1,0,'Indicator Data'!E156/'Indicator Data'!$BC156)</f>
        <v>0</v>
      </c>
      <c r="Q154" s="60">
        <f>'Indicator Data'!F156/'Indicator Data'!$BC156</f>
        <v>0</v>
      </c>
      <c r="R154" s="60">
        <f>'Indicator Data'!G156/'Indicator Data'!$BC156</f>
        <v>0</v>
      </c>
      <c r="S154" s="60">
        <f>'Indicator Data'!H156/'Indicator Data'!$BC156</f>
        <v>0</v>
      </c>
      <c r="T154" s="60">
        <f>'Indicator Data'!I156/'Indicator Data'!$BC156</f>
        <v>0</v>
      </c>
      <c r="U154" s="60">
        <f>'Indicator Data'!J156/'Indicator Data'!$BC156</f>
        <v>0</v>
      </c>
      <c r="V154" s="59">
        <f t="shared" si="65"/>
        <v>0</v>
      </c>
      <c r="W154" s="59">
        <f t="shared" si="66"/>
        <v>0</v>
      </c>
      <c r="X154" s="59">
        <f t="shared" si="67"/>
        <v>0</v>
      </c>
      <c r="Y154" s="59">
        <f t="shared" si="68"/>
        <v>0.1</v>
      </c>
      <c r="Z154" s="59">
        <f t="shared" si="69"/>
        <v>0</v>
      </c>
      <c r="AA154" s="59">
        <f t="shared" si="70"/>
        <v>0</v>
      </c>
      <c r="AB154" s="59">
        <f t="shared" si="71"/>
        <v>0</v>
      </c>
      <c r="AC154" s="59">
        <f t="shared" si="72"/>
        <v>0</v>
      </c>
      <c r="AD154" s="59">
        <f t="shared" si="73"/>
        <v>0</v>
      </c>
      <c r="AE154" s="59">
        <f t="shared" si="74"/>
        <v>0</v>
      </c>
      <c r="AF154" s="59">
        <f t="shared" si="75"/>
        <v>0</v>
      </c>
      <c r="AG154" s="59">
        <f>ROUND(IF('Indicator Data'!K156=0,0,IF('Indicator Data'!K156&gt;AG$194,10,IF('Indicator Data'!K156&lt;AG$195,0,10-(AG$194-'Indicator Data'!K156)/(AG$194-AG$195)*10))),1)</f>
        <v>0</v>
      </c>
      <c r="AH154" s="59">
        <f t="shared" si="76"/>
        <v>0.1</v>
      </c>
      <c r="AI154" s="59">
        <f t="shared" si="77"/>
        <v>0.1</v>
      </c>
      <c r="AJ154" s="59">
        <f t="shared" si="78"/>
        <v>0</v>
      </c>
      <c r="AK154" s="59">
        <f t="shared" si="79"/>
        <v>0</v>
      </c>
      <c r="AL154" s="59">
        <f t="shared" si="80"/>
        <v>0</v>
      </c>
      <c r="AM154" s="59">
        <f t="shared" si="81"/>
        <v>0</v>
      </c>
      <c r="AN154" s="59">
        <f t="shared" si="82"/>
        <v>0</v>
      </c>
      <c r="AO154" s="61">
        <f t="shared" si="83"/>
        <v>0.1</v>
      </c>
      <c r="AP154" s="61">
        <f t="shared" si="84"/>
        <v>0.1</v>
      </c>
      <c r="AQ154" s="61">
        <f t="shared" si="85"/>
        <v>0</v>
      </c>
      <c r="AR154" s="61">
        <f t="shared" si="86"/>
        <v>0</v>
      </c>
      <c r="AS154" s="59">
        <f t="shared" si="87"/>
        <v>0</v>
      </c>
      <c r="AT154" s="59" t="str">
        <f>IF('Indicator Data'!BD156&lt;1000,"x",ROUND((IF('Indicator Data'!L156&gt;AT$194,10,IF('Indicator Data'!L156&lt;AT$195,0,10-(AT$194-'Indicator Data'!L156)/(AT$194-AT$195)*10))),1))</f>
        <v>x</v>
      </c>
      <c r="AU154" s="61">
        <f t="shared" si="88"/>
        <v>0</v>
      </c>
      <c r="AV154" s="62">
        <f t="shared" si="89"/>
        <v>0.1</v>
      </c>
      <c r="AW154" s="59">
        <f>ROUND(IF('Indicator Data'!M156=0,0,IF('Indicator Data'!M156&gt;AW$194,10,IF('Indicator Data'!M156&lt;AW$195,0,10-(AW$194-'Indicator Data'!M156)/(AW$194-AW$195)*10))),1)</f>
        <v>0</v>
      </c>
      <c r="AX154" s="59">
        <f>ROUND(IF('Indicator Data'!N156=0,0,IF(LOG('Indicator Data'!N156)&gt;LOG(AX$194),10,IF(LOG('Indicator Data'!N156)&lt;LOG(AX$195),0,10-(LOG(AX$194)-LOG('Indicator Data'!N156))/(LOG(AX$194)-LOG(AX$195))*10))),1)</f>
        <v>0</v>
      </c>
      <c r="AY154" s="61">
        <f t="shared" si="90"/>
        <v>0</v>
      </c>
      <c r="AZ154" s="59">
        <f>'Indicator Data'!O156</f>
        <v>0</v>
      </c>
      <c r="BA154" s="59">
        <f>'Indicator Data'!P156</f>
        <v>0</v>
      </c>
      <c r="BB154" s="61">
        <f t="shared" si="91"/>
        <v>0</v>
      </c>
      <c r="BC154" s="62">
        <f t="shared" si="92"/>
        <v>0</v>
      </c>
      <c r="BD154" s="16"/>
      <c r="BE154" s="108"/>
    </row>
    <row r="155" spans="1:58" s="4" customFormat="1" x14ac:dyDescent="0.25">
      <c r="A155" s="131" t="s">
        <v>288</v>
      </c>
      <c r="B155" s="63" t="s">
        <v>287</v>
      </c>
      <c r="C155" s="59">
        <f>ROUND(IF('Indicator Data'!C157=0,0.1,IF(LOG('Indicator Data'!C157)&gt;C$194,10,IF(LOG('Indicator Data'!C157)&lt;C$195,0,10-(C$194-LOG('Indicator Data'!C157))/(C$194-C$195)*10))),1)</f>
        <v>7.3</v>
      </c>
      <c r="D155" s="59">
        <f>ROUND(IF('Indicator Data'!D157=0,0.1,IF(LOG('Indicator Data'!D157)&gt;D$194,10,IF(LOG('Indicator Data'!D157)&lt;D$195,0,10-(D$194-LOG('Indicator Data'!D157))/(D$194-D$195)*10))),1)</f>
        <v>0.1</v>
      </c>
      <c r="E155" s="59">
        <f t="shared" si="62"/>
        <v>4.5999999999999996</v>
      </c>
      <c r="F155" s="59">
        <f>ROUND(IF('Indicator Data'!E157="No data",0.1,IF('Indicator Data'!E157=0,0,IF(LOG('Indicator Data'!E157)&gt;F$194,10,IF(LOG('Indicator Data'!E157)&lt;F$195,0,10-(F$194-LOG('Indicator Data'!E157))/(F$194-F$195)*10)))),1)</f>
        <v>6.6</v>
      </c>
      <c r="G155" s="59">
        <f>ROUND(IF('Indicator Data'!F157=0,0,IF(LOG('Indicator Data'!F157)&gt;G$194,10,IF(LOG('Indicator Data'!F157)&lt;G$195,0,10-(G$194-LOG('Indicator Data'!F157))/(G$194-G$195)*10))),1)</f>
        <v>0</v>
      </c>
      <c r="H155" s="59">
        <f>ROUND(IF('Indicator Data'!G157=0,0,IF(LOG('Indicator Data'!G157)&gt;H$194,10,IF(LOG('Indicator Data'!G157)&lt;H$195,0,10-(H$194-LOG('Indicator Data'!G157))/(H$194-H$195)*10))),1)</f>
        <v>0</v>
      </c>
      <c r="I155" s="59">
        <f>ROUND(IF('Indicator Data'!H157=0,0,IF(LOG('Indicator Data'!H157)&gt;I$194,10,IF(LOG('Indicator Data'!H157)&lt;I$195,0,10-(I$194-LOG('Indicator Data'!H157))/(I$194-I$195)*10))),1)</f>
        <v>0</v>
      </c>
      <c r="J155" s="59">
        <f t="shared" si="63"/>
        <v>0</v>
      </c>
      <c r="K155" s="59">
        <f>ROUND(IF('Indicator Data'!I157=0,0,IF(LOG('Indicator Data'!I157)&gt;K$194,10,IF(LOG('Indicator Data'!I157)&lt;K$195,0,10-(K$194-LOG('Indicator Data'!I157))/(K$194-K$195)*10))),1)</f>
        <v>0</v>
      </c>
      <c r="L155" s="59">
        <f t="shared" si="64"/>
        <v>0</v>
      </c>
      <c r="M155" s="59">
        <f>ROUND(IF('Indicator Data'!J157=0,0,IF(LOG('Indicator Data'!J157)&gt;M$194,10,IF(LOG('Indicator Data'!J157)&lt;M$195,0,10-(M$194-LOG('Indicator Data'!J157))/(M$194-M$195)*10))),1)</f>
        <v>0</v>
      </c>
      <c r="N155" s="60">
        <f>'Indicator Data'!C157/'Indicator Data'!$BC157</f>
        <v>1.585722977964352E-3</v>
      </c>
      <c r="O155" s="60">
        <f>'Indicator Data'!D157/'Indicator Data'!$BC157</f>
        <v>0</v>
      </c>
      <c r="P155" s="60">
        <f>IF(F155=0.1,0,'Indicator Data'!E157/'Indicator Data'!$BC157)</f>
        <v>7.7217847694903688E-3</v>
      </c>
      <c r="Q155" s="60">
        <f>'Indicator Data'!F157/'Indicator Data'!$BC157</f>
        <v>0</v>
      </c>
      <c r="R155" s="60">
        <f>'Indicator Data'!G157/'Indicator Data'!$BC157</f>
        <v>0</v>
      </c>
      <c r="S155" s="60">
        <f>'Indicator Data'!H157/'Indicator Data'!$BC157</f>
        <v>0</v>
      </c>
      <c r="T155" s="60">
        <f>'Indicator Data'!I157/'Indicator Data'!$BC157</f>
        <v>0</v>
      </c>
      <c r="U155" s="60">
        <f>'Indicator Data'!J157/'Indicator Data'!$BC157</f>
        <v>0</v>
      </c>
      <c r="V155" s="59">
        <f t="shared" si="65"/>
        <v>7.9</v>
      </c>
      <c r="W155" s="59">
        <f t="shared" si="66"/>
        <v>0</v>
      </c>
      <c r="X155" s="59">
        <f t="shared" si="67"/>
        <v>5.0999999999999996</v>
      </c>
      <c r="Y155" s="59">
        <f t="shared" si="68"/>
        <v>7.7</v>
      </c>
      <c r="Z155" s="59">
        <f t="shared" si="69"/>
        <v>0</v>
      </c>
      <c r="AA155" s="59">
        <f t="shared" si="70"/>
        <v>0</v>
      </c>
      <c r="AB155" s="59">
        <f t="shared" si="71"/>
        <v>0</v>
      </c>
      <c r="AC155" s="59">
        <f t="shared" si="72"/>
        <v>0</v>
      </c>
      <c r="AD155" s="59">
        <f t="shared" si="73"/>
        <v>0</v>
      </c>
      <c r="AE155" s="59">
        <f t="shared" si="74"/>
        <v>0</v>
      </c>
      <c r="AF155" s="59">
        <f t="shared" si="75"/>
        <v>0</v>
      </c>
      <c r="AG155" s="59">
        <f>ROUND(IF('Indicator Data'!K157=0,0,IF('Indicator Data'!K157&gt;AG$194,10,IF('Indicator Data'!K157&lt;AG$195,0,10-(AG$194-'Indicator Data'!K157)/(AG$194-AG$195)*10))),1)</f>
        <v>0</v>
      </c>
      <c r="AH155" s="59">
        <f t="shared" si="76"/>
        <v>7.6</v>
      </c>
      <c r="AI155" s="59">
        <f t="shared" si="77"/>
        <v>0.1</v>
      </c>
      <c r="AJ155" s="59">
        <f t="shared" si="78"/>
        <v>0</v>
      </c>
      <c r="AK155" s="59">
        <f t="shared" si="79"/>
        <v>0</v>
      </c>
      <c r="AL155" s="59">
        <f t="shared" si="80"/>
        <v>0</v>
      </c>
      <c r="AM155" s="59">
        <f t="shared" si="81"/>
        <v>0</v>
      </c>
      <c r="AN155" s="59">
        <f t="shared" si="82"/>
        <v>0</v>
      </c>
      <c r="AO155" s="61">
        <f t="shared" si="83"/>
        <v>4.9000000000000004</v>
      </c>
      <c r="AP155" s="61">
        <f t="shared" si="84"/>
        <v>7.2</v>
      </c>
      <c r="AQ155" s="61">
        <f t="shared" si="85"/>
        <v>0</v>
      </c>
      <c r="AR155" s="61">
        <f t="shared" si="86"/>
        <v>0</v>
      </c>
      <c r="AS155" s="59">
        <f t="shared" si="87"/>
        <v>0</v>
      </c>
      <c r="AT155" s="59">
        <f>IF('Indicator Data'!BD157&lt;1000,"x",ROUND((IF('Indicator Data'!L157&gt;AT$194,10,IF('Indicator Data'!L157&lt;AT$195,0,10-(AT$194-'Indicator Data'!L157)/(AT$194-AT$195)*10))),1))</f>
        <v>2.2000000000000002</v>
      </c>
      <c r="AU155" s="61">
        <f t="shared" si="88"/>
        <v>1.1000000000000001</v>
      </c>
      <c r="AV155" s="62">
        <f t="shared" si="89"/>
        <v>3.2</v>
      </c>
      <c r="AW155" s="59">
        <f>ROUND(IF('Indicator Data'!M157=0,0,IF('Indicator Data'!M157&gt;AW$194,10,IF('Indicator Data'!M157&lt;AW$195,0,10-(AW$194-'Indicator Data'!M157)/(AW$194-AW$195)*10))),1)</f>
        <v>1.5</v>
      </c>
      <c r="AX155" s="59">
        <f>ROUND(IF('Indicator Data'!N157=0,0,IF(LOG('Indicator Data'!N157)&gt;LOG(AX$194),10,IF(LOG('Indicator Data'!N157)&lt;LOG(AX$195),0,10-(LOG(AX$194)-LOG('Indicator Data'!N157))/(LOG(AX$194)-LOG(AX$195))*10))),1)</f>
        <v>0</v>
      </c>
      <c r="AY155" s="61">
        <f t="shared" si="90"/>
        <v>0.8</v>
      </c>
      <c r="AZ155" s="59">
        <f>'Indicator Data'!O157</f>
        <v>0</v>
      </c>
      <c r="BA155" s="59">
        <f>'Indicator Data'!P157</f>
        <v>1</v>
      </c>
      <c r="BB155" s="61">
        <f t="shared" si="91"/>
        <v>0</v>
      </c>
      <c r="BC155" s="62">
        <f t="shared" si="92"/>
        <v>0.6</v>
      </c>
      <c r="BD155" s="16"/>
      <c r="BE155" s="108"/>
    </row>
    <row r="156" spans="1:58" s="4" customFormat="1" x14ac:dyDescent="0.25">
      <c r="A156" s="132" t="s">
        <v>290</v>
      </c>
      <c r="B156" s="63" t="s">
        <v>289</v>
      </c>
      <c r="C156" s="59">
        <f>ROUND(IF('Indicator Data'!C158=0,0.1,IF(LOG('Indicator Data'!C158)&gt;C$194,10,IF(LOG('Indicator Data'!C158)&lt;C$195,0,10-(C$194-LOG('Indicator Data'!C158))/(C$194-C$195)*10))),1)</f>
        <v>6.6</v>
      </c>
      <c r="D156" s="59">
        <f>ROUND(IF('Indicator Data'!D158=0,0.1,IF(LOG('Indicator Data'!D158)&gt;D$194,10,IF(LOG('Indicator Data'!D158)&lt;D$195,0,10-(D$194-LOG('Indicator Data'!D158))/(D$194-D$195)*10))),1)</f>
        <v>2</v>
      </c>
      <c r="E156" s="59">
        <f t="shared" si="62"/>
        <v>4.7</v>
      </c>
      <c r="F156" s="59">
        <f>ROUND(IF('Indicator Data'!E158="No data",0.1,IF('Indicator Data'!E158=0,0,IF(LOG('Indicator Data'!E158)&gt;F$194,10,IF(LOG('Indicator Data'!E158)&lt;F$195,0,10-(F$194-LOG('Indicator Data'!E158))/(F$194-F$195)*10)))),1)</f>
        <v>4.5999999999999996</v>
      </c>
      <c r="G156" s="59">
        <f>ROUND(IF('Indicator Data'!F158=0,0,IF(LOG('Indicator Data'!F158)&gt;G$194,10,IF(LOG('Indicator Data'!F158)&lt;G$195,0,10-(G$194-LOG('Indicator Data'!F158))/(G$194-G$195)*10))),1)</f>
        <v>0</v>
      </c>
      <c r="H156" s="59">
        <f>ROUND(IF('Indicator Data'!G158=0,0,IF(LOG('Indicator Data'!G158)&gt;H$194,10,IF(LOG('Indicator Data'!G158)&lt;H$195,0,10-(H$194-LOG('Indicator Data'!G158))/(H$194-H$195)*10))),1)</f>
        <v>0</v>
      </c>
      <c r="I156" s="59">
        <f>ROUND(IF('Indicator Data'!H158=0,0,IF(LOG('Indicator Data'!H158)&gt;I$194,10,IF(LOG('Indicator Data'!H158)&lt;I$195,0,10-(I$194-LOG('Indicator Data'!H158))/(I$194-I$195)*10))),1)</f>
        <v>0</v>
      </c>
      <c r="J156" s="59">
        <f t="shared" si="63"/>
        <v>0</v>
      </c>
      <c r="K156" s="59">
        <f>ROUND(IF('Indicator Data'!I158=0,0,IF(LOG('Indicator Data'!I158)&gt;K$194,10,IF(LOG('Indicator Data'!I158)&lt;K$195,0,10-(K$194-LOG('Indicator Data'!I158))/(K$194-K$195)*10))),1)</f>
        <v>0</v>
      </c>
      <c r="L156" s="59">
        <f t="shared" si="64"/>
        <v>0</v>
      </c>
      <c r="M156" s="59">
        <f>ROUND(IF('Indicator Data'!J158=0,0,IF(LOG('Indicator Data'!J158)&gt;M$194,10,IF(LOG('Indicator Data'!J158)&lt;M$195,0,10-(M$194-LOG('Indicator Data'!J158))/(M$194-M$195)*10))),1)</f>
        <v>0</v>
      </c>
      <c r="N156" s="60">
        <f>'Indicator Data'!C158/'Indicator Data'!$BC158</f>
        <v>2.1024930330885705E-3</v>
      </c>
      <c r="O156" s="60">
        <f>'Indicator Data'!D158/'Indicator Data'!$BC158</f>
        <v>1.9820866319027623E-5</v>
      </c>
      <c r="P156" s="60">
        <f>IF(F156=0.1,0,'Indicator Data'!E158/'Indicator Data'!$BC158)</f>
        <v>3.3881255990645814E-3</v>
      </c>
      <c r="Q156" s="60">
        <f>'Indicator Data'!F158/'Indicator Data'!$BC158</f>
        <v>0</v>
      </c>
      <c r="R156" s="60">
        <f>'Indicator Data'!G158/'Indicator Data'!$BC158</f>
        <v>0</v>
      </c>
      <c r="S156" s="60">
        <f>'Indicator Data'!H158/'Indicator Data'!$BC158</f>
        <v>0</v>
      </c>
      <c r="T156" s="60">
        <f>'Indicator Data'!I158/'Indicator Data'!$BC158</f>
        <v>0</v>
      </c>
      <c r="U156" s="60">
        <f>'Indicator Data'!J158/'Indicator Data'!$BC158</f>
        <v>0</v>
      </c>
      <c r="V156" s="59">
        <f t="shared" si="65"/>
        <v>10</v>
      </c>
      <c r="W156" s="59">
        <f t="shared" si="66"/>
        <v>0.2</v>
      </c>
      <c r="X156" s="59">
        <f t="shared" si="67"/>
        <v>7.6</v>
      </c>
      <c r="Y156" s="59">
        <f t="shared" si="68"/>
        <v>3.4</v>
      </c>
      <c r="Z156" s="59">
        <f t="shared" si="69"/>
        <v>0</v>
      </c>
      <c r="AA156" s="59">
        <f t="shared" si="70"/>
        <v>0</v>
      </c>
      <c r="AB156" s="59">
        <f t="shared" si="71"/>
        <v>0</v>
      </c>
      <c r="AC156" s="59">
        <f t="shared" si="72"/>
        <v>0</v>
      </c>
      <c r="AD156" s="59">
        <f t="shared" si="73"/>
        <v>0</v>
      </c>
      <c r="AE156" s="59">
        <f t="shared" si="74"/>
        <v>0</v>
      </c>
      <c r="AF156" s="59">
        <f t="shared" si="75"/>
        <v>0</v>
      </c>
      <c r="AG156" s="59">
        <f>ROUND(IF('Indicator Data'!K158=0,0,IF('Indicator Data'!K158&gt;AG$194,10,IF('Indicator Data'!K158&lt;AG$195,0,10-(AG$194-'Indicator Data'!K158)/(AG$194-AG$195)*10))),1)</f>
        <v>0</v>
      </c>
      <c r="AH156" s="59">
        <f t="shared" si="76"/>
        <v>8.3000000000000007</v>
      </c>
      <c r="AI156" s="59">
        <f t="shared" si="77"/>
        <v>1.1000000000000001</v>
      </c>
      <c r="AJ156" s="59">
        <f t="shared" si="78"/>
        <v>0</v>
      </c>
      <c r="AK156" s="59">
        <f t="shared" si="79"/>
        <v>0</v>
      </c>
      <c r="AL156" s="59">
        <f t="shared" si="80"/>
        <v>0</v>
      </c>
      <c r="AM156" s="59">
        <f t="shared" si="81"/>
        <v>0</v>
      </c>
      <c r="AN156" s="59">
        <f t="shared" si="82"/>
        <v>0</v>
      </c>
      <c r="AO156" s="61">
        <f t="shared" si="83"/>
        <v>6.4</v>
      </c>
      <c r="AP156" s="61">
        <f t="shared" si="84"/>
        <v>4</v>
      </c>
      <c r="AQ156" s="61">
        <f t="shared" si="85"/>
        <v>0</v>
      </c>
      <c r="AR156" s="61">
        <f t="shared" si="86"/>
        <v>0</v>
      </c>
      <c r="AS156" s="59">
        <f t="shared" si="87"/>
        <v>0</v>
      </c>
      <c r="AT156" s="59">
        <f>IF('Indicator Data'!BD158&lt;1000,"x",ROUND((IF('Indicator Data'!L158&gt;AT$194,10,IF('Indicator Data'!L158&lt;AT$195,0,10-(AT$194-'Indicator Data'!L158)/(AT$194-AT$195)*10))),1))</f>
        <v>1.1000000000000001</v>
      </c>
      <c r="AU156" s="61">
        <f t="shared" si="88"/>
        <v>0.6</v>
      </c>
      <c r="AV156" s="62">
        <f t="shared" si="89"/>
        <v>2.6</v>
      </c>
      <c r="AW156" s="59">
        <f>ROUND(IF('Indicator Data'!M158=0,0,IF('Indicator Data'!M158&gt;AW$194,10,IF('Indicator Data'!M158&lt;AW$195,0,10-(AW$194-'Indicator Data'!M158)/(AW$194-AW$195)*10))),1)</f>
        <v>0.1</v>
      </c>
      <c r="AX156" s="59">
        <f>ROUND(IF('Indicator Data'!N158=0,0,IF(LOG('Indicator Data'!N158)&gt;LOG(AX$194),10,IF(LOG('Indicator Data'!N158)&lt;LOG(AX$195),0,10-(LOG(AX$194)-LOG('Indicator Data'!N158))/(LOG(AX$194)-LOG(AX$195))*10))),1)</f>
        <v>0</v>
      </c>
      <c r="AY156" s="61">
        <f t="shared" si="90"/>
        <v>0.1</v>
      </c>
      <c r="AZ156" s="59">
        <f>'Indicator Data'!O158</f>
        <v>0</v>
      </c>
      <c r="BA156" s="59">
        <f>'Indicator Data'!P158</f>
        <v>0</v>
      </c>
      <c r="BB156" s="61">
        <f t="shared" si="91"/>
        <v>0</v>
      </c>
      <c r="BC156" s="62">
        <f t="shared" si="92"/>
        <v>0.1</v>
      </c>
      <c r="BD156" s="16"/>
      <c r="BE156" s="108"/>
    </row>
    <row r="157" spans="1:58" s="4" customFormat="1" x14ac:dyDescent="0.25">
      <c r="A157" s="132" t="s">
        <v>292</v>
      </c>
      <c r="B157" s="63" t="s">
        <v>291</v>
      </c>
      <c r="C157" s="59">
        <f>ROUND(IF('Indicator Data'!C159=0,0.1,IF(LOG('Indicator Data'!C159)&gt;C$194,10,IF(LOG('Indicator Data'!C159)&lt;C$195,0,10-(C$194-LOG('Indicator Data'!C159))/(C$194-C$195)*10))),1)</f>
        <v>5.2</v>
      </c>
      <c r="D157" s="59">
        <f>ROUND(IF('Indicator Data'!D159=0,0.1,IF(LOG('Indicator Data'!D159)&gt;D$194,10,IF(LOG('Indicator Data'!D159)&lt;D$195,0,10-(D$194-LOG('Indicator Data'!D159))/(D$194-D$195)*10))),1)</f>
        <v>5.9</v>
      </c>
      <c r="E157" s="59">
        <f t="shared" si="62"/>
        <v>5.6</v>
      </c>
      <c r="F157" s="59">
        <f>ROUND(IF('Indicator Data'!E159="No data",0.1,IF('Indicator Data'!E159=0,0,IF(LOG('Indicator Data'!E159)&gt;F$194,10,IF(LOG('Indicator Data'!E159)&lt;F$195,0,10-(F$194-LOG('Indicator Data'!E159))/(F$194-F$195)*10)))),1)</f>
        <v>0.1</v>
      </c>
      <c r="G157" s="59">
        <f>ROUND(IF('Indicator Data'!F159=0,0,IF(LOG('Indicator Data'!F159)&gt;G$194,10,IF(LOG('Indicator Data'!F159)&lt;G$195,0,10-(G$194-LOG('Indicator Data'!F159))/(G$194-G$195)*10))),1)</f>
        <v>7</v>
      </c>
      <c r="H157" s="59">
        <f>ROUND(IF('Indicator Data'!G159=0,0,IF(LOG('Indicator Data'!G159)&gt;H$194,10,IF(LOG('Indicator Data'!G159)&lt;H$195,0,10-(H$194-LOG('Indicator Data'!G159))/(H$194-H$195)*10))),1)</f>
        <v>3.8</v>
      </c>
      <c r="I157" s="59">
        <f>ROUND(IF('Indicator Data'!H159=0,0,IF(LOG('Indicator Data'!H159)&gt;I$194,10,IF(LOG('Indicator Data'!H159)&lt;I$195,0,10-(I$194-LOG('Indicator Data'!H159))/(I$194-I$195)*10))),1)</f>
        <v>3.7</v>
      </c>
      <c r="J157" s="59">
        <f t="shared" si="63"/>
        <v>3.8</v>
      </c>
      <c r="K157" s="59">
        <f>ROUND(IF('Indicator Data'!I159=0,0,IF(LOG('Indicator Data'!I159)&gt;K$194,10,IF(LOG('Indicator Data'!I159)&lt;K$195,0,10-(K$194-LOG('Indicator Data'!I159))/(K$194-K$195)*10))),1)</f>
        <v>7.3</v>
      </c>
      <c r="L157" s="59">
        <f t="shared" si="64"/>
        <v>5.8</v>
      </c>
      <c r="M157" s="59">
        <f>ROUND(IF('Indicator Data'!J159=0,0,IF(LOG('Indicator Data'!J159)&gt;M$194,10,IF(LOG('Indicator Data'!J159)&lt;M$195,0,10-(M$194-LOG('Indicator Data'!J159))/(M$194-M$195)*10))),1)</f>
        <v>0.5</v>
      </c>
      <c r="N157" s="60">
        <f>'Indicator Data'!C159/'Indicator Data'!$BC159</f>
        <v>2.0920340593769036E-3</v>
      </c>
      <c r="O157" s="60">
        <f>'Indicator Data'!D159/'Indicator Data'!$BC159</f>
        <v>1.0197579917431813E-3</v>
      </c>
      <c r="P157" s="60">
        <f>IF(F157=0.1,0,'Indicator Data'!E159/'Indicator Data'!$BC159)</f>
        <v>0</v>
      </c>
      <c r="Q157" s="60">
        <f>'Indicator Data'!F159/'Indicator Data'!$BC159</f>
        <v>5.0910174667809688E-5</v>
      </c>
      <c r="R157" s="60">
        <f>'Indicator Data'!G159/'Indicator Data'!$BC159</f>
        <v>5.4462467852550364E-3</v>
      </c>
      <c r="S157" s="60">
        <f>'Indicator Data'!H159/'Indicator Data'!$BC159</f>
        <v>2.7151953627303901E-4</v>
      </c>
      <c r="T157" s="60">
        <f>'Indicator Data'!I159/'Indicator Data'!$BC159</f>
        <v>7.1102791470210034E-5</v>
      </c>
      <c r="U157" s="60">
        <f>'Indicator Data'!J159/'Indicator Data'!$BC159</f>
        <v>2.5450064294899271E-5</v>
      </c>
      <c r="V157" s="59">
        <f t="shared" si="65"/>
        <v>10</v>
      </c>
      <c r="W157" s="59">
        <f t="shared" si="66"/>
        <v>10</v>
      </c>
      <c r="X157" s="59">
        <f t="shared" si="67"/>
        <v>10</v>
      </c>
      <c r="Y157" s="59">
        <f t="shared" si="68"/>
        <v>0.1</v>
      </c>
      <c r="Z157" s="59">
        <f t="shared" si="69"/>
        <v>10</v>
      </c>
      <c r="AA157" s="59">
        <f t="shared" si="70"/>
        <v>2.7</v>
      </c>
      <c r="AB157" s="59">
        <f t="shared" si="71"/>
        <v>0.5</v>
      </c>
      <c r="AC157" s="59">
        <f t="shared" si="72"/>
        <v>1.7</v>
      </c>
      <c r="AD157" s="59">
        <f t="shared" si="73"/>
        <v>9.6999999999999993</v>
      </c>
      <c r="AE157" s="59">
        <f t="shared" si="74"/>
        <v>7.5</v>
      </c>
      <c r="AF157" s="59">
        <f t="shared" si="75"/>
        <v>0</v>
      </c>
      <c r="AG157" s="59">
        <f>ROUND(IF('Indicator Data'!K159=0,0,IF('Indicator Data'!K159&gt;AG$194,10,IF('Indicator Data'!K159&lt;AG$195,0,10-(AG$194-'Indicator Data'!K159)/(AG$194-AG$195)*10))),1)</f>
        <v>2.7</v>
      </c>
      <c r="AH157" s="59">
        <f t="shared" si="76"/>
        <v>7.6</v>
      </c>
      <c r="AI157" s="59">
        <f t="shared" si="77"/>
        <v>8</v>
      </c>
      <c r="AJ157" s="59">
        <f t="shared" si="78"/>
        <v>3.3</v>
      </c>
      <c r="AK157" s="59">
        <f t="shared" si="79"/>
        <v>2.1</v>
      </c>
      <c r="AL157" s="59">
        <f t="shared" si="80"/>
        <v>2.7</v>
      </c>
      <c r="AM157" s="59">
        <f t="shared" si="81"/>
        <v>8.5</v>
      </c>
      <c r="AN157" s="59">
        <f t="shared" si="82"/>
        <v>0.3</v>
      </c>
      <c r="AO157" s="61">
        <f t="shared" si="83"/>
        <v>8.6</v>
      </c>
      <c r="AP157" s="61">
        <f t="shared" si="84"/>
        <v>0.1</v>
      </c>
      <c r="AQ157" s="61">
        <f t="shared" si="85"/>
        <v>9</v>
      </c>
      <c r="AR157" s="61">
        <f t="shared" si="86"/>
        <v>6.7</v>
      </c>
      <c r="AS157" s="59">
        <f t="shared" si="87"/>
        <v>1.5</v>
      </c>
      <c r="AT157" s="59">
        <f>IF('Indicator Data'!BD159&lt;1000,"x",ROUND((IF('Indicator Data'!L159&gt;AT$194,10,IF('Indicator Data'!L159&lt;AT$195,0,10-(AT$194-'Indicator Data'!L159)/(AT$194-AT$195)*10))),1))</f>
        <v>3.3</v>
      </c>
      <c r="AU157" s="61">
        <f t="shared" si="88"/>
        <v>2.4</v>
      </c>
      <c r="AV157" s="62">
        <f t="shared" si="89"/>
        <v>6.4</v>
      </c>
      <c r="AW157" s="59">
        <f>ROUND(IF('Indicator Data'!M159=0,0,IF('Indicator Data'!M159&gt;AW$194,10,IF('Indicator Data'!M159&lt;AW$195,0,10-(AW$194-'Indicator Data'!M159)/(AW$194-AW$195)*10))),1)</f>
        <v>0</v>
      </c>
      <c r="AX157" s="59">
        <f>ROUND(IF('Indicator Data'!N159=0,0,IF(LOG('Indicator Data'!N159)&gt;LOG(AX$194),10,IF(LOG('Indicator Data'!N159)&lt;LOG(AX$195),0,10-(LOG(AX$194)-LOG('Indicator Data'!N159))/(LOG(AX$194)-LOG(AX$195))*10))),1)</f>
        <v>0</v>
      </c>
      <c r="AY157" s="61">
        <f t="shared" si="90"/>
        <v>0</v>
      </c>
      <c r="AZ157" s="59">
        <f>'Indicator Data'!O159</f>
        <v>0</v>
      </c>
      <c r="BA157" s="59">
        <f>'Indicator Data'!P159</f>
        <v>0</v>
      </c>
      <c r="BB157" s="61">
        <f t="shared" si="91"/>
        <v>0</v>
      </c>
      <c r="BC157" s="62">
        <f t="shared" si="92"/>
        <v>0</v>
      </c>
      <c r="BD157" s="16"/>
      <c r="BE157" s="108"/>
    </row>
    <row r="158" spans="1:58" x14ac:dyDescent="0.25">
      <c r="A158" s="132" t="s">
        <v>294</v>
      </c>
      <c r="B158" s="63" t="s">
        <v>293</v>
      </c>
      <c r="C158" s="59">
        <f>ROUND(IF('Indicator Data'!C160=0,0.1,IF(LOG('Indicator Data'!C160)&gt;C$194,10,IF(LOG('Indicator Data'!C160)&lt;C$195,0,10-(C$194-LOG('Indicator Data'!C160))/(C$194-C$195)*10))),1)</f>
        <v>4.5</v>
      </c>
      <c r="D158" s="59">
        <f>ROUND(IF('Indicator Data'!D160=0,0.1,IF(LOG('Indicator Data'!D160)&gt;D$194,10,IF(LOG('Indicator Data'!D160)&lt;D$195,0,10-(D$194-LOG('Indicator Data'!D160))/(D$194-D$195)*10))),1)</f>
        <v>0.1</v>
      </c>
      <c r="E158" s="59">
        <f t="shared" si="62"/>
        <v>2.6</v>
      </c>
      <c r="F158" s="59">
        <f>ROUND(IF('Indicator Data'!E160="No data",0.1,IF('Indicator Data'!E160=0,0,IF(LOG('Indicator Data'!E160)&gt;F$194,10,IF(LOG('Indicator Data'!E160)&lt;F$195,0,10-(F$194-LOG('Indicator Data'!E160))/(F$194-F$195)*10)))),1)</f>
        <v>7.1</v>
      </c>
      <c r="G158" s="59">
        <f>ROUND(IF('Indicator Data'!F160=0,0,IF(LOG('Indicator Data'!F160)&gt;G$194,10,IF(LOG('Indicator Data'!F160)&lt;G$195,0,10-(G$194-LOG('Indicator Data'!F160))/(G$194-G$195)*10))),1)</f>
        <v>7.3</v>
      </c>
      <c r="H158" s="59">
        <f>ROUND(IF('Indicator Data'!G160=0,0,IF(LOG('Indicator Data'!G160)&gt;H$194,10,IF(LOG('Indicator Data'!G160)&lt;H$195,0,10-(H$194-LOG('Indicator Data'!G160))/(H$194-H$195)*10))),1)</f>
        <v>0</v>
      </c>
      <c r="I158" s="59">
        <f>ROUND(IF('Indicator Data'!H160=0,0,IF(LOG('Indicator Data'!H160)&gt;I$194,10,IF(LOG('Indicator Data'!H160)&lt;I$195,0,10-(I$194-LOG('Indicator Data'!H160))/(I$194-I$195)*10))),1)</f>
        <v>0</v>
      </c>
      <c r="J158" s="59">
        <f t="shared" si="63"/>
        <v>0</v>
      </c>
      <c r="K158" s="59">
        <f>ROUND(IF('Indicator Data'!I160=0,0,IF(LOG('Indicator Data'!I160)&gt;K$194,10,IF(LOG('Indicator Data'!I160)&lt;K$195,0,10-(K$194-LOG('Indicator Data'!I160))/(K$194-K$195)*10))),1)</f>
        <v>0</v>
      </c>
      <c r="L158" s="59">
        <f t="shared" si="64"/>
        <v>0</v>
      </c>
      <c r="M158" s="59">
        <f>ROUND(IF('Indicator Data'!J160=0,0,IF(LOG('Indicator Data'!J160)&gt;M$194,10,IF(LOG('Indicator Data'!J160)&lt;M$195,0,10-(M$194-LOG('Indicator Data'!J160))/(M$194-M$195)*10))),1)</f>
        <v>10</v>
      </c>
      <c r="N158" s="60">
        <f>'Indicator Data'!C160/'Indicator Data'!$BC160</f>
        <v>6.0935890105067986E-5</v>
      </c>
      <c r="O158" s="60">
        <f>'Indicator Data'!D160/'Indicator Data'!$BC160</f>
        <v>0</v>
      </c>
      <c r="P158" s="60">
        <f>IF(F158=0.1,0,'Indicator Data'!E160/'Indicator Data'!$BC160)</f>
        <v>6.5589412761052745E-3</v>
      </c>
      <c r="Q158" s="60">
        <f>'Indicator Data'!F160/'Indicator Data'!$BC160</f>
        <v>4.4440031027448678E-6</v>
      </c>
      <c r="R158" s="60">
        <f>'Indicator Data'!G160/'Indicator Data'!$BC160</f>
        <v>0</v>
      </c>
      <c r="S158" s="60">
        <f>'Indicator Data'!H160/'Indicator Data'!$BC160</f>
        <v>0</v>
      </c>
      <c r="T158" s="60">
        <f>'Indicator Data'!I160/'Indicator Data'!$BC160</f>
        <v>0</v>
      </c>
      <c r="U158" s="60">
        <f>'Indicator Data'!J160/'Indicator Data'!$BC160</f>
        <v>4.7017197759406174E-2</v>
      </c>
      <c r="V158" s="59">
        <f t="shared" si="65"/>
        <v>0.3</v>
      </c>
      <c r="W158" s="59">
        <f t="shared" si="66"/>
        <v>0</v>
      </c>
      <c r="X158" s="59">
        <f t="shared" si="67"/>
        <v>0.2</v>
      </c>
      <c r="Y158" s="59">
        <f t="shared" si="68"/>
        <v>6.6</v>
      </c>
      <c r="Z158" s="59">
        <f t="shared" si="69"/>
        <v>8.1</v>
      </c>
      <c r="AA158" s="59">
        <f t="shared" si="70"/>
        <v>0</v>
      </c>
      <c r="AB158" s="59">
        <f t="shared" si="71"/>
        <v>0</v>
      </c>
      <c r="AC158" s="59">
        <f t="shared" si="72"/>
        <v>0</v>
      </c>
      <c r="AD158" s="59">
        <f t="shared" si="73"/>
        <v>0</v>
      </c>
      <c r="AE158" s="59">
        <f t="shared" si="74"/>
        <v>0</v>
      </c>
      <c r="AF158" s="59">
        <f t="shared" si="75"/>
        <v>10</v>
      </c>
      <c r="AG158" s="59">
        <f>ROUND(IF('Indicator Data'!K160=0,0,IF('Indicator Data'!K160&gt;AG$194,10,IF('Indicator Data'!K160&lt;AG$195,0,10-(AG$194-'Indicator Data'!K160)/(AG$194-AG$195)*10))),1)</f>
        <v>9.3000000000000007</v>
      </c>
      <c r="AH158" s="59">
        <f t="shared" si="76"/>
        <v>2.4</v>
      </c>
      <c r="AI158" s="59">
        <f t="shared" si="77"/>
        <v>0.1</v>
      </c>
      <c r="AJ158" s="59">
        <f t="shared" si="78"/>
        <v>0</v>
      </c>
      <c r="AK158" s="59">
        <f t="shared" si="79"/>
        <v>0</v>
      </c>
      <c r="AL158" s="59">
        <f t="shared" si="80"/>
        <v>0</v>
      </c>
      <c r="AM158" s="59">
        <f t="shared" si="81"/>
        <v>0</v>
      </c>
      <c r="AN158" s="59">
        <f t="shared" si="82"/>
        <v>10</v>
      </c>
      <c r="AO158" s="61">
        <f t="shared" si="83"/>
        <v>1.5</v>
      </c>
      <c r="AP158" s="61">
        <f t="shared" si="84"/>
        <v>6.9</v>
      </c>
      <c r="AQ158" s="61">
        <f t="shared" si="85"/>
        <v>7.7</v>
      </c>
      <c r="AR158" s="61">
        <f t="shared" si="86"/>
        <v>0</v>
      </c>
      <c r="AS158" s="59">
        <f t="shared" si="87"/>
        <v>9.6999999999999993</v>
      </c>
      <c r="AT158" s="59">
        <f>IF('Indicator Data'!BD160&lt;1000,"x",ROUND((IF('Indicator Data'!L160&gt;AT$194,10,IF('Indicator Data'!L160&lt;AT$195,0,10-(AT$194-'Indicator Data'!L160)/(AT$194-AT$195)*10))),1))</f>
        <v>8.9</v>
      </c>
      <c r="AU158" s="61">
        <f t="shared" si="88"/>
        <v>9.3000000000000007</v>
      </c>
      <c r="AV158" s="62">
        <f t="shared" si="89"/>
        <v>6.2</v>
      </c>
      <c r="AW158" s="59">
        <f>ROUND(IF('Indicator Data'!M160=0,0,IF('Indicator Data'!M160&gt;AW$194,10,IF('Indicator Data'!M160&lt;AW$195,0,10-(AW$194-'Indicator Data'!M160)/(AW$194-AW$195)*10))),1)</f>
        <v>10</v>
      </c>
      <c r="AX158" s="59">
        <f>ROUND(IF('Indicator Data'!N160=0,0,IF(LOG('Indicator Data'!N160)&gt;LOG(AX$194),10,IF(LOG('Indicator Data'!N160)&lt;LOG(AX$195),0,10-(LOG(AX$194)-LOG('Indicator Data'!N160))/(LOG(AX$194)-LOG(AX$195))*10))),1)</f>
        <v>9.6999999999999993</v>
      </c>
      <c r="AY158" s="61">
        <f t="shared" si="90"/>
        <v>9.9</v>
      </c>
      <c r="AZ158" s="59">
        <f>'Indicator Data'!O160</f>
        <v>5</v>
      </c>
      <c r="BA158" s="59">
        <f>'Indicator Data'!P160</f>
        <v>3</v>
      </c>
      <c r="BB158" s="61">
        <f t="shared" si="91"/>
        <v>10</v>
      </c>
      <c r="BC158" s="62">
        <f t="shared" si="92"/>
        <v>10</v>
      </c>
      <c r="BD158" s="16"/>
      <c r="BE158" s="108"/>
      <c r="BF158" s="4"/>
    </row>
    <row r="159" spans="1:58" x14ac:dyDescent="0.25">
      <c r="A159" s="132" t="s">
        <v>296</v>
      </c>
      <c r="B159" s="63" t="s">
        <v>295</v>
      </c>
      <c r="C159" s="59">
        <f>ROUND(IF('Indicator Data'!C161=0,0.1,IF(LOG('Indicator Data'!C161)&gt;C$194,10,IF(LOG('Indicator Data'!C161)&lt;C$195,0,10-(C$194-LOG('Indicator Data'!C161))/(C$194-C$195)*10))),1)</f>
        <v>1.2</v>
      </c>
      <c r="D159" s="59">
        <f>ROUND(IF('Indicator Data'!D161=0,0.1,IF(LOG('Indicator Data'!D161)&gt;D$194,10,IF(LOG('Indicator Data'!D161)&lt;D$195,0,10-(D$194-LOG('Indicator Data'!D161))/(D$194-D$195)*10))),1)</f>
        <v>0.1</v>
      </c>
      <c r="E159" s="59">
        <f t="shared" si="62"/>
        <v>0.7</v>
      </c>
      <c r="F159" s="59">
        <f>ROUND(IF('Indicator Data'!E161="No data",0.1,IF('Indicator Data'!E161=0,0,IF(LOG('Indicator Data'!E161)&gt;F$194,10,IF(LOG('Indicator Data'!E161)&lt;F$195,0,10-(F$194-LOG('Indicator Data'!E161))/(F$194-F$195)*10)))),1)</f>
        <v>7.2</v>
      </c>
      <c r="G159" s="59">
        <f>ROUND(IF('Indicator Data'!F161=0,0,IF(LOG('Indicator Data'!F161)&gt;G$194,10,IF(LOG('Indicator Data'!F161)&lt;G$195,0,10-(G$194-LOG('Indicator Data'!F161))/(G$194-G$195)*10))),1)</f>
        <v>5.9</v>
      </c>
      <c r="H159" s="59">
        <f>ROUND(IF('Indicator Data'!G161=0,0,IF(LOG('Indicator Data'!G161)&gt;H$194,10,IF(LOG('Indicator Data'!G161)&lt;H$195,0,10-(H$194-LOG('Indicator Data'!G161))/(H$194-H$195)*10))),1)</f>
        <v>2.7</v>
      </c>
      <c r="I159" s="59">
        <f>ROUND(IF('Indicator Data'!H161=0,0,IF(LOG('Indicator Data'!H161)&gt;I$194,10,IF(LOG('Indicator Data'!H161)&lt;I$195,0,10-(I$194-LOG('Indicator Data'!H161))/(I$194-I$195)*10))),1)</f>
        <v>0</v>
      </c>
      <c r="J159" s="59">
        <f t="shared" si="63"/>
        <v>1.4</v>
      </c>
      <c r="K159" s="59">
        <f>ROUND(IF('Indicator Data'!I161=0,0,IF(LOG('Indicator Data'!I161)&gt;K$194,10,IF(LOG('Indicator Data'!I161)&lt;K$195,0,10-(K$194-LOG('Indicator Data'!I161))/(K$194-K$195)*10))),1)</f>
        <v>0</v>
      </c>
      <c r="L159" s="59">
        <f t="shared" si="64"/>
        <v>0.7</v>
      </c>
      <c r="M159" s="59">
        <f>ROUND(IF('Indicator Data'!J161=0,0,IF(LOG('Indicator Data'!J161)&gt;M$194,10,IF(LOG('Indicator Data'!J161)&lt;M$195,0,10-(M$194-LOG('Indicator Data'!J161))/(M$194-M$195)*10))),1)</f>
        <v>10</v>
      </c>
      <c r="N159" s="60">
        <f>'Indicator Data'!C161/'Indicator Data'!$BC161</f>
        <v>6.3043843165847822E-7</v>
      </c>
      <c r="O159" s="60">
        <f>'Indicator Data'!D161/'Indicator Data'!$BC161</f>
        <v>0</v>
      </c>
      <c r="P159" s="60">
        <f>IF(F159=0.1,0,'Indicator Data'!E161/'Indicator Data'!$BC161)</f>
        <v>1.5581906400550867E-3</v>
      </c>
      <c r="Q159" s="60">
        <f>'Indicator Data'!F161/'Indicator Data'!$BC161</f>
        <v>1.7493431938512996E-7</v>
      </c>
      <c r="R159" s="60">
        <f>'Indicator Data'!G161/'Indicator Data'!$BC161</f>
        <v>2.4824192243557958E-5</v>
      </c>
      <c r="S159" s="60">
        <f>'Indicator Data'!H161/'Indicator Data'!$BC161</f>
        <v>0</v>
      </c>
      <c r="T159" s="60">
        <f>'Indicator Data'!I161/'Indicator Data'!$BC161</f>
        <v>0</v>
      </c>
      <c r="U159" s="60">
        <f>'Indicator Data'!J161/'Indicator Data'!$BC161</f>
        <v>1.2592308099705896E-2</v>
      </c>
      <c r="V159" s="59">
        <f t="shared" si="65"/>
        <v>0</v>
      </c>
      <c r="W159" s="59">
        <f t="shared" si="66"/>
        <v>0</v>
      </c>
      <c r="X159" s="59">
        <f t="shared" si="67"/>
        <v>0</v>
      </c>
      <c r="Y159" s="59">
        <f t="shared" si="68"/>
        <v>1.6</v>
      </c>
      <c r="Z159" s="59">
        <f t="shared" si="69"/>
        <v>5</v>
      </c>
      <c r="AA159" s="59">
        <f t="shared" si="70"/>
        <v>0</v>
      </c>
      <c r="AB159" s="59">
        <f t="shared" si="71"/>
        <v>0</v>
      </c>
      <c r="AC159" s="59">
        <f t="shared" si="72"/>
        <v>0</v>
      </c>
      <c r="AD159" s="59">
        <f t="shared" si="73"/>
        <v>0</v>
      </c>
      <c r="AE159" s="59">
        <f t="shared" si="74"/>
        <v>0</v>
      </c>
      <c r="AF159" s="59">
        <f t="shared" si="75"/>
        <v>4.2</v>
      </c>
      <c r="AG159" s="59">
        <f>ROUND(IF('Indicator Data'!K161=0,0,IF('Indicator Data'!K161&gt;AG$194,10,IF('Indicator Data'!K161&lt;AG$195,0,10-(AG$194-'Indicator Data'!K161)/(AG$194-AG$195)*10))),1)</f>
        <v>4</v>
      </c>
      <c r="AH159" s="59">
        <f t="shared" si="76"/>
        <v>0.6</v>
      </c>
      <c r="AI159" s="59">
        <f t="shared" si="77"/>
        <v>0.1</v>
      </c>
      <c r="AJ159" s="59">
        <f t="shared" si="78"/>
        <v>1.4</v>
      </c>
      <c r="AK159" s="59">
        <f t="shared" si="79"/>
        <v>0</v>
      </c>
      <c r="AL159" s="59">
        <f t="shared" si="80"/>
        <v>0.7</v>
      </c>
      <c r="AM159" s="59">
        <f t="shared" si="81"/>
        <v>0</v>
      </c>
      <c r="AN159" s="59">
        <f t="shared" si="82"/>
        <v>8.3000000000000007</v>
      </c>
      <c r="AO159" s="61">
        <f t="shared" si="83"/>
        <v>0.4</v>
      </c>
      <c r="AP159" s="61">
        <f t="shared" si="84"/>
        <v>5</v>
      </c>
      <c r="AQ159" s="61">
        <f t="shared" si="85"/>
        <v>5.5</v>
      </c>
      <c r="AR159" s="61">
        <f t="shared" si="86"/>
        <v>0.4</v>
      </c>
      <c r="AS159" s="59">
        <f t="shared" si="87"/>
        <v>6.2</v>
      </c>
      <c r="AT159" s="59">
        <f>IF('Indicator Data'!BD161&lt;1000,"x",ROUND((IF('Indicator Data'!L161&gt;AT$194,10,IF('Indicator Data'!L161&lt;AT$195,0,10-(AT$194-'Indicator Data'!L161)/(AT$194-AT$195)*10))),1))</f>
        <v>3.3</v>
      </c>
      <c r="AU159" s="61">
        <f t="shared" si="88"/>
        <v>4.8</v>
      </c>
      <c r="AV159" s="62">
        <f t="shared" si="89"/>
        <v>3.5</v>
      </c>
      <c r="AW159" s="59">
        <f>ROUND(IF('Indicator Data'!M161=0,0,IF('Indicator Data'!M161&gt;AW$194,10,IF('Indicator Data'!M161&lt;AW$195,0,10-(AW$194-'Indicator Data'!M161)/(AW$194-AW$195)*10))),1)</f>
        <v>3.9</v>
      </c>
      <c r="AX159" s="59">
        <f>ROUND(IF('Indicator Data'!N161=0,0,IF(LOG('Indicator Data'!N161)&gt;LOG(AX$194),10,IF(LOG('Indicator Data'!N161)&lt;LOG(AX$195),0,10-(LOG(AX$194)-LOG('Indicator Data'!N161))/(LOG(AX$194)-LOG(AX$195))*10))),1)</f>
        <v>2.5</v>
      </c>
      <c r="AY159" s="61">
        <f t="shared" si="90"/>
        <v>3.2</v>
      </c>
      <c r="AZ159" s="59">
        <f>'Indicator Data'!O161</f>
        <v>0</v>
      </c>
      <c r="BA159" s="59">
        <f>'Indicator Data'!P161</f>
        <v>0</v>
      </c>
      <c r="BB159" s="61">
        <f t="shared" si="91"/>
        <v>0</v>
      </c>
      <c r="BC159" s="62">
        <f t="shared" si="92"/>
        <v>2.2000000000000002</v>
      </c>
      <c r="BD159" s="16"/>
      <c r="BE159" s="108"/>
      <c r="BF159" s="4"/>
    </row>
    <row r="160" spans="1:58" x14ac:dyDescent="0.25">
      <c r="A160" s="132" t="s">
        <v>299</v>
      </c>
      <c r="B160" s="63" t="s">
        <v>298</v>
      </c>
      <c r="C160" s="59">
        <f>ROUND(IF('Indicator Data'!C162=0,0.1,IF(LOG('Indicator Data'!C162)&gt;C$194,10,IF(LOG('Indicator Data'!C162)&lt;C$195,0,10-(C$194-LOG('Indicator Data'!C162))/(C$194-C$195)*10))),1)</f>
        <v>6.1</v>
      </c>
      <c r="D160" s="59">
        <f>ROUND(IF('Indicator Data'!D162=0,0.1,IF(LOG('Indicator Data'!D162)&gt;D$194,10,IF(LOG('Indicator Data'!D162)&lt;D$195,0,10-(D$194-LOG('Indicator Data'!D162))/(D$194-D$195)*10))),1)</f>
        <v>0.1</v>
      </c>
      <c r="E160" s="59">
        <f t="shared" si="62"/>
        <v>3.7</v>
      </c>
      <c r="F160" s="59">
        <f>ROUND(IF('Indicator Data'!E162="No data",0.1,IF('Indicator Data'!E162=0,0,IF(LOG('Indicator Data'!E162)&gt;F$194,10,IF(LOG('Indicator Data'!E162)&lt;F$195,0,10-(F$194-LOG('Indicator Data'!E162))/(F$194-F$195)*10)))),1)</f>
        <v>7.1</v>
      </c>
      <c r="G160" s="59">
        <f>ROUND(IF('Indicator Data'!F162=0,0,IF(LOG('Indicator Data'!F162)&gt;G$194,10,IF(LOG('Indicator Data'!F162)&lt;G$195,0,10-(G$194-LOG('Indicator Data'!F162))/(G$194-G$195)*10))),1)</f>
        <v>0</v>
      </c>
      <c r="H160" s="59">
        <f>ROUND(IF('Indicator Data'!G162=0,0,IF(LOG('Indicator Data'!G162)&gt;H$194,10,IF(LOG('Indicator Data'!G162)&lt;H$195,0,10-(H$194-LOG('Indicator Data'!G162))/(H$194-H$195)*10))),1)</f>
        <v>0</v>
      </c>
      <c r="I160" s="59">
        <f>ROUND(IF('Indicator Data'!H162=0,0,IF(LOG('Indicator Data'!H162)&gt;I$194,10,IF(LOG('Indicator Data'!H162)&lt;I$195,0,10-(I$194-LOG('Indicator Data'!H162))/(I$194-I$195)*10))),1)</f>
        <v>0</v>
      </c>
      <c r="J160" s="59">
        <f t="shared" si="63"/>
        <v>0</v>
      </c>
      <c r="K160" s="59">
        <f>ROUND(IF('Indicator Data'!I162=0,0,IF(LOG('Indicator Data'!I162)&gt;K$194,10,IF(LOG('Indicator Data'!I162)&lt;K$195,0,10-(K$194-LOG('Indicator Data'!I162))/(K$194-K$195)*10))),1)</f>
        <v>0</v>
      </c>
      <c r="L160" s="59">
        <f t="shared" si="64"/>
        <v>0</v>
      </c>
      <c r="M160" s="59">
        <f>ROUND(IF('Indicator Data'!J162=0,0,IF(LOG('Indicator Data'!J162)&gt;M$194,10,IF(LOG('Indicator Data'!J162)&lt;M$195,0,10-(M$194-LOG('Indicator Data'!J162))/(M$194-M$195)*10))),1)</f>
        <v>0</v>
      </c>
      <c r="N160" s="60">
        <f>'Indicator Data'!C162/'Indicator Data'!$BC162</f>
        <v>2.5525535387699083E-4</v>
      </c>
      <c r="O160" s="60">
        <f>'Indicator Data'!D162/'Indicator Data'!$BC162</f>
        <v>0</v>
      </c>
      <c r="P160" s="60">
        <f>IF(F160=0.1,0,'Indicator Data'!E162/'Indicator Data'!$BC162)</f>
        <v>6.4326453566170352E-3</v>
      </c>
      <c r="Q160" s="60">
        <f>'Indicator Data'!F162/'Indicator Data'!$BC162</f>
        <v>0</v>
      </c>
      <c r="R160" s="60">
        <f>'Indicator Data'!G162/'Indicator Data'!$BC162</f>
        <v>0</v>
      </c>
      <c r="S160" s="60">
        <f>'Indicator Data'!H162/'Indicator Data'!$BC162</f>
        <v>0</v>
      </c>
      <c r="T160" s="60">
        <f>'Indicator Data'!I162/'Indicator Data'!$BC162</f>
        <v>0</v>
      </c>
      <c r="U160" s="60">
        <f>'Indicator Data'!J162/'Indicator Data'!$BC162</f>
        <v>0</v>
      </c>
      <c r="V160" s="59">
        <f t="shared" si="65"/>
        <v>1.3</v>
      </c>
      <c r="W160" s="59">
        <f t="shared" si="66"/>
        <v>0</v>
      </c>
      <c r="X160" s="59">
        <f t="shared" si="67"/>
        <v>0.7</v>
      </c>
      <c r="Y160" s="59">
        <f t="shared" si="68"/>
        <v>6.4</v>
      </c>
      <c r="Z160" s="59">
        <f t="shared" si="69"/>
        <v>0</v>
      </c>
      <c r="AA160" s="59">
        <f t="shared" si="70"/>
        <v>0</v>
      </c>
      <c r="AB160" s="59">
        <f t="shared" si="71"/>
        <v>0</v>
      </c>
      <c r="AC160" s="59">
        <f t="shared" si="72"/>
        <v>0</v>
      </c>
      <c r="AD160" s="59">
        <f t="shared" si="73"/>
        <v>0</v>
      </c>
      <c r="AE160" s="59">
        <f t="shared" si="74"/>
        <v>0</v>
      </c>
      <c r="AF160" s="59">
        <f t="shared" si="75"/>
        <v>0</v>
      </c>
      <c r="AG160" s="59">
        <f>ROUND(IF('Indicator Data'!K162=0,0,IF('Indicator Data'!K162&gt;AG$194,10,IF('Indicator Data'!K162&lt;AG$195,0,10-(AG$194-'Indicator Data'!K162)/(AG$194-AG$195)*10))),1)</f>
        <v>0</v>
      </c>
      <c r="AH160" s="59">
        <f t="shared" si="76"/>
        <v>3.7</v>
      </c>
      <c r="AI160" s="59">
        <f t="shared" si="77"/>
        <v>0.1</v>
      </c>
      <c r="AJ160" s="59">
        <f t="shared" si="78"/>
        <v>0</v>
      </c>
      <c r="AK160" s="59">
        <f t="shared" si="79"/>
        <v>0</v>
      </c>
      <c r="AL160" s="59">
        <f t="shared" si="80"/>
        <v>0</v>
      </c>
      <c r="AM160" s="59">
        <f t="shared" si="81"/>
        <v>0</v>
      </c>
      <c r="AN160" s="59">
        <f t="shared" si="82"/>
        <v>0</v>
      </c>
      <c r="AO160" s="61">
        <f t="shared" si="83"/>
        <v>2.2999999999999998</v>
      </c>
      <c r="AP160" s="61">
        <f t="shared" si="84"/>
        <v>6.8</v>
      </c>
      <c r="AQ160" s="61">
        <f t="shared" si="85"/>
        <v>0</v>
      </c>
      <c r="AR160" s="61">
        <f t="shared" si="86"/>
        <v>0</v>
      </c>
      <c r="AS160" s="59">
        <f t="shared" si="87"/>
        <v>0</v>
      </c>
      <c r="AT160" s="59">
        <f>IF('Indicator Data'!BD162&lt;1000,"x",ROUND((IF('Indicator Data'!L162&gt;AT$194,10,IF('Indicator Data'!L162&lt;AT$195,0,10-(AT$194-'Indicator Data'!L162)/(AT$194-AT$195)*10))),1))</f>
        <v>1.1000000000000001</v>
      </c>
      <c r="AU160" s="61">
        <f t="shared" si="88"/>
        <v>0.6</v>
      </c>
      <c r="AV160" s="62">
        <f t="shared" si="89"/>
        <v>2.4</v>
      </c>
      <c r="AW160" s="59">
        <f>ROUND(IF('Indicator Data'!M162=0,0,IF('Indicator Data'!M162&gt;AW$194,10,IF('Indicator Data'!M162&lt;AW$195,0,10-(AW$194-'Indicator Data'!M162)/(AW$194-AW$195)*10))),1)</f>
        <v>10</v>
      </c>
      <c r="AX160" s="59">
        <f>ROUND(IF('Indicator Data'!N162=0,0,IF(LOG('Indicator Data'!N162)&gt;LOG(AX$194),10,IF(LOG('Indicator Data'!N162)&lt;LOG(AX$195),0,10-(LOG(AX$194)-LOG('Indicator Data'!N162))/(LOG(AX$194)-LOG(AX$195))*10))),1)</f>
        <v>9.6999999999999993</v>
      </c>
      <c r="AY160" s="61">
        <f t="shared" si="90"/>
        <v>9.9</v>
      </c>
      <c r="AZ160" s="59">
        <f>'Indicator Data'!O162</f>
        <v>0</v>
      </c>
      <c r="BA160" s="59">
        <f>'Indicator Data'!P162</f>
        <v>5</v>
      </c>
      <c r="BB160" s="61">
        <f t="shared" si="91"/>
        <v>9</v>
      </c>
      <c r="BC160" s="62">
        <f t="shared" si="92"/>
        <v>9</v>
      </c>
      <c r="BD160" s="16"/>
      <c r="BE160" s="108"/>
      <c r="BF160" s="4"/>
    </row>
    <row r="161" spans="1:58" x14ac:dyDescent="0.25">
      <c r="A161" s="132" t="s">
        <v>301</v>
      </c>
      <c r="B161" s="63" t="s">
        <v>300</v>
      </c>
      <c r="C161" s="59">
        <f>ROUND(IF('Indicator Data'!C163=0,0.1,IF(LOG('Indicator Data'!C163)&gt;C$194,10,IF(LOG('Indicator Data'!C163)&lt;C$195,0,10-(C$194-LOG('Indicator Data'!C163))/(C$194-C$195)*10))),1)</f>
        <v>9.1</v>
      </c>
      <c r="D161" s="59">
        <f>ROUND(IF('Indicator Data'!D163=0,0.1,IF(LOG('Indicator Data'!D163)&gt;D$194,10,IF(LOG('Indicator Data'!D163)&lt;D$195,0,10-(D$194-LOG('Indicator Data'!D163))/(D$194-D$195)*10))),1)</f>
        <v>0.1</v>
      </c>
      <c r="E161" s="59">
        <f t="shared" si="62"/>
        <v>6.4</v>
      </c>
      <c r="F161" s="59">
        <f>ROUND(IF('Indicator Data'!E163="No data",0.1,IF('Indicator Data'!E163=0,0,IF(LOG('Indicator Data'!E163)&gt;F$194,10,IF(LOG('Indicator Data'!E163)&lt;F$195,0,10-(F$194-LOG('Indicator Data'!E163))/(F$194-F$195)*10)))),1)</f>
        <v>7.3</v>
      </c>
      <c r="G161" s="59">
        <f>ROUND(IF('Indicator Data'!F163=0,0,IF(LOG('Indicator Data'!F163)&gt;G$194,10,IF(LOG('Indicator Data'!F163)&lt;G$195,0,10-(G$194-LOG('Indicator Data'!F163))/(G$194-G$195)*10))),1)</f>
        <v>6.9</v>
      </c>
      <c r="H161" s="59">
        <f>ROUND(IF('Indicator Data'!G163=0,0,IF(LOG('Indicator Data'!G163)&gt;H$194,10,IF(LOG('Indicator Data'!G163)&lt;H$195,0,10-(H$194-LOG('Indicator Data'!G163))/(H$194-H$195)*10))),1)</f>
        <v>0</v>
      </c>
      <c r="I161" s="59">
        <f>ROUND(IF('Indicator Data'!H163=0,0,IF(LOG('Indicator Data'!H163)&gt;I$194,10,IF(LOG('Indicator Data'!H163)&lt;I$195,0,10-(I$194-LOG('Indicator Data'!H163))/(I$194-I$195)*10))),1)</f>
        <v>0</v>
      </c>
      <c r="J161" s="59">
        <f t="shared" si="63"/>
        <v>0</v>
      </c>
      <c r="K161" s="59">
        <f>ROUND(IF('Indicator Data'!I163=0,0,IF(LOG('Indicator Data'!I163)&gt;K$194,10,IF(LOG('Indicator Data'!I163)&lt;K$195,0,10-(K$194-LOG('Indicator Data'!I163))/(K$194-K$195)*10))),1)</f>
        <v>0</v>
      </c>
      <c r="L161" s="59">
        <f t="shared" si="64"/>
        <v>0</v>
      </c>
      <c r="M161" s="59">
        <f>ROUND(IF('Indicator Data'!J163=0,0,IF(LOG('Indicator Data'!J163)&gt;M$194,10,IF(LOG('Indicator Data'!J163)&lt;M$195,0,10-(M$194-LOG('Indicator Data'!J163))/(M$194-M$195)*10))),1)</f>
        <v>10</v>
      </c>
      <c r="N161" s="60">
        <f>'Indicator Data'!C163/'Indicator Data'!$BC163</f>
        <v>9.0245679199577348E-4</v>
      </c>
      <c r="O161" s="60">
        <f>'Indicator Data'!D163/'Indicator Data'!$BC163</f>
        <v>0</v>
      </c>
      <c r="P161" s="60">
        <f>IF(F161=0.1,0,'Indicator Data'!E163/'Indicator Data'!$BC163)</f>
        <v>1.8289349106455229E-3</v>
      </c>
      <c r="Q161" s="60">
        <f>'Indicator Data'!F163/'Indicator Data'!$BC163</f>
        <v>5.9847320302984929E-7</v>
      </c>
      <c r="R161" s="60">
        <f>'Indicator Data'!G163/'Indicator Data'!$BC163</f>
        <v>0</v>
      </c>
      <c r="S161" s="60">
        <f>'Indicator Data'!H163/'Indicator Data'!$BC163</f>
        <v>0</v>
      </c>
      <c r="T161" s="60">
        <f>'Indicator Data'!I163/'Indicator Data'!$BC163</f>
        <v>0</v>
      </c>
      <c r="U161" s="60">
        <f>'Indicator Data'!J163/'Indicator Data'!$BC163</f>
        <v>5.066439814009306E-3</v>
      </c>
      <c r="V161" s="59">
        <f t="shared" si="65"/>
        <v>4.5</v>
      </c>
      <c r="W161" s="59">
        <f t="shared" si="66"/>
        <v>0</v>
      </c>
      <c r="X161" s="59">
        <f t="shared" si="67"/>
        <v>2.5</v>
      </c>
      <c r="Y161" s="59">
        <f t="shared" si="68"/>
        <v>1.8</v>
      </c>
      <c r="Z161" s="59">
        <f t="shared" si="69"/>
        <v>6.2</v>
      </c>
      <c r="AA161" s="59">
        <f t="shared" si="70"/>
        <v>0</v>
      </c>
      <c r="AB161" s="59">
        <f t="shared" si="71"/>
        <v>0</v>
      </c>
      <c r="AC161" s="59">
        <f t="shared" si="72"/>
        <v>0</v>
      </c>
      <c r="AD161" s="59">
        <f t="shared" si="73"/>
        <v>0</v>
      </c>
      <c r="AE161" s="59">
        <f t="shared" si="74"/>
        <v>0</v>
      </c>
      <c r="AF161" s="59">
        <f t="shared" si="75"/>
        <v>1.7</v>
      </c>
      <c r="AG161" s="59">
        <f>ROUND(IF('Indicator Data'!K163=0,0,IF('Indicator Data'!K163&gt;AG$194,10,IF('Indicator Data'!K163&lt;AG$195,0,10-(AG$194-'Indicator Data'!K163)/(AG$194-AG$195)*10))),1)</f>
        <v>2.7</v>
      </c>
      <c r="AH161" s="59">
        <f t="shared" si="76"/>
        <v>6.8</v>
      </c>
      <c r="AI161" s="59">
        <f t="shared" si="77"/>
        <v>0.1</v>
      </c>
      <c r="AJ161" s="59">
        <f t="shared" si="78"/>
        <v>0</v>
      </c>
      <c r="AK161" s="59">
        <f t="shared" si="79"/>
        <v>0</v>
      </c>
      <c r="AL161" s="59">
        <f t="shared" si="80"/>
        <v>0</v>
      </c>
      <c r="AM161" s="59">
        <f t="shared" si="81"/>
        <v>0</v>
      </c>
      <c r="AN161" s="59">
        <f t="shared" si="82"/>
        <v>7.9</v>
      </c>
      <c r="AO161" s="61">
        <f t="shared" si="83"/>
        <v>4.7</v>
      </c>
      <c r="AP161" s="61">
        <f t="shared" si="84"/>
        <v>5.2</v>
      </c>
      <c r="AQ161" s="61">
        <f t="shared" si="85"/>
        <v>6.6</v>
      </c>
      <c r="AR161" s="61">
        <f t="shared" si="86"/>
        <v>0</v>
      </c>
      <c r="AS161" s="59">
        <f t="shared" si="87"/>
        <v>5.3</v>
      </c>
      <c r="AT161" s="59">
        <f>IF('Indicator Data'!BD163&lt;1000,"x",ROUND((IF('Indicator Data'!L163&gt;AT$194,10,IF('Indicator Data'!L163&lt;AT$195,0,10-(AT$194-'Indicator Data'!L163)/(AT$194-AT$195)*10))),1))</f>
        <v>2.2000000000000002</v>
      </c>
      <c r="AU161" s="61">
        <f t="shared" si="88"/>
        <v>3.8</v>
      </c>
      <c r="AV161" s="62">
        <f t="shared" si="89"/>
        <v>4.4000000000000004</v>
      </c>
      <c r="AW161" s="59">
        <f>ROUND(IF('Indicator Data'!M163=0,0,IF('Indicator Data'!M163&gt;AW$194,10,IF('Indicator Data'!M163&lt;AW$195,0,10-(AW$194-'Indicator Data'!M163)/(AW$194-AW$195)*10))),1)</f>
        <v>1.9</v>
      </c>
      <c r="AX161" s="59">
        <f>ROUND(IF('Indicator Data'!N163=0,0,IF(LOG('Indicator Data'!N163)&gt;LOG(AX$194),10,IF(LOG('Indicator Data'!N163)&lt;LOG(AX$195),0,10-(LOG(AX$194)-LOG('Indicator Data'!N163))/(LOG(AX$194)-LOG(AX$195))*10))),1)</f>
        <v>4.7</v>
      </c>
      <c r="AY161" s="61">
        <f t="shared" si="90"/>
        <v>3.4</v>
      </c>
      <c r="AZ161" s="59">
        <f>'Indicator Data'!O163</f>
        <v>0</v>
      </c>
      <c r="BA161" s="59">
        <f>'Indicator Data'!P163</f>
        <v>1</v>
      </c>
      <c r="BB161" s="61">
        <f t="shared" si="91"/>
        <v>0</v>
      </c>
      <c r="BC161" s="62">
        <f t="shared" si="92"/>
        <v>2.4</v>
      </c>
      <c r="BD161" s="16"/>
      <c r="BE161" s="108"/>
      <c r="BF161" s="4"/>
    </row>
    <row r="162" spans="1:58" x14ac:dyDescent="0.25">
      <c r="A162" s="132" t="s">
        <v>303</v>
      </c>
      <c r="B162" s="63" t="s">
        <v>302</v>
      </c>
      <c r="C162" s="59">
        <f>ROUND(IF('Indicator Data'!C164=0,0.1,IF(LOG('Indicator Data'!C164)&gt;C$194,10,IF(LOG('Indicator Data'!C164)&lt;C$195,0,10-(C$194-LOG('Indicator Data'!C164))/(C$194-C$195)*10))),1)</f>
        <v>0.1</v>
      </c>
      <c r="D162" s="59">
        <f>ROUND(IF('Indicator Data'!D164=0,0.1,IF(LOG('Indicator Data'!D164)&gt;D$194,10,IF(LOG('Indicator Data'!D164)&lt;D$195,0,10-(D$194-LOG('Indicator Data'!D164))/(D$194-D$195)*10))),1)</f>
        <v>0.1</v>
      </c>
      <c r="E162" s="59">
        <f t="shared" si="62"/>
        <v>0.1</v>
      </c>
      <c r="F162" s="59">
        <f>ROUND(IF('Indicator Data'!E164="No data",0.1,IF('Indicator Data'!E164=0,0,IF(LOG('Indicator Data'!E164)&gt;F$194,10,IF(LOG('Indicator Data'!E164)&lt;F$195,0,10-(F$194-LOG('Indicator Data'!E164))/(F$194-F$195)*10)))),1)</f>
        <v>7.4</v>
      </c>
      <c r="G162" s="59">
        <f>ROUND(IF('Indicator Data'!F164=0,0,IF(LOG('Indicator Data'!F164)&gt;G$194,10,IF(LOG('Indicator Data'!F164)&lt;G$195,0,10-(G$194-LOG('Indicator Data'!F164))/(G$194-G$195)*10))),1)</f>
        <v>9.4</v>
      </c>
      <c r="H162" s="59">
        <f>ROUND(IF('Indicator Data'!G164=0,0,IF(LOG('Indicator Data'!G164)&gt;H$194,10,IF(LOG('Indicator Data'!G164)&lt;H$195,0,10-(H$194-LOG('Indicator Data'!G164))/(H$194-H$195)*10))),1)</f>
        <v>6.5</v>
      </c>
      <c r="I162" s="59">
        <f>ROUND(IF('Indicator Data'!H164=0,0,IF(LOG('Indicator Data'!H164)&gt;I$194,10,IF(LOG('Indicator Data'!H164)&lt;I$195,0,10-(I$194-LOG('Indicator Data'!H164))/(I$194-I$195)*10))),1)</f>
        <v>0</v>
      </c>
      <c r="J162" s="59">
        <f t="shared" si="63"/>
        <v>4</v>
      </c>
      <c r="K162" s="59">
        <f>ROUND(IF('Indicator Data'!I164=0,0,IF(LOG('Indicator Data'!I164)&gt;K$194,10,IF(LOG('Indicator Data'!I164)&lt;K$195,0,10-(K$194-LOG('Indicator Data'!I164))/(K$194-K$195)*10))),1)</f>
        <v>0</v>
      </c>
      <c r="L162" s="59">
        <f t="shared" si="64"/>
        <v>2.2000000000000002</v>
      </c>
      <c r="M162" s="59">
        <f>ROUND(IF('Indicator Data'!J164=0,0,IF(LOG('Indicator Data'!J164)&gt;M$194,10,IF(LOG('Indicator Data'!J164)&lt;M$195,0,10-(M$194-LOG('Indicator Data'!J164))/(M$194-M$195)*10))),1)</f>
        <v>10</v>
      </c>
      <c r="N162" s="60">
        <f>'Indicator Data'!C164/'Indicator Data'!$BC164</f>
        <v>0</v>
      </c>
      <c r="O162" s="60">
        <f>'Indicator Data'!D164/'Indicator Data'!$BC164</f>
        <v>0</v>
      </c>
      <c r="P162" s="60">
        <f>IF(F162=0.1,0,'Indicator Data'!E164/'Indicator Data'!$BC164)</f>
        <v>4.3561034023065883E-3</v>
      </c>
      <c r="Q162" s="60">
        <f>'Indicator Data'!F164/'Indicator Data'!$BC164</f>
        <v>2.2729470417677938E-5</v>
      </c>
      <c r="R162" s="60">
        <f>'Indicator Data'!G164/'Indicator Data'!$BC164</f>
        <v>1.8471068546601235E-3</v>
      </c>
      <c r="S162" s="60">
        <f>'Indicator Data'!H164/'Indicator Data'!$BC164</f>
        <v>0</v>
      </c>
      <c r="T162" s="60">
        <f>'Indicator Data'!I164/'Indicator Data'!$BC164</f>
        <v>0</v>
      </c>
      <c r="U162" s="60">
        <f>'Indicator Data'!J164/'Indicator Data'!$BC164</f>
        <v>8.4887888934162426E-3</v>
      </c>
      <c r="V162" s="59">
        <f t="shared" si="65"/>
        <v>0</v>
      </c>
      <c r="W162" s="59">
        <f t="shared" si="66"/>
        <v>0</v>
      </c>
      <c r="X162" s="59">
        <f t="shared" si="67"/>
        <v>0</v>
      </c>
      <c r="Y162" s="59">
        <f t="shared" si="68"/>
        <v>4.4000000000000004</v>
      </c>
      <c r="Z162" s="59">
        <f t="shared" si="69"/>
        <v>9.6999999999999993</v>
      </c>
      <c r="AA162" s="59">
        <f t="shared" si="70"/>
        <v>0.9</v>
      </c>
      <c r="AB162" s="59">
        <f t="shared" si="71"/>
        <v>0</v>
      </c>
      <c r="AC162" s="59">
        <f t="shared" si="72"/>
        <v>0.5</v>
      </c>
      <c r="AD162" s="59">
        <f t="shared" si="73"/>
        <v>0</v>
      </c>
      <c r="AE162" s="59">
        <f t="shared" si="74"/>
        <v>0.3</v>
      </c>
      <c r="AF162" s="59">
        <f t="shared" si="75"/>
        <v>2.8</v>
      </c>
      <c r="AG162" s="59">
        <f>ROUND(IF('Indicator Data'!K164=0,0,IF('Indicator Data'!K164&gt;AG$194,10,IF('Indicator Data'!K164&lt;AG$195,0,10-(AG$194-'Indicator Data'!K164)/(AG$194-AG$195)*10))),1)</f>
        <v>4</v>
      </c>
      <c r="AH162" s="59">
        <f t="shared" si="76"/>
        <v>0.1</v>
      </c>
      <c r="AI162" s="59">
        <f t="shared" si="77"/>
        <v>0.1</v>
      </c>
      <c r="AJ162" s="59">
        <f t="shared" si="78"/>
        <v>3.7</v>
      </c>
      <c r="AK162" s="59">
        <f t="shared" si="79"/>
        <v>0</v>
      </c>
      <c r="AL162" s="59">
        <f t="shared" si="80"/>
        <v>2</v>
      </c>
      <c r="AM162" s="59">
        <f t="shared" si="81"/>
        <v>0</v>
      </c>
      <c r="AN162" s="59">
        <f t="shared" si="82"/>
        <v>8.1</v>
      </c>
      <c r="AO162" s="61">
        <f t="shared" si="83"/>
        <v>0.1</v>
      </c>
      <c r="AP162" s="61">
        <f t="shared" si="84"/>
        <v>6.1</v>
      </c>
      <c r="AQ162" s="61">
        <f t="shared" si="85"/>
        <v>9.6</v>
      </c>
      <c r="AR162" s="61">
        <f t="shared" si="86"/>
        <v>1.3</v>
      </c>
      <c r="AS162" s="59">
        <f t="shared" si="87"/>
        <v>6.1</v>
      </c>
      <c r="AT162" s="59">
        <f>IF('Indicator Data'!BD164&lt;1000,"x",ROUND((IF('Indicator Data'!L164&gt;AT$194,10,IF('Indicator Data'!L164&lt;AT$195,0,10-(AT$194-'Indicator Data'!L164)/(AT$194-AT$195)*10))),1))</f>
        <v>0</v>
      </c>
      <c r="AU162" s="61">
        <f t="shared" si="88"/>
        <v>3.1</v>
      </c>
      <c r="AV162" s="62">
        <f t="shared" si="89"/>
        <v>5.3</v>
      </c>
      <c r="AW162" s="59">
        <f>ROUND(IF('Indicator Data'!M164=0,0,IF('Indicator Data'!M164&gt;AW$194,10,IF('Indicator Data'!M164&lt;AW$195,0,10-(AW$194-'Indicator Data'!M164)/(AW$194-AW$195)*10))),1)</f>
        <v>2.2999999999999998</v>
      </c>
      <c r="AX162" s="59">
        <f>ROUND(IF('Indicator Data'!N164=0,0,IF(LOG('Indicator Data'!N164)&gt;LOG(AX$194),10,IF(LOG('Indicator Data'!N164)&lt;LOG(AX$195),0,10-(LOG(AX$194)-LOG('Indicator Data'!N164))/(LOG(AX$194)-LOG(AX$195))*10))),1)</f>
        <v>6.6</v>
      </c>
      <c r="AY162" s="61">
        <f t="shared" si="90"/>
        <v>4.8</v>
      </c>
      <c r="AZ162" s="59">
        <f>'Indicator Data'!O164</f>
        <v>0</v>
      </c>
      <c r="BA162" s="59">
        <f>'Indicator Data'!P164</f>
        <v>3</v>
      </c>
      <c r="BB162" s="61">
        <f t="shared" si="91"/>
        <v>0</v>
      </c>
      <c r="BC162" s="62">
        <f t="shared" si="92"/>
        <v>3.4</v>
      </c>
      <c r="BD162" s="16"/>
      <c r="BE162" s="108"/>
      <c r="BF162" s="4"/>
    </row>
    <row r="163" spans="1:58" x14ac:dyDescent="0.25">
      <c r="A163" s="132" t="s">
        <v>305</v>
      </c>
      <c r="B163" s="63" t="s">
        <v>304</v>
      </c>
      <c r="C163" s="59">
        <f>ROUND(IF('Indicator Data'!C165=0,0.1,IF(LOG('Indicator Data'!C165)&gt;C$194,10,IF(LOG('Indicator Data'!C165)&lt;C$195,0,10-(C$194-LOG('Indicator Data'!C165))/(C$194-C$195)*10))),1)</f>
        <v>0.1</v>
      </c>
      <c r="D163" s="59">
        <f>ROUND(IF('Indicator Data'!D165=0,0.1,IF(LOG('Indicator Data'!D165)&gt;D$194,10,IF(LOG('Indicator Data'!D165)&lt;D$195,0,10-(D$194-LOG('Indicator Data'!D165))/(D$194-D$195)*10))),1)</f>
        <v>0.1</v>
      </c>
      <c r="E163" s="59">
        <f t="shared" si="62"/>
        <v>0.1</v>
      </c>
      <c r="F163" s="59">
        <f>ROUND(IF('Indicator Data'!E165="No data",0.1,IF('Indicator Data'!E165=0,0,IF(LOG('Indicator Data'!E165)&gt;F$194,10,IF(LOG('Indicator Data'!E165)&lt;F$195,0,10-(F$194-LOG('Indicator Data'!E165))/(F$194-F$195)*10)))),1)</f>
        <v>8.1999999999999993</v>
      </c>
      <c r="G163" s="59">
        <f>ROUND(IF('Indicator Data'!F165=0,0,IF(LOG('Indicator Data'!F165)&gt;G$194,10,IF(LOG('Indicator Data'!F165)&lt;G$195,0,10-(G$194-LOG('Indicator Data'!F165))/(G$194-G$195)*10))),1)</f>
        <v>0</v>
      </c>
      <c r="H163" s="59">
        <f>ROUND(IF('Indicator Data'!G165=0,0,IF(LOG('Indicator Data'!G165)&gt;H$194,10,IF(LOG('Indicator Data'!G165)&lt;H$195,0,10-(H$194-LOG('Indicator Data'!G165))/(H$194-H$195)*10))),1)</f>
        <v>0</v>
      </c>
      <c r="I163" s="59">
        <f>ROUND(IF('Indicator Data'!H165=0,0,IF(LOG('Indicator Data'!H165)&gt;I$194,10,IF(LOG('Indicator Data'!H165)&lt;I$195,0,10-(I$194-LOG('Indicator Data'!H165))/(I$194-I$195)*10))),1)</f>
        <v>0</v>
      </c>
      <c r="J163" s="59">
        <f t="shared" si="63"/>
        <v>0</v>
      </c>
      <c r="K163" s="59">
        <f>ROUND(IF('Indicator Data'!I165=0,0,IF(LOG('Indicator Data'!I165)&gt;K$194,10,IF(LOG('Indicator Data'!I165)&lt;K$195,0,10-(K$194-LOG('Indicator Data'!I165))/(K$194-K$195)*10))),1)</f>
        <v>0</v>
      </c>
      <c r="L163" s="59">
        <f t="shared" si="64"/>
        <v>0</v>
      </c>
      <c r="M163" s="59">
        <f>ROUND(IF('Indicator Data'!J165=0,0,IF(LOG('Indicator Data'!J165)&gt;M$194,10,IF(LOG('Indicator Data'!J165)&lt;M$195,0,10-(M$194-LOG('Indicator Data'!J165))/(M$194-M$195)*10))),1)</f>
        <v>10</v>
      </c>
      <c r="N163" s="60">
        <f>'Indicator Data'!C165/'Indicator Data'!$BC165</f>
        <v>0</v>
      </c>
      <c r="O163" s="60">
        <f>'Indicator Data'!D165/'Indicator Data'!$BC165</f>
        <v>0</v>
      </c>
      <c r="P163" s="60">
        <f>IF(F163=0.1,0,'Indicator Data'!E165/'Indicator Data'!$BC165)</f>
        <v>5.5969601046375519E-3</v>
      </c>
      <c r="Q163" s="60">
        <f>'Indicator Data'!F165/'Indicator Data'!$BC165</f>
        <v>0</v>
      </c>
      <c r="R163" s="60">
        <f>'Indicator Data'!G165/'Indicator Data'!$BC165</f>
        <v>0</v>
      </c>
      <c r="S163" s="60">
        <f>'Indicator Data'!H165/'Indicator Data'!$BC165</f>
        <v>0</v>
      </c>
      <c r="T163" s="60">
        <f>'Indicator Data'!I165/'Indicator Data'!$BC165</f>
        <v>0</v>
      </c>
      <c r="U163" s="60">
        <f>'Indicator Data'!J165/'Indicator Data'!$BC165</f>
        <v>2.1648357103768921E-2</v>
      </c>
      <c r="V163" s="59">
        <f t="shared" si="65"/>
        <v>0</v>
      </c>
      <c r="W163" s="59">
        <f t="shared" si="66"/>
        <v>0</v>
      </c>
      <c r="X163" s="59">
        <f t="shared" si="67"/>
        <v>0</v>
      </c>
      <c r="Y163" s="59">
        <f t="shared" si="68"/>
        <v>5.6</v>
      </c>
      <c r="Z163" s="59">
        <f t="shared" si="69"/>
        <v>0</v>
      </c>
      <c r="AA163" s="59">
        <f t="shared" si="70"/>
        <v>0</v>
      </c>
      <c r="AB163" s="59">
        <f t="shared" si="71"/>
        <v>0</v>
      </c>
      <c r="AC163" s="59">
        <f t="shared" si="72"/>
        <v>0</v>
      </c>
      <c r="AD163" s="59">
        <f t="shared" si="73"/>
        <v>0</v>
      </c>
      <c r="AE163" s="59">
        <f t="shared" si="74"/>
        <v>0</v>
      </c>
      <c r="AF163" s="59">
        <f t="shared" si="75"/>
        <v>7.2</v>
      </c>
      <c r="AG163" s="59">
        <f>ROUND(IF('Indicator Data'!K165=0,0,IF('Indicator Data'!K165&gt;AG$194,10,IF('Indicator Data'!K165&lt;AG$195,0,10-(AG$194-'Indicator Data'!K165)/(AG$194-AG$195)*10))),1)</f>
        <v>8</v>
      </c>
      <c r="AH163" s="59">
        <f t="shared" si="76"/>
        <v>0.1</v>
      </c>
      <c r="AI163" s="59">
        <f t="shared" si="77"/>
        <v>0.1</v>
      </c>
      <c r="AJ163" s="59">
        <f t="shared" si="78"/>
        <v>0</v>
      </c>
      <c r="AK163" s="59">
        <f t="shared" si="79"/>
        <v>0</v>
      </c>
      <c r="AL163" s="59">
        <f t="shared" si="80"/>
        <v>0</v>
      </c>
      <c r="AM163" s="59">
        <f t="shared" si="81"/>
        <v>0</v>
      </c>
      <c r="AN163" s="59">
        <f t="shared" si="82"/>
        <v>9</v>
      </c>
      <c r="AO163" s="61">
        <f t="shared" si="83"/>
        <v>0.1</v>
      </c>
      <c r="AP163" s="61">
        <f t="shared" si="84"/>
        <v>7.1</v>
      </c>
      <c r="AQ163" s="61">
        <f t="shared" si="85"/>
        <v>0</v>
      </c>
      <c r="AR163" s="61">
        <f t="shared" si="86"/>
        <v>0</v>
      </c>
      <c r="AS163" s="59">
        <f t="shared" si="87"/>
        <v>8.5</v>
      </c>
      <c r="AT163" s="59">
        <f>IF('Indicator Data'!BD165&lt;1000,"x",ROUND((IF('Indicator Data'!L165&gt;AT$194,10,IF('Indicator Data'!L165&lt;AT$195,0,10-(AT$194-'Indicator Data'!L165)/(AT$194-AT$195)*10))),1))</f>
        <v>4.4000000000000004</v>
      </c>
      <c r="AU163" s="61">
        <f t="shared" si="88"/>
        <v>6.5</v>
      </c>
      <c r="AV163" s="62">
        <f t="shared" si="89"/>
        <v>3.5</v>
      </c>
      <c r="AW163" s="59">
        <f>ROUND(IF('Indicator Data'!M165=0,0,IF('Indicator Data'!M165&gt;AW$194,10,IF('Indicator Data'!M165&lt;AW$195,0,10-(AW$194-'Indicator Data'!M165)/(AW$194-AW$195)*10))),1)</f>
        <v>10</v>
      </c>
      <c r="AX163" s="59">
        <f>ROUND(IF('Indicator Data'!N165=0,0,IF(LOG('Indicator Data'!N165)&gt;LOG(AX$194),10,IF(LOG('Indicator Data'!N165)&lt;LOG(AX$195),0,10-(LOG(AX$194)-LOG('Indicator Data'!N165))/(LOG(AX$194)-LOG(AX$195))*10))),1)</f>
        <v>9.8000000000000007</v>
      </c>
      <c r="AY163" s="61">
        <f t="shared" si="90"/>
        <v>9.9</v>
      </c>
      <c r="AZ163" s="59">
        <f>'Indicator Data'!O165</f>
        <v>0</v>
      </c>
      <c r="BA163" s="59">
        <f>'Indicator Data'!P165</f>
        <v>5</v>
      </c>
      <c r="BB163" s="61">
        <f t="shared" si="91"/>
        <v>9</v>
      </c>
      <c r="BC163" s="62">
        <f t="shared" si="92"/>
        <v>9</v>
      </c>
      <c r="BD163" s="16"/>
      <c r="BE163" s="108"/>
      <c r="BF163" s="4"/>
    </row>
    <row r="164" spans="1:58" x14ac:dyDescent="0.25">
      <c r="A164" s="132" t="s">
        <v>307</v>
      </c>
      <c r="B164" s="63" t="s">
        <v>306</v>
      </c>
      <c r="C164" s="59">
        <f>ROUND(IF('Indicator Data'!C166=0,0.1,IF(LOG('Indicator Data'!C166)&gt;C$194,10,IF(LOG('Indicator Data'!C166)&lt;C$195,0,10-(C$194-LOG('Indicator Data'!C166))/(C$194-C$195)*10))),1)</f>
        <v>0.1</v>
      </c>
      <c r="D164" s="59">
        <f>ROUND(IF('Indicator Data'!D166=0,0.1,IF(LOG('Indicator Data'!D166)&gt;D$194,10,IF(LOG('Indicator Data'!D166)&lt;D$195,0,10-(D$194-LOG('Indicator Data'!D166))/(D$194-D$195)*10))),1)</f>
        <v>0.1</v>
      </c>
      <c r="E164" s="59">
        <f t="shared" si="62"/>
        <v>0.1</v>
      </c>
      <c r="F164" s="59">
        <f>ROUND(IF('Indicator Data'!E166="No data",0.1,IF('Indicator Data'!E166=0,0,IF(LOG('Indicator Data'!E166)&gt;F$194,10,IF(LOG('Indicator Data'!E166)&lt;F$195,0,10-(F$194-LOG('Indicator Data'!E166))/(F$194-F$195)*10)))),1)</f>
        <v>5.4</v>
      </c>
      <c r="G164" s="59">
        <f>ROUND(IF('Indicator Data'!F166=0,0,IF(LOG('Indicator Data'!F166)&gt;G$194,10,IF(LOG('Indicator Data'!F166)&lt;G$195,0,10-(G$194-LOG('Indicator Data'!F166))/(G$194-G$195)*10))),1)</f>
        <v>0</v>
      </c>
      <c r="H164" s="59">
        <f>ROUND(IF('Indicator Data'!G166=0,0,IF(LOG('Indicator Data'!G166)&gt;H$194,10,IF(LOG('Indicator Data'!G166)&lt;H$195,0,10-(H$194-LOG('Indicator Data'!G166))/(H$194-H$195)*10))),1)</f>
        <v>0</v>
      </c>
      <c r="I164" s="59">
        <f>ROUND(IF('Indicator Data'!H166=0,0,IF(LOG('Indicator Data'!H166)&gt;I$194,10,IF(LOG('Indicator Data'!H166)&lt;I$195,0,10-(I$194-LOG('Indicator Data'!H166))/(I$194-I$195)*10))),1)</f>
        <v>0</v>
      </c>
      <c r="J164" s="59">
        <f t="shared" si="63"/>
        <v>0</v>
      </c>
      <c r="K164" s="59">
        <f>ROUND(IF('Indicator Data'!I166=0,0,IF(LOG('Indicator Data'!I166)&gt;K$194,10,IF(LOG('Indicator Data'!I166)&lt;K$195,0,10-(K$194-LOG('Indicator Data'!I166))/(K$194-K$195)*10))),1)</f>
        <v>0</v>
      </c>
      <c r="L164" s="59">
        <f t="shared" si="64"/>
        <v>0</v>
      </c>
      <c r="M164" s="59">
        <f>ROUND(IF('Indicator Data'!J166=0,0,IF(LOG('Indicator Data'!J166)&gt;M$194,10,IF(LOG('Indicator Data'!J166)&lt;M$195,0,10-(M$194-LOG('Indicator Data'!J166))/(M$194-M$195)*10))),1)</f>
        <v>0</v>
      </c>
      <c r="N164" s="60">
        <f>'Indicator Data'!C166/'Indicator Data'!$BC166</f>
        <v>0</v>
      </c>
      <c r="O164" s="60">
        <f>'Indicator Data'!D166/'Indicator Data'!$BC166</f>
        <v>0</v>
      </c>
      <c r="P164" s="60">
        <f>IF(F164=0.1,0,'Indicator Data'!E166/'Indicator Data'!$BC166)</f>
        <v>2.5610021063922121E-2</v>
      </c>
      <c r="Q164" s="60">
        <f>'Indicator Data'!F166/'Indicator Data'!$BC166</f>
        <v>0</v>
      </c>
      <c r="R164" s="60">
        <f>'Indicator Data'!G166/'Indicator Data'!$BC166</f>
        <v>0</v>
      </c>
      <c r="S164" s="60">
        <f>'Indicator Data'!H166/'Indicator Data'!$BC166</f>
        <v>0</v>
      </c>
      <c r="T164" s="60">
        <f>'Indicator Data'!I166/'Indicator Data'!$BC166</f>
        <v>0</v>
      </c>
      <c r="U164" s="60">
        <f>'Indicator Data'!J166/'Indicator Data'!$BC166</f>
        <v>0</v>
      </c>
      <c r="V164" s="59">
        <f t="shared" si="65"/>
        <v>0</v>
      </c>
      <c r="W164" s="59">
        <f t="shared" si="66"/>
        <v>0</v>
      </c>
      <c r="X164" s="59">
        <f t="shared" si="67"/>
        <v>0</v>
      </c>
      <c r="Y164" s="59">
        <f t="shared" si="68"/>
        <v>10</v>
      </c>
      <c r="Z164" s="59">
        <f t="shared" si="69"/>
        <v>0</v>
      </c>
      <c r="AA164" s="59">
        <f t="shared" si="70"/>
        <v>0</v>
      </c>
      <c r="AB164" s="59">
        <f t="shared" si="71"/>
        <v>0</v>
      </c>
      <c r="AC164" s="59">
        <f t="shared" si="72"/>
        <v>0</v>
      </c>
      <c r="AD164" s="59">
        <f t="shared" si="73"/>
        <v>0</v>
      </c>
      <c r="AE164" s="59">
        <f t="shared" si="74"/>
        <v>0</v>
      </c>
      <c r="AF164" s="59">
        <f t="shared" si="75"/>
        <v>0</v>
      </c>
      <c r="AG164" s="59">
        <f>ROUND(IF('Indicator Data'!K166=0,0,IF('Indicator Data'!K166&gt;AG$194,10,IF('Indicator Data'!K166&lt;AG$195,0,10-(AG$194-'Indicator Data'!K166)/(AG$194-AG$195)*10))),1)</f>
        <v>0</v>
      </c>
      <c r="AH164" s="59">
        <f t="shared" si="76"/>
        <v>0.1</v>
      </c>
      <c r="AI164" s="59">
        <f t="shared" si="77"/>
        <v>0.1</v>
      </c>
      <c r="AJ164" s="59">
        <f t="shared" si="78"/>
        <v>0</v>
      </c>
      <c r="AK164" s="59">
        <f t="shared" si="79"/>
        <v>0</v>
      </c>
      <c r="AL164" s="59">
        <f t="shared" si="80"/>
        <v>0</v>
      </c>
      <c r="AM164" s="59">
        <f t="shared" si="81"/>
        <v>0</v>
      </c>
      <c r="AN164" s="59">
        <f t="shared" si="82"/>
        <v>0</v>
      </c>
      <c r="AO164" s="61">
        <f t="shared" si="83"/>
        <v>0.1</v>
      </c>
      <c r="AP164" s="61">
        <f t="shared" si="84"/>
        <v>8.6</v>
      </c>
      <c r="AQ164" s="61">
        <f t="shared" si="85"/>
        <v>0</v>
      </c>
      <c r="AR164" s="61">
        <f t="shared" si="86"/>
        <v>0</v>
      </c>
      <c r="AS164" s="59">
        <f t="shared" si="87"/>
        <v>0</v>
      </c>
      <c r="AT164" s="59">
        <f>IF('Indicator Data'!BD166&lt;1000,"x",ROUND((IF('Indicator Data'!L166&gt;AT$194,10,IF('Indicator Data'!L166&lt;AT$195,0,10-(AT$194-'Indicator Data'!L166)/(AT$194-AT$195)*10))),1))</f>
        <v>1.1000000000000001</v>
      </c>
      <c r="AU164" s="61">
        <f t="shared" si="88"/>
        <v>0.6</v>
      </c>
      <c r="AV164" s="62">
        <f t="shared" si="89"/>
        <v>3</v>
      </c>
      <c r="AW164" s="59">
        <f>ROUND(IF('Indicator Data'!M166=0,0,IF('Indicator Data'!M166&gt;AW$194,10,IF('Indicator Data'!M166&lt;AW$195,0,10-(AW$194-'Indicator Data'!M166)/(AW$194-AW$195)*10))),1)</f>
        <v>0</v>
      </c>
      <c r="AX164" s="59">
        <f>ROUND(IF('Indicator Data'!N166=0,0,IF(LOG('Indicator Data'!N166)&gt;LOG(AX$194),10,IF(LOG('Indicator Data'!N166)&lt;LOG(AX$195),0,10-(LOG(AX$194)-LOG('Indicator Data'!N166))/(LOG(AX$194)-LOG(AX$195))*10))),1)</f>
        <v>0</v>
      </c>
      <c r="AY164" s="61">
        <f t="shared" si="90"/>
        <v>0</v>
      </c>
      <c r="AZ164" s="59">
        <f>'Indicator Data'!O166</f>
        <v>0</v>
      </c>
      <c r="BA164" s="59">
        <f>'Indicator Data'!P166</f>
        <v>0</v>
      </c>
      <c r="BB164" s="61">
        <f t="shared" si="91"/>
        <v>0</v>
      </c>
      <c r="BC164" s="62">
        <f t="shared" si="92"/>
        <v>0</v>
      </c>
      <c r="BD164" s="16"/>
      <c r="BE164" s="108"/>
      <c r="BF164" s="4"/>
    </row>
    <row r="165" spans="1:58" x14ac:dyDescent="0.25">
      <c r="A165" s="132" t="s">
        <v>309</v>
      </c>
      <c r="B165" s="63" t="s">
        <v>308</v>
      </c>
      <c r="C165" s="59">
        <f>ROUND(IF('Indicator Data'!C167=0,0.1,IF(LOG('Indicator Data'!C167)&gt;C$194,10,IF(LOG('Indicator Data'!C167)&lt;C$195,0,10-(C$194-LOG('Indicator Data'!C167))/(C$194-C$195)*10))),1)</f>
        <v>0.1</v>
      </c>
      <c r="D165" s="59">
        <f>ROUND(IF('Indicator Data'!D167=0,0.1,IF(LOG('Indicator Data'!D167)&gt;D$194,10,IF(LOG('Indicator Data'!D167)&lt;D$195,0,10-(D$194-LOG('Indicator Data'!D167))/(D$194-D$195)*10))),1)</f>
        <v>0.1</v>
      </c>
      <c r="E165" s="59">
        <f t="shared" si="62"/>
        <v>0.1</v>
      </c>
      <c r="F165" s="59">
        <f>ROUND(IF('Indicator Data'!E167="No data",0.1,IF('Indicator Data'!E167=0,0,IF(LOG('Indicator Data'!E167)&gt;F$194,10,IF(LOG('Indicator Data'!E167)&lt;F$195,0,10-(F$194-LOG('Indicator Data'!E167))/(F$194-F$195)*10)))),1)</f>
        <v>3.7</v>
      </c>
      <c r="G165" s="59">
        <f>ROUND(IF('Indicator Data'!F167=0,0,IF(LOG('Indicator Data'!F167)&gt;G$194,10,IF(LOG('Indicator Data'!F167)&lt;G$195,0,10-(G$194-LOG('Indicator Data'!F167))/(G$194-G$195)*10))),1)</f>
        <v>0</v>
      </c>
      <c r="H165" s="59">
        <f>ROUND(IF('Indicator Data'!G167=0,0,IF(LOG('Indicator Data'!G167)&gt;H$194,10,IF(LOG('Indicator Data'!G167)&lt;H$195,0,10-(H$194-LOG('Indicator Data'!G167))/(H$194-H$195)*10))),1)</f>
        <v>0.7</v>
      </c>
      <c r="I165" s="59">
        <f>ROUND(IF('Indicator Data'!H167=0,0,IF(LOG('Indicator Data'!H167)&gt;I$194,10,IF(LOG('Indicator Data'!H167)&lt;I$195,0,10-(I$194-LOG('Indicator Data'!H167))/(I$194-I$195)*10))),1)</f>
        <v>0</v>
      </c>
      <c r="J165" s="59">
        <f t="shared" si="63"/>
        <v>0.4</v>
      </c>
      <c r="K165" s="59">
        <f>ROUND(IF('Indicator Data'!I167=0,0,IF(LOG('Indicator Data'!I167)&gt;K$194,10,IF(LOG('Indicator Data'!I167)&lt;K$195,0,10-(K$194-LOG('Indicator Data'!I167))/(K$194-K$195)*10))),1)</f>
        <v>0</v>
      </c>
      <c r="L165" s="59">
        <f t="shared" si="64"/>
        <v>0.2</v>
      </c>
      <c r="M165" s="59">
        <f>ROUND(IF('Indicator Data'!J167=0,0,IF(LOG('Indicator Data'!J167)&gt;M$194,10,IF(LOG('Indicator Data'!J167)&lt;M$195,0,10-(M$194-LOG('Indicator Data'!J167))/(M$194-M$195)*10))),1)</f>
        <v>9.5</v>
      </c>
      <c r="N165" s="60">
        <f>'Indicator Data'!C167/'Indicator Data'!$BC167</f>
        <v>0</v>
      </c>
      <c r="O165" s="60">
        <f>'Indicator Data'!D167/'Indicator Data'!$BC167</f>
        <v>0</v>
      </c>
      <c r="P165" s="60">
        <f>IF(F165=0.1,0,'Indicator Data'!E167/'Indicator Data'!$BC167)</f>
        <v>2.1577807436712697E-3</v>
      </c>
      <c r="Q165" s="60">
        <f>'Indicator Data'!F167/'Indicator Data'!$BC167</f>
        <v>0</v>
      </c>
      <c r="R165" s="60">
        <f>'Indicator Data'!G167/'Indicator Data'!$BC167</f>
        <v>1.3366294655263575E-4</v>
      </c>
      <c r="S165" s="60">
        <f>'Indicator Data'!H167/'Indicator Data'!$BC167</f>
        <v>0</v>
      </c>
      <c r="T165" s="60">
        <f>'Indicator Data'!I167/'Indicator Data'!$BC167</f>
        <v>0</v>
      </c>
      <c r="U165" s="60">
        <f>'Indicator Data'!J167/'Indicator Data'!$BC167</f>
        <v>4.6459858539706793E-2</v>
      </c>
      <c r="V165" s="59">
        <f t="shared" si="65"/>
        <v>0</v>
      </c>
      <c r="W165" s="59">
        <f t="shared" si="66"/>
        <v>0</v>
      </c>
      <c r="X165" s="59">
        <f t="shared" si="67"/>
        <v>0</v>
      </c>
      <c r="Y165" s="59">
        <f t="shared" si="68"/>
        <v>2.2000000000000002</v>
      </c>
      <c r="Z165" s="59">
        <f t="shared" si="69"/>
        <v>0</v>
      </c>
      <c r="AA165" s="59">
        <f t="shared" si="70"/>
        <v>0.1</v>
      </c>
      <c r="AB165" s="59">
        <f t="shared" si="71"/>
        <v>0</v>
      </c>
      <c r="AC165" s="59">
        <f t="shared" si="72"/>
        <v>0.1</v>
      </c>
      <c r="AD165" s="59">
        <f t="shared" si="73"/>
        <v>0</v>
      </c>
      <c r="AE165" s="59">
        <f t="shared" si="74"/>
        <v>0.1</v>
      </c>
      <c r="AF165" s="59">
        <f t="shared" si="75"/>
        <v>10</v>
      </c>
      <c r="AG165" s="59">
        <f>ROUND(IF('Indicator Data'!K167=0,0,IF('Indicator Data'!K167&gt;AG$194,10,IF('Indicator Data'!K167&lt;AG$195,0,10-(AG$194-'Indicator Data'!K167)/(AG$194-AG$195)*10))),1)</f>
        <v>4</v>
      </c>
      <c r="AH165" s="59">
        <f t="shared" si="76"/>
        <v>0.1</v>
      </c>
      <c r="AI165" s="59">
        <f t="shared" si="77"/>
        <v>0.1</v>
      </c>
      <c r="AJ165" s="59">
        <f t="shared" si="78"/>
        <v>0.4</v>
      </c>
      <c r="AK165" s="59">
        <f t="shared" si="79"/>
        <v>0</v>
      </c>
      <c r="AL165" s="59">
        <f t="shared" si="80"/>
        <v>0.2</v>
      </c>
      <c r="AM165" s="59">
        <f t="shared" si="81"/>
        <v>0</v>
      </c>
      <c r="AN165" s="59">
        <f t="shared" si="82"/>
        <v>9.8000000000000007</v>
      </c>
      <c r="AO165" s="61">
        <f t="shared" si="83"/>
        <v>0.1</v>
      </c>
      <c r="AP165" s="61">
        <f t="shared" si="84"/>
        <v>3</v>
      </c>
      <c r="AQ165" s="61">
        <f t="shared" si="85"/>
        <v>0</v>
      </c>
      <c r="AR165" s="61">
        <f t="shared" si="86"/>
        <v>0.2</v>
      </c>
      <c r="AS165" s="59">
        <f t="shared" si="87"/>
        <v>6.9</v>
      </c>
      <c r="AT165" s="59">
        <f>IF('Indicator Data'!BD167&lt;1000,"x",ROUND((IF('Indicator Data'!L167&gt;AT$194,10,IF('Indicator Data'!L167&lt;AT$195,0,10-(AT$194-'Indicator Data'!L167)/(AT$194-AT$195)*10))),1))</f>
        <v>2.2000000000000002</v>
      </c>
      <c r="AU165" s="61">
        <f t="shared" si="88"/>
        <v>4.5999999999999996</v>
      </c>
      <c r="AV165" s="62">
        <f t="shared" si="89"/>
        <v>1.8</v>
      </c>
      <c r="AW165" s="59">
        <f>ROUND(IF('Indicator Data'!M167=0,0,IF('Indicator Data'!M167&gt;AW$194,10,IF('Indicator Data'!M167&lt;AW$195,0,10-(AW$194-'Indicator Data'!M167)/(AW$194-AW$195)*10))),1)</f>
        <v>1.1000000000000001</v>
      </c>
      <c r="AX165" s="59">
        <f>ROUND(IF('Indicator Data'!N167=0,0,IF(LOG('Indicator Data'!N167)&gt;LOG(AX$194),10,IF(LOG('Indicator Data'!N167)&lt;LOG(AX$195),0,10-(LOG(AX$194)-LOG('Indicator Data'!N167))/(LOG(AX$194)-LOG(AX$195))*10))),1)</f>
        <v>1.3</v>
      </c>
      <c r="AY165" s="61">
        <f t="shared" si="90"/>
        <v>1.2</v>
      </c>
      <c r="AZ165" s="59">
        <f>'Indicator Data'!O167</f>
        <v>3</v>
      </c>
      <c r="BA165" s="59">
        <f>'Indicator Data'!P167</f>
        <v>0</v>
      </c>
      <c r="BB165" s="61">
        <f t="shared" si="91"/>
        <v>0</v>
      </c>
      <c r="BC165" s="62">
        <f t="shared" si="92"/>
        <v>0.8</v>
      </c>
      <c r="BD165" s="16"/>
      <c r="BE165" s="108"/>
      <c r="BF165" s="4"/>
    </row>
    <row r="166" spans="1:58" x14ac:dyDescent="0.25">
      <c r="A166" s="132" t="s">
        <v>311</v>
      </c>
      <c r="B166" s="63" t="s">
        <v>310</v>
      </c>
      <c r="C166" s="59">
        <f>ROUND(IF('Indicator Data'!C168=0,0.1,IF(LOG('Indicator Data'!C168)&gt;C$194,10,IF(LOG('Indicator Data'!C168)&lt;C$195,0,10-(C$194-LOG('Indicator Data'!C168))/(C$194-C$195)*10))),1)</f>
        <v>0.1</v>
      </c>
      <c r="D166" s="59">
        <f>ROUND(IF('Indicator Data'!D168=0,0.1,IF(LOG('Indicator Data'!D168)&gt;D$194,10,IF(LOG('Indicator Data'!D168)&lt;D$195,0,10-(D$194-LOG('Indicator Data'!D168))/(D$194-D$195)*10))),1)</f>
        <v>0.1</v>
      </c>
      <c r="E166" s="59">
        <f t="shared" si="62"/>
        <v>0.1</v>
      </c>
      <c r="F166" s="59">
        <f>ROUND(IF('Indicator Data'!E168="No data",0.1,IF('Indicator Data'!E168=0,0,IF(LOG('Indicator Data'!E168)&gt;F$194,10,IF(LOG('Indicator Data'!E168)&lt;F$195,0,10-(F$194-LOG('Indicator Data'!E168))/(F$194-F$195)*10)))),1)</f>
        <v>4.8</v>
      </c>
      <c r="G166" s="59">
        <f>ROUND(IF('Indicator Data'!F168=0,0,IF(LOG('Indicator Data'!F168)&gt;G$194,10,IF(LOG('Indicator Data'!F168)&lt;G$195,0,10-(G$194-LOG('Indicator Data'!F168))/(G$194-G$195)*10))),1)</f>
        <v>0</v>
      </c>
      <c r="H166" s="59">
        <f>ROUND(IF('Indicator Data'!G168=0,0,IF(LOG('Indicator Data'!G168)&gt;H$194,10,IF(LOG('Indicator Data'!G168)&lt;H$195,0,10-(H$194-LOG('Indicator Data'!G168))/(H$194-H$195)*10))),1)</f>
        <v>0</v>
      </c>
      <c r="I166" s="59">
        <f>ROUND(IF('Indicator Data'!H168=0,0,IF(LOG('Indicator Data'!H168)&gt;I$194,10,IF(LOG('Indicator Data'!H168)&lt;I$195,0,10-(I$194-LOG('Indicator Data'!H168))/(I$194-I$195)*10))),1)</f>
        <v>0</v>
      </c>
      <c r="J166" s="59">
        <f t="shared" si="63"/>
        <v>0</v>
      </c>
      <c r="K166" s="59">
        <f>ROUND(IF('Indicator Data'!I168=0,0,IF(LOG('Indicator Data'!I168)&gt;K$194,10,IF(LOG('Indicator Data'!I168)&lt;K$195,0,10-(K$194-LOG('Indicator Data'!I168))/(K$194-K$195)*10))),1)</f>
        <v>0</v>
      </c>
      <c r="L166" s="59">
        <f t="shared" si="64"/>
        <v>0</v>
      </c>
      <c r="M166" s="59">
        <f>ROUND(IF('Indicator Data'!J168=0,0,IF(LOG('Indicator Data'!J168)&gt;M$194,10,IF(LOG('Indicator Data'!J168)&lt;M$195,0,10-(M$194-LOG('Indicator Data'!J168))/(M$194-M$195)*10))),1)</f>
        <v>0</v>
      </c>
      <c r="N166" s="60">
        <f>'Indicator Data'!C168/'Indicator Data'!$BC168</f>
        <v>0</v>
      </c>
      <c r="O166" s="60">
        <f>'Indicator Data'!D168/'Indicator Data'!$BC168</f>
        <v>0</v>
      </c>
      <c r="P166" s="60">
        <f>IF(F166=0.1,0,'Indicator Data'!E168/'Indicator Data'!$BC168)</f>
        <v>9.3194761335229216E-4</v>
      </c>
      <c r="Q166" s="60">
        <f>'Indicator Data'!F168/'Indicator Data'!$BC168</f>
        <v>0</v>
      </c>
      <c r="R166" s="60">
        <f>'Indicator Data'!G168/'Indicator Data'!$BC168</f>
        <v>0</v>
      </c>
      <c r="S166" s="60">
        <f>'Indicator Data'!H168/'Indicator Data'!$BC168</f>
        <v>0</v>
      </c>
      <c r="T166" s="60">
        <f>'Indicator Data'!I168/'Indicator Data'!$BC168</f>
        <v>0</v>
      </c>
      <c r="U166" s="60">
        <f>'Indicator Data'!J168/'Indicator Data'!$BC168</f>
        <v>0</v>
      </c>
      <c r="V166" s="59">
        <f t="shared" si="65"/>
        <v>0</v>
      </c>
      <c r="W166" s="59">
        <f t="shared" si="66"/>
        <v>0</v>
      </c>
      <c r="X166" s="59">
        <f t="shared" si="67"/>
        <v>0</v>
      </c>
      <c r="Y166" s="59">
        <f t="shared" si="68"/>
        <v>0.9</v>
      </c>
      <c r="Z166" s="59">
        <f t="shared" si="69"/>
        <v>0</v>
      </c>
      <c r="AA166" s="59">
        <f t="shared" si="70"/>
        <v>0</v>
      </c>
      <c r="AB166" s="59">
        <f t="shared" si="71"/>
        <v>0</v>
      </c>
      <c r="AC166" s="59">
        <f t="shared" si="72"/>
        <v>0</v>
      </c>
      <c r="AD166" s="59">
        <f t="shared" si="73"/>
        <v>0</v>
      </c>
      <c r="AE166" s="59">
        <f t="shared" si="74"/>
        <v>0</v>
      </c>
      <c r="AF166" s="59">
        <f t="shared" si="75"/>
        <v>0</v>
      </c>
      <c r="AG166" s="59">
        <f>ROUND(IF('Indicator Data'!K168=0,0,IF('Indicator Data'!K168&gt;AG$194,10,IF('Indicator Data'!K168&lt;AG$195,0,10-(AG$194-'Indicator Data'!K168)/(AG$194-AG$195)*10))),1)</f>
        <v>0</v>
      </c>
      <c r="AH166" s="59">
        <f t="shared" si="76"/>
        <v>0.1</v>
      </c>
      <c r="AI166" s="59">
        <f t="shared" si="77"/>
        <v>0.1</v>
      </c>
      <c r="AJ166" s="59">
        <f t="shared" si="78"/>
        <v>0</v>
      </c>
      <c r="AK166" s="59">
        <f t="shared" si="79"/>
        <v>0</v>
      </c>
      <c r="AL166" s="59">
        <f t="shared" si="80"/>
        <v>0</v>
      </c>
      <c r="AM166" s="59">
        <f t="shared" si="81"/>
        <v>0</v>
      </c>
      <c r="AN166" s="59">
        <f t="shared" si="82"/>
        <v>0</v>
      </c>
      <c r="AO166" s="61">
        <f t="shared" si="83"/>
        <v>0.1</v>
      </c>
      <c r="AP166" s="61">
        <f t="shared" si="84"/>
        <v>3.1</v>
      </c>
      <c r="AQ166" s="61">
        <f t="shared" si="85"/>
        <v>0</v>
      </c>
      <c r="AR166" s="61">
        <f t="shared" si="86"/>
        <v>0</v>
      </c>
      <c r="AS166" s="59">
        <f t="shared" si="87"/>
        <v>0</v>
      </c>
      <c r="AT166" s="59">
        <f>IF('Indicator Data'!BD168&lt;1000,"x",ROUND((IF('Indicator Data'!L168&gt;AT$194,10,IF('Indicator Data'!L168&lt;AT$195,0,10-(AT$194-'Indicator Data'!L168)/(AT$194-AT$195)*10))),1))</f>
        <v>0</v>
      </c>
      <c r="AU166" s="61">
        <f t="shared" si="88"/>
        <v>0</v>
      </c>
      <c r="AV166" s="62">
        <f t="shared" si="89"/>
        <v>0.7</v>
      </c>
      <c r="AW166" s="59">
        <f>ROUND(IF('Indicator Data'!M168=0,0,IF('Indicator Data'!M168&gt;AW$194,10,IF('Indicator Data'!M168&lt;AW$195,0,10-(AW$194-'Indicator Data'!M168)/(AW$194-AW$195)*10))),1)</f>
        <v>0.2</v>
      </c>
      <c r="AX166" s="59">
        <f>ROUND(IF('Indicator Data'!N168=0,0,IF(LOG('Indicator Data'!N168)&gt;LOG(AX$194),10,IF(LOG('Indicator Data'!N168)&lt;LOG(AX$195),0,10-(LOG(AX$194)-LOG('Indicator Data'!N168))/(LOG(AX$194)-LOG(AX$195))*10))),1)</f>
        <v>0</v>
      </c>
      <c r="AY166" s="61">
        <f t="shared" si="90"/>
        <v>0.1</v>
      </c>
      <c r="AZ166" s="59">
        <f>'Indicator Data'!O168</f>
        <v>0</v>
      </c>
      <c r="BA166" s="59">
        <f>'Indicator Data'!P168</f>
        <v>0</v>
      </c>
      <c r="BB166" s="61">
        <f t="shared" si="91"/>
        <v>0</v>
      </c>
      <c r="BC166" s="62">
        <f t="shared" si="92"/>
        <v>0.1</v>
      </c>
      <c r="BD166" s="16"/>
      <c r="BE166" s="108"/>
      <c r="BF166" s="4"/>
    </row>
    <row r="167" spans="1:58" x14ac:dyDescent="0.25">
      <c r="A167" s="132" t="s">
        <v>313</v>
      </c>
      <c r="B167" s="63" t="s">
        <v>312</v>
      </c>
      <c r="C167" s="59">
        <f>ROUND(IF('Indicator Data'!C169=0,0.1,IF(LOG('Indicator Data'!C169)&gt;C$194,10,IF(LOG('Indicator Data'!C169)&lt;C$195,0,10-(C$194-LOG('Indicator Data'!C169))/(C$194-C$195)*10))),1)</f>
        <v>6.8</v>
      </c>
      <c r="D167" s="59">
        <f>ROUND(IF('Indicator Data'!D169=0,0.1,IF(LOG('Indicator Data'!D169)&gt;D$194,10,IF(LOG('Indicator Data'!D169)&lt;D$195,0,10-(D$194-LOG('Indicator Data'!D169))/(D$194-D$195)*10))),1)</f>
        <v>0.1</v>
      </c>
      <c r="E167" s="59">
        <f t="shared" si="62"/>
        <v>4.2</v>
      </c>
      <c r="F167" s="59">
        <f>ROUND(IF('Indicator Data'!E169="No data",0.1,IF('Indicator Data'!E169=0,0,IF(LOG('Indicator Data'!E169)&gt;F$194,10,IF(LOG('Indicator Data'!E169)&lt;F$195,0,10-(F$194-LOG('Indicator Data'!E169))/(F$194-F$195)*10)))),1)</f>
        <v>5.7</v>
      </c>
      <c r="G167" s="59">
        <f>ROUND(IF('Indicator Data'!F169=0,0,IF(LOG('Indicator Data'!F169)&gt;G$194,10,IF(LOG('Indicator Data'!F169)&lt;G$195,0,10-(G$194-LOG('Indicator Data'!F169))/(G$194-G$195)*10))),1)</f>
        <v>0</v>
      </c>
      <c r="H167" s="59">
        <f>ROUND(IF('Indicator Data'!G169=0,0,IF(LOG('Indicator Data'!G169)&gt;H$194,10,IF(LOG('Indicator Data'!G169)&lt;H$195,0,10-(H$194-LOG('Indicator Data'!G169))/(H$194-H$195)*10))),1)</f>
        <v>0</v>
      </c>
      <c r="I167" s="59">
        <f>ROUND(IF('Indicator Data'!H169=0,0,IF(LOG('Indicator Data'!H169)&gt;I$194,10,IF(LOG('Indicator Data'!H169)&lt;I$195,0,10-(I$194-LOG('Indicator Data'!H169))/(I$194-I$195)*10))),1)</f>
        <v>0</v>
      </c>
      <c r="J167" s="59">
        <f t="shared" si="63"/>
        <v>0</v>
      </c>
      <c r="K167" s="59">
        <f>ROUND(IF('Indicator Data'!I169=0,0,IF(LOG('Indicator Data'!I169)&gt;K$194,10,IF(LOG('Indicator Data'!I169)&lt;K$195,0,10-(K$194-LOG('Indicator Data'!I169))/(K$194-K$195)*10))),1)</f>
        <v>0</v>
      </c>
      <c r="L167" s="59">
        <f t="shared" si="64"/>
        <v>0</v>
      </c>
      <c r="M167" s="59">
        <f>ROUND(IF('Indicator Data'!J169=0,0,IF(LOG('Indicator Data'!J169)&gt;M$194,10,IF(LOG('Indicator Data'!J169)&lt;M$195,0,10-(M$194-LOG('Indicator Data'!J169))/(M$194-M$195)*10))),1)</f>
        <v>0</v>
      </c>
      <c r="N167" s="60">
        <f>'Indicator Data'!C169/'Indicator Data'!$BC169</f>
        <v>6.5449880649265152E-4</v>
      </c>
      <c r="O167" s="60">
        <f>'Indicator Data'!D169/'Indicator Data'!$BC169</f>
        <v>0</v>
      </c>
      <c r="P167" s="60">
        <f>IF(F167=0.1,0,'Indicator Data'!E169/'Indicator Data'!$BC169)</f>
        <v>2.317787923651074E-3</v>
      </c>
      <c r="Q167" s="60">
        <f>'Indicator Data'!F169/'Indicator Data'!$BC169</f>
        <v>0</v>
      </c>
      <c r="R167" s="60">
        <f>'Indicator Data'!G169/'Indicator Data'!$BC169</f>
        <v>0</v>
      </c>
      <c r="S167" s="60">
        <f>'Indicator Data'!H169/'Indicator Data'!$BC169</f>
        <v>0</v>
      </c>
      <c r="T167" s="60">
        <f>'Indicator Data'!I169/'Indicator Data'!$BC169</f>
        <v>0</v>
      </c>
      <c r="U167" s="60">
        <f>'Indicator Data'!J169/'Indicator Data'!$BC169</f>
        <v>0</v>
      </c>
      <c r="V167" s="59">
        <f t="shared" si="65"/>
        <v>3.3</v>
      </c>
      <c r="W167" s="59">
        <f t="shared" si="66"/>
        <v>0</v>
      </c>
      <c r="X167" s="59">
        <f t="shared" si="67"/>
        <v>1.8</v>
      </c>
      <c r="Y167" s="59">
        <f t="shared" si="68"/>
        <v>2.2999999999999998</v>
      </c>
      <c r="Z167" s="59">
        <f t="shared" si="69"/>
        <v>0</v>
      </c>
      <c r="AA167" s="59">
        <f t="shared" si="70"/>
        <v>0</v>
      </c>
      <c r="AB167" s="59">
        <f t="shared" si="71"/>
        <v>0</v>
      </c>
      <c r="AC167" s="59">
        <f t="shared" si="72"/>
        <v>0</v>
      </c>
      <c r="AD167" s="59">
        <f t="shared" si="73"/>
        <v>0</v>
      </c>
      <c r="AE167" s="59">
        <f t="shared" si="74"/>
        <v>0</v>
      </c>
      <c r="AF167" s="59">
        <f t="shared" si="75"/>
        <v>0</v>
      </c>
      <c r="AG167" s="59">
        <f>ROUND(IF('Indicator Data'!K169=0,0,IF('Indicator Data'!K169&gt;AG$194,10,IF('Indicator Data'!K169&lt;AG$195,0,10-(AG$194-'Indicator Data'!K169)/(AG$194-AG$195)*10))),1)</f>
        <v>0</v>
      </c>
      <c r="AH167" s="59">
        <f t="shared" si="76"/>
        <v>5.0999999999999996</v>
      </c>
      <c r="AI167" s="59">
        <f t="shared" si="77"/>
        <v>0.1</v>
      </c>
      <c r="AJ167" s="59">
        <f t="shared" si="78"/>
        <v>0</v>
      </c>
      <c r="AK167" s="59">
        <f t="shared" si="79"/>
        <v>0</v>
      </c>
      <c r="AL167" s="59">
        <f t="shared" si="80"/>
        <v>0</v>
      </c>
      <c r="AM167" s="59">
        <f t="shared" si="81"/>
        <v>0</v>
      </c>
      <c r="AN167" s="59">
        <f t="shared" si="82"/>
        <v>0</v>
      </c>
      <c r="AO167" s="61">
        <f t="shared" si="83"/>
        <v>3.1</v>
      </c>
      <c r="AP167" s="61">
        <f t="shared" si="84"/>
        <v>4.2</v>
      </c>
      <c r="AQ167" s="61">
        <f t="shared" si="85"/>
        <v>0</v>
      </c>
      <c r="AR167" s="61">
        <f t="shared" si="86"/>
        <v>0</v>
      </c>
      <c r="AS167" s="59">
        <f t="shared" si="87"/>
        <v>0</v>
      </c>
      <c r="AT167" s="59">
        <f>IF('Indicator Data'!BD169&lt;1000,"x",ROUND((IF('Indicator Data'!L169&gt;AT$194,10,IF('Indicator Data'!L169&lt;AT$195,0,10-(AT$194-'Indicator Data'!L169)/(AT$194-AT$195)*10))),1))</f>
        <v>1.1000000000000001</v>
      </c>
      <c r="AU167" s="61">
        <f t="shared" si="88"/>
        <v>0.6</v>
      </c>
      <c r="AV167" s="62">
        <f t="shared" si="89"/>
        <v>1.8</v>
      </c>
      <c r="AW167" s="59">
        <f>ROUND(IF('Indicator Data'!M169=0,0,IF('Indicator Data'!M169&gt;AW$194,10,IF('Indicator Data'!M169&lt;AW$195,0,10-(AW$194-'Indicator Data'!M169)/(AW$194-AW$195)*10))),1)</f>
        <v>1.2</v>
      </c>
      <c r="AX167" s="59">
        <f>ROUND(IF('Indicator Data'!N169=0,0,IF(LOG('Indicator Data'!N169)&gt;LOG(AX$194),10,IF(LOG('Indicator Data'!N169)&lt;LOG(AX$195),0,10-(LOG(AX$194)-LOG('Indicator Data'!N169))/(LOG(AX$194)-LOG(AX$195))*10))),1)</f>
        <v>1.3</v>
      </c>
      <c r="AY167" s="61">
        <f t="shared" si="90"/>
        <v>1.3</v>
      </c>
      <c r="AZ167" s="59">
        <f>'Indicator Data'!O169</f>
        <v>0</v>
      </c>
      <c r="BA167" s="59">
        <f>'Indicator Data'!P169</f>
        <v>0</v>
      </c>
      <c r="BB167" s="61">
        <f t="shared" si="91"/>
        <v>0</v>
      </c>
      <c r="BC167" s="62">
        <f t="shared" si="92"/>
        <v>0.9</v>
      </c>
      <c r="BD167" s="16"/>
      <c r="BE167" s="108"/>
      <c r="BF167" s="4"/>
    </row>
    <row r="168" spans="1:58" x14ac:dyDescent="0.25">
      <c r="A168" s="132" t="s">
        <v>886</v>
      </c>
      <c r="B168" s="63" t="s">
        <v>314</v>
      </c>
      <c r="C168" s="59">
        <f>ROUND(IF('Indicator Data'!C170=0,0.1,IF(LOG('Indicator Data'!C170)&gt;C$194,10,IF(LOG('Indicator Data'!C170)&lt;C$195,0,10-(C$194-LOG('Indicator Data'!C170))/(C$194-C$195)*10))),1)</f>
        <v>9</v>
      </c>
      <c r="D168" s="59">
        <f>ROUND(IF('Indicator Data'!D170=0,0.1,IF(LOG('Indicator Data'!D170)&gt;D$194,10,IF(LOG('Indicator Data'!D170)&lt;D$195,0,10-(D$194-LOG('Indicator Data'!D170))/(D$194-D$195)*10))),1)</f>
        <v>2.2000000000000002</v>
      </c>
      <c r="E168" s="59">
        <f t="shared" si="62"/>
        <v>6.8</v>
      </c>
      <c r="F168" s="59">
        <f>ROUND(IF('Indicator Data'!E170="No data",0.1,IF('Indicator Data'!E170=0,0,IF(LOG('Indicator Data'!E170)&gt;F$194,10,IF(LOG('Indicator Data'!E170)&lt;F$195,0,10-(F$194-LOG('Indicator Data'!E170))/(F$194-F$195)*10)))),1)</f>
        <v>6.7</v>
      </c>
      <c r="G168" s="59">
        <f>ROUND(IF('Indicator Data'!F170=0,0,IF(LOG('Indicator Data'!F170)&gt;G$194,10,IF(LOG('Indicator Data'!F170)&lt;G$195,0,10-(G$194-LOG('Indicator Data'!F170))/(G$194-G$195)*10))),1)</f>
        <v>4.7</v>
      </c>
      <c r="H168" s="59">
        <f>ROUND(IF('Indicator Data'!G170=0,0,IF(LOG('Indicator Data'!G170)&gt;H$194,10,IF(LOG('Indicator Data'!G170)&lt;H$195,0,10-(H$194-LOG('Indicator Data'!G170))/(H$194-H$195)*10))),1)</f>
        <v>0</v>
      </c>
      <c r="I168" s="59">
        <f>ROUND(IF('Indicator Data'!H170=0,0,IF(LOG('Indicator Data'!H170)&gt;I$194,10,IF(LOG('Indicator Data'!H170)&lt;I$195,0,10-(I$194-LOG('Indicator Data'!H170))/(I$194-I$195)*10))),1)</f>
        <v>0</v>
      </c>
      <c r="J168" s="59">
        <f t="shared" si="63"/>
        <v>0</v>
      </c>
      <c r="K168" s="59">
        <f>ROUND(IF('Indicator Data'!I170=0,0,IF(LOG('Indicator Data'!I170)&gt;K$194,10,IF(LOG('Indicator Data'!I170)&lt;K$195,0,10-(K$194-LOG('Indicator Data'!I170))/(K$194-K$195)*10))),1)</f>
        <v>0</v>
      </c>
      <c r="L168" s="59">
        <f t="shared" si="64"/>
        <v>0</v>
      </c>
      <c r="M168" s="59">
        <f>ROUND(IF('Indicator Data'!J170=0,0,IF(LOG('Indicator Data'!J170)&gt;M$194,10,IF(LOG('Indicator Data'!J170)&lt;M$195,0,10-(M$194-LOG('Indicator Data'!J170))/(M$194-M$195)*10))),1)</f>
        <v>9.5</v>
      </c>
      <c r="N168" s="60">
        <f>'Indicator Data'!C170/'Indicator Data'!$BC170</f>
        <v>1.7312803826401268E-3</v>
      </c>
      <c r="O168" s="60">
        <f>'Indicator Data'!D170/'Indicator Data'!$BC170</f>
        <v>1.9849568134556639E-6</v>
      </c>
      <c r="P168" s="60">
        <f>IF(F168=0.1,0,'Indicator Data'!E170/'Indicator Data'!$BC170)</f>
        <v>2.1763861483837621E-3</v>
      </c>
      <c r="Q168" s="60">
        <f>'Indicator Data'!F170/'Indicator Data'!$BC170</f>
        <v>1.0063526680101325E-7</v>
      </c>
      <c r="R168" s="60">
        <f>'Indicator Data'!G170/'Indicator Data'!$BC170</f>
        <v>0</v>
      </c>
      <c r="S168" s="60">
        <f>'Indicator Data'!H170/'Indicator Data'!$BC170</f>
        <v>0</v>
      </c>
      <c r="T168" s="60">
        <f>'Indicator Data'!I170/'Indicator Data'!$BC170</f>
        <v>0</v>
      </c>
      <c r="U168" s="60">
        <f>'Indicator Data'!J170/'Indicator Data'!$BC170</f>
        <v>2.9015017631654973E-3</v>
      </c>
      <c r="V168" s="59">
        <f t="shared" si="65"/>
        <v>8.6999999999999993</v>
      </c>
      <c r="W168" s="59">
        <f t="shared" si="66"/>
        <v>0</v>
      </c>
      <c r="X168" s="59">
        <f t="shared" si="67"/>
        <v>5.9</v>
      </c>
      <c r="Y168" s="59">
        <f t="shared" si="68"/>
        <v>2.2000000000000002</v>
      </c>
      <c r="Z168" s="59">
        <f t="shared" si="69"/>
        <v>4.5</v>
      </c>
      <c r="AA168" s="59">
        <f t="shared" si="70"/>
        <v>0</v>
      </c>
      <c r="AB168" s="59">
        <f t="shared" si="71"/>
        <v>0</v>
      </c>
      <c r="AC168" s="59">
        <f t="shared" si="72"/>
        <v>0</v>
      </c>
      <c r="AD168" s="59">
        <f t="shared" si="73"/>
        <v>0</v>
      </c>
      <c r="AE168" s="59">
        <f t="shared" si="74"/>
        <v>0</v>
      </c>
      <c r="AF168" s="59">
        <f t="shared" si="75"/>
        <v>1</v>
      </c>
      <c r="AG168" s="59">
        <f>ROUND(IF('Indicator Data'!K170=0,0,IF('Indicator Data'!K170&gt;AG$194,10,IF('Indicator Data'!K170&lt;AG$195,0,10-(AG$194-'Indicator Data'!K170)/(AG$194-AG$195)*10))),1)</f>
        <v>2.7</v>
      </c>
      <c r="AH168" s="59">
        <f t="shared" si="76"/>
        <v>8.9</v>
      </c>
      <c r="AI168" s="59">
        <f t="shared" si="77"/>
        <v>1.1000000000000001</v>
      </c>
      <c r="AJ168" s="59">
        <f t="shared" si="78"/>
        <v>0</v>
      </c>
      <c r="AK168" s="59">
        <f t="shared" si="79"/>
        <v>0</v>
      </c>
      <c r="AL168" s="59">
        <f t="shared" si="80"/>
        <v>0</v>
      </c>
      <c r="AM168" s="59">
        <f t="shared" si="81"/>
        <v>0</v>
      </c>
      <c r="AN168" s="59">
        <f t="shared" si="82"/>
        <v>7.1</v>
      </c>
      <c r="AO168" s="61">
        <f t="shared" si="83"/>
        <v>6.4</v>
      </c>
      <c r="AP168" s="61">
        <f t="shared" si="84"/>
        <v>4.8</v>
      </c>
      <c r="AQ168" s="61">
        <f t="shared" si="85"/>
        <v>4.5999999999999996</v>
      </c>
      <c r="AR168" s="61">
        <f t="shared" si="86"/>
        <v>0</v>
      </c>
      <c r="AS168" s="59">
        <f t="shared" si="87"/>
        <v>4.9000000000000004</v>
      </c>
      <c r="AT168" s="59">
        <f>IF('Indicator Data'!BD170&lt;1000,"x",ROUND((IF('Indicator Data'!L170&gt;AT$194,10,IF('Indicator Data'!L170&lt;AT$195,0,10-(AT$194-'Indicator Data'!L170)/(AT$194-AT$195)*10))),1))</f>
        <v>4.4000000000000004</v>
      </c>
      <c r="AU168" s="61">
        <f t="shared" si="88"/>
        <v>4.7</v>
      </c>
      <c r="AV168" s="62">
        <f t="shared" si="89"/>
        <v>4.4000000000000004</v>
      </c>
      <c r="AW168" s="59">
        <f>ROUND(IF('Indicator Data'!M170=0,0,IF('Indicator Data'!M170&gt;AW$194,10,IF('Indicator Data'!M170&lt;AW$195,0,10-(AW$194-'Indicator Data'!M170)/(AW$194-AW$195)*10))),1)</f>
        <v>7.9</v>
      </c>
      <c r="AX168" s="59">
        <f>ROUND(IF('Indicator Data'!N170=0,0,IF(LOG('Indicator Data'!N170)&gt;LOG(AX$194),10,IF(LOG('Indicator Data'!N170)&lt;LOG(AX$195),0,10-(LOG(AX$194)-LOG('Indicator Data'!N170))/(LOG(AX$194)-LOG(AX$195))*10))),1)</f>
        <v>7.2</v>
      </c>
      <c r="AY168" s="61">
        <f t="shared" si="90"/>
        <v>7.6</v>
      </c>
      <c r="AZ168" s="59">
        <f>'Indicator Data'!O170</f>
        <v>5</v>
      </c>
      <c r="BA168" s="59">
        <f>'Indicator Data'!P170</f>
        <v>5</v>
      </c>
      <c r="BB168" s="61">
        <f t="shared" si="91"/>
        <v>10</v>
      </c>
      <c r="BC168" s="62">
        <f t="shared" si="92"/>
        <v>10</v>
      </c>
      <c r="BD168" s="16"/>
      <c r="BE168" s="108"/>
      <c r="BF168" s="4"/>
    </row>
    <row r="169" spans="1:58" x14ac:dyDescent="0.25">
      <c r="A169" s="132" t="s">
        <v>317</v>
      </c>
      <c r="B169" s="63" t="s">
        <v>316</v>
      </c>
      <c r="C169" s="59">
        <f>ROUND(IF('Indicator Data'!C171=0,0.1,IF(LOG('Indicator Data'!C171)&gt;C$194,10,IF(LOG('Indicator Data'!C171)&lt;C$195,0,10-(C$194-LOG('Indicator Data'!C171))/(C$194-C$195)*10))),1)</f>
        <v>8</v>
      </c>
      <c r="D169" s="59">
        <f>ROUND(IF('Indicator Data'!D171=0,0.1,IF(LOG('Indicator Data'!D171)&gt;D$194,10,IF(LOG('Indicator Data'!D171)&lt;D$195,0,10-(D$194-LOG('Indicator Data'!D171))/(D$194-D$195)*10))),1)</f>
        <v>9.9</v>
      </c>
      <c r="E169" s="59">
        <f t="shared" si="62"/>
        <v>9.1999999999999993</v>
      </c>
      <c r="F169" s="59">
        <f>ROUND(IF('Indicator Data'!E171="No data",0.1,IF('Indicator Data'!E171=0,0,IF(LOG('Indicator Data'!E171)&gt;F$194,10,IF(LOG('Indicator Data'!E171)&lt;F$195,0,10-(F$194-LOG('Indicator Data'!E171))/(F$194-F$195)*10)))),1)</f>
        <v>6.4</v>
      </c>
      <c r="G169" s="59">
        <f>ROUND(IF('Indicator Data'!F171=0,0,IF(LOG('Indicator Data'!F171)&gt;G$194,10,IF(LOG('Indicator Data'!F171)&lt;G$195,0,10-(G$194-LOG('Indicator Data'!F171))/(G$194-G$195)*10))),1)</f>
        <v>0</v>
      </c>
      <c r="H169" s="59">
        <f>ROUND(IF('Indicator Data'!G171=0,0,IF(LOG('Indicator Data'!G171)&gt;H$194,10,IF(LOG('Indicator Data'!G171)&lt;H$195,0,10-(H$194-LOG('Indicator Data'!G171))/(H$194-H$195)*10))),1)</f>
        <v>0</v>
      </c>
      <c r="I169" s="59">
        <f>ROUND(IF('Indicator Data'!H171=0,0,IF(LOG('Indicator Data'!H171)&gt;I$194,10,IF(LOG('Indicator Data'!H171)&lt;I$195,0,10-(I$194-LOG('Indicator Data'!H171))/(I$194-I$195)*10))),1)</f>
        <v>0</v>
      </c>
      <c r="J169" s="59">
        <f t="shared" si="63"/>
        <v>0</v>
      </c>
      <c r="K169" s="59">
        <f>ROUND(IF('Indicator Data'!I171=0,0,IF(LOG('Indicator Data'!I171)&gt;K$194,10,IF(LOG('Indicator Data'!I171)&lt;K$195,0,10-(K$194-LOG('Indicator Data'!I171))/(K$194-K$195)*10))),1)</f>
        <v>0</v>
      </c>
      <c r="L169" s="59">
        <f t="shared" si="64"/>
        <v>0</v>
      </c>
      <c r="M169" s="59">
        <f>ROUND(IF('Indicator Data'!J171=0,0,IF(LOG('Indicator Data'!J171)&gt;M$194,10,IF(LOG('Indicator Data'!J171)&lt;M$195,0,10-(M$194-LOG('Indicator Data'!J171))/(M$194-M$195)*10))),1)</f>
        <v>10</v>
      </c>
      <c r="N169" s="60">
        <f>'Indicator Data'!C171/'Indicator Data'!$BC171</f>
        <v>1.9928144759965615E-3</v>
      </c>
      <c r="O169" s="60">
        <f>'Indicator Data'!D171/'Indicator Data'!$BC171</f>
        <v>1.2031953071452242E-3</v>
      </c>
      <c r="P169" s="60">
        <f>IF(F169=0.1,0,'Indicator Data'!E171/'Indicator Data'!$BC171)</f>
        <v>4.6961040404215355E-3</v>
      </c>
      <c r="Q169" s="60">
        <f>'Indicator Data'!F171/'Indicator Data'!$BC171</f>
        <v>0</v>
      </c>
      <c r="R169" s="60">
        <f>'Indicator Data'!G171/'Indicator Data'!$BC171</f>
        <v>0</v>
      </c>
      <c r="S169" s="60">
        <f>'Indicator Data'!H171/'Indicator Data'!$BC171</f>
        <v>0</v>
      </c>
      <c r="T169" s="60">
        <f>'Indicator Data'!I171/'Indicator Data'!$BC171</f>
        <v>0</v>
      </c>
      <c r="U169" s="60">
        <f>'Indicator Data'!J171/'Indicator Data'!$BC171</f>
        <v>1.9216082445084673E-2</v>
      </c>
      <c r="V169" s="59">
        <f t="shared" si="65"/>
        <v>10</v>
      </c>
      <c r="W169" s="59">
        <f t="shared" si="66"/>
        <v>10</v>
      </c>
      <c r="X169" s="59">
        <f t="shared" si="67"/>
        <v>10</v>
      </c>
      <c r="Y169" s="59">
        <f t="shared" si="68"/>
        <v>4.7</v>
      </c>
      <c r="Z169" s="59">
        <f t="shared" si="69"/>
        <v>0</v>
      </c>
      <c r="AA169" s="59">
        <f t="shared" si="70"/>
        <v>0</v>
      </c>
      <c r="AB169" s="59">
        <f t="shared" si="71"/>
        <v>0</v>
      </c>
      <c r="AC169" s="59">
        <f t="shared" si="72"/>
        <v>0</v>
      </c>
      <c r="AD169" s="59">
        <f t="shared" si="73"/>
        <v>0</v>
      </c>
      <c r="AE169" s="59">
        <f t="shared" si="74"/>
        <v>0</v>
      </c>
      <c r="AF169" s="59">
        <f t="shared" si="75"/>
        <v>6.4</v>
      </c>
      <c r="AG169" s="59">
        <f>ROUND(IF('Indicator Data'!K171=0,0,IF('Indicator Data'!K171&gt;AG$194,10,IF('Indicator Data'!K171&lt;AG$195,0,10-(AG$194-'Indicator Data'!K171)/(AG$194-AG$195)*10))),1)</f>
        <v>2.7</v>
      </c>
      <c r="AH169" s="59">
        <f t="shared" si="76"/>
        <v>9</v>
      </c>
      <c r="AI169" s="59">
        <f t="shared" si="77"/>
        <v>10</v>
      </c>
      <c r="AJ169" s="59">
        <f t="shared" si="78"/>
        <v>0</v>
      </c>
      <c r="AK169" s="59">
        <f t="shared" si="79"/>
        <v>0</v>
      </c>
      <c r="AL169" s="59">
        <f t="shared" si="80"/>
        <v>0</v>
      </c>
      <c r="AM169" s="59">
        <f t="shared" si="81"/>
        <v>0</v>
      </c>
      <c r="AN169" s="59">
        <f t="shared" si="82"/>
        <v>8.8000000000000007</v>
      </c>
      <c r="AO169" s="61">
        <f t="shared" si="83"/>
        <v>9.6999999999999993</v>
      </c>
      <c r="AP169" s="61">
        <f t="shared" si="84"/>
        <v>5.6</v>
      </c>
      <c r="AQ169" s="61">
        <f t="shared" si="85"/>
        <v>0</v>
      </c>
      <c r="AR169" s="61">
        <f t="shared" si="86"/>
        <v>0</v>
      </c>
      <c r="AS169" s="59">
        <f t="shared" si="87"/>
        <v>5.8</v>
      </c>
      <c r="AT169" s="59">
        <f>IF('Indicator Data'!BD171&lt;1000,"x",ROUND((IF('Indicator Data'!L171&gt;AT$194,10,IF('Indicator Data'!L171&lt;AT$195,0,10-(AT$194-'Indicator Data'!L171)/(AT$194-AT$195)*10))),1))</f>
        <v>5.6</v>
      </c>
      <c r="AU169" s="61">
        <f t="shared" si="88"/>
        <v>5.7</v>
      </c>
      <c r="AV169" s="62">
        <f t="shared" si="89"/>
        <v>5.6</v>
      </c>
      <c r="AW169" s="59">
        <f>ROUND(IF('Indicator Data'!M171=0,0,IF('Indicator Data'!M171&gt;AW$194,10,IF('Indicator Data'!M171&lt;AW$195,0,10-(AW$194-'Indicator Data'!M171)/(AW$194-AW$195)*10))),1)</f>
        <v>3</v>
      </c>
      <c r="AX169" s="59">
        <f>ROUND(IF('Indicator Data'!N171=0,0,IF(LOG('Indicator Data'!N171)&gt;LOG(AX$194),10,IF(LOG('Indicator Data'!N171)&lt;LOG(AX$195),0,10-(LOG(AX$194)-LOG('Indicator Data'!N171))/(LOG(AX$194)-LOG(AX$195))*10))),1)</f>
        <v>1.9</v>
      </c>
      <c r="AY169" s="61">
        <f t="shared" si="90"/>
        <v>2.5</v>
      </c>
      <c r="AZ169" s="59">
        <f>'Indicator Data'!O171</f>
        <v>3</v>
      </c>
      <c r="BA169" s="59">
        <f>'Indicator Data'!P171</f>
        <v>3</v>
      </c>
      <c r="BB169" s="61">
        <f t="shared" si="91"/>
        <v>0</v>
      </c>
      <c r="BC169" s="62">
        <f t="shared" si="92"/>
        <v>1.8</v>
      </c>
      <c r="BD169" s="16"/>
      <c r="BE169" s="108"/>
      <c r="BF169" s="4"/>
    </row>
    <row r="170" spans="1:58" x14ac:dyDescent="0.25">
      <c r="A170" s="131" t="s">
        <v>887</v>
      </c>
      <c r="B170" s="63" t="s">
        <v>318</v>
      </c>
      <c r="C170" s="59">
        <f>ROUND(IF('Indicator Data'!C172=0,0.1,IF(LOG('Indicator Data'!C172)&gt;C$194,10,IF(LOG('Indicator Data'!C172)&lt;C$195,0,10-(C$194-LOG('Indicator Data'!C172))/(C$194-C$195)*10))),1)</f>
        <v>8.9</v>
      </c>
      <c r="D170" s="59">
        <f>ROUND(IF('Indicator Data'!D172=0,0.1,IF(LOG('Indicator Data'!D172)&gt;D$194,10,IF(LOG('Indicator Data'!D172)&lt;D$195,0,10-(D$194-LOG('Indicator Data'!D172))/(D$194-D$195)*10))),1)</f>
        <v>0.1</v>
      </c>
      <c r="E170" s="59">
        <f t="shared" si="62"/>
        <v>6.2</v>
      </c>
      <c r="F170" s="59">
        <f>ROUND(IF('Indicator Data'!E172="No data",0.1,IF('Indicator Data'!E172=0,0,IF(LOG('Indicator Data'!E172)&gt;F$194,10,IF(LOG('Indicator Data'!E172)&lt;F$195,0,10-(F$194-LOG('Indicator Data'!E172))/(F$194-F$195)*10)))),1)</f>
        <v>7.5</v>
      </c>
      <c r="G170" s="59">
        <f>ROUND(IF('Indicator Data'!F172=0,0,IF(LOG('Indicator Data'!F172)&gt;G$194,10,IF(LOG('Indicator Data'!F172)&lt;G$195,0,10-(G$194-LOG('Indicator Data'!F172))/(G$194-G$195)*10))),1)</f>
        <v>4.7</v>
      </c>
      <c r="H170" s="59">
        <f>ROUND(IF('Indicator Data'!G172=0,0,IF(LOG('Indicator Data'!G172)&gt;H$194,10,IF(LOG('Indicator Data'!G172)&lt;H$195,0,10-(H$194-LOG('Indicator Data'!G172))/(H$194-H$195)*10))),1)</f>
        <v>1.7</v>
      </c>
      <c r="I170" s="59">
        <f>ROUND(IF('Indicator Data'!H172=0,0,IF(LOG('Indicator Data'!H172)&gt;I$194,10,IF(LOG('Indicator Data'!H172)&lt;I$195,0,10-(I$194-LOG('Indicator Data'!H172))/(I$194-I$195)*10))),1)</f>
        <v>0</v>
      </c>
      <c r="J170" s="59">
        <f t="shared" si="63"/>
        <v>0.9</v>
      </c>
      <c r="K170" s="59">
        <f>ROUND(IF('Indicator Data'!I172=0,0,IF(LOG('Indicator Data'!I172)&gt;K$194,10,IF(LOG('Indicator Data'!I172)&lt;K$195,0,10-(K$194-LOG('Indicator Data'!I172))/(K$194-K$195)*10))),1)</f>
        <v>0</v>
      </c>
      <c r="L170" s="59">
        <f t="shared" si="64"/>
        <v>0.5</v>
      </c>
      <c r="M170" s="59">
        <f>ROUND(IF('Indicator Data'!J172=0,0,IF(LOG('Indicator Data'!J172)&gt;M$194,10,IF(LOG('Indicator Data'!J172)&lt;M$195,0,10-(M$194-LOG('Indicator Data'!J172))/(M$194-M$195)*10))),1)</f>
        <v>10</v>
      </c>
      <c r="N170" s="60">
        <f>'Indicator Data'!C172/'Indicator Data'!$BC172</f>
        <v>7.5170766188702837E-4</v>
      </c>
      <c r="O170" s="60">
        <f>'Indicator Data'!D172/'Indicator Data'!$BC172</f>
        <v>0</v>
      </c>
      <c r="P170" s="60">
        <f>IF(F170=0.1,0,'Indicator Data'!E172/'Indicator Data'!$BC172)</f>
        <v>1.9857498171126226E-3</v>
      </c>
      <c r="Q170" s="60">
        <f>'Indicator Data'!F172/'Indicator Data'!$BC172</f>
        <v>4.4465678567182399E-8</v>
      </c>
      <c r="R170" s="60">
        <f>'Indicator Data'!G172/'Indicator Data'!$BC172</f>
        <v>9.4885013122762449E-6</v>
      </c>
      <c r="S170" s="60">
        <f>'Indicator Data'!H172/'Indicator Data'!$BC172</f>
        <v>0</v>
      </c>
      <c r="T170" s="60">
        <f>'Indicator Data'!I172/'Indicator Data'!$BC172</f>
        <v>0</v>
      </c>
      <c r="U170" s="60">
        <f>'Indicator Data'!J172/'Indicator Data'!$BC172</f>
        <v>8.8301461221763512E-3</v>
      </c>
      <c r="V170" s="59">
        <f t="shared" si="65"/>
        <v>3.8</v>
      </c>
      <c r="W170" s="59">
        <f t="shared" si="66"/>
        <v>0</v>
      </c>
      <c r="X170" s="59">
        <f t="shared" si="67"/>
        <v>2.1</v>
      </c>
      <c r="Y170" s="59">
        <f t="shared" si="68"/>
        <v>2</v>
      </c>
      <c r="Z170" s="59">
        <f t="shared" si="69"/>
        <v>3.7</v>
      </c>
      <c r="AA170" s="59">
        <f t="shared" si="70"/>
        <v>0</v>
      </c>
      <c r="AB170" s="59">
        <f t="shared" si="71"/>
        <v>0</v>
      </c>
      <c r="AC170" s="59">
        <f t="shared" si="72"/>
        <v>0</v>
      </c>
      <c r="AD170" s="59">
        <f t="shared" si="73"/>
        <v>0</v>
      </c>
      <c r="AE170" s="59">
        <f t="shared" si="74"/>
        <v>0</v>
      </c>
      <c r="AF170" s="59">
        <f t="shared" si="75"/>
        <v>2.9</v>
      </c>
      <c r="AG170" s="59">
        <f>ROUND(IF('Indicator Data'!K172=0,0,IF('Indicator Data'!K172&gt;AG$194,10,IF('Indicator Data'!K172&lt;AG$195,0,10-(AG$194-'Indicator Data'!K172)/(AG$194-AG$195)*10))),1)</f>
        <v>8</v>
      </c>
      <c r="AH170" s="59">
        <f t="shared" si="76"/>
        <v>6.4</v>
      </c>
      <c r="AI170" s="59">
        <f t="shared" si="77"/>
        <v>0.1</v>
      </c>
      <c r="AJ170" s="59">
        <f t="shared" si="78"/>
        <v>0.9</v>
      </c>
      <c r="AK170" s="59">
        <f t="shared" si="79"/>
        <v>0</v>
      </c>
      <c r="AL170" s="59">
        <f t="shared" si="80"/>
        <v>0.5</v>
      </c>
      <c r="AM170" s="59">
        <f t="shared" si="81"/>
        <v>0</v>
      </c>
      <c r="AN170" s="59">
        <f t="shared" si="82"/>
        <v>8.1</v>
      </c>
      <c r="AO170" s="61">
        <f t="shared" si="83"/>
        <v>4.5</v>
      </c>
      <c r="AP170" s="61">
        <f t="shared" si="84"/>
        <v>5.4</v>
      </c>
      <c r="AQ170" s="61">
        <f t="shared" si="85"/>
        <v>4.2</v>
      </c>
      <c r="AR170" s="61">
        <f t="shared" si="86"/>
        <v>0.3</v>
      </c>
      <c r="AS170" s="59">
        <f t="shared" si="87"/>
        <v>8.1</v>
      </c>
      <c r="AT170" s="59">
        <f>IF('Indicator Data'!BD172&lt;1000,"x",ROUND((IF('Indicator Data'!L172&gt;AT$194,10,IF('Indicator Data'!L172&lt;AT$195,0,10-(AT$194-'Indicator Data'!L172)/(AT$194-AT$195)*10))),1))</f>
        <v>1.1000000000000001</v>
      </c>
      <c r="AU170" s="61">
        <f t="shared" si="88"/>
        <v>4.5999999999999996</v>
      </c>
      <c r="AV170" s="62">
        <f t="shared" si="89"/>
        <v>4</v>
      </c>
      <c r="AW170" s="59">
        <f>ROUND(IF('Indicator Data'!M172=0,0,IF('Indicator Data'!M172&gt;AW$194,10,IF('Indicator Data'!M172&lt;AW$195,0,10-(AW$194-'Indicator Data'!M172)/(AW$194-AW$195)*10))),1)</f>
        <v>1.2</v>
      </c>
      <c r="AX170" s="59">
        <f>ROUND(IF('Indicator Data'!N172=0,0,IF(LOG('Indicator Data'!N172)&gt;LOG(AX$194),10,IF(LOG('Indicator Data'!N172)&lt;LOG(AX$195),0,10-(LOG(AX$194)-LOG('Indicator Data'!N172))/(LOG(AX$194)-LOG(AX$195))*10))),1)</f>
        <v>1.9</v>
      </c>
      <c r="AY170" s="61">
        <f t="shared" si="90"/>
        <v>1.6</v>
      </c>
      <c r="AZ170" s="59">
        <f>'Indicator Data'!O172</f>
        <v>3</v>
      </c>
      <c r="BA170" s="59">
        <f>'Indicator Data'!P172</f>
        <v>3</v>
      </c>
      <c r="BB170" s="61">
        <f t="shared" si="91"/>
        <v>0</v>
      </c>
      <c r="BC170" s="62">
        <f t="shared" si="92"/>
        <v>1.1000000000000001</v>
      </c>
      <c r="BD170" s="16"/>
      <c r="BE170" s="108"/>
      <c r="BF170" s="4"/>
    </row>
    <row r="171" spans="1:58" x14ac:dyDescent="0.25">
      <c r="A171" s="132" t="s">
        <v>320</v>
      </c>
      <c r="B171" s="63" t="s">
        <v>319</v>
      </c>
      <c r="C171" s="59">
        <f>ROUND(IF('Indicator Data'!C173=0,0.1,IF(LOG('Indicator Data'!C173)&gt;C$194,10,IF(LOG('Indicator Data'!C173)&lt;C$195,0,10-(C$194-LOG('Indicator Data'!C173))/(C$194-C$195)*10))),1)</f>
        <v>8.1</v>
      </c>
      <c r="D171" s="59">
        <f>ROUND(IF('Indicator Data'!D173=0,0.1,IF(LOG('Indicator Data'!D173)&gt;D$194,10,IF(LOG('Indicator Data'!D173)&lt;D$195,0,10-(D$194-LOG('Indicator Data'!D173))/(D$194-D$195)*10))),1)</f>
        <v>0.1</v>
      </c>
      <c r="E171" s="59">
        <f t="shared" si="62"/>
        <v>5.4</v>
      </c>
      <c r="F171" s="59">
        <f>ROUND(IF('Indicator Data'!E173="No data",0.1,IF('Indicator Data'!E173=0,0,IF(LOG('Indicator Data'!E173)&gt;F$194,10,IF(LOG('Indicator Data'!E173)&lt;F$195,0,10-(F$194-LOG('Indicator Data'!E173))/(F$194-F$195)*10)))),1)</f>
        <v>9.5</v>
      </c>
      <c r="G171" s="59">
        <f>ROUND(IF('Indicator Data'!F173=0,0,IF(LOG('Indicator Data'!F173)&gt;G$194,10,IF(LOG('Indicator Data'!F173)&lt;G$195,0,10-(G$194-LOG('Indicator Data'!F173))/(G$194-G$195)*10))),1)</f>
        <v>7.8</v>
      </c>
      <c r="H171" s="59">
        <f>ROUND(IF('Indicator Data'!G173=0,0,IF(LOG('Indicator Data'!G173)&gt;H$194,10,IF(LOG('Indicator Data'!G173)&lt;H$195,0,10-(H$194-LOG('Indicator Data'!G173))/(H$194-H$195)*10))),1)</f>
        <v>8</v>
      </c>
      <c r="I171" s="59">
        <f>ROUND(IF('Indicator Data'!H173=0,0,IF(LOG('Indicator Data'!H173)&gt;I$194,10,IF(LOG('Indicator Data'!H173)&lt;I$195,0,10-(I$194-LOG('Indicator Data'!H173))/(I$194-I$195)*10))),1)</f>
        <v>5.8</v>
      </c>
      <c r="J171" s="59">
        <f t="shared" si="63"/>
        <v>7</v>
      </c>
      <c r="K171" s="59">
        <f>ROUND(IF('Indicator Data'!I173=0,0,IF(LOG('Indicator Data'!I173)&gt;K$194,10,IF(LOG('Indicator Data'!I173)&lt;K$195,0,10-(K$194-LOG('Indicator Data'!I173))/(K$194-K$195)*10))),1)</f>
        <v>0</v>
      </c>
      <c r="L171" s="59">
        <f t="shared" si="64"/>
        <v>4.4000000000000004</v>
      </c>
      <c r="M171" s="59">
        <f>ROUND(IF('Indicator Data'!J173=0,0,IF(LOG('Indicator Data'!J173)&gt;M$194,10,IF(LOG('Indicator Data'!J173)&lt;M$195,0,10-(M$194-LOG('Indicator Data'!J173))/(M$194-M$195)*10))),1)</f>
        <v>10</v>
      </c>
      <c r="N171" s="60">
        <f>'Indicator Data'!C173/'Indicator Data'!$BC173</f>
        <v>2.6899701812140557E-4</v>
      </c>
      <c r="O171" s="60">
        <f>'Indicator Data'!D173/'Indicator Data'!$BC173</f>
        <v>0</v>
      </c>
      <c r="P171" s="60">
        <f>IF(F171=0.1,0,'Indicator Data'!E173/'Indicator Data'!$BC173)</f>
        <v>9.03924979673266E-3</v>
      </c>
      <c r="Q171" s="60">
        <f>'Indicator Data'!F173/'Indicator Data'!$BC173</f>
        <v>1.1387122428319722E-6</v>
      </c>
      <c r="R171" s="60">
        <f>'Indicator Data'!G173/'Indicator Data'!$BC173</f>
        <v>2.3136174069788751E-3</v>
      </c>
      <c r="S171" s="60">
        <f>'Indicator Data'!H173/'Indicator Data'!$BC173</f>
        <v>4.435492790607062E-5</v>
      </c>
      <c r="T171" s="60">
        <f>'Indicator Data'!I173/'Indicator Data'!$BC173</f>
        <v>0</v>
      </c>
      <c r="U171" s="60">
        <f>'Indicator Data'!J173/'Indicator Data'!$BC173</f>
        <v>1.7781134299962698E-2</v>
      </c>
      <c r="V171" s="59">
        <f t="shared" si="65"/>
        <v>1.3</v>
      </c>
      <c r="W171" s="59">
        <f t="shared" si="66"/>
        <v>0</v>
      </c>
      <c r="X171" s="59">
        <f t="shared" si="67"/>
        <v>0.7</v>
      </c>
      <c r="Y171" s="59">
        <f t="shared" si="68"/>
        <v>9</v>
      </c>
      <c r="Z171" s="59">
        <f t="shared" si="69"/>
        <v>6.8</v>
      </c>
      <c r="AA171" s="59">
        <f t="shared" si="70"/>
        <v>1.2</v>
      </c>
      <c r="AB171" s="59">
        <f t="shared" si="71"/>
        <v>0.1</v>
      </c>
      <c r="AC171" s="59">
        <f t="shared" si="72"/>
        <v>0.7</v>
      </c>
      <c r="AD171" s="59">
        <f t="shared" si="73"/>
        <v>0</v>
      </c>
      <c r="AE171" s="59">
        <f t="shared" si="74"/>
        <v>0.4</v>
      </c>
      <c r="AF171" s="59">
        <f t="shared" si="75"/>
        <v>5.9</v>
      </c>
      <c r="AG171" s="59">
        <f>ROUND(IF('Indicator Data'!K173=0,0,IF('Indicator Data'!K173&gt;AG$194,10,IF('Indicator Data'!K173&lt;AG$195,0,10-(AG$194-'Indicator Data'!K173)/(AG$194-AG$195)*10))),1)</f>
        <v>10</v>
      </c>
      <c r="AH171" s="59">
        <f t="shared" si="76"/>
        <v>4.7</v>
      </c>
      <c r="AI171" s="59">
        <f t="shared" si="77"/>
        <v>0.1</v>
      </c>
      <c r="AJ171" s="59">
        <f t="shared" si="78"/>
        <v>4.5999999999999996</v>
      </c>
      <c r="AK171" s="59">
        <f t="shared" si="79"/>
        <v>3</v>
      </c>
      <c r="AL171" s="59">
        <f t="shared" si="80"/>
        <v>3.8</v>
      </c>
      <c r="AM171" s="59">
        <f t="shared" si="81"/>
        <v>0</v>
      </c>
      <c r="AN171" s="59">
        <f t="shared" si="82"/>
        <v>8.6999999999999993</v>
      </c>
      <c r="AO171" s="61">
        <f t="shared" si="83"/>
        <v>3.4</v>
      </c>
      <c r="AP171" s="61">
        <f t="shared" si="84"/>
        <v>9.3000000000000007</v>
      </c>
      <c r="AQ171" s="61">
        <f t="shared" si="85"/>
        <v>7.3</v>
      </c>
      <c r="AR171" s="61">
        <f t="shared" si="86"/>
        <v>2.6</v>
      </c>
      <c r="AS171" s="59">
        <f t="shared" si="87"/>
        <v>9.4</v>
      </c>
      <c r="AT171" s="59">
        <f>IF('Indicator Data'!BD173&lt;1000,"x",ROUND((IF('Indicator Data'!L173&gt;AT$194,10,IF('Indicator Data'!L173&lt;AT$195,0,10-(AT$194-'Indicator Data'!L173)/(AT$194-AT$195)*10))),1))</f>
        <v>1.1000000000000001</v>
      </c>
      <c r="AU171" s="61">
        <f t="shared" si="88"/>
        <v>5.3</v>
      </c>
      <c r="AV171" s="62">
        <f t="shared" si="89"/>
        <v>6.3</v>
      </c>
      <c r="AW171" s="59">
        <f>ROUND(IF('Indicator Data'!M173=0,0,IF('Indicator Data'!M173&gt;AW$194,10,IF('Indicator Data'!M173&lt;AW$195,0,10-(AW$194-'Indicator Data'!M173)/(AW$194-AW$195)*10))),1)</f>
        <v>6.1</v>
      </c>
      <c r="AX171" s="59">
        <f>ROUND(IF('Indicator Data'!N173=0,0,IF(LOG('Indicator Data'!N173)&gt;LOG(AX$194),10,IF(LOG('Indicator Data'!N173)&lt;LOG(AX$195),0,10-(LOG(AX$194)-LOG('Indicator Data'!N173))/(LOG(AX$194)-LOG(AX$195))*10))),1)</f>
        <v>8.4</v>
      </c>
      <c r="AY171" s="61">
        <f t="shared" si="90"/>
        <v>7.4</v>
      </c>
      <c r="AZ171" s="59">
        <f>'Indicator Data'!O173</f>
        <v>3</v>
      </c>
      <c r="BA171" s="59">
        <f>'Indicator Data'!P173</f>
        <v>3</v>
      </c>
      <c r="BB171" s="61">
        <f t="shared" si="91"/>
        <v>0</v>
      </c>
      <c r="BC171" s="62">
        <f t="shared" si="92"/>
        <v>5.2</v>
      </c>
      <c r="BD171" s="16"/>
      <c r="BE171" s="108"/>
      <c r="BF171" s="4"/>
    </row>
    <row r="172" spans="1:58" x14ac:dyDescent="0.25">
      <c r="A172" s="131" t="s">
        <v>998</v>
      </c>
      <c r="B172" s="63" t="s">
        <v>187</v>
      </c>
      <c r="C172" s="59">
        <f>ROUND(IF('Indicator Data'!C174=0,0.1,IF(LOG('Indicator Data'!C174)&gt;C$194,10,IF(LOG('Indicator Data'!C174)&lt;C$195,0,10-(C$194-LOG('Indicator Data'!C174))/(C$194-C$195)*10))),1)</f>
        <v>6.6</v>
      </c>
      <c r="D172" s="59">
        <f>ROUND(IF('Indicator Data'!D174=0,0.1,IF(LOG('Indicator Data'!D174)&gt;D$194,10,IF(LOG('Indicator Data'!D174)&lt;D$195,0,10-(D$194-LOG('Indicator Data'!D174))/(D$194-D$195)*10))),1)</f>
        <v>1.3</v>
      </c>
      <c r="E172" s="59">
        <f t="shared" si="62"/>
        <v>4.5</v>
      </c>
      <c r="F172" s="59">
        <f>ROUND(IF('Indicator Data'!E174="No data",0.1,IF('Indicator Data'!E174=0,0,IF(LOG('Indicator Data'!E174)&gt;F$194,10,IF(LOG('Indicator Data'!E174)&lt;F$195,0,10-(F$194-LOG('Indicator Data'!E174))/(F$194-F$195)*10)))),1)</f>
        <v>4.5</v>
      </c>
      <c r="G172" s="59">
        <f>ROUND(IF('Indicator Data'!F174=0,0,IF(LOG('Indicator Data'!F174)&gt;G$194,10,IF(LOG('Indicator Data'!F174)&lt;G$195,0,10-(G$194-LOG('Indicator Data'!F174))/(G$194-G$195)*10))),1)</f>
        <v>0</v>
      </c>
      <c r="H172" s="59">
        <f>ROUND(IF('Indicator Data'!G174=0,0,IF(LOG('Indicator Data'!G174)&gt;H$194,10,IF(LOG('Indicator Data'!G174)&lt;H$195,0,10-(H$194-LOG('Indicator Data'!G174))/(H$194-H$195)*10))),1)</f>
        <v>0</v>
      </c>
      <c r="I172" s="59">
        <f>ROUND(IF('Indicator Data'!H174=0,0,IF(LOG('Indicator Data'!H174)&gt;I$194,10,IF(LOG('Indicator Data'!H174)&lt;I$195,0,10-(I$194-LOG('Indicator Data'!H174))/(I$194-I$195)*10))),1)</f>
        <v>0</v>
      </c>
      <c r="J172" s="59">
        <f t="shared" si="63"/>
        <v>0</v>
      </c>
      <c r="K172" s="59">
        <f>ROUND(IF('Indicator Data'!I174=0,0,IF(LOG('Indicator Data'!I174)&gt;K$194,10,IF(LOG('Indicator Data'!I174)&lt;K$195,0,10-(K$194-LOG('Indicator Data'!I174))/(K$194-K$195)*10))),1)</f>
        <v>0</v>
      </c>
      <c r="L172" s="59">
        <f t="shared" si="64"/>
        <v>0</v>
      </c>
      <c r="M172" s="59">
        <f>ROUND(IF('Indicator Data'!J174=0,0,IF(LOG('Indicator Data'!J174)&gt;M$194,10,IF(LOG('Indicator Data'!J174)&lt;M$195,0,10-(M$194-LOG('Indicator Data'!J174))/(M$194-M$195)*10))),1)</f>
        <v>4</v>
      </c>
      <c r="N172" s="60">
        <f>'Indicator Data'!C174/'Indicator Data'!$BC174</f>
        <v>2.0895622276327747E-3</v>
      </c>
      <c r="O172" s="60">
        <f>'Indicator Data'!D174/'Indicator Data'!$BC174</f>
        <v>1.1537147651054945E-5</v>
      </c>
      <c r="P172" s="60">
        <f>IF(F172=0.1,0,'Indicator Data'!E174/'Indicator Data'!$BC174)</f>
        <v>3.0422768426736474E-3</v>
      </c>
      <c r="Q172" s="60">
        <f>'Indicator Data'!F174/'Indicator Data'!$BC174</f>
        <v>0</v>
      </c>
      <c r="R172" s="60">
        <f>'Indicator Data'!G174/'Indicator Data'!$BC174</f>
        <v>0</v>
      </c>
      <c r="S172" s="60">
        <f>'Indicator Data'!H174/'Indicator Data'!$BC174</f>
        <v>0</v>
      </c>
      <c r="T172" s="60">
        <f>'Indicator Data'!I174/'Indicator Data'!$BC174</f>
        <v>0</v>
      </c>
      <c r="U172" s="60">
        <f>'Indicator Data'!J174/'Indicator Data'!$BC174</f>
        <v>1.9164697094775656E-4</v>
      </c>
      <c r="V172" s="59">
        <f t="shared" si="65"/>
        <v>10</v>
      </c>
      <c r="W172" s="59">
        <f t="shared" si="66"/>
        <v>0.1</v>
      </c>
      <c r="X172" s="59">
        <f t="shared" si="67"/>
        <v>7.6</v>
      </c>
      <c r="Y172" s="59">
        <f t="shared" si="68"/>
        <v>3</v>
      </c>
      <c r="Z172" s="59">
        <f t="shared" si="69"/>
        <v>0</v>
      </c>
      <c r="AA172" s="59">
        <f t="shared" si="70"/>
        <v>0</v>
      </c>
      <c r="AB172" s="59">
        <f t="shared" si="71"/>
        <v>0</v>
      </c>
      <c r="AC172" s="59">
        <f t="shared" si="72"/>
        <v>0</v>
      </c>
      <c r="AD172" s="59">
        <f t="shared" si="73"/>
        <v>0</v>
      </c>
      <c r="AE172" s="59">
        <f t="shared" si="74"/>
        <v>0</v>
      </c>
      <c r="AF172" s="59">
        <f t="shared" si="75"/>
        <v>0.1</v>
      </c>
      <c r="AG172" s="59">
        <f>ROUND(IF('Indicator Data'!K174=0,0,IF('Indicator Data'!K174&gt;AG$194,10,IF('Indicator Data'!K174&lt;AG$195,0,10-(AG$194-'Indicator Data'!K174)/(AG$194-AG$195)*10))),1)</f>
        <v>1.3</v>
      </c>
      <c r="AH172" s="59">
        <f t="shared" si="76"/>
        <v>8.3000000000000007</v>
      </c>
      <c r="AI172" s="59">
        <f t="shared" si="77"/>
        <v>0.7</v>
      </c>
      <c r="AJ172" s="59">
        <f t="shared" si="78"/>
        <v>0</v>
      </c>
      <c r="AK172" s="59">
        <f t="shared" si="79"/>
        <v>0</v>
      </c>
      <c r="AL172" s="59">
        <f t="shared" si="80"/>
        <v>0</v>
      </c>
      <c r="AM172" s="59">
        <f t="shared" si="81"/>
        <v>0</v>
      </c>
      <c r="AN172" s="59">
        <f t="shared" si="82"/>
        <v>2.2999999999999998</v>
      </c>
      <c r="AO172" s="61">
        <f t="shared" si="83"/>
        <v>6.3</v>
      </c>
      <c r="AP172" s="61">
        <f t="shared" si="84"/>
        <v>3.8</v>
      </c>
      <c r="AQ172" s="61">
        <f t="shared" si="85"/>
        <v>0</v>
      </c>
      <c r="AR172" s="61">
        <f t="shared" si="86"/>
        <v>0</v>
      </c>
      <c r="AS172" s="59">
        <f t="shared" si="87"/>
        <v>1.8</v>
      </c>
      <c r="AT172" s="59">
        <f>IF('Indicator Data'!BD174&lt;1000,"x",ROUND((IF('Indicator Data'!L174&gt;AT$194,10,IF('Indicator Data'!L174&lt;AT$195,0,10-(AT$194-'Indicator Data'!L174)/(AT$194-AT$195)*10))),1))</f>
        <v>2.2000000000000002</v>
      </c>
      <c r="AU172" s="61">
        <f t="shared" si="88"/>
        <v>2</v>
      </c>
      <c r="AV172" s="62">
        <f t="shared" si="89"/>
        <v>2.8</v>
      </c>
      <c r="AW172" s="59">
        <f>ROUND(IF('Indicator Data'!M174=0,0,IF('Indicator Data'!M174&gt;AW$194,10,IF('Indicator Data'!M174&lt;AW$195,0,10-(AW$194-'Indicator Data'!M174)/(AW$194-AW$195)*10))),1)</f>
        <v>1.1000000000000001</v>
      </c>
      <c r="AX172" s="59">
        <f>ROUND(IF('Indicator Data'!N174=0,0,IF(LOG('Indicator Data'!N174)&gt;LOG(AX$194),10,IF(LOG('Indicator Data'!N174)&lt;LOG(AX$195),0,10-(LOG(AX$194)-LOG('Indicator Data'!N174))/(LOG(AX$194)-LOG(AX$195))*10))),1)</f>
        <v>2.4</v>
      </c>
      <c r="AY172" s="61">
        <f t="shared" si="90"/>
        <v>1.8</v>
      </c>
      <c r="AZ172" s="59">
        <f>'Indicator Data'!O174</f>
        <v>0</v>
      </c>
      <c r="BA172" s="59">
        <f>'Indicator Data'!P174</f>
        <v>3</v>
      </c>
      <c r="BB172" s="61">
        <f t="shared" si="91"/>
        <v>0</v>
      </c>
      <c r="BC172" s="62">
        <f t="shared" si="92"/>
        <v>1.3</v>
      </c>
      <c r="BD172" s="16"/>
      <c r="BE172" s="108"/>
      <c r="BF172" s="4"/>
    </row>
    <row r="173" spans="1:58" x14ac:dyDescent="0.25">
      <c r="A173" s="132" t="s">
        <v>373</v>
      </c>
      <c r="B173" s="63" t="s">
        <v>91</v>
      </c>
      <c r="C173" s="59">
        <f>ROUND(IF('Indicator Data'!C175=0,0.1,IF(LOG('Indicator Data'!C175)&gt;C$194,10,IF(LOG('Indicator Data'!C175)&lt;C$195,0,10-(C$194-LOG('Indicator Data'!C175))/(C$194-C$195)*10))),1)</f>
        <v>6</v>
      </c>
      <c r="D173" s="59">
        <f>ROUND(IF('Indicator Data'!D175=0,0.1,IF(LOG('Indicator Data'!D175)&gt;D$194,10,IF(LOG('Indicator Data'!D175)&lt;D$195,0,10-(D$194-LOG('Indicator Data'!D175))/(D$194-D$195)*10))),1)</f>
        <v>0.1</v>
      </c>
      <c r="E173" s="59">
        <f t="shared" si="62"/>
        <v>3.6</v>
      </c>
      <c r="F173" s="59">
        <f>ROUND(IF('Indicator Data'!E175="No data",0.1,IF('Indicator Data'!E175=0,0,IF(LOG('Indicator Data'!E175)&gt;F$194,10,IF(LOG('Indicator Data'!E175)&lt;F$195,0,10-(F$194-LOG('Indicator Data'!E175))/(F$194-F$195)*10)))),1)</f>
        <v>2.2999999999999998</v>
      </c>
      <c r="G173" s="59">
        <f>ROUND(IF('Indicator Data'!F175=0,0,IF(LOG('Indicator Data'!F175)&gt;G$194,10,IF(LOG('Indicator Data'!F175)&lt;G$195,0,10-(G$194-LOG('Indicator Data'!F175))/(G$194-G$195)*10))),1)</f>
        <v>4.4000000000000004</v>
      </c>
      <c r="H173" s="59">
        <f>ROUND(IF('Indicator Data'!G175=0,0,IF(LOG('Indicator Data'!G175)&gt;H$194,10,IF(LOG('Indicator Data'!G175)&lt;H$195,0,10-(H$194-LOG('Indicator Data'!G175))/(H$194-H$195)*10))),1)</f>
        <v>4.5999999999999996</v>
      </c>
      <c r="I173" s="59">
        <f>ROUND(IF('Indicator Data'!H175=0,0,IF(LOG('Indicator Data'!H175)&gt;I$194,10,IF(LOG('Indicator Data'!H175)&lt;I$195,0,10-(I$194-LOG('Indicator Data'!H175))/(I$194-I$195)*10))),1)</f>
        <v>4.5999999999999996</v>
      </c>
      <c r="J173" s="59">
        <f t="shared" si="63"/>
        <v>4.5999999999999996</v>
      </c>
      <c r="K173" s="59">
        <f>ROUND(IF('Indicator Data'!I175=0,0,IF(LOG('Indicator Data'!I175)&gt;K$194,10,IF(LOG('Indicator Data'!I175)&lt;K$195,0,10-(K$194-LOG('Indicator Data'!I175))/(K$194-K$195)*10))),1)</f>
        <v>0</v>
      </c>
      <c r="L173" s="59">
        <f t="shared" si="64"/>
        <v>2.6</v>
      </c>
      <c r="M173" s="59">
        <f>ROUND(IF('Indicator Data'!J175=0,0,IF(LOG('Indicator Data'!J175)&gt;M$194,10,IF(LOG('Indicator Data'!J175)&lt;M$195,0,10-(M$194-LOG('Indicator Data'!J175))/(M$194-M$195)*10))),1)</f>
        <v>0</v>
      </c>
      <c r="N173" s="60">
        <f>'Indicator Data'!C175/'Indicator Data'!$BC175</f>
        <v>2.0733625104992453E-3</v>
      </c>
      <c r="O173" s="60">
        <f>'Indicator Data'!D175/'Indicator Data'!$BC175</f>
        <v>0</v>
      </c>
      <c r="P173" s="60">
        <f>IF(F173=0.1,0,'Indicator Data'!E175/'Indicator Data'!$BC175)</f>
        <v>7.0279727735651104E-4</v>
      </c>
      <c r="Q173" s="60">
        <f>'Indicator Data'!F175/'Indicator Data'!$BC175</f>
        <v>1.2999087334419433E-6</v>
      </c>
      <c r="R173" s="60">
        <f>'Indicator Data'!G175/'Indicator Data'!$BC175</f>
        <v>6.000000000000001E-3</v>
      </c>
      <c r="S173" s="60">
        <f>'Indicator Data'!H175/'Indicator Data'!$BC175</f>
        <v>4.9888902157132012E-4</v>
      </c>
      <c r="T173" s="60">
        <f>'Indicator Data'!I175/'Indicator Data'!$BC175</f>
        <v>0</v>
      </c>
      <c r="U173" s="60">
        <f>'Indicator Data'!J175/'Indicator Data'!$BC175</f>
        <v>0</v>
      </c>
      <c r="V173" s="59">
        <f t="shared" si="65"/>
        <v>10</v>
      </c>
      <c r="W173" s="59">
        <f t="shared" si="66"/>
        <v>0</v>
      </c>
      <c r="X173" s="59">
        <f t="shared" si="67"/>
        <v>7.6</v>
      </c>
      <c r="Y173" s="59">
        <f t="shared" si="68"/>
        <v>0.7</v>
      </c>
      <c r="Z173" s="59">
        <f t="shared" si="69"/>
        <v>6.9</v>
      </c>
      <c r="AA173" s="59">
        <f t="shared" si="70"/>
        <v>3</v>
      </c>
      <c r="AB173" s="59">
        <f t="shared" si="71"/>
        <v>1</v>
      </c>
      <c r="AC173" s="59">
        <f t="shared" si="72"/>
        <v>2.1</v>
      </c>
      <c r="AD173" s="59">
        <f t="shared" si="73"/>
        <v>0</v>
      </c>
      <c r="AE173" s="59">
        <f t="shared" si="74"/>
        <v>1.1000000000000001</v>
      </c>
      <c r="AF173" s="59">
        <f t="shared" si="75"/>
        <v>0</v>
      </c>
      <c r="AG173" s="59">
        <f>ROUND(IF('Indicator Data'!K175=0,0,IF('Indicator Data'!K175&gt;AG$194,10,IF('Indicator Data'!K175&lt;AG$195,0,10-(AG$194-'Indicator Data'!K175)/(AG$194-AG$195)*10))),1)</f>
        <v>1.3</v>
      </c>
      <c r="AH173" s="59">
        <f t="shared" si="76"/>
        <v>8</v>
      </c>
      <c r="AI173" s="59">
        <f t="shared" si="77"/>
        <v>0.1</v>
      </c>
      <c r="AJ173" s="59">
        <f t="shared" si="78"/>
        <v>3.8</v>
      </c>
      <c r="AK173" s="59">
        <f t="shared" si="79"/>
        <v>2.8</v>
      </c>
      <c r="AL173" s="59">
        <f t="shared" si="80"/>
        <v>3.3</v>
      </c>
      <c r="AM173" s="59">
        <f t="shared" si="81"/>
        <v>0</v>
      </c>
      <c r="AN173" s="59">
        <f t="shared" si="82"/>
        <v>0</v>
      </c>
      <c r="AO173" s="61">
        <f t="shared" si="83"/>
        <v>6</v>
      </c>
      <c r="AP173" s="61">
        <f t="shared" si="84"/>
        <v>1.5</v>
      </c>
      <c r="AQ173" s="61">
        <f t="shared" si="85"/>
        <v>5.8</v>
      </c>
      <c r="AR173" s="61">
        <f t="shared" si="86"/>
        <v>1.9</v>
      </c>
      <c r="AS173" s="59">
        <f t="shared" si="87"/>
        <v>0.7</v>
      </c>
      <c r="AT173" s="59">
        <f>IF('Indicator Data'!BD175&lt;1000,"x",ROUND((IF('Indicator Data'!L175&gt;AT$194,10,IF('Indicator Data'!L175&lt;AT$195,0,10-(AT$194-'Indicator Data'!L175)/(AT$194-AT$195)*10))),1))</f>
        <v>0</v>
      </c>
      <c r="AU173" s="61">
        <f t="shared" si="88"/>
        <v>0.4</v>
      </c>
      <c r="AV173" s="62">
        <f t="shared" si="89"/>
        <v>3.5</v>
      </c>
      <c r="AW173" s="59">
        <f>ROUND(IF('Indicator Data'!M175=0,0,IF('Indicator Data'!M175&gt;AW$194,10,IF('Indicator Data'!M175&lt;AW$195,0,10-(AW$194-'Indicator Data'!M175)/(AW$194-AW$195)*10))),1)</f>
        <v>0.8</v>
      </c>
      <c r="AX173" s="59">
        <f>ROUND(IF('Indicator Data'!N175=0,0,IF(LOG('Indicator Data'!N175)&gt;LOG(AX$194),10,IF(LOG('Indicator Data'!N175)&lt;LOG(AX$195),0,10-(LOG(AX$194)-LOG('Indicator Data'!N175))/(LOG(AX$194)-LOG(AX$195))*10))),1)</f>
        <v>0</v>
      </c>
      <c r="AY173" s="61">
        <f t="shared" si="90"/>
        <v>0.4</v>
      </c>
      <c r="AZ173" s="59">
        <f>'Indicator Data'!O175</f>
        <v>1</v>
      </c>
      <c r="BA173" s="59">
        <f>'Indicator Data'!P175</f>
        <v>1</v>
      </c>
      <c r="BB173" s="61">
        <f t="shared" si="91"/>
        <v>0</v>
      </c>
      <c r="BC173" s="62">
        <f t="shared" si="92"/>
        <v>0.3</v>
      </c>
      <c r="BD173" s="16"/>
      <c r="BE173" s="108"/>
      <c r="BF173" s="4"/>
    </row>
    <row r="174" spans="1:58" x14ac:dyDescent="0.25">
      <c r="A174" s="132" t="s">
        <v>322</v>
      </c>
      <c r="B174" s="63" t="s">
        <v>321</v>
      </c>
      <c r="C174" s="59">
        <f>ROUND(IF('Indicator Data'!C176=0,0.1,IF(LOG('Indicator Data'!C176)&gt;C$194,10,IF(LOG('Indicator Data'!C176)&lt;C$195,0,10-(C$194-LOG('Indicator Data'!C176))/(C$194-C$195)*10))),1)</f>
        <v>0.1</v>
      </c>
      <c r="D174" s="59">
        <f>ROUND(IF('Indicator Data'!D176=0,0.1,IF(LOG('Indicator Data'!D176)&gt;D$194,10,IF(LOG('Indicator Data'!D176)&lt;D$195,0,10-(D$194-LOG('Indicator Data'!D176))/(D$194-D$195)*10))),1)</f>
        <v>0.1</v>
      </c>
      <c r="E174" s="59">
        <f t="shared" si="62"/>
        <v>0.1</v>
      </c>
      <c r="F174" s="59">
        <f>ROUND(IF('Indicator Data'!E176="No data",0.1,IF('Indicator Data'!E176=0,0,IF(LOG('Indicator Data'!E176)&gt;F$194,10,IF(LOG('Indicator Data'!E176)&lt;F$195,0,10-(F$194-LOG('Indicator Data'!E176))/(F$194-F$195)*10)))),1)</f>
        <v>5.5</v>
      </c>
      <c r="G174" s="59">
        <f>ROUND(IF('Indicator Data'!F176=0,0,IF(LOG('Indicator Data'!F176)&gt;G$194,10,IF(LOG('Indicator Data'!F176)&lt;G$195,0,10-(G$194-LOG('Indicator Data'!F176))/(G$194-G$195)*10))),1)</f>
        <v>0</v>
      </c>
      <c r="H174" s="59">
        <f>ROUND(IF('Indicator Data'!G176=0,0,IF(LOG('Indicator Data'!G176)&gt;H$194,10,IF(LOG('Indicator Data'!G176)&lt;H$195,0,10-(H$194-LOG('Indicator Data'!G176))/(H$194-H$195)*10))),1)</f>
        <v>0</v>
      </c>
      <c r="I174" s="59">
        <f>ROUND(IF('Indicator Data'!H176=0,0,IF(LOG('Indicator Data'!H176)&gt;I$194,10,IF(LOG('Indicator Data'!H176)&lt;I$195,0,10-(I$194-LOG('Indicator Data'!H176))/(I$194-I$195)*10))),1)</f>
        <v>0</v>
      </c>
      <c r="J174" s="59">
        <f t="shared" si="63"/>
        <v>0</v>
      </c>
      <c r="K174" s="59">
        <f>ROUND(IF('Indicator Data'!I176=0,0,IF(LOG('Indicator Data'!I176)&gt;K$194,10,IF(LOG('Indicator Data'!I176)&lt;K$195,0,10-(K$194-LOG('Indicator Data'!I176))/(K$194-K$195)*10))),1)</f>
        <v>0</v>
      </c>
      <c r="L174" s="59">
        <f t="shared" si="64"/>
        <v>0</v>
      </c>
      <c r="M174" s="59">
        <f>ROUND(IF('Indicator Data'!J176=0,0,IF(LOG('Indicator Data'!J176)&gt;M$194,10,IF(LOG('Indicator Data'!J176)&lt;M$195,0,10-(M$194-LOG('Indicator Data'!J176))/(M$194-M$195)*10))),1)</f>
        <v>8</v>
      </c>
      <c r="N174" s="60">
        <f>'Indicator Data'!C176/'Indicator Data'!$BC176</f>
        <v>0</v>
      </c>
      <c r="O174" s="60">
        <f>'Indicator Data'!D176/'Indicator Data'!$BC176</f>
        <v>0</v>
      </c>
      <c r="P174" s="60">
        <f>IF(F174=0.1,0,'Indicator Data'!E176/'Indicator Data'!$BC176)</f>
        <v>2.2833620133076386E-3</v>
      </c>
      <c r="Q174" s="60">
        <f>'Indicator Data'!F176/'Indicator Data'!$BC176</f>
        <v>0</v>
      </c>
      <c r="R174" s="60">
        <f>'Indicator Data'!G176/'Indicator Data'!$BC176</f>
        <v>0</v>
      </c>
      <c r="S174" s="60">
        <f>'Indicator Data'!H176/'Indicator Data'!$BC176</f>
        <v>0</v>
      </c>
      <c r="T174" s="60">
        <f>'Indicator Data'!I176/'Indicator Data'!$BC176</f>
        <v>0</v>
      </c>
      <c r="U174" s="60">
        <f>'Indicator Data'!J176/'Indicator Data'!$BC176</f>
        <v>2.2364369533746228E-3</v>
      </c>
      <c r="V174" s="59">
        <f t="shared" si="65"/>
        <v>0</v>
      </c>
      <c r="W174" s="59">
        <f t="shared" si="66"/>
        <v>0</v>
      </c>
      <c r="X174" s="59">
        <f t="shared" si="67"/>
        <v>0</v>
      </c>
      <c r="Y174" s="59">
        <f t="shared" si="68"/>
        <v>2.2999999999999998</v>
      </c>
      <c r="Z174" s="59">
        <f t="shared" si="69"/>
        <v>0</v>
      </c>
      <c r="AA174" s="59">
        <f t="shared" si="70"/>
        <v>0</v>
      </c>
      <c r="AB174" s="59">
        <f t="shared" si="71"/>
        <v>0</v>
      </c>
      <c r="AC174" s="59">
        <f t="shared" si="72"/>
        <v>0</v>
      </c>
      <c r="AD174" s="59">
        <f t="shared" si="73"/>
        <v>0</v>
      </c>
      <c r="AE174" s="59">
        <f t="shared" si="74"/>
        <v>0</v>
      </c>
      <c r="AF174" s="59">
        <f t="shared" si="75"/>
        <v>0.7</v>
      </c>
      <c r="AG174" s="59">
        <f>ROUND(IF('Indicator Data'!K176=0,0,IF('Indicator Data'!K176&gt;AG$194,10,IF('Indicator Data'!K176&lt;AG$195,0,10-(AG$194-'Indicator Data'!K176)/(AG$194-AG$195)*10))),1)</f>
        <v>1.3</v>
      </c>
      <c r="AH174" s="59">
        <f t="shared" si="76"/>
        <v>0.1</v>
      </c>
      <c r="AI174" s="59">
        <f t="shared" si="77"/>
        <v>0.1</v>
      </c>
      <c r="AJ174" s="59">
        <f t="shared" si="78"/>
        <v>0</v>
      </c>
      <c r="AK174" s="59">
        <f t="shared" si="79"/>
        <v>0</v>
      </c>
      <c r="AL174" s="59">
        <f t="shared" si="80"/>
        <v>0</v>
      </c>
      <c r="AM174" s="59">
        <f t="shared" si="81"/>
        <v>0</v>
      </c>
      <c r="AN174" s="59">
        <f t="shared" si="82"/>
        <v>5.4</v>
      </c>
      <c r="AO174" s="61">
        <f t="shared" si="83"/>
        <v>0.1</v>
      </c>
      <c r="AP174" s="61">
        <f t="shared" si="84"/>
        <v>4.0999999999999996</v>
      </c>
      <c r="AQ174" s="61">
        <f t="shared" si="85"/>
        <v>0</v>
      </c>
      <c r="AR174" s="61">
        <f t="shared" si="86"/>
        <v>0</v>
      </c>
      <c r="AS174" s="59">
        <f t="shared" si="87"/>
        <v>3.4</v>
      </c>
      <c r="AT174" s="59">
        <f>IF('Indicator Data'!BD176&lt;1000,"x",ROUND((IF('Indicator Data'!L176&gt;AT$194,10,IF('Indicator Data'!L176&lt;AT$195,0,10-(AT$194-'Indicator Data'!L176)/(AT$194-AT$195)*10))),1))</f>
        <v>0</v>
      </c>
      <c r="AU174" s="61">
        <f t="shared" si="88"/>
        <v>1.7</v>
      </c>
      <c r="AV174" s="62">
        <f t="shared" si="89"/>
        <v>1.3</v>
      </c>
      <c r="AW174" s="59">
        <f>ROUND(IF('Indicator Data'!M176=0,0,IF('Indicator Data'!M176&gt;AW$194,10,IF('Indicator Data'!M176&lt;AW$195,0,10-(AW$194-'Indicator Data'!M176)/(AW$194-AW$195)*10))),1)</f>
        <v>3.1</v>
      </c>
      <c r="AX174" s="59">
        <f>ROUND(IF('Indicator Data'!N176=0,0,IF(LOG('Indicator Data'!N176)&gt;LOG(AX$194),10,IF(LOG('Indicator Data'!N176)&lt;LOG(AX$195),0,10-(LOG(AX$194)-LOG('Indicator Data'!N176))/(LOG(AX$194)-LOG(AX$195))*10))),1)</f>
        <v>1.4</v>
      </c>
      <c r="AY174" s="61">
        <f t="shared" si="90"/>
        <v>2.2999999999999998</v>
      </c>
      <c r="AZ174" s="59">
        <f>'Indicator Data'!O176</f>
        <v>3</v>
      </c>
      <c r="BA174" s="59">
        <f>'Indicator Data'!P176</f>
        <v>0</v>
      </c>
      <c r="BB174" s="61">
        <f t="shared" si="91"/>
        <v>0</v>
      </c>
      <c r="BC174" s="62">
        <f t="shared" si="92"/>
        <v>1.6</v>
      </c>
      <c r="BD174" s="16"/>
      <c r="BE174" s="108"/>
      <c r="BF174" s="4"/>
    </row>
    <row r="175" spans="1:58" x14ac:dyDescent="0.25">
      <c r="A175" s="132" t="s">
        <v>324</v>
      </c>
      <c r="B175" s="63" t="s">
        <v>323</v>
      </c>
      <c r="C175" s="59">
        <f>ROUND(IF('Indicator Data'!C177=0,0.1,IF(LOG('Indicator Data'!C177)&gt;C$194,10,IF(LOG('Indicator Data'!C177)&lt;C$195,0,10-(C$194-LOG('Indicator Data'!C177))/(C$194-C$195)*10))),1)</f>
        <v>0.1</v>
      </c>
      <c r="D175" s="59">
        <f>ROUND(IF('Indicator Data'!D177=0,0.1,IF(LOG('Indicator Data'!D177)&gt;D$194,10,IF(LOG('Indicator Data'!D177)&lt;D$195,0,10-(D$194-LOG('Indicator Data'!D177))/(D$194-D$195)*10))),1)</f>
        <v>0.1</v>
      </c>
      <c r="E175" s="59">
        <f t="shared" si="62"/>
        <v>0.1</v>
      </c>
      <c r="F175" s="59">
        <f>ROUND(IF('Indicator Data'!E177="No data",0.1,IF('Indicator Data'!E177=0,0,IF(LOG('Indicator Data'!E177)&gt;F$194,10,IF(LOG('Indicator Data'!E177)&lt;F$195,0,10-(F$194-LOG('Indicator Data'!E177))/(F$194-F$195)*10)))),1)</f>
        <v>0.1</v>
      </c>
      <c r="G175" s="59">
        <f>ROUND(IF('Indicator Data'!F177=0,0,IF(LOG('Indicator Data'!F177)&gt;G$194,10,IF(LOG('Indicator Data'!F177)&lt;G$195,0,10-(G$194-LOG('Indicator Data'!F177))/(G$194-G$195)*10))),1)</f>
        <v>1.6</v>
      </c>
      <c r="H175" s="59">
        <f>ROUND(IF('Indicator Data'!G177=0,0,IF(LOG('Indicator Data'!G177)&gt;H$194,10,IF(LOG('Indicator Data'!G177)&lt;H$195,0,10-(H$194-LOG('Indicator Data'!G177))/(H$194-H$195)*10))),1)</f>
        <v>3.3</v>
      </c>
      <c r="I175" s="59">
        <f>ROUND(IF('Indicator Data'!H177=0,0,IF(LOG('Indicator Data'!H177)&gt;I$194,10,IF(LOG('Indicator Data'!H177)&lt;I$195,0,10-(I$194-LOG('Indicator Data'!H177))/(I$194-I$195)*10))),1)</f>
        <v>4.7</v>
      </c>
      <c r="J175" s="59">
        <f t="shared" si="63"/>
        <v>4</v>
      </c>
      <c r="K175" s="59">
        <f>ROUND(IF('Indicator Data'!I177=0,0,IF(LOG('Indicator Data'!I177)&gt;K$194,10,IF(LOG('Indicator Data'!I177)&lt;K$195,0,10-(K$194-LOG('Indicator Data'!I177))/(K$194-K$195)*10))),1)</f>
        <v>5.8</v>
      </c>
      <c r="L175" s="59">
        <f t="shared" si="64"/>
        <v>5</v>
      </c>
      <c r="M175" s="59">
        <f>ROUND(IF('Indicator Data'!J177=0,0,IF(LOG('Indicator Data'!J177)&gt;M$194,10,IF(LOG('Indicator Data'!J177)&lt;M$195,0,10-(M$194-LOG('Indicator Data'!J177))/(M$194-M$195)*10))),1)</f>
        <v>0</v>
      </c>
      <c r="N175" s="60">
        <f>'Indicator Data'!C177/'Indicator Data'!$BC177</f>
        <v>0</v>
      </c>
      <c r="O175" s="60">
        <f>'Indicator Data'!D177/'Indicator Data'!$BC177</f>
        <v>0</v>
      </c>
      <c r="P175" s="60">
        <f>IF(F175=0.1,0,'Indicator Data'!E177/'Indicator Data'!$BC177)</f>
        <v>0</v>
      </c>
      <c r="Q175" s="60">
        <f>'Indicator Data'!F177/'Indicator Data'!$BC177</f>
        <v>5.8313425255356369E-7</v>
      </c>
      <c r="R175" s="60">
        <f>'Indicator Data'!G177/'Indicator Data'!$BC177</f>
        <v>1.9E-2</v>
      </c>
      <c r="S175" s="60">
        <f>'Indicator Data'!H177/'Indicator Data'!$BC177</f>
        <v>6.0000000000000001E-3</v>
      </c>
      <c r="T175" s="60">
        <f>'Indicator Data'!I177/'Indicator Data'!$BC177</f>
        <v>7.5572318052707815E-5</v>
      </c>
      <c r="U175" s="60">
        <f>'Indicator Data'!J177/'Indicator Data'!$BC177</f>
        <v>0</v>
      </c>
      <c r="V175" s="59">
        <f t="shared" si="65"/>
        <v>0</v>
      </c>
      <c r="W175" s="59">
        <f t="shared" si="66"/>
        <v>0</v>
      </c>
      <c r="X175" s="59">
        <f t="shared" si="67"/>
        <v>0</v>
      </c>
      <c r="Y175" s="59">
        <f t="shared" si="68"/>
        <v>0.1</v>
      </c>
      <c r="Z175" s="59">
        <f t="shared" si="69"/>
        <v>6.1</v>
      </c>
      <c r="AA175" s="59">
        <f t="shared" si="70"/>
        <v>9.5</v>
      </c>
      <c r="AB175" s="59">
        <f t="shared" si="71"/>
        <v>10</v>
      </c>
      <c r="AC175" s="59">
        <f t="shared" si="72"/>
        <v>9.8000000000000007</v>
      </c>
      <c r="AD175" s="59">
        <f t="shared" si="73"/>
        <v>9.8000000000000007</v>
      </c>
      <c r="AE175" s="59">
        <f t="shared" si="74"/>
        <v>9.8000000000000007</v>
      </c>
      <c r="AF175" s="59">
        <f t="shared" si="75"/>
        <v>0</v>
      </c>
      <c r="AG175" s="59">
        <f>ROUND(IF('Indicator Data'!K177=0,0,IF('Indicator Data'!K177&gt;AG$194,10,IF('Indicator Data'!K177&lt;AG$195,0,10-(AG$194-'Indicator Data'!K177)/(AG$194-AG$195)*10))),1)</f>
        <v>0</v>
      </c>
      <c r="AH175" s="59">
        <f t="shared" si="76"/>
        <v>0.1</v>
      </c>
      <c r="AI175" s="59">
        <f t="shared" si="77"/>
        <v>0.1</v>
      </c>
      <c r="AJ175" s="59">
        <f t="shared" si="78"/>
        <v>6.4</v>
      </c>
      <c r="AK175" s="59">
        <f t="shared" si="79"/>
        <v>7.4</v>
      </c>
      <c r="AL175" s="59">
        <f t="shared" si="80"/>
        <v>6.9</v>
      </c>
      <c r="AM175" s="59">
        <f t="shared" si="81"/>
        <v>7.8</v>
      </c>
      <c r="AN175" s="59">
        <f t="shared" si="82"/>
        <v>0</v>
      </c>
      <c r="AO175" s="61">
        <f t="shared" si="83"/>
        <v>0.1</v>
      </c>
      <c r="AP175" s="61">
        <f t="shared" si="84"/>
        <v>0.1</v>
      </c>
      <c r="AQ175" s="61">
        <f t="shared" si="85"/>
        <v>4.2</v>
      </c>
      <c r="AR175" s="61">
        <f t="shared" si="86"/>
        <v>8.3000000000000007</v>
      </c>
      <c r="AS175" s="59">
        <f t="shared" si="87"/>
        <v>0</v>
      </c>
      <c r="AT175" s="59" t="str">
        <f>IF('Indicator Data'!BD177&lt;1000,"x",ROUND((IF('Indicator Data'!L177&gt;AT$194,10,IF('Indicator Data'!L177&lt;AT$195,0,10-(AT$194-'Indicator Data'!L177)/(AT$194-AT$195)*10))),1))</f>
        <v>x</v>
      </c>
      <c r="AU175" s="61">
        <f t="shared" si="88"/>
        <v>0</v>
      </c>
      <c r="AV175" s="62">
        <f t="shared" si="89"/>
        <v>3.5</v>
      </c>
      <c r="AW175" s="59">
        <f>ROUND(IF('Indicator Data'!M177=0,0,IF('Indicator Data'!M177&gt;AW$194,10,IF('Indicator Data'!M177&lt;AW$195,0,10-(AW$194-'Indicator Data'!M177)/(AW$194-AW$195)*10))),1)</f>
        <v>0</v>
      </c>
      <c r="AX175" s="59">
        <f>ROUND(IF('Indicator Data'!N177=0,0,IF(LOG('Indicator Data'!N177)&gt;LOG(AX$194),10,IF(LOG('Indicator Data'!N177)&lt;LOG(AX$195),0,10-(LOG(AX$194)-LOG('Indicator Data'!N177))/(LOG(AX$194)-LOG(AX$195))*10))),1)</f>
        <v>0</v>
      </c>
      <c r="AY175" s="61">
        <f t="shared" si="90"/>
        <v>0</v>
      </c>
      <c r="AZ175" s="59">
        <f>'Indicator Data'!O177</f>
        <v>0</v>
      </c>
      <c r="BA175" s="59">
        <f>'Indicator Data'!P177</f>
        <v>0</v>
      </c>
      <c r="BB175" s="61">
        <f t="shared" si="91"/>
        <v>0</v>
      </c>
      <c r="BC175" s="62">
        <f t="shared" si="92"/>
        <v>0</v>
      </c>
      <c r="BD175" s="16"/>
      <c r="BE175" s="108"/>
      <c r="BF175" s="4"/>
    </row>
    <row r="176" spans="1:58" x14ac:dyDescent="0.25">
      <c r="A176" s="132" t="s">
        <v>326</v>
      </c>
      <c r="B176" s="63" t="s">
        <v>325</v>
      </c>
      <c r="C176" s="59">
        <f>ROUND(IF('Indicator Data'!C178=0,0.1,IF(LOG('Indicator Data'!C178)&gt;C$194,10,IF(LOG('Indicator Data'!C178)&lt;C$195,0,10-(C$194-LOG('Indicator Data'!C178))/(C$194-C$195)*10))),1)</f>
        <v>6</v>
      </c>
      <c r="D176" s="59">
        <f>ROUND(IF('Indicator Data'!D178=0,0.1,IF(LOG('Indicator Data'!D178)&gt;D$194,10,IF(LOG('Indicator Data'!D178)&lt;D$195,0,10-(D$194-LOG('Indicator Data'!D178))/(D$194-D$195)*10))),1)</f>
        <v>0.1</v>
      </c>
      <c r="E176" s="59">
        <f t="shared" si="62"/>
        <v>3.6</v>
      </c>
      <c r="F176" s="59">
        <f>ROUND(IF('Indicator Data'!E178="No data",0.1,IF('Indicator Data'!E178=0,0,IF(LOG('Indicator Data'!E178)&gt;F$194,10,IF(LOG('Indicator Data'!E178)&lt;F$195,0,10-(F$194-LOG('Indicator Data'!E178))/(F$194-F$195)*10)))),1)</f>
        <v>0.1</v>
      </c>
      <c r="G176" s="59">
        <f>ROUND(IF('Indicator Data'!F178=0,0,IF(LOG('Indicator Data'!F178)&gt;G$194,10,IF(LOG('Indicator Data'!F178)&lt;G$195,0,10-(G$194-LOG('Indicator Data'!F178))/(G$194-G$195)*10))),1)</f>
        <v>0</v>
      </c>
      <c r="H176" s="59">
        <f>ROUND(IF('Indicator Data'!G178=0,0,IF(LOG('Indicator Data'!G178)&gt;H$194,10,IF(LOG('Indicator Data'!G178)&lt;H$195,0,10-(H$194-LOG('Indicator Data'!G178))/(H$194-H$195)*10))),1)</f>
        <v>3.6</v>
      </c>
      <c r="I176" s="59">
        <f>ROUND(IF('Indicator Data'!H178=0,0,IF(LOG('Indicator Data'!H178)&gt;I$194,10,IF(LOG('Indicator Data'!H178)&lt;I$195,0,10-(I$194-LOG('Indicator Data'!H178))/(I$194-I$195)*10))),1)</f>
        <v>0</v>
      </c>
      <c r="J176" s="59">
        <f t="shared" si="63"/>
        <v>2</v>
      </c>
      <c r="K176" s="59">
        <f>ROUND(IF('Indicator Data'!I178=0,0,IF(LOG('Indicator Data'!I178)&gt;K$194,10,IF(LOG('Indicator Data'!I178)&lt;K$195,0,10-(K$194-LOG('Indicator Data'!I178))/(K$194-K$195)*10))),1)</f>
        <v>3.2</v>
      </c>
      <c r="L176" s="59">
        <f t="shared" si="64"/>
        <v>2.6</v>
      </c>
      <c r="M176" s="59">
        <f>ROUND(IF('Indicator Data'!J178=0,0,IF(LOG('Indicator Data'!J178)&gt;M$194,10,IF(LOG('Indicator Data'!J178)&lt;M$195,0,10-(M$194-LOG('Indicator Data'!J178))/(M$194-M$195)*10))),1)</f>
        <v>0</v>
      </c>
      <c r="N176" s="60">
        <f>'Indicator Data'!C178/'Indicator Data'!$BC178</f>
        <v>2.1112186698254132E-3</v>
      </c>
      <c r="O176" s="60">
        <f>'Indicator Data'!D178/'Indicator Data'!$BC178</f>
        <v>0</v>
      </c>
      <c r="P176" s="60">
        <f>IF(F176=0.1,0,'Indicator Data'!E178/'Indicator Data'!$BC178)</f>
        <v>0</v>
      </c>
      <c r="Q176" s="60">
        <f>'Indicator Data'!F178/'Indicator Data'!$BC178</f>
        <v>0</v>
      </c>
      <c r="R176" s="60">
        <f>'Indicator Data'!G178/'Indicator Data'!$BC178</f>
        <v>2.194145565100288E-3</v>
      </c>
      <c r="S176" s="60">
        <f>'Indicator Data'!H178/'Indicator Data'!$BC178</f>
        <v>8.1617662062070238E-10</v>
      </c>
      <c r="T176" s="60">
        <f>'Indicator Data'!I178/'Indicator Data'!$BC178</f>
        <v>3.142279989389704E-7</v>
      </c>
      <c r="U176" s="60">
        <f>'Indicator Data'!J178/'Indicator Data'!$BC178</f>
        <v>0</v>
      </c>
      <c r="V176" s="59">
        <f t="shared" si="65"/>
        <v>10</v>
      </c>
      <c r="W176" s="59">
        <f t="shared" si="66"/>
        <v>0</v>
      </c>
      <c r="X176" s="59">
        <f t="shared" si="67"/>
        <v>7.6</v>
      </c>
      <c r="Y176" s="59">
        <f t="shared" si="68"/>
        <v>0.1</v>
      </c>
      <c r="Z176" s="59">
        <f t="shared" si="69"/>
        <v>0</v>
      </c>
      <c r="AA176" s="59">
        <f t="shared" si="70"/>
        <v>1.1000000000000001</v>
      </c>
      <c r="AB176" s="59">
        <f t="shared" si="71"/>
        <v>0</v>
      </c>
      <c r="AC176" s="59">
        <f t="shared" si="72"/>
        <v>0.6</v>
      </c>
      <c r="AD176" s="59">
        <f t="shared" si="73"/>
        <v>5</v>
      </c>
      <c r="AE176" s="59">
        <f t="shared" si="74"/>
        <v>3.1</v>
      </c>
      <c r="AF176" s="59">
        <f t="shared" si="75"/>
        <v>0</v>
      </c>
      <c r="AG176" s="59">
        <f>ROUND(IF('Indicator Data'!K178=0,0,IF('Indicator Data'!K178&gt;AG$194,10,IF('Indicator Data'!K178&lt;AG$195,0,10-(AG$194-'Indicator Data'!K178)/(AG$194-AG$195)*10))),1)</f>
        <v>1.3</v>
      </c>
      <c r="AH176" s="59">
        <f t="shared" si="76"/>
        <v>8</v>
      </c>
      <c r="AI176" s="59">
        <f t="shared" si="77"/>
        <v>0.1</v>
      </c>
      <c r="AJ176" s="59">
        <f t="shared" si="78"/>
        <v>2.4</v>
      </c>
      <c r="AK176" s="59">
        <f t="shared" si="79"/>
        <v>0</v>
      </c>
      <c r="AL176" s="59">
        <f t="shared" si="80"/>
        <v>1.3</v>
      </c>
      <c r="AM176" s="59">
        <f t="shared" si="81"/>
        <v>4.0999999999999996</v>
      </c>
      <c r="AN176" s="59">
        <f t="shared" si="82"/>
        <v>0</v>
      </c>
      <c r="AO176" s="61">
        <f t="shared" si="83"/>
        <v>6</v>
      </c>
      <c r="AP176" s="61">
        <f t="shared" si="84"/>
        <v>0.1</v>
      </c>
      <c r="AQ176" s="61">
        <f t="shared" si="85"/>
        <v>0</v>
      </c>
      <c r="AR176" s="61">
        <f t="shared" si="86"/>
        <v>2.9</v>
      </c>
      <c r="AS176" s="59">
        <f t="shared" si="87"/>
        <v>0.7</v>
      </c>
      <c r="AT176" s="59">
        <f>IF('Indicator Data'!BD178&lt;1000,"x",ROUND((IF('Indicator Data'!L178&gt;AT$194,10,IF('Indicator Data'!L178&lt;AT$195,0,10-(AT$194-'Indicator Data'!L178)/(AT$194-AT$195)*10))),1))</f>
        <v>3.3</v>
      </c>
      <c r="AU176" s="61">
        <f t="shared" si="88"/>
        <v>2</v>
      </c>
      <c r="AV176" s="62">
        <f t="shared" si="89"/>
        <v>2.5</v>
      </c>
      <c r="AW176" s="59">
        <f>ROUND(IF('Indicator Data'!M178=0,0,IF('Indicator Data'!M178&gt;AW$194,10,IF('Indicator Data'!M178&lt;AW$195,0,10-(AW$194-'Indicator Data'!M178)/(AW$194-AW$195)*10))),1)</f>
        <v>0.1</v>
      </c>
      <c r="AX176" s="59">
        <f>ROUND(IF('Indicator Data'!N178=0,0,IF(LOG('Indicator Data'!N178)&gt;LOG(AX$194),10,IF(LOG('Indicator Data'!N178)&lt;LOG(AX$195),0,10-(LOG(AX$194)-LOG('Indicator Data'!N178))/(LOG(AX$194)-LOG(AX$195))*10))),1)</f>
        <v>0</v>
      </c>
      <c r="AY176" s="61">
        <f t="shared" si="90"/>
        <v>0.1</v>
      </c>
      <c r="AZ176" s="59">
        <f>'Indicator Data'!O178</f>
        <v>0</v>
      </c>
      <c r="BA176" s="59">
        <f>'Indicator Data'!P178</f>
        <v>0</v>
      </c>
      <c r="BB176" s="61">
        <f t="shared" si="91"/>
        <v>0</v>
      </c>
      <c r="BC176" s="62">
        <f t="shared" si="92"/>
        <v>0.1</v>
      </c>
      <c r="BD176" s="16"/>
      <c r="BE176" s="108"/>
      <c r="BF176" s="4"/>
    </row>
    <row r="177" spans="1:58" x14ac:dyDescent="0.25">
      <c r="A177" s="132" t="s">
        <v>328</v>
      </c>
      <c r="B177" s="63" t="s">
        <v>327</v>
      </c>
      <c r="C177" s="59">
        <f>ROUND(IF('Indicator Data'!C179=0,0.1,IF(LOG('Indicator Data'!C179)&gt;C$194,10,IF(LOG('Indicator Data'!C179)&lt;C$195,0,10-(C$194-LOG('Indicator Data'!C179))/(C$194-C$195)*10))),1)</f>
        <v>7.7</v>
      </c>
      <c r="D177" s="59">
        <f>ROUND(IF('Indicator Data'!D179=0,0.1,IF(LOG('Indicator Data'!D179)&gt;D$194,10,IF(LOG('Indicator Data'!D179)&lt;D$195,0,10-(D$194-LOG('Indicator Data'!D179))/(D$194-D$195)*10))),1)</f>
        <v>0.1</v>
      </c>
      <c r="E177" s="59">
        <f t="shared" si="62"/>
        <v>5</v>
      </c>
      <c r="F177" s="59">
        <f>ROUND(IF('Indicator Data'!E179="No data",0.1,IF('Indicator Data'!E179=0,0,IF(LOG('Indicator Data'!E179)&gt;F$194,10,IF(LOG('Indicator Data'!E179)&lt;F$195,0,10-(F$194-LOG('Indicator Data'!E179))/(F$194-F$195)*10)))),1)</f>
        <v>5.7</v>
      </c>
      <c r="G177" s="59">
        <f>ROUND(IF('Indicator Data'!F179=0,0,IF(LOG('Indicator Data'!F179)&gt;G$194,10,IF(LOG('Indicator Data'!F179)&lt;G$195,0,10-(G$194-LOG('Indicator Data'!F179))/(G$194-G$195)*10))),1)</f>
        <v>7.2</v>
      </c>
      <c r="H177" s="59">
        <f>ROUND(IF('Indicator Data'!G179=0,0,IF(LOG('Indicator Data'!G179)&gt;H$194,10,IF(LOG('Indicator Data'!G179)&lt;H$195,0,10-(H$194-LOG('Indicator Data'!G179))/(H$194-H$195)*10))),1)</f>
        <v>0</v>
      </c>
      <c r="I177" s="59">
        <f>ROUND(IF('Indicator Data'!H179=0,0,IF(LOG('Indicator Data'!H179)&gt;I$194,10,IF(LOG('Indicator Data'!H179)&lt;I$195,0,10-(I$194-LOG('Indicator Data'!H179))/(I$194-I$195)*10))),1)</f>
        <v>0</v>
      </c>
      <c r="J177" s="59">
        <f t="shared" si="63"/>
        <v>0</v>
      </c>
      <c r="K177" s="59">
        <f>ROUND(IF('Indicator Data'!I179=0,0,IF(LOG('Indicator Data'!I179)&gt;K$194,10,IF(LOG('Indicator Data'!I179)&lt;K$195,0,10-(K$194-LOG('Indicator Data'!I179))/(K$194-K$195)*10))),1)</f>
        <v>0</v>
      </c>
      <c r="L177" s="59">
        <f t="shared" si="64"/>
        <v>0</v>
      </c>
      <c r="M177" s="59">
        <f>ROUND(IF('Indicator Data'!J179=0,0,IF(LOG('Indicator Data'!J179)&gt;M$194,10,IF(LOG('Indicator Data'!J179)&lt;M$195,0,10-(M$194-LOG('Indicator Data'!J179))/(M$194-M$195)*10))),1)</f>
        <v>0</v>
      </c>
      <c r="N177" s="60">
        <f>'Indicator Data'!C179/'Indicator Data'!$BC179</f>
        <v>1.0997191312693739E-3</v>
      </c>
      <c r="O177" s="60">
        <f>'Indicator Data'!D179/'Indicator Data'!$BC179</f>
        <v>0</v>
      </c>
      <c r="P177" s="60">
        <f>IF(F177=0.1,0,'Indicator Data'!E179/'Indicator Data'!$BC179)</f>
        <v>1.680235085811729E-3</v>
      </c>
      <c r="Q177" s="60">
        <f>'Indicator Data'!F179/'Indicator Data'!$BC179</f>
        <v>3.6927343094552697E-6</v>
      </c>
      <c r="R177" s="60">
        <f>'Indicator Data'!G179/'Indicator Data'!$BC179</f>
        <v>0</v>
      </c>
      <c r="S177" s="60">
        <f>'Indicator Data'!H179/'Indicator Data'!$BC179</f>
        <v>0</v>
      </c>
      <c r="T177" s="60">
        <f>'Indicator Data'!I179/'Indicator Data'!$BC179</f>
        <v>0</v>
      </c>
      <c r="U177" s="60">
        <f>'Indicator Data'!J179/'Indicator Data'!$BC179</f>
        <v>0</v>
      </c>
      <c r="V177" s="59">
        <f t="shared" si="65"/>
        <v>5.5</v>
      </c>
      <c r="W177" s="59">
        <f t="shared" si="66"/>
        <v>0</v>
      </c>
      <c r="X177" s="59">
        <f t="shared" si="67"/>
        <v>3.2</v>
      </c>
      <c r="Y177" s="59">
        <f t="shared" si="68"/>
        <v>1.7</v>
      </c>
      <c r="Z177" s="59">
        <f t="shared" si="69"/>
        <v>7.9</v>
      </c>
      <c r="AA177" s="59">
        <f t="shared" si="70"/>
        <v>0</v>
      </c>
      <c r="AB177" s="59">
        <f t="shared" si="71"/>
        <v>0</v>
      </c>
      <c r="AC177" s="59">
        <f t="shared" si="72"/>
        <v>0</v>
      </c>
      <c r="AD177" s="59">
        <f t="shared" si="73"/>
        <v>0</v>
      </c>
      <c r="AE177" s="59">
        <f t="shared" si="74"/>
        <v>0</v>
      </c>
      <c r="AF177" s="59">
        <f t="shared" si="75"/>
        <v>0</v>
      </c>
      <c r="AG177" s="59">
        <f>ROUND(IF('Indicator Data'!K179=0,0,IF('Indicator Data'!K179&gt;AG$194,10,IF('Indicator Data'!K179&lt;AG$195,0,10-(AG$194-'Indicator Data'!K179)/(AG$194-AG$195)*10))),1)</f>
        <v>0</v>
      </c>
      <c r="AH177" s="59">
        <f t="shared" si="76"/>
        <v>6.6</v>
      </c>
      <c r="AI177" s="59">
        <f t="shared" si="77"/>
        <v>0.1</v>
      </c>
      <c r="AJ177" s="59">
        <f t="shared" si="78"/>
        <v>0</v>
      </c>
      <c r="AK177" s="59">
        <f t="shared" si="79"/>
        <v>0</v>
      </c>
      <c r="AL177" s="59">
        <f t="shared" si="80"/>
        <v>0</v>
      </c>
      <c r="AM177" s="59">
        <f t="shared" si="81"/>
        <v>0</v>
      </c>
      <c r="AN177" s="59">
        <f t="shared" si="82"/>
        <v>0</v>
      </c>
      <c r="AO177" s="61">
        <f t="shared" si="83"/>
        <v>4.2</v>
      </c>
      <c r="AP177" s="61">
        <f t="shared" si="84"/>
        <v>4</v>
      </c>
      <c r="AQ177" s="61">
        <f t="shared" si="85"/>
        <v>7.6</v>
      </c>
      <c r="AR177" s="61">
        <f t="shared" si="86"/>
        <v>0</v>
      </c>
      <c r="AS177" s="59">
        <f t="shared" si="87"/>
        <v>0</v>
      </c>
      <c r="AT177" s="59">
        <f>IF('Indicator Data'!BD179&lt;1000,"x",ROUND((IF('Indicator Data'!L179&gt;AT$194,10,IF('Indicator Data'!L179&lt;AT$195,0,10-(AT$194-'Indicator Data'!L179)/(AT$194-AT$195)*10))),1))</f>
        <v>6.7</v>
      </c>
      <c r="AU177" s="61">
        <f t="shared" si="88"/>
        <v>3.4</v>
      </c>
      <c r="AV177" s="62">
        <f t="shared" si="89"/>
        <v>4.3</v>
      </c>
      <c r="AW177" s="59">
        <f>ROUND(IF('Indicator Data'!M179=0,0,IF('Indicator Data'!M179&gt;AW$194,10,IF('Indicator Data'!M179&lt;AW$195,0,10-(AW$194-'Indicator Data'!M179)/(AW$194-AW$195)*10))),1)</f>
        <v>0.7</v>
      </c>
      <c r="AX177" s="59">
        <f>ROUND(IF('Indicator Data'!N179=0,0,IF(LOG('Indicator Data'!N179)&gt;LOG(AX$194),10,IF(LOG('Indicator Data'!N179)&lt;LOG(AX$195),0,10-(LOG(AX$194)-LOG('Indicator Data'!N179))/(LOG(AX$194)-LOG(AX$195))*10))),1)</f>
        <v>0.3</v>
      </c>
      <c r="AY177" s="61">
        <f t="shared" si="90"/>
        <v>0.5</v>
      </c>
      <c r="AZ177" s="59">
        <f>'Indicator Data'!O179</f>
        <v>3</v>
      </c>
      <c r="BA177" s="59">
        <f>'Indicator Data'!P179</f>
        <v>0</v>
      </c>
      <c r="BB177" s="61">
        <f t="shared" si="91"/>
        <v>0</v>
      </c>
      <c r="BC177" s="62">
        <f t="shared" si="92"/>
        <v>0.4</v>
      </c>
      <c r="BD177" s="16"/>
      <c r="BE177" s="108"/>
      <c r="BF177" s="4"/>
    </row>
    <row r="178" spans="1:58" x14ac:dyDescent="0.25">
      <c r="A178" s="132" t="s">
        <v>330</v>
      </c>
      <c r="B178" s="63" t="s">
        <v>329</v>
      </c>
      <c r="C178" s="59">
        <f>ROUND(IF('Indicator Data'!C180=0,0.1,IF(LOG('Indicator Data'!C180)&gt;C$194,10,IF(LOG('Indicator Data'!C180)&lt;C$195,0,10-(C$194-LOG('Indicator Data'!C180))/(C$194-C$195)*10))),1)</f>
        <v>10</v>
      </c>
      <c r="D178" s="59">
        <f>ROUND(IF('Indicator Data'!D180=0,0.1,IF(LOG('Indicator Data'!D180)&gt;D$194,10,IF(LOG('Indicator Data'!D180)&lt;D$195,0,10-(D$194-LOG('Indicator Data'!D180))/(D$194-D$195)*10))),1)</f>
        <v>10</v>
      </c>
      <c r="E178" s="59">
        <f t="shared" si="62"/>
        <v>10</v>
      </c>
      <c r="F178" s="59">
        <f>ROUND(IF('Indicator Data'!E180="No data",0.1,IF('Indicator Data'!E180=0,0,IF(LOG('Indicator Data'!E180)&gt;F$194,10,IF(LOG('Indicator Data'!E180)&lt;F$195,0,10-(F$194-LOG('Indicator Data'!E180))/(F$194-F$195)*10)))),1)</f>
        <v>7.7</v>
      </c>
      <c r="G178" s="59">
        <f>ROUND(IF('Indicator Data'!F180=0,0,IF(LOG('Indicator Data'!F180)&gt;G$194,10,IF(LOG('Indicator Data'!F180)&lt;G$195,0,10-(G$194-LOG('Indicator Data'!F180))/(G$194-G$195)*10))),1)</f>
        <v>7.2</v>
      </c>
      <c r="H178" s="59">
        <f>ROUND(IF('Indicator Data'!G180=0,0,IF(LOG('Indicator Data'!G180)&gt;H$194,10,IF(LOG('Indicator Data'!G180)&lt;H$195,0,10-(H$194-LOG('Indicator Data'!G180))/(H$194-H$195)*10))),1)</f>
        <v>0</v>
      </c>
      <c r="I178" s="59">
        <f>ROUND(IF('Indicator Data'!H180=0,0,IF(LOG('Indicator Data'!H180)&gt;I$194,10,IF(LOG('Indicator Data'!H180)&lt;I$195,0,10-(I$194-LOG('Indicator Data'!H180))/(I$194-I$195)*10))),1)</f>
        <v>0</v>
      </c>
      <c r="J178" s="59">
        <f t="shared" si="63"/>
        <v>0</v>
      </c>
      <c r="K178" s="59">
        <f>ROUND(IF('Indicator Data'!I180=0,0,IF(LOG('Indicator Data'!I180)&gt;K$194,10,IF(LOG('Indicator Data'!I180)&lt;K$195,0,10-(K$194-LOG('Indicator Data'!I180))/(K$194-K$195)*10))),1)</f>
        <v>0</v>
      </c>
      <c r="L178" s="59">
        <f t="shared" si="64"/>
        <v>0</v>
      </c>
      <c r="M178" s="59">
        <f>ROUND(IF('Indicator Data'!J180=0,0,IF(LOG('Indicator Data'!J180)&gt;M$194,10,IF(LOG('Indicator Data'!J180)&lt;M$195,0,10-(M$194-LOG('Indicator Data'!J180))/(M$194-M$195)*10))),1)</f>
        <v>0</v>
      </c>
      <c r="N178" s="60">
        <f>'Indicator Data'!C180/'Indicator Data'!$BC180</f>
        <v>1.9881591399305274E-3</v>
      </c>
      <c r="O178" s="60">
        <f>'Indicator Data'!D180/'Indicator Data'!$BC180</f>
        <v>9.0380209019893132E-4</v>
      </c>
      <c r="P178" s="60">
        <f>IF(F178=0.1,0,'Indicator Data'!E180/'Indicator Data'!$BC180)</f>
        <v>1.4922205154416686E-3</v>
      </c>
      <c r="Q178" s="60">
        <f>'Indicator Data'!F180/'Indicator Data'!$BC180</f>
        <v>5.1559905240116469E-7</v>
      </c>
      <c r="R178" s="60">
        <f>'Indicator Data'!G180/'Indicator Data'!$BC180</f>
        <v>0</v>
      </c>
      <c r="S178" s="60">
        <f>'Indicator Data'!H180/'Indicator Data'!$BC180</f>
        <v>0</v>
      </c>
      <c r="T178" s="60">
        <f>'Indicator Data'!I180/'Indicator Data'!$BC180</f>
        <v>0</v>
      </c>
      <c r="U178" s="60">
        <f>'Indicator Data'!J180/'Indicator Data'!$BC180</f>
        <v>0</v>
      </c>
      <c r="V178" s="59">
        <f t="shared" si="65"/>
        <v>9.9</v>
      </c>
      <c r="W178" s="59">
        <f t="shared" si="66"/>
        <v>9</v>
      </c>
      <c r="X178" s="59">
        <f t="shared" si="67"/>
        <v>9.5</v>
      </c>
      <c r="Y178" s="59">
        <f t="shared" si="68"/>
        <v>1.5</v>
      </c>
      <c r="Z178" s="59">
        <f t="shared" si="69"/>
        <v>6</v>
      </c>
      <c r="AA178" s="59">
        <f t="shared" si="70"/>
        <v>0</v>
      </c>
      <c r="AB178" s="59">
        <f t="shared" si="71"/>
        <v>0</v>
      </c>
      <c r="AC178" s="59">
        <f t="shared" si="72"/>
        <v>0</v>
      </c>
      <c r="AD178" s="59">
        <f t="shared" si="73"/>
        <v>0</v>
      </c>
      <c r="AE178" s="59">
        <f t="shared" si="74"/>
        <v>0</v>
      </c>
      <c r="AF178" s="59">
        <f t="shared" si="75"/>
        <v>0</v>
      </c>
      <c r="AG178" s="59">
        <f>ROUND(IF('Indicator Data'!K180=0,0,IF('Indicator Data'!K180&gt;AG$194,10,IF('Indicator Data'!K180&lt;AG$195,0,10-(AG$194-'Indicator Data'!K180)/(AG$194-AG$195)*10))),1)</f>
        <v>0</v>
      </c>
      <c r="AH178" s="59">
        <f t="shared" si="76"/>
        <v>10</v>
      </c>
      <c r="AI178" s="59">
        <f t="shared" si="77"/>
        <v>9.5</v>
      </c>
      <c r="AJ178" s="59">
        <f t="shared" si="78"/>
        <v>0</v>
      </c>
      <c r="AK178" s="59">
        <f t="shared" si="79"/>
        <v>0</v>
      </c>
      <c r="AL178" s="59">
        <f t="shared" si="80"/>
        <v>0</v>
      </c>
      <c r="AM178" s="59">
        <f t="shared" si="81"/>
        <v>0</v>
      </c>
      <c r="AN178" s="59">
        <f t="shared" si="82"/>
        <v>0</v>
      </c>
      <c r="AO178" s="61">
        <f t="shared" si="83"/>
        <v>9.8000000000000007</v>
      </c>
      <c r="AP178" s="61">
        <f t="shared" si="84"/>
        <v>5.4</v>
      </c>
      <c r="AQ178" s="61">
        <f t="shared" si="85"/>
        <v>6.6</v>
      </c>
      <c r="AR178" s="61">
        <f t="shared" si="86"/>
        <v>0</v>
      </c>
      <c r="AS178" s="59">
        <f t="shared" si="87"/>
        <v>0</v>
      </c>
      <c r="AT178" s="59">
        <f>IF('Indicator Data'!BD180&lt;1000,"x",ROUND((IF('Indicator Data'!L180&gt;AT$194,10,IF('Indicator Data'!L180&lt;AT$195,0,10-(AT$194-'Indicator Data'!L180)/(AT$194-AT$195)*10))),1))</f>
        <v>2.2000000000000002</v>
      </c>
      <c r="AU178" s="61">
        <f t="shared" si="88"/>
        <v>1.1000000000000001</v>
      </c>
      <c r="AV178" s="62">
        <f t="shared" si="89"/>
        <v>5.9</v>
      </c>
      <c r="AW178" s="59">
        <f>ROUND(IF('Indicator Data'!M180=0,0,IF('Indicator Data'!M180&gt;AW$194,10,IF('Indicator Data'!M180&lt;AW$195,0,10-(AW$194-'Indicator Data'!M180)/(AW$194-AW$195)*10))),1)</f>
        <v>9.6</v>
      </c>
      <c r="AX178" s="59">
        <f>ROUND(IF('Indicator Data'!N180=0,0,IF(LOG('Indicator Data'!N180)&gt;LOG(AX$194),10,IF(LOG('Indicator Data'!N180)&lt;LOG(AX$195),0,10-(LOG(AX$194)-LOG('Indicator Data'!N180))/(LOG(AX$194)-LOG(AX$195))*10))),1)</f>
        <v>9.3000000000000007</v>
      </c>
      <c r="AY178" s="61">
        <f t="shared" si="90"/>
        <v>9.5</v>
      </c>
      <c r="AZ178" s="59">
        <f>'Indicator Data'!O180</f>
        <v>0</v>
      </c>
      <c r="BA178" s="59">
        <f>'Indicator Data'!P180</f>
        <v>3</v>
      </c>
      <c r="BB178" s="61">
        <f t="shared" si="91"/>
        <v>0</v>
      </c>
      <c r="BC178" s="62">
        <f t="shared" si="92"/>
        <v>6.7</v>
      </c>
      <c r="BD178" s="16"/>
      <c r="BE178" s="108"/>
      <c r="BF178" s="4"/>
    </row>
    <row r="179" spans="1:58" x14ac:dyDescent="0.25">
      <c r="A179" s="132" t="s">
        <v>332</v>
      </c>
      <c r="B179" s="63" t="s">
        <v>331</v>
      </c>
      <c r="C179" s="59">
        <f>ROUND(IF('Indicator Data'!C181=0,0.1,IF(LOG('Indicator Data'!C181)&gt;C$194,10,IF(LOG('Indicator Data'!C181)&lt;C$195,0,10-(C$194-LOG('Indicator Data'!C181))/(C$194-C$195)*10))),1)</f>
        <v>7.5</v>
      </c>
      <c r="D179" s="59">
        <f>ROUND(IF('Indicator Data'!D181=0,0.1,IF(LOG('Indicator Data'!D181)&gt;D$194,10,IF(LOG('Indicator Data'!D181)&lt;D$195,0,10-(D$194-LOG('Indicator Data'!D181))/(D$194-D$195)*10))),1)</f>
        <v>8.1999999999999993</v>
      </c>
      <c r="E179" s="59">
        <f t="shared" si="62"/>
        <v>7.9</v>
      </c>
      <c r="F179" s="59">
        <f>ROUND(IF('Indicator Data'!E181="No data",0.1,IF('Indicator Data'!E181=0,0,IF(LOG('Indicator Data'!E181)&gt;F$194,10,IF(LOG('Indicator Data'!E181)&lt;F$195,0,10-(F$194-LOG('Indicator Data'!E181))/(F$194-F$195)*10)))),1)</f>
        <v>6.4</v>
      </c>
      <c r="G179" s="59">
        <f>ROUND(IF('Indicator Data'!F181=0,0,IF(LOG('Indicator Data'!F181)&gt;G$194,10,IF(LOG('Indicator Data'!F181)&lt;G$195,0,10-(G$194-LOG('Indicator Data'!F181))/(G$194-G$195)*10))),1)</f>
        <v>0</v>
      </c>
      <c r="H179" s="59">
        <f>ROUND(IF('Indicator Data'!G181=0,0,IF(LOG('Indicator Data'!G181)&gt;H$194,10,IF(LOG('Indicator Data'!G181)&lt;H$195,0,10-(H$194-LOG('Indicator Data'!G181))/(H$194-H$195)*10))),1)</f>
        <v>0</v>
      </c>
      <c r="I179" s="59">
        <f>ROUND(IF('Indicator Data'!H181=0,0,IF(LOG('Indicator Data'!H181)&gt;I$194,10,IF(LOG('Indicator Data'!H181)&lt;I$195,0,10-(I$194-LOG('Indicator Data'!H181))/(I$194-I$195)*10))),1)</f>
        <v>0</v>
      </c>
      <c r="J179" s="59">
        <f t="shared" si="63"/>
        <v>0</v>
      </c>
      <c r="K179" s="59">
        <f>ROUND(IF('Indicator Data'!I181=0,0,IF(LOG('Indicator Data'!I181)&gt;K$194,10,IF(LOG('Indicator Data'!I181)&lt;K$195,0,10-(K$194-LOG('Indicator Data'!I181))/(K$194-K$195)*10))),1)</f>
        <v>0</v>
      </c>
      <c r="L179" s="59">
        <f t="shared" si="64"/>
        <v>0</v>
      </c>
      <c r="M179" s="59">
        <f>ROUND(IF('Indicator Data'!J181=0,0,IF(LOG('Indicator Data'!J181)&gt;M$194,10,IF(LOG('Indicator Data'!J181)&lt;M$195,0,10-(M$194-LOG('Indicator Data'!J181))/(M$194-M$195)*10))),1)</f>
        <v>0</v>
      </c>
      <c r="N179" s="60">
        <f>'Indicator Data'!C181/'Indicator Data'!$BC181</f>
        <v>1.8914412437301695E-3</v>
      </c>
      <c r="O179" s="60">
        <f>'Indicator Data'!D181/'Indicator Data'!$BC181</f>
        <v>5.5442431199648862E-4</v>
      </c>
      <c r="P179" s="60">
        <f>IF(F179=0.1,0,'Indicator Data'!E181/'Indicator Data'!$BC181)</f>
        <v>7.4184188858291743E-3</v>
      </c>
      <c r="Q179" s="60">
        <f>'Indicator Data'!F181/'Indicator Data'!$BC181</f>
        <v>0</v>
      </c>
      <c r="R179" s="60">
        <f>'Indicator Data'!G181/'Indicator Data'!$BC181</f>
        <v>0</v>
      </c>
      <c r="S179" s="60">
        <f>'Indicator Data'!H181/'Indicator Data'!$BC181</f>
        <v>0</v>
      </c>
      <c r="T179" s="60">
        <f>'Indicator Data'!I181/'Indicator Data'!$BC181</f>
        <v>0</v>
      </c>
      <c r="U179" s="60">
        <f>'Indicator Data'!J181/'Indicator Data'!$BC181</f>
        <v>0</v>
      </c>
      <c r="V179" s="59">
        <f t="shared" si="65"/>
        <v>9.5</v>
      </c>
      <c r="W179" s="59">
        <f t="shared" si="66"/>
        <v>5.5</v>
      </c>
      <c r="X179" s="59">
        <f t="shared" si="67"/>
        <v>8.1</v>
      </c>
      <c r="Y179" s="59">
        <f t="shared" si="68"/>
        <v>7.4</v>
      </c>
      <c r="Z179" s="59">
        <f t="shared" si="69"/>
        <v>0</v>
      </c>
      <c r="AA179" s="59">
        <f t="shared" si="70"/>
        <v>0</v>
      </c>
      <c r="AB179" s="59">
        <f t="shared" si="71"/>
        <v>0</v>
      </c>
      <c r="AC179" s="59">
        <f t="shared" si="72"/>
        <v>0</v>
      </c>
      <c r="AD179" s="59">
        <f t="shared" si="73"/>
        <v>0</v>
      </c>
      <c r="AE179" s="59">
        <f t="shared" si="74"/>
        <v>0</v>
      </c>
      <c r="AF179" s="59">
        <f t="shared" si="75"/>
        <v>0</v>
      </c>
      <c r="AG179" s="59">
        <f>ROUND(IF('Indicator Data'!K181=0,0,IF('Indicator Data'!K181&gt;AG$194,10,IF('Indicator Data'!K181&lt;AG$195,0,10-(AG$194-'Indicator Data'!K181)/(AG$194-AG$195)*10))),1)</f>
        <v>0</v>
      </c>
      <c r="AH179" s="59">
        <f t="shared" si="76"/>
        <v>8.5</v>
      </c>
      <c r="AI179" s="59">
        <f t="shared" si="77"/>
        <v>6.9</v>
      </c>
      <c r="AJ179" s="59">
        <f t="shared" si="78"/>
        <v>0</v>
      </c>
      <c r="AK179" s="59">
        <f t="shared" si="79"/>
        <v>0</v>
      </c>
      <c r="AL179" s="59">
        <f t="shared" si="80"/>
        <v>0</v>
      </c>
      <c r="AM179" s="59">
        <f t="shared" si="81"/>
        <v>0</v>
      </c>
      <c r="AN179" s="59">
        <f t="shared" si="82"/>
        <v>0</v>
      </c>
      <c r="AO179" s="61">
        <f t="shared" si="83"/>
        <v>8</v>
      </c>
      <c r="AP179" s="61">
        <f t="shared" si="84"/>
        <v>6.9</v>
      </c>
      <c r="AQ179" s="61">
        <f t="shared" si="85"/>
        <v>0</v>
      </c>
      <c r="AR179" s="61">
        <f t="shared" si="86"/>
        <v>0</v>
      </c>
      <c r="AS179" s="59">
        <f t="shared" si="87"/>
        <v>0</v>
      </c>
      <c r="AT179" s="59">
        <f>IF('Indicator Data'!BD181&lt;1000,"x",ROUND((IF('Indicator Data'!L181&gt;AT$194,10,IF('Indicator Data'!L181&lt;AT$195,0,10-(AT$194-'Indicator Data'!L181)/(AT$194-AT$195)*10))),1))</f>
        <v>6.7</v>
      </c>
      <c r="AU179" s="61">
        <f t="shared" si="88"/>
        <v>3.4</v>
      </c>
      <c r="AV179" s="62">
        <f t="shared" si="89"/>
        <v>4.5</v>
      </c>
      <c r="AW179" s="59">
        <f>ROUND(IF('Indicator Data'!M181=0,0,IF('Indicator Data'!M181&gt;AW$194,10,IF('Indicator Data'!M181&lt;AW$195,0,10-(AW$194-'Indicator Data'!M181)/(AW$194-AW$195)*10))),1)</f>
        <v>2.2000000000000002</v>
      </c>
      <c r="AX179" s="59">
        <f>ROUND(IF('Indicator Data'!N181=0,0,IF(LOG('Indicator Data'!N181)&gt;LOG(AX$194),10,IF(LOG('Indicator Data'!N181)&lt;LOG(AX$195),0,10-(LOG(AX$194)-LOG('Indicator Data'!N181))/(LOG(AX$194)-LOG(AX$195))*10))),1)</f>
        <v>1.5</v>
      </c>
      <c r="AY179" s="61">
        <f t="shared" si="90"/>
        <v>1.9</v>
      </c>
      <c r="AZ179" s="59">
        <f>'Indicator Data'!O181</f>
        <v>0</v>
      </c>
      <c r="BA179" s="59">
        <f>'Indicator Data'!P181</f>
        <v>0</v>
      </c>
      <c r="BB179" s="61">
        <f t="shared" si="91"/>
        <v>0</v>
      </c>
      <c r="BC179" s="62">
        <f t="shared" si="92"/>
        <v>1.3</v>
      </c>
      <c r="BD179" s="16"/>
      <c r="BE179" s="108"/>
      <c r="BF179" s="4"/>
    </row>
    <row r="180" spans="1:58" x14ac:dyDescent="0.25">
      <c r="A180" s="132" t="s">
        <v>334</v>
      </c>
      <c r="B180" s="63" t="s">
        <v>333</v>
      </c>
      <c r="C180" s="59">
        <f>ROUND(IF('Indicator Data'!C182=0,0.1,IF(LOG('Indicator Data'!C182)&gt;C$194,10,IF(LOG('Indicator Data'!C182)&lt;C$195,0,10-(C$194-LOG('Indicator Data'!C182))/(C$194-C$195)*10))),1)</f>
        <v>0.9</v>
      </c>
      <c r="D180" s="59">
        <f>ROUND(IF('Indicator Data'!D182=0,0.1,IF(LOG('Indicator Data'!D182)&gt;D$194,10,IF(LOG('Indicator Data'!D182)&lt;D$195,0,10-(D$194-LOG('Indicator Data'!D182))/(D$194-D$195)*10))),1)</f>
        <v>0.1</v>
      </c>
      <c r="E180" s="59">
        <f t="shared" si="62"/>
        <v>0.5</v>
      </c>
      <c r="F180" s="59">
        <f>ROUND(IF('Indicator Data'!E182="No data",0.1,IF('Indicator Data'!E182=0,0,IF(LOG('Indicator Data'!E182)&gt;F$194,10,IF(LOG('Indicator Data'!E182)&lt;F$195,0,10-(F$194-LOG('Indicator Data'!E182))/(F$194-F$195)*10)))),1)</f>
        <v>0.1</v>
      </c>
      <c r="G180" s="59">
        <f>ROUND(IF('Indicator Data'!F182=0,0,IF(LOG('Indicator Data'!F182)&gt;G$194,10,IF(LOG('Indicator Data'!F182)&lt;G$195,0,10-(G$194-LOG('Indicator Data'!F182))/(G$194-G$195)*10))),1)</f>
        <v>0</v>
      </c>
      <c r="H180" s="59">
        <f>ROUND(IF('Indicator Data'!G182=0,0,IF(LOG('Indicator Data'!G182)&gt;H$194,10,IF(LOG('Indicator Data'!G182)&lt;H$195,0,10-(H$194-LOG('Indicator Data'!G182))/(H$194-H$195)*10))),1)</f>
        <v>0</v>
      </c>
      <c r="I180" s="59">
        <f>ROUND(IF('Indicator Data'!H182=0,0,IF(LOG('Indicator Data'!H182)&gt;I$194,10,IF(LOG('Indicator Data'!H182)&lt;I$195,0,10-(I$194-LOG('Indicator Data'!H182))/(I$194-I$195)*10))),1)</f>
        <v>0</v>
      </c>
      <c r="J180" s="59">
        <f t="shared" si="63"/>
        <v>0</v>
      </c>
      <c r="K180" s="59">
        <f>ROUND(IF('Indicator Data'!I182=0,0,IF(LOG('Indicator Data'!I182)&gt;K$194,10,IF(LOG('Indicator Data'!I182)&lt;K$195,0,10-(K$194-LOG('Indicator Data'!I182))/(K$194-K$195)*10))),1)</f>
        <v>0</v>
      </c>
      <c r="L180" s="59">
        <f t="shared" si="64"/>
        <v>0</v>
      </c>
      <c r="M180" s="59">
        <f>ROUND(IF('Indicator Data'!J182=0,0,IF(LOG('Indicator Data'!J182)&gt;M$194,10,IF(LOG('Indicator Data'!J182)&lt;M$195,0,10-(M$194-LOG('Indicator Data'!J182))/(M$194-M$195)*10))),1)</f>
        <v>0</v>
      </c>
      <c r="N180" s="60">
        <f>'Indicator Data'!C182/'Indicator Data'!$BC182</f>
        <v>2.0607885389300508E-3</v>
      </c>
      <c r="O180" s="60">
        <f>'Indicator Data'!D182/'Indicator Data'!$BC182</f>
        <v>0</v>
      </c>
      <c r="P180" s="60">
        <f>IF(F180=0.1,0,'Indicator Data'!E182/'Indicator Data'!$BC182)</f>
        <v>0</v>
      </c>
      <c r="Q180" s="60">
        <f>'Indicator Data'!F182/'Indicator Data'!$BC182</f>
        <v>1.869508319312021E-7</v>
      </c>
      <c r="R180" s="60">
        <f>'Indicator Data'!G182/'Indicator Data'!$BC182</f>
        <v>1.1397457468685737E-3</v>
      </c>
      <c r="S180" s="60">
        <f>'Indicator Data'!H182/'Indicator Data'!$BC182</f>
        <v>0</v>
      </c>
      <c r="T180" s="60">
        <f>'Indicator Data'!I182/'Indicator Data'!$BC182</f>
        <v>0</v>
      </c>
      <c r="U180" s="60">
        <f>'Indicator Data'!J182/'Indicator Data'!$BC182</f>
        <v>0</v>
      </c>
      <c r="V180" s="59">
        <f t="shared" si="65"/>
        <v>10</v>
      </c>
      <c r="W180" s="59">
        <f t="shared" si="66"/>
        <v>0</v>
      </c>
      <c r="X180" s="59">
        <f t="shared" si="67"/>
        <v>7.6</v>
      </c>
      <c r="Y180" s="59">
        <f t="shared" si="68"/>
        <v>0.1</v>
      </c>
      <c r="Z180" s="59">
        <f t="shared" si="69"/>
        <v>5</v>
      </c>
      <c r="AA180" s="59">
        <f t="shared" si="70"/>
        <v>0.6</v>
      </c>
      <c r="AB180" s="59">
        <f t="shared" si="71"/>
        <v>0</v>
      </c>
      <c r="AC180" s="59">
        <f t="shared" si="72"/>
        <v>0.3</v>
      </c>
      <c r="AD180" s="59">
        <f t="shared" si="73"/>
        <v>0</v>
      </c>
      <c r="AE180" s="59">
        <f t="shared" si="74"/>
        <v>0.2</v>
      </c>
      <c r="AF180" s="59">
        <f t="shared" si="75"/>
        <v>0</v>
      </c>
      <c r="AG180" s="59">
        <f>ROUND(IF('Indicator Data'!K182=0,0,IF('Indicator Data'!K182&gt;AG$194,10,IF('Indicator Data'!K182&lt;AG$195,0,10-(AG$194-'Indicator Data'!K182)/(AG$194-AG$195)*10))),1)</f>
        <v>1.3</v>
      </c>
      <c r="AH180" s="59">
        <f t="shared" si="76"/>
        <v>5.5</v>
      </c>
      <c r="AI180" s="59">
        <f t="shared" si="77"/>
        <v>0.1</v>
      </c>
      <c r="AJ180" s="59">
        <f t="shared" si="78"/>
        <v>0.3</v>
      </c>
      <c r="AK180" s="59">
        <f t="shared" si="79"/>
        <v>0</v>
      </c>
      <c r="AL180" s="59">
        <f t="shared" si="80"/>
        <v>0.2</v>
      </c>
      <c r="AM180" s="59">
        <f t="shared" si="81"/>
        <v>0</v>
      </c>
      <c r="AN180" s="59">
        <f t="shared" si="82"/>
        <v>0</v>
      </c>
      <c r="AO180" s="61">
        <f t="shared" si="83"/>
        <v>5</v>
      </c>
      <c r="AP180" s="61">
        <f t="shared" si="84"/>
        <v>0.1</v>
      </c>
      <c r="AQ180" s="61">
        <f t="shared" si="85"/>
        <v>2.9</v>
      </c>
      <c r="AR180" s="61">
        <f t="shared" si="86"/>
        <v>0.1</v>
      </c>
      <c r="AS180" s="59">
        <f t="shared" si="87"/>
        <v>0.7</v>
      </c>
      <c r="AT180" s="59" t="str">
        <f>IF('Indicator Data'!BD182&lt;1000,"x",ROUND((IF('Indicator Data'!L182&gt;AT$194,10,IF('Indicator Data'!L182&lt;AT$195,0,10-(AT$194-'Indicator Data'!L182)/(AT$194-AT$195)*10))),1))</f>
        <v>x</v>
      </c>
      <c r="AU180" s="61">
        <f t="shared" si="88"/>
        <v>0.7</v>
      </c>
      <c r="AV180" s="62">
        <f t="shared" si="89"/>
        <v>2</v>
      </c>
      <c r="AW180" s="59">
        <f>ROUND(IF('Indicator Data'!M182=0,0,IF('Indicator Data'!M182&gt;AW$194,10,IF('Indicator Data'!M182&lt;AW$195,0,10-(AW$194-'Indicator Data'!M182)/(AW$194-AW$195)*10))),1)</f>
        <v>0</v>
      </c>
      <c r="AX180" s="59">
        <f>ROUND(IF('Indicator Data'!N182=0,0,IF(LOG('Indicator Data'!N182)&gt;LOG(AX$194),10,IF(LOG('Indicator Data'!N182)&lt;LOG(AX$195),0,10-(LOG(AX$194)-LOG('Indicator Data'!N182))/(LOG(AX$194)-LOG(AX$195))*10))),1)</f>
        <v>0</v>
      </c>
      <c r="AY180" s="61">
        <f t="shared" si="90"/>
        <v>0</v>
      </c>
      <c r="AZ180" s="59">
        <f>'Indicator Data'!O182</f>
        <v>0</v>
      </c>
      <c r="BA180" s="59">
        <f>'Indicator Data'!P182</f>
        <v>0</v>
      </c>
      <c r="BB180" s="61">
        <f t="shared" si="91"/>
        <v>0</v>
      </c>
      <c r="BC180" s="62">
        <f t="shared" si="92"/>
        <v>0</v>
      </c>
      <c r="BD180" s="16"/>
      <c r="BE180" s="108"/>
      <c r="BF180" s="4"/>
    </row>
    <row r="181" spans="1:58" x14ac:dyDescent="0.25">
      <c r="A181" s="132" t="s">
        <v>336</v>
      </c>
      <c r="B181" s="63" t="s">
        <v>335</v>
      </c>
      <c r="C181" s="59">
        <f>ROUND(IF('Indicator Data'!C183=0,0.1,IF(LOG('Indicator Data'!C183)&gt;C$194,10,IF(LOG('Indicator Data'!C183)&lt;C$195,0,10-(C$194-LOG('Indicator Data'!C183))/(C$194-C$195)*10))),1)</f>
        <v>8.6999999999999993</v>
      </c>
      <c r="D181" s="59">
        <f>ROUND(IF('Indicator Data'!D183=0,0.1,IF(LOG('Indicator Data'!D183)&gt;D$194,10,IF(LOG('Indicator Data'!D183)&lt;D$195,0,10-(D$194-LOG('Indicator Data'!D183))/(D$194-D$195)*10))),1)</f>
        <v>0.1</v>
      </c>
      <c r="E181" s="59">
        <f t="shared" si="62"/>
        <v>6</v>
      </c>
      <c r="F181" s="59">
        <f>ROUND(IF('Indicator Data'!E183="No data",0.1,IF('Indicator Data'!E183=0,0,IF(LOG('Indicator Data'!E183)&gt;F$194,10,IF(LOG('Indicator Data'!E183)&lt;F$195,0,10-(F$194-LOG('Indicator Data'!E183))/(F$194-F$195)*10)))),1)</f>
        <v>6.7</v>
      </c>
      <c r="G181" s="59">
        <f>ROUND(IF('Indicator Data'!F183=0,0,IF(LOG('Indicator Data'!F183)&gt;G$194,10,IF(LOG('Indicator Data'!F183)&lt;G$195,0,10-(G$194-LOG('Indicator Data'!F183))/(G$194-G$195)*10))),1)</f>
        <v>0</v>
      </c>
      <c r="H181" s="59">
        <f>ROUND(IF('Indicator Data'!G183=0,0,IF(LOG('Indicator Data'!G183)&gt;H$194,10,IF(LOG('Indicator Data'!G183)&lt;H$195,0,10-(H$194-LOG('Indicator Data'!G183))/(H$194-H$195)*10))),1)</f>
        <v>0</v>
      </c>
      <c r="I181" s="59">
        <f>ROUND(IF('Indicator Data'!H183=0,0,IF(LOG('Indicator Data'!H183)&gt;I$194,10,IF(LOG('Indicator Data'!H183)&lt;I$195,0,10-(I$194-LOG('Indicator Data'!H183))/(I$194-I$195)*10))),1)</f>
        <v>0</v>
      </c>
      <c r="J181" s="59">
        <f t="shared" si="63"/>
        <v>0</v>
      </c>
      <c r="K181" s="59">
        <f>ROUND(IF('Indicator Data'!I183=0,0,IF(LOG('Indicator Data'!I183)&gt;K$194,10,IF(LOG('Indicator Data'!I183)&lt;K$195,0,10-(K$194-LOG('Indicator Data'!I183))/(K$194-K$195)*10))),1)</f>
        <v>0</v>
      </c>
      <c r="L181" s="59">
        <f t="shared" si="64"/>
        <v>0</v>
      </c>
      <c r="M181" s="59">
        <f>ROUND(IF('Indicator Data'!J183=0,0,IF(LOG('Indicator Data'!J183)&gt;M$194,10,IF(LOG('Indicator Data'!J183)&lt;M$195,0,10-(M$194-LOG('Indicator Data'!J183))/(M$194-M$195)*10))),1)</f>
        <v>10</v>
      </c>
      <c r="N181" s="60">
        <f>'Indicator Data'!C183/'Indicator Data'!$BC183</f>
        <v>8.6658114266954984E-4</v>
      </c>
      <c r="O181" s="60">
        <f>'Indicator Data'!D183/'Indicator Data'!$BC183</f>
        <v>0</v>
      </c>
      <c r="P181" s="60">
        <f>IF(F181=0.1,0,'Indicator Data'!E183/'Indicator Data'!$BC183)</f>
        <v>1.3950870123311764E-3</v>
      </c>
      <c r="Q181" s="60">
        <f>'Indicator Data'!F183/'Indicator Data'!$BC183</f>
        <v>0</v>
      </c>
      <c r="R181" s="60">
        <f>'Indicator Data'!G183/'Indicator Data'!$BC183</f>
        <v>0</v>
      </c>
      <c r="S181" s="60">
        <f>'Indicator Data'!H183/'Indicator Data'!$BC183</f>
        <v>0</v>
      </c>
      <c r="T181" s="60">
        <f>'Indicator Data'!I183/'Indicator Data'!$BC183</f>
        <v>0</v>
      </c>
      <c r="U181" s="60">
        <f>'Indicator Data'!J183/'Indicator Data'!$BC183</f>
        <v>4.4305315524476108E-3</v>
      </c>
      <c r="V181" s="59">
        <f t="shared" si="65"/>
        <v>4.3</v>
      </c>
      <c r="W181" s="59">
        <f t="shared" si="66"/>
        <v>0</v>
      </c>
      <c r="X181" s="59">
        <f t="shared" si="67"/>
        <v>2.4</v>
      </c>
      <c r="Y181" s="59">
        <f t="shared" si="68"/>
        <v>1.4</v>
      </c>
      <c r="Z181" s="59">
        <f t="shared" si="69"/>
        <v>0</v>
      </c>
      <c r="AA181" s="59">
        <f t="shared" si="70"/>
        <v>0</v>
      </c>
      <c r="AB181" s="59">
        <f t="shared" si="71"/>
        <v>0</v>
      </c>
      <c r="AC181" s="59">
        <f t="shared" si="72"/>
        <v>0</v>
      </c>
      <c r="AD181" s="59">
        <f t="shared" si="73"/>
        <v>0</v>
      </c>
      <c r="AE181" s="59">
        <f t="shared" si="74"/>
        <v>0</v>
      </c>
      <c r="AF181" s="59">
        <f t="shared" si="75"/>
        <v>1.5</v>
      </c>
      <c r="AG181" s="59">
        <f>ROUND(IF('Indicator Data'!K183=0,0,IF('Indicator Data'!K183&gt;AG$194,10,IF('Indicator Data'!K183&lt;AG$195,0,10-(AG$194-'Indicator Data'!K183)/(AG$194-AG$195)*10))),1)</f>
        <v>8</v>
      </c>
      <c r="AH181" s="59">
        <f t="shared" si="76"/>
        <v>6.5</v>
      </c>
      <c r="AI181" s="59">
        <f t="shared" si="77"/>
        <v>0.1</v>
      </c>
      <c r="AJ181" s="59">
        <f t="shared" si="78"/>
        <v>0</v>
      </c>
      <c r="AK181" s="59">
        <f t="shared" si="79"/>
        <v>0</v>
      </c>
      <c r="AL181" s="59">
        <f t="shared" si="80"/>
        <v>0</v>
      </c>
      <c r="AM181" s="59">
        <f t="shared" si="81"/>
        <v>0</v>
      </c>
      <c r="AN181" s="59">
        <f t="shared" si="82"/>
        <v>7.8</v>
      </c>
      <c r="AO181" s="61">
        <f t="shared" si="83"/>
        <v>4.4000000000000004</v>
      </c>
      <c r="AP181" s="61">
        <f t="shared" si="84"/>
        <v>4.5999999999999996</v>
      </c>
      <c r="AQ181" s="61">
        <f t="shared" si="85"/>
        <v>0</v>
      </c>
      <c r="AR181" s="61">
        <f t="shared" si="86"/>
        <v>0</v>
      </c>
      <c r="AS181" s="59">
        <f t="shared" si="87"/>
        <v>7.9</v>
      </c>
      <c r="AT181" s="59">
        <f>IF('Indicator Data'!BD183&lt;1000,"x",ROUND((IF('Indicator Data'!L183&gt;AT$194,10,IF('Indicator Data'!L183&lt;AT$195,0,10-(AT$194-'Indicator Data'!L183)/(AT$194-AT$195)*10))),1))</f>
        <v>2.2000000000000002</v>
      </c>
      <c r="AU181" s="61">
        <f t="shared" si="88"/>
        <v>5.0999999999999996</v>
      </c>
      <c r="AV181" s="62">
        <f t="shared" si="89"/>
        <v>3.1</v>
      </c>
      <c r="AW181" s="59">
        <f>ROUND(IF('Indicator Data'!M183=0,0,IF('Indicator Data'!M183&gt;AW$194,10,IF('Indicator Data'!M183&lt;AW$195,0,10-(AW$194-'Indicator Data'!M183)/(AW$194-AW$195)*10))),1)</f>
        <v>6.4</v>
      </c>
      <c r="AX181" s="59">
        <f>ROUND(IF('Indicator Data'!N183=0,0,IF(LOG('Indicator Data'!N183)&gt;LOG(AX$194),10,IF(LOG('Indicator Data'!N183)&lt;LOG(AX$195),0,10-(LOG(AX$194)-LOG('Indicator Data'!N183))/(LOG(AX$194)-LOG(AX$195))*10))),1)</f>
        <v>4.5</v>
      </c>
      <c r="AY181" s="61">
        <f t="shared" si="90"/>
        <v>5.5</v>
      </c>
      <c r="AZ181" s="59">
        <f>'Indicator Data'!O183</f>
        <v>4</v>
      </c>
      <c r="BA181" s="59">
        <f>'Indicator Data'!P183</f>
        <v>3</v>
      </c>
      <c r="BB181" s="61">
        <f t="shared" si="91"/>
        <v>8</v>
      </c>
      <c r="BC181" s="62">
        <f t="shared" si="92"/>
        <v>8</v>
      </c>
      <c r="BD181" s="16"/>
      <c r="BE181" s="108"/>
      <c r="BF181" s="4"/>
    </row>
    <row r="182" spans="1:58" x14ac:dyDescent="0.25">
      <c r="A182" s="132" t="s">
        <v>338</v>
      </c>
      <c r="B182" s="63" t="s">
        <v>337</v>
      </c>
      <c r="C182" s="59">
        <f>ROUND(IF('Indicator Data'!C184=0,0.1,IF(LOG('Indicator Data'!C184)&gt;C$194,10,IF(LOG('Indicator Data'!C184)&lt;C$195,0,10-(C$194-LOG('Indicator Data'!C184))/(C$194-C$195)*10))),1)</f>
        <v>7.3</v>
      </c>
      <c r="D182" s="59">
        <f>ROUND(IF('Indicator Data'!D184=0,0.1,IF(LOG('Indicator Data'!D184)&gt;D$194,10,IF(LOG('Indicator Data'!D184)&lt;D$195,0,10-(D$194-LOG('Indicator Data'!D184))/(D$194-D$195)*10))),1)</f>
        <v>0.1</v>
      </c>
      <c r="E182" s="59">
        <f t="shared" si="62"/>
        <v>4.5999999999999996</v>
      </c>
      <c r="F182" s="59">
        <f>ROUND(IF('Indicator Data'!E184="No data",0.1,IF('Indicator Data'!E184=0,0,IF(LOG('Indicator Data'!E184)&gt;F$194,10,IF(LOG('Indicator Data'!E184)&lt;F$195,0,10-(F$194-LOG('Indicator Data'!E184))/(F$194-F$195)*10)))),1)</f>
        <v>8.4</v>
      </c>
      <c r="G182" s="59">
        <f>ROUND(IF('Indicator Data'!F184=0,0,IF(LOG('Indicator Data'!F184)&gt;G$194,10,IF(LOG('Indicator Data'!F184)&lt;G$195,0,10-(G$194-LOG('Indicator Data'!F184))/(G$194-G$195)*10))),1)</f>
        <v>0</v>
      </c>
      <c r="H182" s="59">
        <f>ROUND(IF('Indicator Data'!G184=0,0,IF(LOG('Indicator Data'!G184)&gt;H$194,10,IF(LOG('Indicator Data'!G184)&lt;H$195,0,10-(H$194-LOG('Indicator Data'!G184))/(H$194-H$195)*10))),1)</f>
        <v>0</v>
      </c>
      <c r="I182" s="59">
        <f>ROUND(IF('Indicator Data'!H184=0,0,IF(LOG('Indicator Data'!H184)&gt;I$194,10,IF(LOG('Indicator Data'!H184)&lt;I$195,0,10-(I$194-LOG('Indicator Data'!H184))/(I$194-I$195)*10))),1)</f>
        <v>0</v>
      </c>
      <c r="J182" s="59">
        <f t="shared" si="63"/>
        <v>0</v>
      </c>
      <c r="K182" s="59">
        <f>ROUND(IF('Indicator Data'!I184=0,0,IF(LOG('Indicator Data'!I184)&gt;K$194,10,IF(LOG('Indicator Data'!I184)&lt;K$195,0,10-(K$194-LOG('Indicator Data'!I184))/(K$194-K$195)*10))),1)</f>
        <v>0</v>
      </c>
      <c r="L182" s="59">
        <f t="shared" si="64"/>
        <v>0</v>
      </c>
      <c r="M182" s="59">
        <f>ROUND(IF('Indicator Data'!J184=0,0,IF(LOG('Indicator Data'!J184)&gt;M$194,10,IF(LOG('Indicator Data'!J184)&lt;M$195,0,10-(M$194-LOG('Indicator Data'!J184))/(M$194-M$195)*10))),1)</f>
        <v>0</v>
      </c>
      <c r="N182" s="60">
        <f>'Indicator Data'!C184/'Indicator Data'!$BC184</f>
        <v>1.8890801748435373E-4</v>
      </c>
      <c r="O182" s="60">
        <f>'Indicator Data'!D184/'Indicator Data'!$BC184</f>
        <v>0</v>
      </c>
      <c r="P182" s="60">
        <f>IF(F182=0.1,0,'Indicator Data'!E184/'Indicator Data'!$BC184)</f>
        <v>5.2093775845824869E-3</v>
      </c>
      <c r="Q182" s="60">
        <f>'Indicator Data'!F184/'Indicator Data'!$BC184</f>
        <v>0</v>
      </c>
      <c r="R182" s="60">
        <f>'Indicator Data'!G184/'Indicator Data'!$BC184</f>
        <v>0</v>
      </c>
      <c r="S182" s="60">
        <f>'Indicator Data'!H184/'Indicator Data'!$BC184</f>
        <v>0</v>
      </c>
      <c r="T182" s="60">
        <f>'Indicator Data'!I184/'Indicator Data'!$BC184</f>
        <v>0</v>
      </c>
      <c r="U182" s="60">
        <f>'Indicator Data'!J184/'Indicator Data'!$BC184</f>
        <v>0</v>
      </c>
      <c r="V182" s="59">
        <f t="shared" si="65"/>
        <v>0.9</v>
      </c>
      <c r="W182" s="59">
        <f t="shared" si="66"/>
        <v>0</v>
      </c>
      <c r="X182" s="59">
        <f t="shared" si="67"/>
        <v>0.5</v>
      </c>
      <c r="Y182" s="59">
        <f t="shared" si="68"/>
        <v>5.2</v>
      </c>
      <c r="Z182" s="59">
        <f t="shared" si="69"/>
        <v>0</v>
      </c>
      <c r="AA182" s="59">
        <f t="shared" si="70"/>
        <v>0</v>
      </c>
      <c r="AB182" s="59">
        <f t="shared" si="71"/>
        <v>0</v>
      </c>
      <c r="AC182" s="59">
        <f t="shared" si="72"/>
        <v>0</v>
      </c>
      <c r="AD182" s="59">
        <f t="shared" si="73"/>
        <v>0</v>
      </c>
      <c r="AE182" s="59">
        <f t="shared" si="74"/>
        <v>0</v>
      </c>
      <c r="AF182" s="59">
        <f t="shared" si="75"/>
        <v>0</v>
      </c>
      <c r="AG182" s="59">
        <f>ROUND(IF('Indicator Data'!K184=0,0,IF('Indicator Data'!K184&gt;AG$194,10,IF('Indicator Data'!K184&lt;AG$195,0,10-(AG$194-'Indicator Data'!K184)/(AG$194-AG$195)*10))),1)</f>
        <v>1.3</v>
      </c>
      <c r="AH182" s="59">
        <f t="shared" si="76"/>
        <v>4.0999999999999996</v>
      </c>
      <c r="AI182" s="59">
        <f t="shared" si="77"/>
        <v>0.1</v>
      </c>
      <c r="AJ182" s="59">
        <f t="shared" si="78"/>
        <v>0</v>
      </c>
      <c r="AK182" s="59">
        <f t="shared" si="79"/>
        <v>0</v>
      </c>
      <c r="AL182" s="59">
        <f t="shared" si="80"/>
        <v>0</v>
      </c>
      <c r="AM182" s="59">
        <f t="shared" si="81"/>
        <v>0</v>
      </c>
      <c r="AN182" s="59">
        <f t="shared" si="82"/>
        <v>0</v>
      </c>
      <c r="AO182" s="61">
        <f t="shared" si="83"/>
        <v>2.8</v>
      </c>
      <c r="AP182" s="61">
        <f t="shared" si="84"/>
        <v>7.1</v>
      </c>
      <c r="AQ182" s="61">
        <f t="shared" si="85"/>
        <v>0</v>
      </c>
      <c r="AR182" s="61">
        <f t="shared" si="86"/>
        <v>0</v>
      </c>
      <c r="AS182" s="59">
        <f t="shared" si="87"/>
        <v>0.7</v>
      </c>
      <c r="AT182" s="59">
        <f>IF('Indicator Data'!BD184&lt;1000,"x",ROUND((IF('Indicator Data'!L184&gt;AT$194,10,IF('Indicator Data'!L184&lt;AT$195,0,10-(AT$194-'Indicator Data'!L184)/(AT$194-AT$195)*10))),1))</f>
        <v>2.2000000000000002</v>
      </c>
      <c r="AU182" s="61">
        <f t="shared" si="88"/>
        <v>1.5</v>
      </c>
      <c r="AV182" s="62">
        <f t="shared" si="89"/>
        <v>2.8</v>
      </c>
      <c r="AW182" s="59">
        <f>ROUND(IF('Indicator Data'!M184=0,0,IF('Indicator Data'!M184&gt;AW$194,10,IF('Indicator Data'!M184&lt;AW$195,0,10-(AW$194-'Indicator Data'!M184)/(AW$194-AW$195)*10))),1)</f>
        <v>2.2999999999999998</v>
      </c>
      <c r="AX182" s="59">
        <f>ROUND(IF('Indicator Data'!N184=0,0,IF(LOG('Indicator Data'!N184)&gt;LOG(AX$194),10,IF(LOG('Indicator Data'!N184)&lt;LOG(AX$195),0,10-(LOG(AX$194)-LOG('Indicator Data'!N184))/(LOG(AX$194)-LOG(AX$195))*10))),1)</f>
        <v>4.4000000000000004</v>
      </c>
      <c r="AY182" s="61">
        <f t="shared" si="90"/>
        <v>3.4</v>
      </c>
      <c r="AZ182" s="59">
        <f>'Indicator Data'!O184</f>
        <v>4</v>
      </c>
      <c r="BA182" s="59">
        <f>'Indicator Data'!P184</f>
        <v>5</v>
      </c>
      <c r="BB182" s="61">
        <f t="shared" si="91"/>
        <v>9</v>
      </c>
      <c r="BC182" s="62">
        <f t="shared" si="92"/>
        <v>9</v>
      </c>
      <c r="BD182" s="16"/>
      <c r="BE182" s="108"/>
      <c r="BF182" s="4"/>
    </row>
    <row r="183" spans="1:58" x14ac:dyDescent="0.25">
      <c r="A183" s="132" t="s">
        <v>340</v>
      </c>
      <c r="B183" s="63" t="s">
        <v>339</v>
      </c>
      <c r="C183" s="59">
        <f>ROUND(IF('Indicator Data'!C185=0,0.1,IF(LOG('Indicator Data'!C185)&gt;C$194,10,IF(LOG('Indicator Data'!C185)&lt;C$195,0,10-(C$194-LOG('Indicator Data'!C185))/(C$194-C$195)*10))),1)</f>
        <v>7.5</v>
      </c>
      <c r="D183" s="59">
        <f>ROUND(IF('Indicator Data'!D185=0,0.1,IF(LOG('Indicator Data'!D185)&gt;D$194,10,IF(LOG('Indicator Data'!D185)&lt;D$195,0,10-(D$194-LOG('Indicator Data'!D185))/(D$194-D$195)*10))),1)</f>
        <v>8</v>
      </c>
      <c r="E183" s="59">
        <f t="shared" si="62"/>
        <v>7.8</v>
      </c>
      <c r="F183" s="59">
        <f>ROUND(IF('Indicator Data'!E185="No data",0.1,IF('Indicator Data'!E185=0,0,IF(LOG('Indicator Data'!E185)&gt;F$194,10,IF(LOG('Indicator Data'!E185)&lt;F$195,0,10-(F$194-LOG('Indicator Data'!E185))/(F$194-F$195)*10)))),1)</f>
        <v>5</v>
      </c>
      <c r="G183" s="59">
        <f>ROUND(IF('Indicator Data'!F185=0,0,IF(LOG('Indicator Data'!F185)&gt;G$194,10,IF(LOG('Indicator Data'!F185)&lt;G$195,0,10-(G$194-LOG('Indicator Data'!F185))/(G$194-G$195)*10))),1)</f>
        <v>7.2</v>
      </c>
      <c r="H183" s="59">
        <f>ROUND(IF('Indicator Data'!G185=0,0,IF(LOG('Indicator Data'!G185)&gt;H$194,10,IF(LOG('Indicator Data'!G185)&lt;H$195,0,10-(H$194-LOG('Indicator Data'!G185))/(H$194-H$195)*10))),1)</f>
        <v>1.6</v>
      </c>
      <c r="I183" s="59">
        <f>ROUND(IF('Indicator Data'!H185=0,0,IF(LOG('Indicator Data'!H185)&gt;I$194,10,IF(LOG('Indicator Data'!H185)&lt;I$195,0,10-(I$194-LOG('Indicator Data'!H185))/(I$194-I$195)*10))),1)</f>
        <v>0</v>
      </c>
      <c r="J183" s="59">
        <f t="shared" si="63"/>
        <v>0.8</v>
      </c>
      <c r="K183" s="59">
        <f>ROUND(IF('Indicator Data'!I185=0,0,IF(LOG('Indicator Data'!I185)&gt;K$194,10,IF(LOG('Indicator Data'!I185)&lt;K$195,0,10-(K$194-LOG('Indicator Data'!I185))/(K$194-K$195)*10))),1)</f>
        <v>0</v>
      </c>
      <c r="L183" s="59">
        <f t="shared" si="64"/>
        <v>0.4</v>
      </c>
      <c r="M183" s="59">
        <f>ROUND(IF('Indicator Data'!J185=0,0,IF(LOG('Indicator Data'!J185)&gt;M$194,10,IF(LOG('Indicator Data'!J185)&lt;M$195,0,10-(M$194-LOG('Indicator Data'!J185))/(M$194-M$195)*10))),1)</f>
        <v>0</v>
      </c>
      <c r="N183" s="60">
        <f>'Indicator Data'!C185/'Indicator Data'!$BC185</f>
        <v>1.8763498088388967E-3</v>
      </c>
      <c r="O183" s="60">
        <f>'Indicator Data'!D185/'Indicator Data'!$BC185</f>
        <v>4.7086639713981194E-4</v>
      </c>
      <c r="P183" s="60">
        <f>IF(F183=0.1,0,'Indicator Data'!E185/'Indicator Data'!$BC185)</f>
        <v>1.7858066318205503E-3</v>
      </c>
      <c r="Q183" s="60">
        <f>'Indicator Data'!F185/'Indicator Data'!$BC185</f>
        <v>7.6069077445043566E-6</v>
      </c>
      <c r="R183" s="60">
        <f>'Indicator Data'!G185/'Indicator Data'!$BC185</f>
        <v>8.2904059428875413E-5</v>
      </c>
      <c r="S183" s="60">
        <f>'Indicator Data'!H185/'Indicator Data'!$BC185</f>
        <v>0</v>
      </c>
      <c r="T183" s="60">
        <f>'Indicator Data'!I185/'Indicator Data'!$BC185</f>
        <v>0</v>
      </c>
      <c r="U183" s="60">
        <f>'Indicator Data'!J185/'Indicator Data'!$BC185</f>
        <v>0</v>
      </c>
      <c r="V183" s="59">
        <f t="shared" si="65"/>
        <v>9.4</v>
      </c>
      <c r="W183" s="59">
        <f t="shared" si="66"/>
        <v>4.7</v>
      </c>
      <c r="X183" s="59">
        <f t="shared" si="67"/>
        <v>7.8</v>
      </c>
      <c r="Y183" s="59">
        <f t="shared" si="68"/>
        <v>1.8</v>
      </c>
      <c r="Z183" s="59">
        <f t="shared" si="69"/>
        <v>8.6</v>
      </c>
      <c r="AA183" s="59">
        <f t="shared" si="70"/>
        <v>0</v>
      </c>
      <c r="AB183" s="59">
        <f t="shared" si="71"/>
        <v>0</v>
      </c>
      <c r="AC183" s="59">
        <f t="shared" si="72"/>
        <v>0</v>
      </c>
      <c r="AD183" s="59">
        <f t="shared" si="73"/>
        <v>0</v>
      </c>
      <c r="AE183" s="59">
        <f t="shared" si="74"/>
        <v>0</v>
      </c>
      <c r="AF183" s="59">
        <f t="shared" si="75"/>
        <v>0</v>
      </c>
      <c r="AG183" s="59">
        <f>ROUND(IF('Indicator Data'!K185=0,0,IF('Indicator Data'!K185&gt;AG$194,10,IF('Indicator Data'!K185&lt;AG$195,0,10-(AG$194-'Indicator Data'!K185)/(AG$194-AG$195)*10))),1)</f>
        <v>0</v>
      </c>
      <c r="AH183" s="59">
        <f t="shared" si="76"/>
        <v>8.5</v>
      </c>
      <c r="AI183" s="59">
        <f t="shared" si="77"/>
        <v>6.4</v>
      </c>
      <c r="AJ183" s="59">
        <f t="shared" si="78"/>
        <v>0.8</v>
      </c>
      <c r="AK183" s="59">
        <f t="shared" si="79"/>
        <v>0</v>
      </c>
      <c r="AL183" s="59">
        <f t="shared" si="80"/>
        <v>0.4</v>
      </c>
      <c r="AM183" s="59">
        <f t="shared" si="81"/>
        <v>0</v>
      </c>
      <c r="AN183" s="59">
        <f t="shared" si="82"/>
        <v>0</v>
      </c>
      <c r="AO183" s="61">
        <f t="shared" si="83"/>
        <v>7.8</v>
      </c>
      <c r="AP183" s="61">
        <f t="shared" si="84"/>
        <v>3.6</v>
      </c>
      <c r="AQ183" s="61">
        <f t="shared" si="85"/>
        <v>8</v>
      </c>
      <c r="AR183" s="61">
        <f t="shared" si="86"/>
        <v>0.2</v>
      </c>
      <c r="AS183" s="59">
        <f t="shared" si="87"/>
        <v>0</v>
      </c>
      <c r="AT183" s="59">
        <f>IF('Indicator Data'!BD185&lt;1000,"x",ROUND((IF('Indicator Data'!L185&gt;AT$194,10,IF('Indicator Data'!L185&lt;AT$195,0,10-(AT$194-'Indicator Data'!L185)/(AT$194-AT$195)*10))),1))</f>
        <v>7.8</v>
      </c>
      <c r="AU183" s="61">
        <f t="shared" si="88"/>
        <v>3.9</v>
      </c>
      <c r="AV183" s="62">
        <f t="shared" si="89"/>
        <v>5.4</v>
      </c>
      <c r="AW183" s="59">
        <f>ROUND(IF('Indicator Data'!M185=0,0,IF('Indicator Data'!M185&gt;AW$194,10,IF('Indicator Data'!M185&lt;AW$195,0,10-(AW$194-'Indicator Data'!M185)/(AW$194-AW$195)*10))),1)</f>
        <v>0.3</v>
      </c>
      <c r="AX183" s="59">
        <f>ROUND(IF('Indicator Data'!N185=0,0,IF(LOG('Indicator Data'!N185)&gt;LOG(AX$194),10,IF(LOG('Indicator Data'!N185)&lt;LOG(AX$195),0,10-(LOG(AX$194)-LOG('Indicator Data'!N185))/(LOG(AX$194)-LOG(AX$195))*10))),1)</f>
        <v>0.6</v>
      </c>
      <c r="AY183" s="61">
        <f t="shared" si="90"/>
        <v>0.5</v>
      </c>
      <c r="AZ183" s="59">
        <f>'Indicator Data'!O185</f>
        <v>0</v>
      </c>
      <c r="BA183" s="59">
        <f>'Indicator Data'!P185</f>
        <v>0</v>
      </c>
      <c r="BB183" s="61">
        <f t="shared" si="91"/>
        <v>0</v>
      </c>
      <c r="BC183" s="62">
        <f t="shared" si="92"/>
        <v>0.4</v>
      </c>
      <c r="BD183" s="16"/>
      <c r="BE183" s="108"/>
      <c r="BF183" s="4"/>
    </row>
    <row r="184" spans="1:58" x14ac:dyDescent="0.25">
      <c r="A184" s="132" t="s">
        <v>888</v>
      </c>
      <c r="B184" s="63" t="s">
        <v>341</v>
      </c>
      <c r="C184" s="59">
        <f>ROUND(IF('Indicator Data'!C186=0,0.1,IF(LOG('Indicator Data'!C186)&gt;C$194,10,IF(LOG('Indicator Data'!C186)&lt;C$195,0,10-(C$194-LOG('Indicator Data'!C186))/(C$194-C$195)*10))),1)</f>
        <v>0.1</v>
      </c>
      <c r="D184" s="59">
        <f>ROUND(IF('Indicator Data'!D186=0,0.1,IF(LOG('Indicator Data'!D186)&gt;D$194,10,IF(LOG('Indicator Data'!D186)&lt;D$195,0,10-(D$194-LOG('Indicator Data'!D186))/(D$194-D$195)*10))),1)</f>
        <v>0.1</v>
      </c>
      <c r="E184" s="59">
        <f t="shared" si="62"/>
        <v>0.1</v>
      </c>
      <c r="F184" s="59">
        <f>ROUND(IF('Indicator Data'!E186="No data",0.1,IF('Indicator Data'!E186=0,0,IF(LOG('Indicator Data'!E186)&gt;F$194,10,IF(LOG('Indicator Data'!E186)&lt;F$195,0,10-(F$194-LOG('Indicator Data'!E186))/(F$194-F$195)*10)))),1)</f>
        <v>6.9</v>
      </c>
      <c r="G184" s="59">
        <f>ROUND(IF('Indicator Data'!F186=0,0,IF(LOG('Indicator Data'!F186)&gt;G$194,10,IF(LOG('Indicator Data'!F186)&lt;G$195,0,10-(G$194-LOG('Indicator Data'!F186))/(G$194-G$195)*10))),1)</f>
        <v>5.5</v>
      </c>
      <c r="H184" s="59">
        <f>ROUND(IF('Indicator Data'!G186=0,0,IF(LOG('Indicator Data'!G186)&gt;H$194,10,IF(LOG('Indicator Data'!G186)&lt;H$195,0,10-(H$194-LOG('Indicator Data'!G186))/(H$194-H$195)*10))),1)</f>
        <v>0</v>
      </c>
      <c r="I184" s="59">
        <f>ROUND(IF('Indicator Data'!H186=0,0,IF(LOG('Indicator Data'!H186)&gt;I$194,10,IF(LOG('Indicator Data'!H186)&lt;I$195,0,10-(I$194-LOG('Indicator Data'!H186))/(I$194-I$195)*10))),1)</f>
        <v>0</v>
      </c>
      <c r="J184" s="59">
        <f t="shared" si="63"/>
        <v>0</v>
      </c>
      <c r="K184" s="59">
        <f>ROUND(IF('Indicator Data'!I186=0,0,IF(LOG('Indicator Data'!I186)&gt;K$194,10,IF(LOG('Indicator Data'!I186)&lt;K$195,0,10-(K$194-LOG('Indicator Data'!I186))/(K$194-K$195)*10))),1)</f>
        <v>0</v>
      </c>
      <c r="L184" s="59">
        <f t="shared" si="64"/>
        <v>0</v>
      </c>
      <c r="M184" s="59">
        <f>ROUND(IF('Indicator Data'!J186=0,0,IF(LOG('Indicator Data'!J186)&gt;M$194,10,IF(LOG('Indicator Data'!J186)&lt;M$195,0,10-(M$194-LOG('Indicator Data'!J186))/(M$194-M$195)*10))),1)</f>
        <v>0</v>
      </c>
      <c r="N184" s="60">
        <f>'Indicator Data'!C186/'Indicator Data'!$BC186</f>
        <v>0</v>
      </c>
      <c r="O184" s="60">
        <f>'Indicator Data'!D186/'Indicator Data'!$BC186</f>
        <v>0</v>
      </c>
      <c r="P184" s="60">
        <f>IF(F184=0.1,0,'Indicator Data'!E186/'Indicator Data'!$BC186)</f>
        <v>9.0874904768588403E-4</v>
      </c>
      <c r="Q184" s="60">
        <f>'Indicator Data'!F186/'Indicator Data'!$BC186</f>
        <v>8.6094338383938288E-8</v>
      </c>
      <c r="R184" s="60">
        <f>'Indicator Data'!G186/'Indicator Data'!$BC186</f>
        <v>0</v>
      </c>
      <c r="S184" s="60">
        <f>'Indicator Data'!H186/'Indicator Data'!$BC186</f>
        <v>0</v>
      </c>
      <c r="T184" s="60">
        <f>'Indicator Data'!I186/'Indicator Data'!$BC186</f>
        <v>0</v>
      </c>
      <c r="U184" s="60">
        <f>'Indicator Data'!J186/'Indicator Data'!$BC186</f>
        <v>0</v>
      </c>
      <c r="V184" s="59">
        <f t="shared" si="65"/>
        <v>0</v>
      </c>
      <c r="W184" s="59">
        <f t="shared" si="66"/>
        <v>0</v>
      </c>
      <c r="X184" s="59">
        <f t="shared" si="67"/>
        <v>0</v>
      </c>
      <c r="Y184" s="59">
        <f t="shared" si="68"/>
        <v>0.9</v>
      </c>
      <c r="Z184" s="59">
        <f t="shared" si="69"/>
        <v>4.3</v>
      </c>
      <c r="AA184" s="59">
        <f t="shared" si="70"/>
        <v>0</v>
      </c>
      <c r="AB184" s="59">
        <f t="shared" si="71"/>
        <v>0</v>
      </c>
      <c r="AC184" s="59">
        <f t="shared" si="72"/>
        <v>0</v>
      </c>
      <c r="AD184" s="59">
        <f t="shared" si="73"/>
        <v>0</v>
      </c>
      <c r="AE184" s="59">
        <f t="shared" si="74"/>
        <v>0</v>
      </c>
      <c r="AF184" s="59">
        <f t="shared" si="75"/>
        <v>0</v>
      </c>
      <c r="AG184" s="59">
        <f>ROUND(IF('Indicator Data'!K186=0,0,IF('Indicator Data'!K186&gt;AG$194,10,IF('Indicator Data'!K186&lt;AG$195,0,10-(AG$194-'Indicator Data'!K186)/(AG$194-AG$195)*10))),1)</f>
        <v>0</v>
      </c>
      <c r="AH184" s="59">
        <f t="shared" si="76"/>
        <v>0.1</v>
      </c>
      <c r="AI184" s="59">
        <f t="shared" si="77"/>
        <v>0.1</v>
      </c>
      <c r="AJ184" s="59">
        <f t="shared" si="78"/>
        <v>0</v>
      </c>
      <c r="AK184" s="59">
        <f t="shared" si="79"/>
        <v>0</v>
      </c>
      <c r="AL184" s="59">
        <f t="shared" si="80"/>
        <v>0</v>
      </c>
      <c r="AM184" s="59">
        <f t="shared" si="81"/>
        <v>0</v>
      </c>
      <c r="AN184" s="59">
        <f t="shared" si="82"/>
        <v>0</v>
      </c>
      <c r="AO184" s="61">
        <f t="shared" si="83"/>
        <v>0.1</v>
      </c>
      <c r="AP184" s="61">
        <f t="shared" si="84"/>
        <v>4.5999999999999996</v>
      </c>
      <c r="AQ184" s="61">
        <f t="shared" si="85"/>
        <v>4.9000000000000004</v>
      </c>
      <c r="AR184" s="61">
        <f t="shared" si="86"/>
        <v>0</v>
      </c>
      <c r="AS184" s="59">
        <f t="shared" si="87"/>
        <v>0</v>
      </c>
      <c r="AT184" s="59">
        <f>IF('Indicator Data'!BD186&lt;1000,"x",ROUND((IF('Indicator Data'!L186&gt;AT$194,10,IF('Indicator Data'!L186&lt;AT$195,0,10-(AT$194-'Indicator Data'!L186)/(AT$194-AT$195)*10))),1))</f>
        <v>0</v>
      </c>
      <c r="AU184" s="61">
        <f t="shared" si="88"/>
        <v>0</v>
      </c>
      <c r="AV184" s="62">
        <f t="shared" si="89"/>
        <v>2.2000000000000002</v>
      </c>
      <c r="AW184" s="59">
        <f>ROUND(IF('Indicator Data'!M186=0,0,IF('Indicator Data'!M186&gt;AW$194,10,IF('Indicator Data'!M186&lt;AW$195,0,10-(AW$194-'Indicator Data'!M186)/(AW$194-AW$195)*10))),1)</f>
        <v>1.4</v>
      </c>
      <c r="AX184" s="59">
        <f>ROUND(IF('Indicator Data'!N186=0,0,IF(LOG('Indicator Data'!N186)&gt;LOG(AX$194),10,IF(LOG('Indicator Data'!N186)&lt;LOG(AX$195),0,10-(LOG(AX$194)-LOG('Indicator Data'!N186))/(LOG(AX$194)-LOG(AX$195))*10))),1)</f>
        <v>4.0999999999999996</v>
      </c>
      <c r="AY184" s="61">
        <f t="shared" si="90"/>
        <v>2.9</v>
      </c>
      <c r="AZ184" s="59">
        <f>'Indicator Data'!O186</f>
        <v>0</v>
      </c>
      <c r="BA184" s="59">
        <f>'Indicator Data'!P186</f>
        <v>3</v>
      </c>
      <c r="BB184" s="61">
        <f t="shared" si="91"/>
        <v>0</v>
      </c>
      <c r="BC184" s="62">
        <f t="shared" si="92"/>
        <v>2</v>
      </c>
      <c r="BD184" s="16"/>
      <c r="BE184" s="108"/>
      <c r="BF184" s="4"/>
    </row>
    <row r="185" spans="1:58" x14ac:dyDescent="0.25">
      <c r="A185" s="132" t="s">
        <v>343</v>
      </c>
      <c r="B185" s="63" t="s">
        <v>342</v>
      </c>
      <c r="C185" s="59">
        <f>ROUND(IF('Indicator Data'!C187=0,0.1,IF(LOG('Indicator Data'!C187)&gt;C$194,10,IF(LOG('Indicator Data'!C187)&lt;C$195,0,10-(C$194-LOG('Indicator Data'!C187))/(C$194-C$195)*10))),1)</f>
        <v>10</v>
      </c>
      <c r="D185" s="59">
        <f>ROUND(IF('Indicator Data'!D187=0,0.1,IF(LOG('Indicator Data'!D187)&gt;D$194,10,IF(LOG('Indicator Data'!D187)&lt;D$195,0,10-(D$194-LOG('Indicator Data'!D187))/(D$194-D$195)*10))),1)</f>
        <v>10</v>
      </c>
      <c r="E185" s="59">
        <f t="shared" si="62"/>
        <v>10</v>
      </c>
      <c r="F185" s="59">
        <f>ROUND(IF('Indicator Data'!E187="No data",0.1,IF('Indicator Data'!E187=0,0,IF(LOG('Indicator Data'!E187)&gt;F$194,10,IF(LOG('Indicator Data'!E187)&lt;F$195,0,10-(F$194-LOG('Indicator Data'!E187))/(F$194-F$195)*10)))),1)</f>
        <v>8.6</v>
      </c>
      <c r="G185" s="59">
        <f>ROUND(IF('Indicator Data'!F187=0,0,IF(LOG('Indicator Data'!F187)&gt;G$194,10,IF(LOG('Indicator Data'!F187)&lt;G$195,0,10-(G$194-LOG('Indicator Data'!F187))/(G$194-G$195)*10))),1)</f>
        <v>10</v>
      </c>
      <c r="H185" s="59">
        <f>ROUND(IF('Indicator Data'!G187=0,0,IF(LOG('Indicator Data'!G187)&gt;H$194,10,IF(LOG('Indicator Data'!G187)&lt;H$195,0,10-(H$194-LOG('Indicator Data'!G187))/(H$194-H$195)*10))),1)</f>
        <v>10</v>
      </c>
      <c r="I185" s="59">
        <f>ROUND(IF('Indicator Data'!H187=0,0,IF(LOG('Indicator Data'!H187)&gt;I$194,10,IF(LOG('Indicator Data'!H187)&lt;I$195,0,10-(I$194-LOG('Indicator Data'!H187))/(I$194-I$195)*10))),1)</f>
        <v>8.3000000000000007</v>
      </c>
      <c r="J185" s="59">
        <f t="shared" si="63"/>
        <v>9.3000000000000007</v>
      </c>
      <c r="K185" s="59">
        <f>ROUND(IF('Indicator Data'!I187=0,0,IF(LOG('Indicator Data'!I187)&gt;K$194,10,IF(LOG('Indicator Data'!I187)&lt;K$195,0,10-(K$194-LOG('Indicator Data'!I187))/(K$194-K$195)*10))),1)</f>
        <v>10</v>
      </c>
      <c r="L185" s="59">
        <f t="shared" si="64"/>
        <v>9.6999999999999993</v>
      </c>
      <c r="M185" s="59">
        <f>ROUND(IF('Indicator Data'!J187=0,0,IF(LOG('Indicator Data'!J187)&gt;M$194,10,IF(LOG('Indicator Data'!J187)&lt;M$195,0,10-(M$194-LOG('Indicator Data'!J187))/(M$194-M$195)*10))),1)</f>
        <v>0</v>
      </c>
      <c r="N185" s="60">
        <f>'Indicator Data'!C187/'Indicator Data'!$BC187</f>
        <v>4.2080863512473758E-4</v>
      </c>
      <c r="O185" s="60">
        <f>'Indicator Data'!D187/'Indicator Data'!$BC187</f>
        <v>1.7907642762669538E-4</v>
      </c>
      <c r="P185" s="60">
        <f>IF(F185=0.1,0,'Indicator Data'!E187/'Indicator Data'!$BC187)</f>
        <v>8.9085674654313968E-4</v>
      </c>
      <c r="Q185" s="60">
        <f>'Indicator Data'!F187/'Indicator Data'!$BC187</f>
        <v>3.7296439126833348E-6</v>
      </c>
      <c r="R185" s="60">
        <f>'Indicator Data'!G187/'Indicator Data'!$BC187</f>
        <v>3.2722734274173576E-3</v>
      </c>
      <c r="S185" s="60">
        <f>'Indicator Data'!H187/'Indicator Data'!$BC187</f>
        <v>3.0059677978319465E-4</v>
      </c>
      <c r="T185" s="60">
        <f>'Indicator Data'!I187/'Indicator Data'!$BC187</f>
        <v>1.0372239402049618E-5</v>
      </c>
      <c r="U185" s="60">
        <f>'Indicator Data'!J187/'Indicator Data'!$BC187</f>
        <v>0</v>
      </c>
      <c r="V185" s="59">
        <f t="shared" si="65"/>
        <v>2.1</v>
      </c>
      <c r="W185" s="59">
        <f t="shared" si="66"/>
        <v>1.8</v>
      </c>
      <c r="X185" s="59">
        <f t="shared" si="67"/>
        <v>2</v>
      </c>
      <c r="Y185" s="59">
        <f t="shared" si="68"/>
        <v>0.9</v>
      </c>
      <c r="Z185" s="59">
        <f t="shared" si="69"/>
        <v>7.9</v>
      </c>
      <c r="AA185" s="59">
        <f t="shared" si="70"/>
        <v>1.6</v>
      </c>
      <c r="AB185" s="59">
        <f t="shared" si="71"/>
        <v>0.6</v>
      </c>
      <c r="AC185" s="59">
        <f t="shared" si="72"/>
        <v>1.1000000000000001</v>
      </c>
      <c r="AD185" s="59">
        <f t="shared" si="73"/>
        <v>8</v>
      </c>
      <c r="AE185" s="59">
        <f t="shared" si="74"/>
        <v>5.5</v>
      </c>
      <c r="AF185" s="59">
        <f t="shared" si="75"/>
        <v>0</v>
      </c>
      <c r="AG185" s="59">
        <f>ROUND(IF('Indicator Data'!K187=0,0,IF('Indicator Data'!K187&gt;AG$194,10,IF('Indicator Data'!K187&lt;AG$195,0,10-(AG$194-'Indicator Data'!K187)/(AG$194-AG$195)*10))),1)</f>
        <v>10</v>
      </c>
      <c r="AH185" s="59">
        <f t="shared" si="76"/>
        <v>6.1</v>
      </c>
      <c r="AI185" s="59">
        <f t="shared" si="77"/>
        <v>5.9</v>
      </c>
      <c r="AJ185" s="59">
        <f t="shared" si="78"/>
        <v>5.8</v>
      </c>
      <c r="AK185" s="59">
        <f t="shared" si="79"/>
        <v>4.5</v>
      </c>
      <c r="AL185" s="59">
        <f t="shared" si="80"/>
        <v>5.2</v>
      </c>
      <c r="AM185" s="59">
        <f t="shared" si="81"/>
        <v>9</v>
      </c>
      <c r="AN185" s="59">
        <f t="shared" si="82"/>
        <v>0</v>
      </c>
      <c r="AO185" s="61">
        <f t="shared" si="83"/>
        <v>7.9</v>
      </c>
      <c r="AP185" s="61">
        <f t="shared" si="84"/>
        <v>6</v>
      </c>
      <c r="AQ185" s="61">
        <f t="shared" si="85"/>
        <v>9.1999999999999993</v>
      </c>
      <c r="AR185" s="61">
        <f t="shared" si="86"/>
        <v>8.3000000000000007</v>
      </c>
      <c r="AS185" s="59">
        <f t="shared" si="87"/>
        <v>5</v>
      </c>
      <c r="AT185" s="59">
        <f>IF('Indicator Data'!BD187&lt;1000,"x",ROUND((IF('Indicator Data'!L187&gt;AT$194,10,IF('Indicator Data'!L187&lt;AT$195,0,10-(AT$194-'Indicator Data'!L187)/(AT$194-AT$195)*10))),1))</f>
        <v>2.2000000000000002</v>
      </c>
      <c r="AU185" s="61">
        <f t="shared" si="88"/>
        <v>3.6</v>
      </c>
      <c r="AV185" s="62">
        <f t="shared" si="89"/>
        <v>7.4</v>
      </c>
      <c r="AW185" s="59">
        <f>ROUND(IF('Indicator Data'!M187=0,0,IF('Indicator Data'!M187&gt;AW$194,10,IF('Indicator Data'!M187&lt;AW$195,0,10-(AW$194-'Indicator Data'!M187)/(AW$194-AW$195)*10))),1)</f>
        <v>6.4</v>
      </c>
      <c r="AX185" s="59">
        <f>ROUND(IF('Indicator Data'!N187=0,0,IF(LOG('Indicator Data'!N187)&gt;LOG(AX$194),10,IF(LOG('Indicator Data'!N187)&lt;LOG(AX$195),0,10-(LOG(AX$194)-LOG('Indicator Data'!N187))/(LOG(AX$194)-LOG(AX$195))*10))),1)</f>
        <v>8</v>
      </c>
      <c r="AY185" s="61">
        <f t="shared" si="90"/>
        <v>7.3</v>
      </c>
      <c r="AZ185" s="59">
        <f>'Indicator Data'!O187</f>
        <v>0</v>
      </c>
      <c r="BA185" s="59">
        <f>'Indicator Data'!P187</f>
        <v>0</v>
      </c>
      <c r="BB185" s="61">
        <f t="shared" si="91"/>
        <v>0</v>
      </c>
      <c r="BC185" s="62">
        <f t="shared" si="92"/>
        <v>5.0999999999999996</v>
      </c>
      <c r="BD185" s="16"/>
      <c r="BE185" s="108"/>
      <c r="BF185" s="4"/>
    </row>
    <row r="186" spans="1:58" x14ac:dyDescent="0.25">
      <c r="A186" s="132" t="s">
        <v>345</v>
      </c>
      <c r="B186" s="63" t="s">
        <v>344</v>
      </c>
      <c r="C186" s="59">
        <f>ROUND(IF('Indicator Data'!C188=0,0.1,IF(LOG('Indicator Data'!C188)&gt;C$194,10,IF(LOG('Indicator Data'!C188)&lt;C$195,0,10-(C$194-LOG('Indicator Data'!C188))/(C$194-C$195)*10))),1)</f>
        <v>0.1</v>
      </c>
      <c r="D186" s="59">
        <f>ROUND(IF('Indicator Data'!D188=0,0.1,IF(LOG('Indicator Data'!D188)&gt;D$194,10,IF(LOG('Indicator Data'!D188)&lt;D$195,0,10-(D$194-LOG('Indicator Data'!D188))/(D$194-D$195)*10))),1)</f>
        <v>0.1</v>
      </c>
      <c r="E186" s="59">
        <f t="shared" si="62"/>
        <v>0.1</v>
      </c>
      <c r="F186" s="59">
        <f>ROUND(IF('Indicator Data'!E188="No data",0.1,IF('Indicator Data'!E188=0,0,IF(LOG('Indicator Data'!E188)&gt;F$194,10,IF(LOG('Indicator Data'!E188)&lt;F$195,0,10-(F$194-LOG('Indicator Data'!E188))/(F$194-F$195)*10)))),1)</f>
        <v>4.9000000000000004</v>
      </c>
      <c r="G186" s="59">
        <f>ROUND(IF('Indicator Data'!F188=0,0,IF(LOG('Indicator Data'!F188)&gt;G$194,10,IF(LOG('Indicator Data'!F188)&lt;G$195,0,10-(G$194-LOG('Indicator Data'!F188))/(G$194-G$195)*10))),1)</f>
        <v>0</v>
      </c>
      <c r="H186" s="59">
        <f>ROUND(IF('Indicator Data'!G188=0,0,IF(LOG('Indicator Data'!G188)&gt;H$194,10,IF(LOG('Indicator Data'!G188)&lt;H$195,0,10-(H$194-LOG('Indicator Data'!G188))/(H$194-H$195)*10))),1)</f>
        <v>0</v>
      </c>
      <c r="I186" s="59">
        <f>ROUND(IF('Indicator Data'!H188=0,0,IF(LOG('Indicator Data'!H188)&gt;I$194,10,IF(LOG('Indicator Data'!H188)&lt;I$195,0,10-(I$194-LOG('Indicator Data'!H188))/(I$194-I$195)*10))),1)</f>
        <v>0</v>
      </c>
      <c r="J186" s="59">
        <f t="shared" si="63"/>
        <v>0</v>
      </c>
      <c r="K186" s="59">
        <f>ROUND(IF('Indicator Data'!I188=0,0,IF(LOG('Indicator Data'!I188)&gt;K$194,10,IF(LOG('Indicator Data'!I188)&lt;K$195,0,10-(K$194-LOG('Indicator Data'!I188))/(K$194-K$195)*10))),1)</f>
        <v>0</v>
      </c>
      <c r="L186" s="59">
        <f t="shared" si="64"/>
        <v>0</v>
      </c>
      <c r="M186" s="59">
        <f>ROUND(IF('Indicator Data'!J188=0,0,IF(LOG('Indicator Data'!J188)&gt;M$194,10,IF(LOG('Indicator Data'!J188)&lt;M$195,0,10-(M$194-LOG('Indicator Data'!J188))/(M$194-M$195)*10))),1)</f>
        <v>0</v>
      </c>
      <c r="N186" s="60">
        <f>'Indicator Data'!C188/'Indicator Data'!$BC188</f>
        <v>0</v>
      </c>
      <c r="O186" s="60">
        <f>'Indicator Data'!D188/'Indicator Data'!$BC188</f>
        <v>0</v>
      </c>
      <c r="P186" s="60">
        <f>IF(F186=0.1,0,'Indicator Data'!E188/'Indicator Data'!$BC188)</f>
        <v>2.8068266726024673E-3</v>
      </c>
      <c r="Q186" s="60">
        <f>'Indicator Data'!F188/'Indicator Data'!$BC188</f>
        <v>0</v>
      </c>
      <c r="R186" s="60">
        <f>'Indicator Data'!G188/'Indicator Data'!$BC188</f>
        <v>0</v>
      </c>
      <c r="S186" s="60">
        <f>'Indicator Data'!H188/'Indicator Data'!$BC188</f>
        <v>0</v>
      </c>
      <c r="T186" s="60">
        <f>'Indicator Data'!I188/'Indicator Data'!$BC188</f>
        <v>0</v>
      </c>
      <c r="U186" s="60">
        <f>'Indicator Data'!J188/'Indicator Data'!$BC188</f>
        <v>0</v>
      </c>
      <c r="V186" s="59">
        <f t="shared" si="65"/>
        <v>0</v>
      </c>
      <c r="W186" s="59">
        <f t="shared" si="66"/>
        <v>0</v>
      </c>
      <c r="X186" s="59">
        <f t="shared" si="67"/>
        <v>0</v>
      </c>
      <c r="Y186" s="59">
        <f t="shared" si="68"/>
        <v>2.8</v>
      </c>
      <c r="Z186" s="59">
        <f t="shared" si="69"/>
        <v>0</v>
      </c>
      <c r="AA186" s="59">
        <f t="shared" si="70"/>
        <v>0</v>
      </c>
      <c r="AB186" s="59">
        <f t="shared" si="71"/>
        <v>0</v>
      </c>
      <c r="AC186" s="59">
        <f t="shared" si="72"/>
        <v>0</v>
      </c>
      <c r="AD186" s="59">
        <f t="shared" si="73"/>
        <v>0</v>
      </c>
      <c r="AE186" s="59">
        <f t="shared" si="74"/>
        <v>0</v>
      </c>
      <c r="AF186" s="59">
        <f t="shared" si="75"/>
        <v>0</v>
      </c>
      <c r="AG186" s="59">
        <f>ROUND(IF('Indicator Data'!K188=0,0,IF('Indicator Data'!K188&gt;AG$194,10,IF('Indicator Data'!K188&lt;AG$195,0,10-(AG$194-'Indicator Data'!K188)/(AG$194-AG$195)*10))),1)</f>
        <v>1.3</v>
      </c>
      <c r="AH186" s="59">
        <f t="shared" si="76"/>
        <v>0.1</v>
      </c>
      <c r="AI186" s="59">
        <f t="shared" si="77"/>
        <v>0.1</v>
      </c>
      <c r="AJ186" s="59">
        <f t="shared" si="78"/>
        <v>0</v>
      </c>
      <c r="AK186" s="59">
        <f t="shared" si="79"/>
        <v>0</v>
      </c>
      <c r="AL186" s="59">
        <f t="shared" si="80"/>
        <v>0</v>
      </c>
      <c r="AM186" s="59">
        <f t="shared" si="81"/>
        <v>0</v>
      </c>
      <c r="AN186" s="59">
        <f t="shared" si="82"/>
        <v>0</v>
      </c>
      <c r="AO186" s="61">
        <f t="shared" si="83"/>
        <v>0.1</v>
      </c>
      <c r="AP186" s="61">
        <f t="shared" si="84"/>
        <v>3.9</v>
      </c>
      <c r="AQ186" s="61">
        <f t="shared" si="85"/>
        <v>0</v>
      </c>
      <c r="AR186" s="61">
        <f t="shared" si="86"/>
        <v>0</v>
      </c>
      <c r="AS186" s="59">
        <f t="shared" si="87"/>
        <v>0.7</v>
      </c>
      <c r="AT186" s="59">
        <f>IF('Indicator Data'!BD188&lt;1000,"x",ROUND((IF('Indicator Data'!L188&gt;AT$194,10,IF('Indicator Data'!L188&lt;AT$195,0,10-(AT$194-'Indicator Data'!L188)/(AT$194-AT$195)*10))),1))</f>
        <v>1.1000000000000001</v>
      </c>
      <c r="AU186" s="61">
        <f t="shared" si="88"/>
        <v>0.9</v>
      </c>
      <c r="AV186" s="62">
        <f t="shared" si="89"/>
        <v>1.1000000000000001</v>
      </c>
      <c r="AW186" s="59">
        <f>ROUND(IF('Indicator Data'!M188=0,0,IF('Indicator Data'!M188&gt;AW$194,10,IF('Indicator Data'!M188&lt;AW$195,0,10-(AW$194-'Indicator Data'!M188)/(AW$194-AW$195)*10))),1)</f>
        <v>0.1</v>
      </c>
      <c r="AX186" s="59">
        <f>ROUND(IF('Indicator Data'!N188=0,0,IF(LOG('Indicator Data'!N188)&gt;LOG(AX$194),10,IF(LOG('Indicator Data'!N188)&lt;LOG(AX$195),0,10-(LOG(AX$194)-LOG('Indicator Data'!N188))/(LOG(AX$194)-LOG(AX$195))*10))),1)</f>
        <v>2.2000000000000002</v>
      </c>
      <c r="AY186" s="61">
        <f t="shared" si="90"/>
        <v>1.2</v>
      </c>
      <c r="AZ186" s="59">
        <f>'Indicator Data'!O188</f>
        <v>0</v>
      </c>
      <c r="BA186" s="59">
        <f>'Indicator Data'!P188</f>
        <v>0</v>
      </c>
      <c r="BB186" s="61">
        <f t="shared" si="91"/>
        <v>0</v>
      </c>
      <c r="BC186" s="62">
        <f t="shared" si="92"/>
        <v>0.8</v>
      </c>
      <c r="BD186" s="16"/>
      <c r="BE186" s="108"/>
      <c r="BF186" s="4"/>
    </row>
    <row r="187" spans="1:58" x14ac:dyDescent="0.25">
      <c r="A187" s="132" t="s">
        <v>347</v>
      </c>
      <c r="B187" s="63" t="s">
        <v>346</v>
      </c>
      <c r="C187" s="59">
        <f>ROUND(IF('Indicator Data'!C189=0,0.1,IF(LOG('Indicator Data'!C189)&gt;C$194,10,IF(LOG('Indicator Data'!C189)&lt;C$195,0,10-(C$194-LOG('Indicator Data'!C189))/(C$194-C$195)*10))),1)</f>
        <v>9.4</v>
      </c>
      <c r="D187" s="59">
        <f>ROUND(IF('Indicator Data'!D189=0,0.1,IF(LOG('Indicator Data'!D189)&gt;D$194,10,IF(LOG('Indicator Data'!D189)&lt;D$195,0,10-(D$194-LOG('Indicator Data'!D189))/(D$194-D$195)*10))),1)</f>
        <v>10</v>
      </c>
      <c r="E187" s="59">
        <f t="shared" si="62"/>
        <v>9.6999999999999993</v>
      </c>
      <c r="F187" s="59">
        <f>ROUND(IF('Indicator Data'!E189="No data",0.1,IF('Indicator Data'!E189=0,0,IF(LOG('Indicator Data'!E189)&gt;F$194,10,IF(LOG('Indicator Data'!E189)&lt;F$195,0,10-(F$194-LOG('Indicator Data'!E189))/(F$194-F$195)*10)))),1)</f>
        <v>7.7</v>
      </c>
      <c r="G187" s="59">
        <f>ROUND(IF('Indicator Data'!F189=0,0,IF(LOG('Indicator Data'!F189)&gt;G$194,10,IF(LOG('Indicator Data'!F189)&lt;G$195,0,10-(G$194-LOG('Indicator Data'!F189))/(G$194-G$195)*10))),1)</f>
        <v>0</v>
      </c>
      <c r="H187" s="59">
        <f>ROUND(IF('Indicator Data'!G189=0,0,IF(LOG('Indicator Data'!G189)&gt;H$194,10,IF(LOG('Indicator Data'!G189)&lt;H$195,0,10-(H$194-LOG('Indicator Data'!G189))/(H$194-H$195)*10))),1)</f>
        <v>0</v>
      </c>
      <c r="I187" s="59">
        <f>ROUND(IF('Indicator Data'!H189=0,0,IF(LOG('Indicator Data'!H189)&gt;I$194,10,IF(LOG('Indicator Data'!H189)&lt;I$195,0,10-(I$194-LOG('Indicator Data'!H189))/(I$194-I$195)*10))),1)</f>
        <v>0</v>
      </c>
      <c r="J187" s="59">
        <f t="shared" si="63"/>
        <v>0</v>
      </c>
      <c r="K187" s="59">
        <f>ROUND(IF('Indicator Data'!I189=0,0,IF(LOG('Indicator Data'!I189)&gt;K$194,10,IF(LOG('Indicator Data'!I189)&lt;K$195,0,10-(K$194-LOG('Indicator Data'!I189))/(K$194-K$195)*10))),1)</f>
        <v>0</v>
      </c>
      <c r="L187" s="59">
        <f t="shared" si="64"/>
        <v>0</v>
      </c>
      <c r="M187" s="59">
        <f>ROUND(IF('Indicator Data'!J189=0,0,IF(LOG('Indicator Data'!J189)&gt;M$194,10,IF(LOG('Indicator Data'!J189)&lt;M$195,0,10-(M$194-LOG('Indicator Data'!J189))/(M$194-M$195)*10))),1)</f>
        <v>8.5</v>
      </c>
      <c r="N187" s="60">
        <f>'Indicator Data'!C189/'Indicator Data'!$BC189</f>
        <v>2.0267021770341712E-3</v>
      </c>
      <c r="O187" s="60">
        <f>'Indicator Data'!D189/'Indicator Data'!$BC189</f>
        <v>1.2570752216354748E-3</v>
      </c>
      <c r="P187" s="60">
        <f>IF(F187=0.1,0,'Indicator Data'!E189/'Indicator Data'!$BC189)</f>
        <v>4.1050255782668658E-3</v>
      </c>
      <c r="Q187" s="60">
        <f>'Indicator Data'!F189/'Indicator Data'!$BC189</f>
        <v>0</v>
      </c>
      <c r="R187" s="60">
        <f>'Indicator Data'!G189/'Indicator Data'!$BC189</f>
        <v>0</v>
      </c>
      <c r="S187" s="60">
        <f>'Indicator Data'!H189/'Indicator Data'!$BC189</f>
        <v>0</v>
      </c>
      <c r="T187" s="60">
        <f>'Indicator Data'!I189/'Indicator Data'!$BC189</f>
        <v>0</v>
      </c>
      <c r="U187" s="60">
        <f>'Indicator Data'!J189/'Indicator Data'!$BC189</f>
        <v>8.3735621939528431E-4</v>
      </c>
      <c r="V187" s="59">
        <f t="shared" si="65"/>
        <v>10</v>
      </c>
      <c r="W187" s="59">
        <f t="shared" si="66"/>
        <v>10</v>
      </c>
      <c r="X187" s="59">
        <f t="shared" si="67"/>
        <v>10</v>
      </c>
      <c r="Y187" s="59">
        <f t="shared" si="68"/>
        <v>4.0999999999999996</v>
      </c>
      <c r="Z187" s="59">
        <f t="shared" si="69"/>
        <v>0</v>
      </c>
      <c r="AA187" s="59">
        <f t="shared" si="70"/>
        <v>0</v>
      </c>
      <c r="AB187" s="59">
        <f t="shared" si="71"/>
        <v>0</v>
      </c>
      <c r="AC187" s="59">
        <f t="shared" si="72"/>
        <v>0</v>
      </c>
      <c r="AD187" s="59">
        <f t="shared" si="73"/>
        <v>0</v>
      </c>
      <c r="AE187" s="59">
        <f t="shared" si="74"/>
        <v>0</v>
      </c>
      <c r="AF187" s="59">
        <f t="shared" si="75"/>
        <v>0.3</v>
      </c>
      <c r="AG187" s="59">
        <f>ROUND(IF('Indicator Data'!K189=0,0,IF('Indicator Data'!K189&gt;AG$194,10,IF('Indicator Data'!K189&lt;AG$195,0,10-(AG$194-'Indicator Data'!K189)/(AG$194-AG$195)*10))),1)</f>
        <v>1.3</v>
      </c>
      <c r="AH187" s="59">
        <f t="shared" si="76"/>
        <v>9.6999999999999993</v>
      </c>
      <c r="AI187" s="59">
        <f t="shared" si="77"/>
        <v>10</v>
      </c>
      <c r="AJ187" s="59">
        <f t="shared" si="78"/>
        <v>0</v>
      </c>
      <c r="AK187" s="59">
        <f t="shared" si="79"/>
        <v>0</v>
      </c>
      <c r="AL187" s="59">
        <f t="shared" si="80"/>
        <v>0</v>
      </c>
      <c r="AM187" s="59">
        <f t="shared" si="81"/>
        <v>0</v>
      </c>
      <c r="AN187" s="59">
        <f t="shared" si="82"/>
        <v>5.8</v>
      </c>
      <c r="AO187" s="61">
        <f t="shared" si="83"/>
        <v>9.9</v>
      </c>
      <c r="AP187" s="61">
        <f t="shared" si="84"/>
        <v>6.2</v>
      </c>
      <c r="AQ187" s="61">
        <f t="shared" si="85"/>
        <v>0</v>
      </c>
      <c r="AR187" s="61">
        <f t="shared" si="86"/>
        <v>0</v>
      </c>
      <c r="AS187" s="59">
        <f t="shared" si="87"/>
        <v>3.6</v>
      </c>
      <c r="AT187" s="59">
        <f>IF('Indicator Data'!BD189&lt;1000,"x",ROUND((IF('Indicator Data'!L189&gt;AT$194,10,IF('Indicator Data'!L189&lt;AT$195,0,10-(AT$194-'Indicator Data'!L189)/(AT$194-AT$195)*10))),1))</f>
        <v>7.8</v>
      </c>
      <c r="AU187" s="61">
        <f t="shared" si="88"/>
        <v>5.7</v>
      </c>
      <c r="AV187" s="62">
        <f t="shared" si="89"/>
        <v>5.9</v>
      </c>
      <c r="AW187" s="59">
        <f>ROUND(IF('Indicator Data'!M189=0,0,IF('Indicator Data'!M189&gt;AW$194,10,IF('Indicator Data'!M189&lt;AW$195,0,10-(AW$194-'Indicator Data'!M189)/(AW$194-AW$195)*10))),1)</f>
        <v>4.5999999999999996</v>
      </c>
      <c r="AX187" s="59">
        <f>ROUND(IF('Indicator Data'!N189=0,0,IF(LOG('Indicator Data'!N189)&gt;LOG(AX$194),10,IF(LOG('Indicator Data'!N189)&lt;LOG(AX$195),0,10-(LOG(AX$194)-LOG('Indicator Data'!N189))/(LOG(AX$194)-LOG(AX$195))*10))),1)</f>
        <v>3.4</v>
      </c>
      <c r="AY187" s="61">
        <f t="shared" si="90"/>
        <v>4</v>
      </c>
      <c r="AZ187" s="59">
        <f>'Indicator Data'!O189</f>
        <v>2</v>
      </c>
      <c r="BA187" s="59">
        <f>'Indicator Data'!P189</f>
        <v>0</v>
      </c>
      <c r="BB187" s="61">
        <f t="shared" si="91"/>
        <v>0</v>
      </c>
      <c r="BC187" s="62">
        <f t="shared" si="92"/>
        <v>2.8</v>
      </c>
      <c r="BD187" s="16"/>
      <c r="BE187" s="108"/>
      <c r="BF187" s="4"/>
    </row>
    <row r="188" spans="1:58" x14ac:dyDescent="0.25">
      <c r="A188" s="132" t="s">
        <v>349</v>
      </c>
      <c r="B188" s="63" t="s">
        <v>348</v>
      </c>
      <c r="C188" s="59">
        <f>ROUND(IF('Indicator Data'!C190=0,0.1,IF(LOG('Indicator Data'!C190)&gt;C$194,10,IF(LOG('Indicator Data'!C190)&lt;C$195,0,10-(C$194-LOG('Indicator Data'!C190))/(C$194-C$195)*10))),1)</f>
        <v>4.2</v>
      </c>
      <c r="D188" s="59">
        <f>ROUND(IF('Indicator Data'!D190=0,0.1,IF(LOG('Indicator Data'!D190)&gt;D$194,10,IF(LOG('Indicator Data'!D190)&lt;D$195,0,10-(D$194-LOG('Indicator Data'!D190))/(D$194-D$195)*10))),1)</f>
        <v>5</v>
      </c>
      <c r="E188" s="59">
        <f t="shared" si="62"/>
        <v>4.5999999999999996</v>
      </c>
      <c r="F188" s="59">
        <f>ROUND(IF('Indicator Data'!E190="No data",0.1,IF('Indicator Data'!E190=0,0,IF(LOG('Indicator Data'!E190)&gt;F$194,10,IF(LOG('Indicator Data'!E190)&lt;F$195,0,10-(F$194-LOG('Indicator Data'!E190))/(F$194-F$195)*10)))),1)</f>
        <v>0.1</v>
      </c>
      <c r="G188" s="59">
        <f>ROUND(IF('Indicator Data'!F190=0,0,IF(LOG('Indicator Data'!F190)&gt;G$194,10,IF(LOG('Indicator Data'!F190)&lt;G$195,0,10-(G$194-LOG('Indicator Data'!F190))/(G$194-G$195)*10))),1)</f>
        <v>6.2</v>
      </c>
      <c r="H188" s="59">
        <f>ROUND(IF('Indicator Data'!G190=0,0,IF(LOG('Indicator Data'!G190)&gt;H$194,10,IF(LOG('Indicator Data'!G190)&lt;H$195,0,10-(H$194-LOG('Indicator Data'!G190))/(H$194-H$195)*10))),1)</f>
        <v>3.9</v>
      </c>
      <c r="I188" s="59">
        <f>ROUND(IF('Indicator Data'!H190=0,0,IF(LOG('Indicator Data'!H190)&gt;I$194,10,IF(LOG('Indicator Data'!H190)&lt;I$195,0,10-(I$194-LOG('Indicator Data'!H190))/(I$194-I$195)*10))),1)</f>
        <v>3.6</v>
      </c>
      <c r="J188" s="59">
        <f t="shared" si="63"/>
        <v>3.8</v>
      </c>
      <c r="K188" s="59">
        <f>ROUND(IF('Indicator Data'!I190=0,0,IF(LOG('Indicator Data'!I190)&gt;K$194,10,IF(LOG('Indicator Data'!I190)&lt;K$195,0,10-(K$194-LOG('Indicator Data'!I190))/(K$194-K$195)*10))),1)</f>
        <v>5.0999999999999996</v>
      </c>
      <c r="L188" s="59">
        <f t="shared" si="64"/>
        <v>4.5</v>
      </c>
      <c r="M188" s="59">
        <f>ROUND(IF('Indicator Data'!J190=0,0,IF(LOG('Indicator Data'!J190)&gt;M$194,10,IF(LOG('Indicator Data'!J190)&lt;M$195,0,10-(M$194-LOG('Indicator Data'!J190))/(M$194-M$195)*10))),1)</f>
        <v>0</v>
      </c>
      <c r="N188" s="60">
        <f>'Indicator Data'!C190/'Indicator Data'!$BC190</f>
        <v>1.8432532116903618E-3</v>
      </c>
      <c r="O188" s="60">
        <f>'Indicator Data'!D190/'Indicator Data'!$BC190</f>
        <v>1.2199926153004133E-3</v>
      </c>
      <c r="P188" s="60">
        <f>IF(F188=0.1,0,'Indicator Data'!E190/'Indicator Data'!$BC190)</f>
        <v>0</v>
      </c>
      <c r="Q188" s="60">
        <f>'Indicator Data'!F190/'Indicator Data'!$BC190</f>
        <v>5.0717794811997016E-5</v>
      </c>
      <c r="R188" s="60">
        <f>'Indicator Data'!G190/'Indicator Data'!$BC190</f>
        <v>1.4000000000000002E-2</v>
      </c>
      <c r="S188" s="60">
        <f>'Indicator Data'!H190/'Indicator Data'!$BC190</f>
        <v>5.3502188748494643E-4</v>
      </c>
      <c r="T188" s="60">
        <f>'Indicator Data'!I190/'Indicator Data'!$BC190</f>
        <v>1.2853401640127693E-5</v>
      </c>
      <c r="U188" s="60">
        <f>'Indicator Data'!J190/'Indicator Data'!$BC190</f>
        <v>0</v>
      </c>
      <c r="V188" s="59">
        <f t="shared" si="65"/>
        <v>9.1999999999999993</v>
      </c>
      <c r="W188" s="59">
        <f t="shared" si="66"/>
        <v>10</v>
      </c>
      <c r="X188" s="59">
        <f t="shared" si="67"/>
        <v>9.6999999999999993</v>
      </c>
      <c r="Y188" s="59">
        <f t="shared" si="68"/>
        <v>0.1</v>
      </c>
      <c r="Z188" s="59">
        <f t="shared" si="69"/>
        <v>10</v>
      </c>
      <c r="AA188" s="59">
        <f t="shared" si="70"/>
        <v>7</v>
      </c>
      <c r="AB188" s="59">
        <f t="shared" si="71"/>
        <v>1.1000000000000001</v>
      </c>
      <c r="AC188" s="59">
        <f t="shared" si="72"/>
        <v>4.7</v>
      </c>
      <c r="AD188" s="59">
        <f t="shared" si="73"/>
        <v>8.1999999999999993</v>
      </c>
      <c r="AE188" s="59">
        <f t="shared" si="74"/>
        <v>6.8</v>
      </c>
      <c r="AF188" s="59">
        <f t="shared" si="75"/>
        <v>0</v>
      </c>
      <c r="AG188" s="59">
        <f>ROUND(IF('Indicator Data'!K190=0,0,IF('Indicator Data'!K190&gt;AG$194,10,IF('Indicator Data'!K190&lt;AG$195,0,10-(AG$194-'Indicator Data'!K190)/(AG$194-AG$195)*10))),1)</f>
        <v>0</v>
      </c>
      <c r="AH188" s="59">
        <f t="shared" si="76"/>
        <v>6.7</v>
      </c>
      <c r="AI188" s="59">
        <f t="shared" si="77"/>
        <v>7.5</v>
      </c>
      <c r="AJ188" s="59">
        <f t="shared" si="78"/>
        <v>5.5</v>
      </c>
      <c r="AK188" s="59">
        <f t="shared" si="79"/>
        <v>2.4</v>
      </c>
      <c r="AL188" s="59">
        <f t="shared" si="80"/>
        <v>4.0999999999999996</v>
      </c>
      <c r="AM188" s="59">
        <f t="shared" si="81"/>
        <v>6.7</v>
      </c>
      <c r="AN188" s="59">
        <f t="shared" si="82"/>
        <v>0</v>
      </c>
      <c r="AO188" s="61">
        <f t="shared" si="83"/>
        <v>8.1</v>
      </c>
      <c r="AP188" s="61">
        <f t="shared" si="84"/>
        <v>0.1</v>
      </c>
      <c r="AQ188" s="61">
        <f t="shared" si="85"/>
        <v>8.8000000000000007</v>
      </c>
      <c r="AR188" s="61">
        <f t="shared" si="86"/>
        <v>5.8</v>
      </c>
      <c r="AS188" s="59">
        <f t="shared" si="87"/>
        <v>0</v>
      </c>
      <c r="AT188" s="59">
        <f>IF('Indicator Data'!BD190&lt;1000,"x",ROUND((IF('Indicator Data'!L190&gt;AT$194,10,IF('Indicator Data'!L190&lt;AT$195,0,10-(AT$194-'Indicator Data'!L190)/(AT$194-AT$195)*10))),1))</f>
        <v>2.2000000000000002</v>
      </c>
      <c r="AU188" s="61">
        <f t="shared" si="88"/>
        <v>1.1000000000000001</v>
      </c>
      <c r="AV188" s="62">
        <f t="shared" si="89"/>
        <v>5.8</v>
      </c>
      <c r="AW188" s="59">
        <f>ROUND(IF('Indicator Data'!M190=0,0,IF('Indicator Data'!M190&gt;AW$194,10,IF('Indicator Data'!M190&lt;AW$195,0,10-(AW$194-'Indicator Data'!M190)/(AW$194-AW$195)*10))),1)</f>
        <v>0</v>
      </c>
      <c r="AX188" s="59">
        <f>ROUND(IF('Indicator Data'!N190=0,0,IF(LOG('Indicator Data'!N190)&gt;LOG(AX$194),10,IF(LOG('Indicator Data'!N190)&lt;LOG(AX$195),0,10-(LOG(AX$194)-LOG('Indicator Data'!N190))/(LOG(AX$194)-LOG(AX$195))*10))),1)</f>
        <v>0</v>
      </c>
      <c r="AY188" s="61">
        <f t="shared" si="90"/>
        <v>0</v>
      </c>
      <c r="AZ188" s="59">
        <f>'Indicator Data'!O190</f>
        <v>0</v>
      </c>
      <c r="BA188" s="59">
        <f>'Indicator Data'!P190</f>
        <v>0</v>
      </c>
      <c r="BB188" s="61">
        <f t="shared" si="91"/>
        <v>0</v>
      </c>
      <c r="BC188" s="62">
        <f t="shared" si="92"/>
        <v>0</v>
      </c>
      <c r="BD188" s="16"/>
      <c r="BE188" s="108"/>
      <c r="BF188" s="4"/>
    </row>
    <row r="189" spans="1:58" x14ac:dyDescent="0.25">
      <c r="A189" s="132" t="s">
        <v>889</v>
      </c>
      <c r="B189" s="63" t="s">
        <v>350</v>
      </c>
      <c r="C189" s="59">
        <f>ROUND(IF('Indicator Data'!C191=0,0.1,IF(LOG('Indicator Data'!C191)&gt;C$194,10,IF(LOG('Indicator Data'!C191)&lt;C$195,0,10-(C$194-LOG('Indicator Data'!C191))/(C$194-C$195)*10))),1)</f>
        <v>9.4</v>
      </c>
      <c r="D189" s="59">
        <f>ROUND(IF('Indicator Data'!D191=0,0.1,IF(LOG('Indicator Data'!D191)&gt;D$194,10,IF(LOG('Indicator Data'!D191)&lt;D$195,0,10-(D$194-LOG('Indicator Data'!D191))/(D$194-D$195)*10))),1)</f>
        <v>8.1999999999999993</v>
      </c>
      <c r="E189" s="59">
        <f t="shared" si="62"/>
        <v>8.9</v>
      </c>
      <c r="F189" s="59">
        <f>ROUND(IF('Indicator Data'!E191="No data",0.1,IF('Indicator Data'!E191=0,0,IF(LOG('Indicator Data'!E191)&gt;F$194,10,IF(LOG('Indicator Data'!E191)&lt;F$195,0,10-(F$194-LOG('Indicator Data'!E191))/(F$194-F$195)*10)))),1)</f>
        <v>7.3</v>
      </c>
      <c r="G189" s="59">
        <f>ROUND(IF('Indicator Data'!F191=0,0,IF(LOG('Indicator Data'!F191)&gt;G$194,10,IF(LOG('Indicator Data'!F191)&lt;G$195,0,10-(G$194-LOG('Indicator Data'!F191))/(G$194-G$195)*10))),1)</f>
        <v>6.9</v>
      </c>
      <c r="H189" s="59">
        <f>ROUND(IF('Indicator Data'!G191=0,0,IF(LOG('Indicator Data'!G191)&gt;H$194,10,IF(LOG('Indicator Data'!G191)&lt;H$195,0,10-(H$194-LOG('Indicator Data'!G191))/(H$194-H$195)*10))),1)</f>
        <v>6.3</v>
      </c>
      <c r="I189" s="59">
        <f>ROUND(IF('Indicator Data'!H191=0,0,IF(LOG('Indicator Data'!H191)&gt;I$194,10,IF(LOG('Indicator Data'!H191)&lt;I$195,0,10-(I$194-LOG('Indicator Data'!H191))/(I$194-I$195)*10))),1)</f>
        <v>2.2000000000000002</v>
      </c>
      <c r="J189" s="59">
        <f t="shared" si="63"/>
        <v>4.5999999999999996</v>
      </c>
      <c r="K189" s="59">
        <f>ROUND(IF('Indicator Data'!I191=0,0,IF(LOG('Indicator Data'!I191)&gt;K$194,10,IF(LOG('Indicator Data'!I191)&lt;K$195,0,10-(K$194-LOG('Indicator Data'!I191))/(K$194-K$195)*10))),1)</f>
        <v>5.9</v>
      </c>
      <c r="L189" s="59">
        <f t="shared" si="64"/>
        <v>5.3</v>
      </c>
      <c r="M189" s="59">
        <f>ROUND(IF('Indicator Data'!J191=0,0,IF(LOG('Indicator Data'!J191)&gt;M$194,10,IF(LOG('Indicator Data'!J191)&lt;M$195,0,10-(M$194-LOG('Indicator Data'!J191))/(M$194-M$195)*10))),1)</f>
        <v>0</v>
      </c>
      <c r="N189" s="60">
        <f>'Indicator Data'!C191/'Indicator Data'!$BC191</f>
        <v>1.9880714624817383E-3</v>
      </c>
      <c r="O189" s="60">
        <f>'Indicator Data'!D191/'Indicator Data'!$BC191</f>
        <v>1.0286590288072194E-4</v>
      </c>
      <c r="P189" s="60">
        <f>IF(F189=0.1,0,'Indicator Data'!E191/'Indicator Data'!$BC191)</f>
        <v>2.9643986094422922E-3</v>
      </c>
      <c r="Q189" s="60">
        <f>'Indicator Data'!F191/'Indicator Data'!$BC191</f>
        <v>1.0022809939251386E-6</v>
      </c>
      <c r="R189" s="60">
        <f>'Indicator Data'!G191/'Indicator Data'!$BC191</f>
        <v>1.1734780299507172E-3</v>
      </c>
      <c r="S189" s="60">
        <f>'Indicator Data'!H191/'Indicator Data'!$BC191</f>
        <v>7.1827678226478475E-7</v>
      </c>
      <c r="T189" s="60">
        <f>'Indicator Data'!I191/'Indicator Data'!$BC191</f>
        <v>3.0064213238057378E-7</v>
      </c>
      <c r="U189" s="60">
        <f>'Indicator Data'!J191/'Indicator Data'!$BC191</f>
        <v>0</v>
      </c>
      <c r="V189" s="59">
        <f t="shared" si="65"/>
        <v>9.9</v>
      </c>
      <c r="W189" s="59">
        <f t="shared" si="66"/>
        <v>1</v>
      </c>
      <c r="X189" s="59">
        <f t="shared" si="67"/>
        <v>7.6</v>
      </c>
      <c r="Y189" s="59">
        <f t="shared" si="68"/>
        <v>3</v>
      </c>
      <c r="Z189" s="59">
        <f t="shared" si="69"/>
        <v>6.7</v>
      </c>
      <c r="AA189" s="59">
        <f t="shared" si="70"/>
        <v>0.6</v>
      </c>
      <c r="AB189" s="59">
        <f t="shared" si="71"/>
        <v>0</v>
      </c>
      <c r="AC189" s="59">
        <f t="shared" si="72"/>
        <v>0.3</v>
      </c>
      <c r="AD189" s="59">
        <f t="shared" si="73"/>
        <v>5</v>
      </c>
      <c r="AE189" s="59">
        <f t="shared" si="74"/>
        <v>3</v>
      </c>
      <c r="AF189" s="59">
        <f t="shared" si="75"/>
        <v>0</v>
      </c>
      <c r="AG189" s="59">
        <f>ROUND(IF('Indicator Data'!K191=0,0,IF('Indicator Data'!K191&gt;AG$194,10,IF('Indicator Data'!K191&lt;AG$195,0,10-(AG$194-'Indicator Data'!K191)/(AG$194-AG$195)*10))),1)</f>
        <v>1.3</v>
      </c>
      <c r="AH189" s="59">
        <f t="shared" si="76"/>
        <v>9.6999999999999993</v>
      </c>
      <c r="AI189" s="59">
        <f t="shared" si="77"/>
        <v>4.5999999999999996</v>
      </c>
      <c r="AJ189" s="59">
        <f t="shared" si="78"/>
        <v>3.5</v>
      </c>
      <c r="AK189" s="59">
        <f t="shared" si="79"/>
        <v>1.1000000000000001</v>
      </c>
      <c r="AL189" s="59">
        <f t="shared" si="80"/>
        <v>2.4</v>
      </c>
      <c r="AM189" s="59">
        <f t="shared" si="81"/>
        <v>5.5</v>
      </c>
      <c r="AN189" s="59">
        <f t="shared" si="82"/>
        <v>0</v>
      </c>
      <c r="AO189" s="61">
        <f t="shared" si="83"/>
        <v>8.3000000000000007</v>
      </c>
      <c r="AP189" s="61">
        <f t="shared" si="84"/>
        <v>5.6</v>
      </c>
      <c r="AQ189" s="61">
        <f t="shared" si="85"/>
        <v>6.8</v>
      </c>
      <c r="AR189" s="61">
        <f t="shared" si="86"/>
        <v>4.2</v>
      </c>
      <c r="AS189" s="59">
        <f t="shared" si="87"/>
        <v>0.7</v>
      </c>
      <c r="AT189" s="59">
        <f>IF('Indicator Data'!BD191&lt;1000,"x",ROUND((IF('Indicator Data'!L191&gt;AT$194,10,IF('Indicator Data'!L191&lt;AT$195,0,10-(AT$194-'Indicator Data'!L191)/(AT$194-AT$195)*10))),1))</f>
        <v>1.1000000000000001</v>
      </c>
      <c r="AU189" s="61">
        <f t="shared" si="88"/>
        <v>0.9</v>
      </c>
      <c r="AV189" s="62">
        <f t="shared" si="89"/>
        <v>5.7</v>
      </c>
      <c r="AW189" s="59">
        <f>ROUND(IF('Indicator Data'!M191=0,0,IF('Indicator Data'!M191&gt;AW$194,10,IF('Indicator Data'!M191&lt;AW$195,0,10-(AW$194-'Indicator Data'!M191)/(AW$194-AW$195)*10))),1)</f>
        <v>0.5</v>
      </c>
      <c r="AX189" s="59">
        <f>ROUND(IF('Indicator Data'!N191=0,0,IF(LOG('Indicator Data'!N191)&gt;LOG(AX$194),10,IF(LOG('Indicator Data'!N191)&lt;LOG(AX$195),0,10-(LOG(AX$194)-LOG('Indicator Data'!N191))/(LOG(AX$194)-LOG(AX$195))*10))),1)</f>
        <v>0.1</v>
      </c>
      <c r="AY189" s="61">
        <f t="shared" si="90"/>
        <v>0.3</v>
      </c>
      <c r="AZ189" s="59">
        <f>'Indicator Data'!O191</f>
        <v>3</v>
      </c>
      <c r="BA189" s="59">
        <f>'Indicator Data'!P191</f>
        <v>0</v>
      </c>
      <c r="BB189" s="61">
        <f t="shared" si="91"/>
        <v>0</v>
      </c>
      <c r="BC189" s="62">
        <f t="shared" si="92"/>
        <v>0.2</v>
      </c>
      <c r="BD189" s="16"/>
      <c r="BE189" s="108"/>
      <c r="BF189" s="4"/>
    </row>
    <row r="190" spans="1:58" x14ac:dyDescent="0.25">
      <c r="A190" s="132" t="s">
        <v>375</v>
      </c>
      <c r="B190" s="63" t="s">
        <v>351</v>
      </c>
      <c r="C190" s="59">
        <f>ROUND(IF('Indicator Data'!C192=0,0.1,IF(LOG('Indicator Data'!C192)&gt;C$194,10,IF(LOG('Indicator Data'!C192)&lt;C$195,0,10-(C$194-LOG('Indicator Data'!C192))/(C$194-C$195)*10))),1)</f>
        <v>7.8</v>
      </c>
      <c r="D190" s="59">
        <f>ROUND(IF('Indicator Data'!D192=0,0.1,IF(LOG('Indicator Data'!D192)&gt;D$194,10,IF(LOG('Indicator Data'!D192)&lt;D$195,0,10-(D$194-LOG('Indicator Data'!D192))/(D$194-D$195)*10))),1)</f>
        <v>0.1</v>
      </c>
      <c r="E190" s="59">
        <f t="shared" si="62"/>
        <v>5.0999999999999996</v>
      </c>
      <c r="F190" s="59">
        <f>ROUND(IF('Indicator Data'!E192="No data",0.1,IF('Indicator Data'!E192=0,0,IF(LOG('Indicator Data'!E192)&gt;F$194,10,IF(LOG('Indicator Data'!E192)&lt;F$195,0,10-(F$194-LOG('Indicator Data'!E192))/(F$194-F$195)*10)))),1)</f>
        <v>10</v>
      </c>
      <c r="G190" s="59">
        <f>ROUND(IF('Indicator Data'!F192=0,0,IF(LOG('Indicator Data'!F192)&gt;G$194,10,IF(LOG('Indicator Data'!F192)&lt;G$195,0,10-(G$194-LOG('Indicator Data'!F192))/(G$194-G$195)*10))),1)</f>
        <v>7.6</v>
      </c>
      <c r="H190" s="59">
        <f>ROUND(IF('Indicator Data'!G192=0,0,IF(LOG('Indicator Data'!G192)&gt;H$194,10,IF(LOG('Indicator Data'!G192)&lt;H$195,0,10-(H$194-LOG('Indicator Data'!G192))/(H$194-H$195)*10))),1)</f>
        <v>9.8000000000000007</v>
      </c>
      <c r="I190" s="59">
        <f>ROUND(IF('Indicator Data'!H192=0,0,IF(LOG('Indicator Data'!H192)&gt;I$194,10,IF(LOG('Indicator Data'!H192)&lt;I$195,0,10-(I$194-LOG('Indicator Data'!H192))/(I$194-I$195)*10))),1)</f>
        <v>8.1</v>
      </c>
      <c r="J190" s="59">
        <f t="shared" si="63"/>
        <v>9.1</v>
      </c>
      <c r="K190" s="59">
        <f>ROUND(IF('Indicator Data'!I192=0,0,IF(LOG('Indicator Data'!I192)&gt;K$194,10,IF(LOG('Indicator Data'!I192)&lt;K$195,0,10-(K$194-LOG('Indicator Data'!I192))/(K$194-K$195)*10))),1)</f>
        <v>9.8000000000000007</v>
      </c>
      <c r="L190" s="59">
        <f t="shared" si="64"/>
        <v>9.5</v>
      </c>
      <c r="M190" s="59">
        <f>ROUND(IF('Indicator Data'!J192=0,0,IF(LOG('Indicator Data'!J192)&gt;M$194,10,IF(LOG('Indicator Data'!J192)&lt;M$195,0,10-(M$194-LOG('Indicator Data'!J192))/(M$194-M$195)*10))),1)</f>
        <v>10</v>
      </c>
      <c r="N190" s="60">
        <f>'Indicator Data'!C192/'Indicator Data'!$BC192</f>
        <v>1.4566145220437385E-4</v>
      </c>
      <c r="O190" s="60">
        <f>'Indicator Data'!D192/'Indicator Data'!$BC192</f>
        <v>0</v>
      </c>
      <c r="P190" s="60">
        <f>IF(F190=0.1,0,'Indicator Data'!E192/'Indicator Data'!$BC192)</f>
        <v>1.6149933183464665E-2</v>
      </c>
      <c r="Q190" s="60">
        <f>'Indicator Data'!F192/'Indicator Data'!$BC192</f>
        <v>7.1329507559847541E-7</v>
      </c>
      <c r="R190" s="60">
        <f>'Indicator Data'!G192/'Indicator Data'!$BC192</f>
        <v>9.1731928217151492E-3</v>
      </c>
      <c r="S190" s="60">
        <f>'Indicator Data'!H192/'Indicator Data'!$BC192</f>
        <v>7.803946408489979E-4</v>
      </c>
      <c r="T190" s="60">
        <f>'Indicator Data'!I192/'Indicator Data'!$BC192</f>
        <v>8.8631487211041231E-6</v>
      </c>
      <c r="U190" s="60">
        <f>'Indicator Data'!J192/'Indicator Data'!$BC192</f>
        <v>2.6427948043821993E-3</v>
      </c>
      <c r="V190" s="59">
        <f t="shared" si="65"/>
        <v>0.7</v>
      </c>
      <c r="W190" s="59">
        <f t="shared" si="66"/>
        <v>0</v>
      </c>
      <c r="X190" s="59">
        <f t="shared" si="67"/>
        <v>0.4</v>
      </c>
      <c r="Y190" s="59">
        <f t="shared" si="68"/>
        <v>10</v>
      </c>
      <c r="Z190" s="59">
        <f t="shared" si="69"/>
        <v>6.3</v>
      </c>
      <c r="AA190" s="59">
        <f t="shared" si="70"/>
        <v>4.5999999999999996</v>
      </c>
      <c r="AB190" s="59">
        <f t="shared" si="71"/>
        <v>1.6</v>
      </c>
      <c r="AC190" s="59">
        <f t="shared" si="72"/>
        <v>3.2</v>
      </c>
      <c r="AD190" s="59">
        <f t="shared" si="73"/>
        <v>7.9</v>
      </c>
      <c r="AE190" s="59">
        <f t="shared" si="74"/>
        <v>6.1</v>
      </c>
      <c r="AF190" s="59">
        <f t="shared" si="75"/>
        <v>0.9</v>
      </c>
      <c r="AG190" s="59">
        <f>ROUND(IF('Indicator Data'!K192=0,0,IF('Indicator Data'!K192&gt;AG$194,10,IF('Indicator Data'!K192&lt;AG$195,0,10-(AG$194-'Indicator Data'!K192)/(AG$194-AG$195)*10))),1)</f>
        <v>5.3</v>
      </c>
      <c r="AH190" s="59">
        <f t="shared" si="76"/>
        <v>4.3</v>
      </c>
      <c r="AI190" s="59">
        <f t="shared" si="77"/>
        <v>0.1</v>
      </c>
      <c r="AJ190" s="59">
        <f t="shared" si="78"/>
        <v>7.2</v>
      </c>
      <c r="AK190" s="59">
        <f t="shared" si="79"/>
        <v>4.9000000000000004</v>
      </c>
      <c r="AL190" s="59">
        <f t="shared" si="80"/>
        <v>6.2</v>
      </c>
      <c r="AM190" s="59">
        <f t="shared" si="81"/>
        <v>8.9</v>
      </c>
      <c r="AN190" s="59">
        <f t="shared" si="82"/>
        <v>7.7</v>
      </c>
      <c r="AO190" s="61">
        <f t="shared" si="83"/>
        <v>3.1</v>
      </c>
      <c r="AP190" s="61">
        <f t="shared" si="84"/>
        <v>10</v>
      </c>
      <c r="AQ190" s="61">
        <f t="shared" si="85"/>
        <v>7</v>
      </c>
      <c r="AR190" s="61">
        <f t="shared" si="86"/>
        <v>8.3000000000000007</v>
      </c>
      <c r="AS190" s="59">
        <f t="shared" si="87"/>
        <v>6.5</v>
      </c>
      <c r="AT190" s="59">
        <f>IF('Indicator Data'!BD192&lt;1000,"x",ROUND((IF('Indicator Data'!L192&gt;AT$194,10,IF('Indicator Data'!L192&lt;AT$195,0,10-(AT$194-'Indicator Data'!L192)/(AT$194-AT$195)*10))),1))</f>
        <v>0</v>
      </c>
      <c r="AU190" s="61">
        <f t="shared" si="88"/>
        <v>3.3</v>
      </c>
      <c r="AV190" s="62">
        <f t="shared" si="89"/>
        <v>7.3</v>
      </c>
      <c r="AW190" s="59">
        <f>ROUND(IF('Indicator Data'!M192=0,0,IF('Indicator Data'!M192&gt;AW$194,10,IF('Indicator Data'!M192&lt;AW$195,0,10-(AW$194-'Indicator Data'!M192)/(AW$194-AW$195)*10))),1)</f>
        <v>2.5</v>
      </c>
      <c r="AX190" s="59">
        <f>ROUND(IF('Indicator Data'!N192=0,0,IF(LOG('Indicator Data'!N192)&gt;LOG(AX$194),10,IF(LOG('Indicator Data'!N192)&lt;LOG(AX$195),0,10-(LOG(AX$194)-LOG('Indicator Data'!N192))/(LOG(AX$194)-LOG(AX$195))*10))),1)</f>
        <v>5.7</v>
      </c>
      <c r="AY190" s="61">
        <f t="shared" si="90"/>
        <v>4.3</v>
      </c>
      <c r="AZ190" s="59">
        <f>'Indicator Data'!O192</f>
        <v>0</v>
      </c>
      <c r="BA190" s="59">
        <f>'Indicator Data'!P192</f>
        <v>2</v>
      </c>
      <c r="BB190" s="61">
        <f t="shared" si="91"/>
        <v>0</v>
      </c>
      <c r="BC190" s="62">
        <f t="shared" si="92"/>
        <v>3</v>
      </c>
      <c r="BD190" s="16"/>
      <c r="BE190" s="108"/>
      <c r="BF190" s="4"/>
    </row>
    <row r="191" spans="1:58" x14ac:dyDescent="0.25">
      <c r="A191" s="132" t="s">
        <v>353</v>
      </c>
      <c r="B191" s="63" t="s">
        <v>352</v>
      </c>
      <c r="C191" s="59">
        <f>ROUND(IF('Indicator Data'!C193=0,0.1,IF(LOG('Indicator Data'!C193)&gt;C$194,10,IF(LOG('Indicator Data'!C193)&lt;C$195,0,10-(C$194-LOG('Indicator Data'!C193))/(C$194-C$195)*10))),1)</f>
        <v>0.9</v>
      </c>
      <c r="D191" s="59">
        <f>ROUND(IF('Indicator Data'!D193=0,0.1,IF(LOG('Indicator Data'!D193)&gt;D$194,10,IF(LOG('Indicator Data'!D193)&lt;D$195,0,10-(D$194-LOG('Indicator Data'!D193))/(D$194-D$195)*10))),1)</f>
        <v>0.1</v>
      </c>
      <c r="E191" s="59">
        <f t="shared" si="62"/>
        <v>0.5</v>
      </c>
      <c r="F191" s="59">
        <f>ROUND(IF('Indicator Data'!E193="No data",0.1,IF('Indicator Data'!E193=0,0,IF(LOG('Indicator Data'!E193)&gt;F$194,10,IF(LOG('Indicator Data'!E193)&lt;F$195,0,10-(F$194-LOG('Indicator Data'!E193))/(F$194-F$195)*10)))),1)</f>
        <v>6.3</v>
      </c>
      <c r="G191" s="59">
        <f>ROUND(IF('Indicator Data'!F193=0,0,IF(LOG('Indicator Data'!F193)&gt;G$194,10,IF(LOG('Indicator Data'!F193)&lt;G$195,0,10-(G$194-LOG('Indicator Data'!F193))/(G$194-G$195)*10))),1)</f>
        <v>5.2</v>
      </c>
      <c r="H191" s="59">
        <f>ROUND(IF('Indicator Data'!G193=0,0,IF(LOG('Indicator Data'!G193)&gt;H$194,10,IF(LOG('Indicator Data'!G193)&lt;H$195,0,10-(H$194-LOG('Indicator Data'!G193))/(H$194-H$195)*10))),1)</f>
        <v>0</v>
      </c>
      <c r="I191" s="59">
        <f>ROUND(IF('Indicator Data'!H193=0,0,IF(LOG('Indicator Data'!H193)&gt;I$194,10,IF(LOG('Indicator Data'!H193)&lt;I$195,0,10-(I$194-LOG('Indicator Data'!H193))/(I$194-I$195)*10))),1)</f>
        <v>0</v>
      </c>
      <c r="J191" s="59">
        <f t="shared" si="63"/>
        <v>0</v>
      </c>
      <c r="K191" s="59">
        <f>ROUND(IF('Indicator Data'!I193=0,0,IF(LOG('Indicator Data'!I193)&gt;K$194,10,IF(LOG('Indicator Data'!I193)&lt;K$195,0,10-(K$194-LOG('Indicator Data'!I193))/(K$194-K$195)*10))),1)</f>
        <v>0</v>
      </c>
      <c r="L191" s="59">
        <f t="shared" si="64"/>
        <v>0</v>
      </c>
      <c r="M191" s="59">
        <f>ROUND(IF('Indicator Data'!J193=0,0,IF(LOG('Indicator Data'!J193)&gt;M$194,10,IF(LOG('Indicator Data'!J193)&lt;M$195,0,10-(M$194-LOG('Indicator Data'!J193))/(M$194-M$195)*10))),1)</f>
        <v>0</v>
      </c>
      <c r="N191" s="60">
        <f>'Indicator Data'!C193/'Indicator Data'!$BC193</f>
        <v>8.7721065868867596E-7</v>
      </c>
      <c r="O191" s="60">
        <f>'Indicator Data'!D193/'Indicator Data'!$BC193</f>
        <v>0</v>
      </c>
      <c r="P191" s="60">
        <f>IF(F191=0.1,0,'Indicator Data'!E193/'Indicator Data'!$BC193)</f>
        <v>1.312630646346578E-3</v>
      </c>
      <c r="Q191" s="60">
        <f>'Indicator Data'!F193/'Indicator Data'!$BC193</f>
        <v>1.5813737627659133E-7</v>
      </c>
      <c r="R191" s="60">
        <f>'Indicator Data'!G193/'Indicator Data'!$BC193</f>
        <v>0</v>
      </c>
      <c r="S191" s="60">
        <f>'Indicator Data'!H193/'Indicator Data'!$BC193</f>
        <v>0</v>
      </c>
      <c r="T191" s="60">
        <f>'Indicator Data'!I193/'Indicator Data'!$BC193</f>
        <v>0</v>
      </c>
      <c r="U191" s="60">
        <f>'Indicator Data'!J193/'Indicator Data'!$BC193</f>
        <v>0</v>
      </c>
      <c r="V191" s="59">
        <f t="shared" si="65"/>
        <v>0</v>
      </c>
      <c r="W191" s="59">
        <f t="shared" si="66"/>
        <v>0</v>
      </c>
      <c r="X191" s="59">
        <f t="shared" si="67"/>
        <v>0</v>
      </c>
      <c r="Y191" s="59">
        <f t="shared" si="68"/>
        <v>1.3</v>
      </c>
      <c r="Z191" s="59">
        <f t="shared" si="69"/>
        <v>4.9000000000000004</v>
      </c>
      <c r="AA191" s="59">
        <f t="shared" si="70"/>
        <v>0</v>
      </c>
      <c r="AB191" s="59">
        <f t="shared" si="71"/>
        <v>0</v>
      </c>
      <c r="AC191" s="59">
        <f t="shared" si="72"/>
        <v>0</v>
      </c>
      <c r="AD191" s="59">
        <f t="shared" si="73"/>
        <v>0</v>
      </c>
      <c r="AE191" s="59">
        <f t="shared" si="74"/>
        <v>0</v>
      </c>
      <c r="AF191" s="59">
        <f t="shared" si="75"/>
        <v>0</v>
      </c>
      <c r="AG191" s="59">
        <f>ROUND(IF('Indicator Data'!K193=0,0,IF('Indicator Data'!K193&gt;AG$194,10,IF('Indicator Data'!K193&lt;AG$195,0,10-(AG$194-'Indicator Data'!K193)/(AG$194-AG$195)*10))),1)</f>
        <v>0</v>
      </c>
      <c r="AH191" s="59">
        <f t="shared" si="76"/>
        <v>0.5</v>
      </c>
      <c r="AI191" s="59">
        <f t="shared" si="77"/>
        <v>0.1</v>
      </c>
      <c r="AJ191" s="59">
        <f t="shared" si="78"/>
        <v>0</v>
      </c>
      <c r="AK191" s="59">
        <f t="shared" si="79"/>
        <v>0</v>
      </c>
      <c r="AL191" s="59">
        <f t="shared" si="80"/>
        <v>0</v>
      </c>
      <c r="AM191" s="59">
        <f t="shared" si="81"/>
        <v>0</v>
      </c>
      <c r="AN191" s="59">
        <f t="shared" si="82"/>
        <v>0</v>
      </c>
      <c r="AO191" s="61">
        <f t="shared" si="83"/>
        <v>0.3</v>
      </c>
      <c r="AP191" s="61">
        <f t="shared" si="84"/>
        <v>4.2</v>
      </c>
      <c r="AQ191" s="61">
        <f t="shared" si="85"/>
        <v>5.0999999999999996</v>
      </c>
      <c r="AR191" s="61">
        <f t="shared" si="86"/>
        <v>0</v>
      </c>
      <c r="AS191" s="59">
        <f t="shared" si="87"/>
        <v>0</v>
      </c>
      <c r="AT191" s="59">
        <f>IF('Indicator Data'!BD193&lt;1000,"x",ROUND((IF('Indicator Data'!L193&gt;AT$194,10,IF('Indicator Data'!L193&lt;AT$195,0,10-(AT$194-'Indicator Data'!L193)/(AT$194-AT$195)*10))),1))</f>
        <v>5.6</v>
      </c>
      <c r="AU191" s="61">
        <f t="shared" si="88"/>
        <v>2.8</v>
      </c>
      <c r="AV191" s="62">
        <f t="shared" si="89"/>
        <v>2.7</v>
      </c>
      <c r="AW191" s="59">
        <f>ROUND(IF('Indicator Data'!M193=0,0,IF('Indicator Data'!M193&gt;AW$194,10,IF('Indicator Data'!M193&lt;AW$195,0,10-(AW$194-'Indicator Data'!M193)/(AW$194-AW$195)*10))),1)</f>
        <v>9.8000000000000007</v>
      </c>
      <c r="AX191" s="59">
        <f>ROUND(IF('Indicator Data'!N193=0,0,IF(LOG('Indicator Data'!N193)&gt;LOG(AX$194),10,IF(LOG('Indicator Data'!N193)&lt;LOG(AX$195),0,10-(LOG(AX$194)-LOG('Indicator Data'!N193))/(LOG(AX$194)-LOG(AX$195))*10))),1)</f>
        <v>9.5</v>
      </c>
      <c r="AY191" s="61">
        <f t="shared" si="90"/>
        <v>9.6999999999999993</v>
      </c>
      <c r="AZ191" s="59">
        <f>'Indicator Data'!O193</f>
        <v>5</v>
      </c>
      <c r="BA191" s="59">
        <f>'Indicator Data'!P193</f>
        <v>0</v>
      </c>
      <c r="BB191" s="61">
        <f t="shared" si="91"/>
        <v>10</v>
      </c>
      <c r="BC191" s="62">
        <f t="shared" si="92"/>
        <v>10</v>
      </c>
      <c r="BD191" s="16"/>
      <c r="BE191" s="108"/>
      <c r="BF191" s="4"/>
    </row>
    <row r="192" spans="1:58" x14ac:dyDescent="0.25">
      <c r="A192" s="132" t="s">
        <v>355</v>
      </c>
      <c r="B192" s="63" t="s">
        <v>354</v>
      </c>
      <c r="C192" s="59">
        <f>ROUND(IF('Indicator Data'!C194=0,0.1,IF(LOG('Indicator Data'!C194)&gt;C$194,10,IF(LOG('Indicator Data'!C194)&lt;C$195,0,10-(C$194-LOG('Indicator Data'!C194))/(C$194-C$195)*10))),1)</f>
        <v>4.4000000000000004</v>
      </c>
      <c r="D192" s="59">
        <f>ROUND(IF('Indicator Data'!D194=0,0.1,IF(LOG('Indicator Data'!D194)&gt;D$194,10,IF(LOG('Indicator Data'!D194)&lt;D$195,0,10-(D$194-LOG('Indicator Data'!D194))/(D$194-D$195)*10))),1)</f>
        <v>0.1</v>
      </c>
      <c r="E192" s="59">
        <f t="shared" si="62"/>
        <v>2.5</v>
      </c>
      <c r="F192" s="59">
        <f>ROUND(IF('Indicator Data'!E194="No data",0.1,IF('Indicator Data'!E194=0,0,IF(LOG('Indicator Data'!E194)&gt;F$194,10,IF(LOG('Indicator Data'!E194)&lt;F$195,0,10-(F$194-LOG('Indicator Data'!E194))/(F$194-F$195)*10)))),1)</f>
        <v>6.1</v>
      </c>
      <c r="G192" s="59">
        <f>ROUND(IF('Indicator Data'!F194=0,0,IF(LOG('Indicator Data'!F194)&gt;G$194,10,IF(LOG('Indicator Data'!F194)&lt;G$195,0,10-(G$194-LOG('Indicator Data'!F194))/(G$194-G$195)*10))),1)</f>
        <v>0</v>
      </c>
      <c r="H192" s="59">
        <f>ROUND(IF('Indicator Data'!G194=0,0,IF(LOG('Indicator Data'!G194)&gt;H$194,10,IF(LOG('Indicator Data'!G194)&lt;H$195,0,10-(H$194-LOG('Indicator Data'!G194))/(H$194-H$195)*10))),1)</f>
        <v>0</v>
      </c>
      <c r="I192" s="59">
        <f>ROUND(IF('Indicator Data'!H194=0,0,IF(LOG('Indicator Data'!H194)&gt;I$194,10,IF(LOG('Indicator Data'!H194)&lt;I$195,0,10-(I$194-LOG('Indicator Data'!H194))/(I$194-I$195)*10))),1)</f>
        <v>0</v>
      </c>
      <c r="J192" s="59">
        <f t="shared" si="63"/>
        <v>0</v>
      </c>
      <c r="K192" s="59">
        <f>ROUND(IF('Indicator Data'!I194=0,0,IF(LOG('Indicator Data'!I194)&gt;K$194,10,IF(LOG('Indicator Data'!I194)&lt;K$195,0,10-(K$194-LOG('Indicator Data'!I194))/(K$194-K$195)*10))),1)</f>
        <v>0</v>
      </c>
      <c r="L192" s="59">
        <f t="shared" si="64"/>
        <v>0</v>
      </c>
      <c r="M192" s="59">
        <f>ROUND(IF('Indicator Data'!J194=0,0,IF(LOG('Indicator Data'!J194)&gt;M$194,10,IF(LOG('Indicator Data'!J194)&lt;M$195,0,10-(M$194-LOG('Indicator Data'!J194))/(M$194-M$195)*10))),1)</f>
        <v>10</v>
      </c>
      <c r="N192" s="60">
        <f>'Indicator Data'!C194/'Indicator Data'!$BC194</f>
        <v>3.8821056107234208E-5</v>
      </c>
      <c r="O192" s="60">
        <f>'Indicator Data'!D194/'Indicator Data'!$BC194</f>
        <v>0</v>
      </c>
      <c r="P192" s="60">
        <f>IF(F192=0.1,0,'Indicator Data'!E194/'Indicator Data'!$BC194)</f>
        <v>1.8871989018883323E-3</v>
      </c>
      <c r="Q192" s="60">
        <f>'Indicator Data'!F194/'Indicator Data'!$BC194</f>
        <v>0</v>
      </c>
      <c r="R192" s="60">
        <f>'Indicator Data'!G194/'Indicator Data'!$BC194</f>
        <v>0</v>
      </c>
      <c r="S192" s="60">
        <f>'Indicator Data'!H194/'Indicator Data'!$BC194</f>
        <v>0</v>
      </c>
      <c r="T192" s="60">
        <f>'Indicator Data'!I194/'Indicator Data'!$BC194</f>
        <v>0</v>
      </c>
      <c r="U192" s="60">
        <f>'Indicator Data'!J194/'Indicator Data'!$BC194</f>
        <v>1.1737127355458177E-2</v>
      </c>
      <c r="V192" s="59">
        <f t="shared" si="65"/>
        <v>0.2</v>
      </c>
      <c r="W192" s="59">
        <f t="shared" si="66"/>
        <v>0</v>
      </c>
      <c r="X192" s="59">
        <f t="shared" si="67"/>
        <v>0.1</v>
      </c>
      <c r="Y192" s="59">
        <f t="shared" si="68"/>
        <v>1.9</v>
      </c>
      <c r="Z192" s="59">
        <f t="shared" si="69"/>
        <v>0</v>
      </c>
      <c r="AA192" s="59">
        <f t="shared" si="70"/>
        <v>0</v>
      </c>
      <c r="AB192" s="59">
        <f t="shared" si="71"/>
        <v>0</v>
      </c>
      <c r="AC192" s="59">
        <f t="shared" si="72"/>
        <v>0</v>
      </c>
      <c r="AD192" s="59">
        <f t="shared" si="73"/>
        <v>0</v>
      </c>
      <c r="AE192" s="59">
        <f t="shared" si="74"/>
        <v>0</v>
      </c>
      <c r="AF192" s="59">
        <f t="shared" si="75"/>
        <v>3.9</v>
      </c>
      <c r="AG192" s="59">
        <f>ROUND(IF('Indicator Data'!K194=0,0,IF('Indicator Data'!K194&gt;AG$194,10,IF('Indicator Data'!K194&lt;AG$195,0,10-(AG$194-'Indicator Data'!K194)/(AG$194-AG$195)*10))),1)</f>
        <v>4</v>
      </c>
      <c r="AH192" s="59">
        <f t="shared" si="76"/>
        <v>2.2999999999999998</v>
      </c>
      <c r="AI192" s="59">
        <f t="shared" si="77"/>
        <v>0.1</v>
      </c>
      <c r="AJ192" s="59">
        <f t="shared" si="78"/>
        <v>0</v>
      </c>
      <c r="AK192" s="59">
        <f t="shared" si="79"/>
        <v>0</v>
      </c>
      <c r="AL192" s="59">
        <f t="shared" si="80"/>
        <v>0</v>
      </c>
      <c r="AM192" s="59">
        <f t="shared" si="81"/>
        <v>0</v>
      </c>
      <c r="AN192" s="59">
        <f t="shared" si="82"/>
        <v>8.3000000000000007</v>
      </c>
      <c r="AO192" s="61">
        <f t="shared" si="83"/>
        <v>1.4</v>
      </c>
      <c r="AP192" s="61">
        <f t="shared" si="84"/>
        <v>4.3</v>
      </c>
      <c r="AQ192" s="61">
        <f t="shared" si="85"/>
        <v>0</v>
      </c>
      <c r="AR192" s="61">
        <f t="shared" si="86"/>
        <v>0</v>
      </c>
      <c r="AS192" s="59">
        <f t="shared" si="87"/>
        <v>6.2</v>
      </c>
      <c r="AT192" s="59">
        <f>IF('Indicator Data'!BD194&lt;1000,"x",ROUND((IF('Indicator Data'!L194&gt;AT$194,10,IF('Indicator Data'!L194&lt;AT$195,0,10-(AT$194-'Indicator Data'!L194)/(AT$194-AT$195)*10))),1))</f>
        <v>1.1000000000000001</v>
      </c>
      <c r="AU192" s="61">
        <f t="shared" si="88"/>
        <v>3.7</v>
      </c>
      <c r="AV192" s="62">
        <f t="shared" si="89"/>
        <v>2.1</v>
      </c>
      <c r="AW192" s="59">
        <f>ROUND(IF('Indicator Data'!M194=0,0,IF('Indicator Data'!M194&gt;AW$194,10,IF('Indicator Data'!M194&lt;AW$195,0,10-(AW$194-'Indicator Data'!M194)/(AW$194-AW$195)*10))),1)</f>
        <v>4.4000000000000004</v>
      </c>
      <c r="AX192" s="59">
        <f>ROUND(IF('Indicator Data'!N194=0,0,IF(LOG('Indicator Data'!N194)&gt;LOG(AX$194),10,IF(LOG('Indicator Data'!N194)&lt;LOG(AX$195),0,10-(LOG(AX$194)-LOG('Indicator Data'!N194))/(LOG(AX$194)-LOG(AX$195))*10))),1)</f>
        <v>0.2</v>
      </c>
      <c r="AY192" s="61">
        <f t="shared" si="90"/>
        <v>2.6</v>
      </c>
      <c r="AZ192" s="59">
        <f>'Indicator Data'!O194</f>
        <v>0</v>
      </c>
      <c r="BA192" s="59">
        <f>'Indicator Data'!P194</f>
        <v>0</v>
      </c>
      <c r="BB192" s="61">
        <f t="shared" si="91"/>
        <v>0</v>
      </c>
      <c r="BC192" s="62">
        <f t="shared" si="92"/>
        <v>1.8</v>
      </c>
      <c r="BD192" s="16"/>
      <c r="BE192" s="108"/>
      <c r="BF192" s="4"/>
    </row>
    <row r="193" spans="1:58" x14ac:dyDescent="0.25">
      <c r="A193" s="132" t="s">
        <v>357</v>
      </c>
      <c r="B193" s="63" t="s">
        <v>356</v>
      </c>
      <c r="C193" s="59">
        <f>ROUND(IF('Indicator Data'!C195=0,0.1,IF(LOG('Indicator Data'!C195)&gt;C$194,10,IF(LOG('Indicator Data'!C195)&lt;C$195,0,10-(C$194-LOG('Indicator Data'!C195))/(C$194-C$195)*10))),1)</f>
        <v>0.6</v>
      </c>
      <c r="D193" s="59">
        <f>ROUND(IF('Indicator Data'!D195=0,0.1,IF(LOG('Indicator Data'!D195)&gt;D$194,10,IF(LOG('Indicator Data'!D195)&lt;D$195,0,10-(D$194-LOG('Indicator Data'!D195))/(D$194-D$195)*10))),1)</f>
        <v>0.1</v>
      </c>
      <c r="E193" s="59">
        <f t="shared" si="62"/>
        <v>0.4</v>
      </c>
      <c r="F193" s="59">
        <f>ROUND(IF('Indicator Data'!E195="No data",0.1,IF('Indicator Data'!E195=0,0,IF(LOG('Indicator Data'!E195)&gt;F$194,10,IF(LOG('Indicator Data'!E195)&lt;F$195,0,10-(F$194-LOG('Indicator Data'!E195))/(F$194-F$195)*10)))),1)</f>
        <v>5.6</v>
      </c>
      <c r="G193" s="59">
        <f>ROUND(IF('Indicator Data'!F195=0,0,IF(LOG('Indicator Data'!F195)&gt;G$194,10,IF(LOG('Indicator Data'!F195)&lt;G$195,0,10-(G$194-LOG('Indicator Data'!F195))/(G$194-G$195)*10))),1)</f>
        <v>0</v>
      </c>
      <c r="H193" s="59">
        <f>ROUND(IF('Indicator Data'!G195=0,0,IF(LOG('Indicator Data'!G195)&gt;H$194,10,IF(LOG('Indicator Data'!G195)&lt;H$195,0,10-(H$194-LOG('Indicator Data'!G195))/(H$194-H$195)*10))),1)</f>
        <v>2.7</v>
      </c>
      <c r="I193" s="59">
        <f>ROUND(IF('Indicator Data'!H195=0,0,IF(LOG('Indicator Data'!H195)&gt;I$194,10,IF(LOG('Indicator Data'!H195)&lt;I$195,0,10-(I$194-LOG('Indicator Data'!H195))/(I$194-I$195)*10))),1)</f>
        <v>0</v>
      </c>
      <c r="J193" s="59">
        <f t="shared" si="63"/>
        <v>1.4</v>
      </c>
      <c r="K193" s="59">
        <f>ROUND(IF('Indicator Data'!I195=0,0,IF(LOG('Indicator Data'!I195)&gt;K$194,10,IF(LOG('Indicator Data'!I195)&lt;K$195,0,10-(K$194-LOG('Indicator Data'!I195))/(K$194-K$195)*10))),1)</f>
        <v>0</v>
      </c>
      <c r="L193" s="59">
        <f t="shared" si="64"/>
        <v>0.7</v>
      </c>
      <c r="M193" s="59">
        <f>ROUND(IF('Indicator Data'!J195=0,0,IF(LOG('Indicator Data'!J195)&gt;M$194,10,IF(LOG('Indicator Data'!J195)&lt;M$195,0,10-(M$194-LOG('Indicator Data'!J195))/(M$194-M$195)*10))),1)</f>
        <v>10</v>
      </c>
      <c r="N193" s="60">
        <f>'Indicator Data'!C195/'Indicator Data'!$BC195</f>
        <v>1.2628792564304917E-6</v>
      </c>
      <c r="O193" s="60">
        <f>'Indicator Data'!D195/'Indicator Data'!$BC195</f>
        <v>0</v>
      </c>
      <c r="P193" s="60">
        <f>IF(F193=0.1,0,'Indicator Data'!E195/'Indicator Data'!$BC195)</f>
        <v>1.2914655476621698E-3</v>
      </c>
      <c r="Q193" s="60">
        <f>'Indicator Data'!F195/'Indicator Data'!$BC195</f>
        <v>0</v>
      </c>
      <c r="R193" s="60">
        <f>'Indicator Data'!G195/'Indicator Data'!$BC195</f>
        <v>9.0744394180707332E-5</v>
      </c>
      <c r="S193" s="60">
        <f>'Indicator Data'!H195/'Indicator Data'!$BC195</f>
        <v>0</v>
      </c>
      <c r="T193" s="60">
        <f>'Indicator Data'!I195/'Indicator Data'!$BC195</f>
        <v>0</v>
      </c>
      <c r="U193" s="60">
        <f>'Indicator Data'!J195/'Indicator Data'!$BC195</f>
        <v>5.1650570572137802E-2</v>
      </c>
      <c r="V193" s="59">
        <f t="shared" si="65"/>
        <v>0</v>
      </c>
      <c r="W193" s="59">
        <f t="shared" si="66"/>
        <v>0</v>
      </c>
      <c r="X193" s="59">
        <f t="shared" si="67"/>
        <v>0</v>
      </c>
      <c r="Y193" s="59">
        <f t="shared" si="68"/>
        <v>1.3</v>
      </c>
      <c r="Z193" s="59">
        <f t="shared" si="69"/>
        <v>0</v>
      </c>
      <c r="AA193" s="59">
        <f t="shared" si="70"/>
        <v>0</v>
      </c>
      <c r="AB193" s="59">
        <f t="shared" si="71"/>
        <v>0</v>
      </c>
      <c r="AC193" s="59">
        <f t="shared" si="72"/>
        <v>0</v>
      </c>
      <c r="AD193" s="59">
        <f t="shared" si="73"/>
        <v>0</v>
      </c>
      <c r="AE193" s="59">
        <f t="shared" si="74"/>
        <v>0</v>
      </c>
      <c r="AF193" s="59">
        <f t="shared" si="75"/>
        <v>10</v>
      </c>
      <c r="AG193" s="59">
        <f>ROUND(IF('Indicator Data'!K195=0,0,IF('Indicator Data'!K195&gt;AG$194,10,IF('Indicator Data'!K195&lt;AG$195,0,10-(AG$194-'Indicator Data'!K195)/(AG$194-AG$195)*10))),1)</f>
        <v>8</v>
      </c>
      <c r="AH193" s="59">
        <f t="shared" si="76"/>
        <v>0.3</v>
      </c>
      <c r="AI193" s="59">
        <f t="shared" si="77"/>
        <v>0.1</v>
      </c>
      <c r="AJ193" s="59">
        <f t="shared" si="78"/>
        <v>1.4</v>
      </c>
      <c r="AK193" s="59">
        <f t="shared" si="79"/>
        <v>0</v>
      </c>
      <c r="AL193" s="59">
        <f t="shared" si="80"/>
        <v>0.7</v>
      </c>
      <c r="AM193" s="59">
        <f t="shared" si="81"/>
        <v>0</v>
      </c>
      <c r="AN193" s="59">
        <f t="shared" si="82"/>
        <v>10</v>
      </c>
      <c r="AO193" s="61">
        <f t="shared" si="83"/>
        <v>0.2</v>
      </c>
      <c r="AP193" s="61">
        <f t="shared" si="84"/>
        <v>3.8</v>
      </c>
      <c r="AQ193" s="61">
        <f t="shared" si="85"/>
        <v>0</v>
      </c>
      <c r="AR193" s="61">
        <f t="shared" si="86"/>
        <v>0.4</v>
      </c>
      <c r="AS193" s="59">
        <f t="shared" si="87"/>
        <v>9</v>
      </c>
      <c r="AT193" s="59">
        <f>IF('Indicator Data'!BD195&lt;1000,"x",ROUND((IF('Indicator Data'!L195&gt;AT$194,10,IF('Indicator Data'!L195&lt;AT$195,0,10-(AT$194-'Indicator Data'!L195)/(AT$194-AT$195)*10))),1))</f>
        <v>3.3</v>
      </c>
      <c r="AU193" s="61">
        <f t="shared" si="88"/>
        <v>6.2</v>
      </c>
      <c r="AV193" s="62">
        <f t="shared" si="89"/>
        <v>2.5</v>
      </c>
      <c r="AW193" s="59">
        <f>ROUND(IF('Indicator Data'!M195=0,0,IF('Indicator Data'!M195&gt;AW$194,10,IF('Indicator Data'!M195&lt;AW$195,0,10-(AW$194-'Indicator Data'!M195)/(AW$194-AW$195)*10))),1)</f>
        <v>4</v>
      </c>
      <c r="AX193" s="59">
        <f>ROUND(IF('Indicator Data'!N195=0,0,IF(LOG('Indicator Data'!N195)&gt;LOG(AX$194),10,IF(LOG('Indicator Data'!N195)&lt;LOG(AX$195),0,10-(LOG(AX$194)-LOG('Indicator Data'!N195))/(LOG(AX$194)-LOG(AX$195))*10))),1)</f>
        <v>2.4</v>
      </c>
      <c r="AY193" s="61">
        <f t="shared" si="90"/>
        <v>3.2</v>
      </c>
      <c r="AZ193" s="59">
        <f>'Indicator Data'!O195</f>
        <v>3</v>
      </c>
      <c r="BA193" s="59">
        <f>'Indicator Data'!P195</f>
        <v>0</v>
      </c>
      <c r="BB193" s="61">
        <f t="shared" si="91"/>
        <v>0</v>
      </c>
      <c r="BC193" s="62">
        <f t="shared" si="92"/>
        <v>2.2000000000000002</v>
      </c>
      <c r="BD193" s="16"/>
      <c r="BE193" s="108"/>
      <c r="BF193" s="4"/>
    </row>
    <row r="194" spans="1:58" s="11" customFormat="1" ht="15" customHeight="1" x14ac:dyDescent="0.25">
      <c r="A194" s="64"/>
      <c r="B194" s="65" t="s">
        <v>391</v>
      </c>
      <c r="C194" s="66">
        <v>5</v>
      </c>
      <c r="D194" s="66">
        <v>4</v>
      </c>
      <c r="E194" s="66"/>
      <c r="F194" s="66">
        <v>6</v>
      </c>
      <c r="G194" s="66">
        <v>3</v>
      </c>
      <c r="H194" s="66">
        <v>6</v>
      </c>
      <c r="I194" s="66">
        <v>6</v>
      </c>
      <c r="J194" s="66"/>
      <c r="K194" s="66">
        <v>3</v>
      </c>
      <c r="L194" s="66"/>
      <c r="M194" s="66">
        <v>5</v>
      </c>
      <c r="N194" s="67"/>
      <c r="O194" s="67"/>
      <c r="P194" s="67"/>
      <c r="Q194" s="67"/>
      <c r="R194" s="67"/>
      <c r="S194" s="67"/>
      <c r="T194" s="67"/>
      <c r="U194" s="65"/>
      <c r="V194" s="68">
        <v>2E-3</v>
      </c>
      <c r="W194" s="68">
        <v>1E-3</v>
      </c>
      <c r="X194" s="69"/>
      <c r="Y194" s="68">
        <v>0.01</v>
      </c>
      <c r="Z194" s="154">
        <v>-4.5</v>
      </c>
      <c r="AA194" s="68">
        <v>0.02</v>
      </c>
      <c r="AB194" s="68">
        <v>5.0000000000000001E-3</v>
      </c>
      <c r="AC194" s="68"/>
      <c r="AD194" s="153">
        <v>-4</v>
      </c>
      <c r="AE194" s="68"/>
      <c r="AF194" s="68">
        <v>0.03</v>
      </c>
      <c r="AG194" s="70">
        <v>0.3</v>
      </c>
      <c r="AH194" s="69"/>
      <c r="AI194" s="69"/>
      <c r="AJ194" s="69"/>
      <c r="AK194" s="69"/>
      <c r="AL194" s="69"/>
      <c r="AM194" s="69"/>
      <c r="AN194" s="69"/>
      <c r="AO194" s="69"/>
      <c r="AP194" s="69"/>
      <c r="AQ194" s="69"/>
      <c r="AR194" s="69"/>
      <c r="AS194" s="69"/>
      <c r="AT194" s="70">
        <v>0.3</v>
      </c>
      <c r="AU194" s="70"/>
      <c r="AV194" s="64"/>
      <c r="AW194" s="64">
        <v>0.95</v>
      </c>
      <c r="AX194" s="64">
        <v>0.95</v>
      </c>
      <c r="AY194" s="64"/>
      <c r="AZ194" s="64"/>
      <c r="BA194" s="64"/>
      <c r="BB194" s="64"/>
      <c r="BC194" s="64"/>
      <c r="BD194" s="16"/>
      <c r="BE194" s="4"/>
    </row>
    <row r="195" spans="1:58" s="11" customFormat="1" x14ac:dyDescent="0.25">
      <c r="A195" s="64"/>
      <c r="B195" s="65" t="s">
        <v>390</v>
      </c>
      <c r="C195" s="66">
        <v>1</v>
      </c>
      <c r="D195" s="66">
        <v>1</v>
      </c>
      <c r="E195" s="66"/>
      <c r="F195" s="66">
        <v>2</v>
      </c>
      <c r="G195" s="66">
        <v>-2</v>
      </c>
      <c r="H195" s="66">
        <v>2</v>
      </c>
      <c r="I195" s="66">
        <v>0</v>
      </c>
      <c r="J195" s="66"/>
      <c r="K195" s="66">
        <v>-2</v>
      </c>
      <c r="L195" s="66"/>
      <c r="M195" s="66">
        <v>1</v>
      </c>
      <c r="N195" s="67"/>
      <c r="O195" s="67"/>
      <c r="P195" s="67"/>
      <c r="Q195" s="67"/>
      <c r="R195" s="67"/>
      <c r="S195" s="67"/>
      <c r="T195" s="67"/>
      <c r="U195" s="65"/>
      <c r="V195" s="68">
        <v>0</v>
      </c>
      <c r="W195" s="68">
        <v>0</v>
      </c>
      <c r="X195" s="69"/>
      <c r="Y195" s="68">
        <v>0</v>
      </c>
      <c r="Z195" s="154">
        <v>-9</v>
      </c>
      <c r="AA195" s="68">
        <v>0</v>
      </c>
      <c r="AB195" s="68">
        <v>0</v>
      </c>
      <c r="AC195" s="68"/>
      <c r="AD195" s="153">
        <v>-9</v>
      </c>
      <c r="AE195" s="68"/>
      <c r="AF195" s="68">
        <v>0</v>
      </c>
      <c r="AG195" s="70">
        <v>0</v>
      </c>
      <c r="AH195" s="69"/>
      <c r="AI195" s="69"/>
      <c r="AJ195" s="69"/>
      <c r="AK195" s="69"/>
      <c r="AL195" s="69"/>
      <c r="AM195" s="69"/>
      <c r="AN195" s="69"/>
      <c r="AO195" s="69"/>
      <c r="AP195" s="69"/>
      <c r="AQ195" s="69"/>
      <c r="AR195" s="69"/>
      <c r="AS195" s="69"/>
      <c r="AT195" s="70">
        <v>0</v>
      </c>
      <c r="AU195" s="70"/>
      <c r="AV195" s="64"/>
      <c r="AW195" s="64">
        <v>0</v>
      </c>
      <c r="AX195" s="64">
        <v>0.01</v>
      </c>
      <c r="AY195" s="64"/>
      <c r="AZ195" s="64"/>
      <c r="BA195" s="64"/>
      <c r="BB195" s="64"/>
      <c r="BC195" s="64"/>
      <c r="BD195" s="16"/>
      <c r="BE195" s="4"/>
    </row>
  </sheetData>
  <sortState ref="A3:B193">
    <sortCondition ref="A3:A193"/>
  </sortState>
  <mergeCells count="1">
    <mergeCell ref="A1:BC1"/>
  </mergeCells>
  <pageMargins left="0.7" right="0.7" top="0.75" bottom="0.75" header="0.3" footer="0.3"/>
  <pageSetup paperSize="9" orientation="portrait" r:id="rId1"/>
  <ignoredErrors>
    <ignoredError sqref="AL3 AP3 K3"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95"/>
  <sheetViews>
    <sheetView showGridLines="0" zoomScaleNormal="100" workbookViewId="0">
      <pane xSplit="2" ySplit="2" topLeftCell="I3" activePane="bottomRight" state="frozen"/>
      <selection pane="topRight" activeCell="B1" sqref="B1"/>
      <selection pane="bottomLeft" activeCell="A8" sqref="A8"/>
      <selection pane="bottomRight" sqref="A1:AK1"/>
    </sheetView>
  </sheetViews>
  <sheetFormatPr defaultRowHeight="15" x14ac:dyDescent="0.25"/>
  <cols>
    <col min="1" max="1" width="25.7109375" style="1" customWidth="1"/>
    <col min="2" max="2" width="9.140625" style="1" customWidth="1"/>
    <col min="3" max="5" width="7.85546875" style="1" customWidth="1"/>
    <col min="6" max="6" width="7.85546875" style="10" customWidth="1"/>
    <col min="7" max="7" width="7.85546875" style="9" customWidth="1"/>
    <col min="8" max="8" width="7.85546875" style="8" customWidth="1"/>
    <col min="9" max="12" width="7.85546875" style="1" customWidth="1"/>
    <col min="13" max="14" width="7.85546875" style="8" customWidth="1"/>
    <col min="15" max="18" width="7.85546875" style="10" customWidth="1"/>
    <col min="19" max="19" width="7.85546875" style="8" customWidth="1"/>
    <col min="20" max="22" width="7.85546875" style="10" customWidth="1"/>
    <col min="23" max="23" width="7.85546875" style="8" customWidth="1"/>
    <col min="24" max="25" width="7.85546875" style="10" customWidth="1"/>
    <col min="26" max="26" width="7.85546875" style="8" customWidth="1"/>
    <col min="27" max="29" width="7.85546875" style="1" customWidth="1"/>
    <col min="30" max="36" width="7.85546875" style="8" customWidth="1"/>
    <col min="37" max="37" width="7.85546875" style="12" customWidth="1"/>
    <col min="38" max="16384" width="9.140625" style="1"/>
  </cols>
  <sheetData>
    <row r="1" spans="1:37" x14ac:dyDescent="0.25">
      <c r="A1" s="175"/>
      <c r="B1" s="175"/>
      <c r="C1" s="175"/>
      <c r="D1" s="175"/>
      <c r="E1" s="175"/>
      <c r="F1" s="175"/>
      <c r="G1" s="175"/>
      <c r="H1" s="175"/>
      <c r="I1" s="175"/>
      <c r="J1" s="175"/>
      <c r="K1" s="175"/>
      <c r="L1" s="175"/>
      <c r="M1" s="175"/>
      <c r="N1" s="175"/>
      <c r="O1" s="175"/>
      <c r="P1" s="175"/>
      <c r="Q1" s="175"/>
      <c r="R1" s="175"/>
      <c r="S1" s="175"/>
      <c r="T1" s="175"/>
      <c r="U1" s="175"/>
      <c r="V1" s="175"/>
      <c r="W1" s="175"/>
      <c r="X1" s="175"/>
      <c r="Y1" s="175"/>
      <c r="Z1" s="175"/>
      <c r="AA1" s="175"/>
      <c r="AB1" s="175"/>
      <c r="AC1" s="175"/>
      <c r="AD1" s="175"/>
      <c r="AE1" s="175"/>
      <c r="AF1" s="175"/>
      <c r="AG1" s="175"/>
      <c r="AH1" s="175"/>
      <c r="AI1" s="175"/>
      <c r="AJ1" s="175"/>
      <c r="AK1" s="175"/>
    </row>
    <row r="2" spans="1:37" s="13" customFormat="1" ht="114.75" customHeight="1" thickBot="1" x14ac:dyDescent="0.25">
      <c r="A2" s="131" t="s">
        <v>380</v>
      </c>
      <c r="B2" s="51" t="s">
        <v>358</v>
      </c>
      <c r="C2" s="71" t="s">
        <v>386</v>
      </c>
      <c r="D2" s="71" t="s">
        <v>387</v>
      </c>
      <c r="E2" s="72" t="s">
        <v>425</v>
      </c>
      <c r="F2" s="71" t="s">
        <v>385</v>
      </c>
      <c r="G2" s="71" t="s">
        <v>402</v>
      </c>
      <c r="H2" s="72" t="s">
        <v>399</v>
      </c>
      <c r="I2" s="73" t="s">
        <v>808</v>
      </c>
      <c r="J2" s="144" t="s">
        <v>807</v>
      </c>
      <c r="K2" s="71" t="s">
        <v>807</v>
      </c>
      <c r="L2" s="71" t="s">
        <v>395</v>
      </c>
      <c r="M2" s="72" t="s">
        <v>396</v>
      </c>
      <c r="N2" s="146" t="s">
        <v>900</v>
      </c>
      <c r="O2" s="73" t="s">
        <v>809</v>
      </c>
      <c r="P2" s="71" t="s">
        <v>464</v>
      </c>
      <c r="Q2" s="73" t="s">
        <v>384</v>
      </c>
      <c r="R2" s="71" t="s">
        <v>463</v>
      </c>
      <c r="S2" s="74" t="s">
        <v>398</v>
      </c>
      <c r="T2" s="71" t="s">
        <v>405</v>
      </c>
      <c r="U2" s="71" t="s">
        <v>406</v>
      </c>
      <c r="V2" s="71" t="s">
        <v>407</v>
      </c>
      <c r="W2" s="72" t="s">
        <v>465</v>
      </c>
      <c r="X2" s="71" t="s">
        <v>359</v>
      </c>
      <c r="Y2" s="71" t="s">
        <v>401</v>
      </c>
      <c r="Z2" s="72" t="s">
        <v>400</v>
      </c>
      <c r="AA2" s="73" t="s">
        <v>810</v>
      </c>
      <c r="AB2" s="73" t="s">
        <v>424</v>
      </c>
      <c r="AC2" s="72" t="s">
        <v>410</v>
      </c>
      <c r="AD2" s="71" t="s">
        <v>831</v>
      </c>
      <c r="AE2" s="71" t="s">
        <v>832</v>
      </c>
      <c r="AF2" s="73" t="s">
        <v>419</v>
      </c>
      <c r="AG2" s="73" t="s">
        <v>420</v>
      </c>
      <c r="AH2" s="71" t="s">
        <v>421</v>
      </c>
      <c r="AI2" s="72" t="s">
        <v>411</v>
      </c>
      <c r="AJ2" s="75" t="s">
        <v>423</v>
      </c>
      <c r="AK2" s="76" t="s">
        <v>897</v>
      </c>
    </row>
    <row r="3" spans="1:37" s="4" customFormat="1" x14ac:dyDescent="0.25">
      <c r="A3" s="131" t="s">
        <v>1</v>
      </c>
      <c r="B3" s="63" t="s">
        <v>0</v>
      </c>
      <c r="C3" s="77">
        <f>ROUND(IF('Indicator Data'!Q5="No data",IF((0.1233*LN('Indicator Data'!BA5)-0.4559)&gt;C$195,0,IF((0.1233*LN('Indicator Data'!BA5)-0.4559)&lt;C$194,10,(C$195-(0.1233*LN('Indicator Data'!BA5)-0.4559))/(C$195-C$194)*10)),IF('Indicator Data'!Q5&gt;C$195,0,IF('Indicator Data'!Q5&lt;C$194,10,(C$195-'Indicator Data'!Q5)/(C$195-C$194)*10))),1)</f>
        <v>7.4</v>
      </c>
      <c r="D3" s="77">
        <f>IF('Indicator Data'!R5="No data","x",ROUND((IF('Indicator Data'!R5&gt;D$195,10,IF('Indicator Data'!R5&lt;D$194,0,10-(D$195-'Indicator Data'!R5)/(D$195-D$194)*10))),1))</f>
        <v>5.4</v>
      </c>
      <c r="E3" s="78">
        <f>ROUND(IF(D3="x",C3,(10-GEOMEAN(((10-C3)/10*9+1),((10-D3)/10*9+1)))/9*10),1)</f>
        <v>6.5</v>
      </c>
      <c r="F3" s="77">
        <f>IF('Indicator Data'!AE5="No data","x",ROUND(IF('Indicator Data'!AE5&gt;F$195,10,IF('Indicator Data'!AE5&lt;F$194,0,10-(F$195-'Indicator Data'!AE5)/(F$195-F$194)*10)),1))</f>
        <v>9.4</v>
      </c>
      <c r="G3" s="77">
        <f>IF('Indicator Data'!AF5="No data","x",ROUND(IF('Indicator Data'!AF5&gt;G$195,10,IF('Indicator Data'!AF5&lt;G$194,0,10-(G$195-'Indicator Data'!AF5)/(G$195-G$194)*10)),1))</f>
        <v>0.7</v>
      </c>
      <c r="H3" s="78">
        <f>IF(AND(F3="x",G3="x"),"x",ROUND(AVERAGE(F3,G3),1))</f>
        <v>5.0999999999999996</v>
      </c>
      <c r="I3" s="79">
        <f>SUM(IF('Indicator Data'!S5=0,0,'Indicator Data'!S5/1000000),SUM('Indicator Data'!T5:U5))</f>
        <v>13238.289879</v>
      </c>
      <c r="J3" s="79">
        <f>I3/'Indicator Data'!BB5*1000000</f>
        <v>423.21197746789232</v>
      </c>
      <c r="K3" s="77">
        <f>IF(J3="x","x",ROUND(IF(J3&gt;K$195,10,IF(J3&lt;K$194,0,10-(K$195-J3)/(K$195-K$194)*10)),1))</f>
        <v>8.5</v>
      </c>
      <c r="L3" s="77">
        <f>IF('Indicator Data'!V5="No data","x",ROUND(IF('Indicator Data'!V5&gt;L$195,10,IF('Indicator Data'!V5&lt;L$194,0,10-(L$195-'Indicator Data'!V5)/(L$195-L$194)*10)),1))</f>
        <v>10</v>
      </c>
      <c r="M3" s="78">
        <f>ROUND(AVERAGE(K3,L3),1)</f>
        <v>9.3000000000000007</v>
      </c>
      <c r="N3" s="80">
        <f>ROUND(AVERAGE(E3,E3,H3,M3),1)</f>
        <v>6.9</v>
      </c>
      <c r="O3" s="92">
        <f>IF(AND('Indicator Data'!AJ5="No data",'Indicator Data'!AK5="No data"),0,SUM('Indicator Data'!AJ5:AL5)/1000)</f>
        <v>1166.115</v>
      </c>
      <c r="P3" s="77">
        <f>ROUND(IF(O3=0,0,IF(LOG(O3*1000)&gt;$P$195,10,IF(LOG(O3*1000)&lt;P$194,0,10-(P$195-LOG(O3*1000))/(P$195-P$194)*10))),1)</f>
        <v>10</v>
      </c>
      <c r="Q3" s="81">
        <f>O3*1000/'Indicator Data'!BB5</f>
        <v>3.7279273955757385E-2</v>
      </c>
      <c r="R3" s="77">
        <f>IF(Q3="x","x",ROUND(IF(Q3&gt;$R$195,10,IF(Q3&lt;$R$194,0,((Q3*100)/0.0052)^(1/4.0545)/6.5*10)),1))</f>
        <v>7.8</v>
      </c>
      <c r="S3" s="82">
        <f>ROUND(AVERAGE(P3,R3),1)</f>
        <v>8.9</v>
      </c>
      <c r="T3" s="77">
        <f>IF('Indicator Data'!AB5="No data","x",ROUND(IF('Indicator Data'!AB5&gt;T$195,10,IF('Indicator Data'!AB5&lt;T$194,0,10-(T$195-'Indicator Data'!AB5)/(T$195-T$194)*10)),1))</f>
        <v>0.2</v>
      </c>
      <c r="U3" s="77">
        <f>IF('Indicator Data'!AA5="No data","x",ROUND(IF('Indicator Data'!AA5&gt;U$195,10,IF('Indicator Data'!AA5&lt;U$194,0,10-(U$195-'Indicator Data'!AA5)/(U$195-U$194)*10)),1))</f>
        <v>3.4</v>
      </c>
      <c r="V3" s="77">
        <f>IF('Indicator Data'!AD5="No data","x",ROUND(IF('Indicator Data'!AD5&gt;V$195,10,IF('Indicator Data'!AD5&lt;V$194,0,10-(V$195-'Indicator Data'!AD5)/(V$195-V$194)*10)),1))</f>
        <v>0</v>
      </c>
      <c r="W3" s="78">
        <f>IF(AND(T3="x",U3="x",V3="x"),"x",ROUND(AVERAGE(T3,U3,V3),1))</f>
        <v>1.2</v>
      </c>
      <c r="X3" s="77">
        <f>IF('Indicator Data'!W5="No data","x",ROUND(IF('Indicator Data'!W5&gt;X$195,10,IF('Indicator Data'!W5&lt;X$194,0,10-(X$195-'Indicator Data'!W5)/(X$195-X$194)*10)),1))</f>
        <v>7.5</v>
      </c>
      <c r="Y3" s="77">
        <f>IF('Indicator Data'!X5="No data","x",ROUND(IF('Indicator Data'!X5&gt;Y$195,10,IF('Indicator Data'!X5&lt;Y$194,0,10-(Y$195-'Indicator Data'!X5)/(Y$195-Y$194)*10)),1))</f>
        <v>7.3</v>
      </c>
      <c r="Z3" s="78">
        <f>IF(AND(X3="x",Y3="x"),"x",ROUND(AVERAGE(Y3,X3),1))</f>
        <v>7.4</v>
      </c>
      <c r="AA3" s="92">
        <f>('Indicator Data'!AI5+'Indicator Data'!AH5*0.5+'Indicator Data'!AG5*0.25)/1000</f>
        <v>86.930499999999995</v>
      </c>
      <c r="AB3" s="83">
        <f>AA3*1000/'Indicator Data'!BB5</f>
        <v>2.7790620347143869E-3</v>
      </c>
      <c r="AC3" s="78">
        <f>IF(AB3="x","x",ROUND(IF(AB3&gt;AC$195,10,IF(AB3&lt;AC$194,0,10-(AC$195-AB3)/(AC$195-AC$194)*10)),1))</f>
        <v>0.3</v>
      </c>
      <c r="AD3" s="77">
        <f>IF('Indicator Data'!AM5="No data","x",ROUND(IF('Indicator Data'!AM5&lt;$AD$194,10,IF('Indicator Data'!AM5&gt;$AD$195,0,($AD$195-'Indicator Data'!AM5)/($AD$195-$AD$194)*10)),1))</f>
        <v>6.8</v>
      </c>
      <c r="AE3" s="77">
        <f>IF('Indicator Data'!AN5="No data","x",ROUND(IF('Indicator Data'!AN5&gt;$AE$195,10,IF('Indicator Data'!AN5&lt;$AE$194,0,10-($AE$195-'Indicator Data'!AN5)/($AE$195-$AE$194)*10)),1))</f>
        <v>7.3</v>
      </c>
      <c r="AF3" s="84" t="str">
        <f>IF('Indicator Data'!AO5="No data","x",ROUND(IF('Indicator Data'!AO5&gt;$AF$195,10,IF('Indicator Data'!AO5&lt;$AF$194,0,10-($AF$195-'Indicator Data'!AO5)/($AF$195-$AF$194)*10)),1))</f>
        <v>x</v>
      </c>
      <c r="AG3" s="84" t="str">
        <f>IF('Indicator Data'!AP5="No data","x",ROUND(IF('Indicator Data'!AP5&gt;$AG$195,10,IF('Indicator Data'!AP5&lt;$AG$194,0,10-($AG$195-'Indicator Data'!AP5)/($AG$195-$AG$194)*10)),1))</f>
        <v>x</v>
      </c>
      <c r="AH3" s="77" t="str">
        <f>IF(AF3="x","x",ROUND(IF(AG3="x",AF3,SUM(AF3*0.8,AG3*0.2)),1))</f>
        <v>x</v>
      </c>
      <c r="AI3" s="78">
        <f>ROUND(AVERAGE(AE3,AH3,AD3),1)</f>
        <v>7.1</v>
      </c>
      <c r="AJ3" s="85">
        <f>ROUND(IF(AND(W3="x",Z3="x",AI3="x"),AC3,IF(AND(W3="x",Z3="x"),(10-GEOMEAN(((10-AI3)/10*9+1),((10-AC3)/10*9+1)))/9*10,IF(AI3="x",(10-GEOMEAN(((10-W3)/10*9+1),((10-Z3)/10*9+1),((10-AC3)/10*9+1)))/9*10,IF(W3="x",(10-GEOMEAN(((10-AI3)/10*9+1),((10-Z3)/10*9+1),((10-AC3)/10*9+1)))/9*10,(10-GEOMEAN(((10-W3)/10*9+1),((10-Z3)/10*9+1),((10-AC3)/10*9+1),((10-AI3)/10*9+1)))/9*10)))),1)</f>
        <v>4.8</v>
      </c>
      <c r="AK3" s="86">
        <f>ROUND((10-GEOMEAN(((10-S3)/10*9+1),((10-AJ3)/10*9+1)))/9*10,1)</f>
        <v>7.4</v>
      </c>
    </row>
    <row r="4" spans="1:37" s="4" customFormat="1" x14ac:dyDescent="0.25">
      <c r="A4" s="131" t="s">
        <v>3</v>
      </c>
      <c r="B4" s="63" t="s">
        <v>2</v>
      </c>
      <c r="C4" s="77">
        <f>ROUND(IF('Indicator Data'!Q6="No data",IF((0.1233*LN('Indicator Data'!BA6)-0.4559)&gt;C$195,0,IF((0.1233*LN('Indicator Data'!BA6)-0.4559)&lt;C$194,10,(C$195-(0.1233*LN('Indicator Data'!BA6)-0.4559))/(C$195-C$194)*10)),IF('Indicator Data'!Q6&gt;C$195,0,IF('Indicator Data'!Q6&lt;C$194,10,(C$195-'Indicator Data'!Q6)/(C$195-C$194)*10))),1)</f>
        <v>3.6</v>
      </c>
      <c r="D4" s="77">
        <f>IF('Indicator Data'!R6="No data","x",ROUND((IF('Indicator Data'!R6&gt;D$195,10,IF('Indicator Data'!R6&lt;D$194,0,10-(D$195-'Indicator Data'!R6)/(D$195-D$194)*10))),1))</f>
        <v>0</v>
      </c>
      <c r="E4" s="78">
        <f t="shared" ref="E4:E67" si="0">ROUND(IF(D4="x",C4,(10-GEOMEAN(((10-C4)/10*9+1),((10-D4)/10*9+1)))/9*10),1)</f>
        <v>2</v>
      </c>
      <c r="F4" s="77">
        <f>IF('Indicator Data'!AE6="No data","x",ROUND(IF('Indicator Data'!AE6&gt;F$195,10,IF('Indicator Data'!AE6&lt;F$194,0,10-(F$195-'Indicator Data'!AE6)/(F$195-F$194)*10)),1))</f>
        <v>3.3</v>
      </c>
      <c r="G4" s="77">
        <f>IF('Indicator Data'!AF6="No data","x",ROUND(IF('Indicator Data'!AF6&gt;G$195,10,IF('Indicator Data'!AF6&lt;G$194,0,10-(G$195-'Indicator Data'!AF6)/(G$195-G$194)*10)),1))</f>
        <v>1</v>
      </c>
      <c r="H4" s="78">
        <f t="shared" ref="H4:H67" si="1">IF(AND(F4="x",G4="x"),"x",ROUND(AVERAGE(F4,G4),1))</f>
        <v>2.2000000000000002</v>
      </c>
      <c r="I4" s="79">
        <f>SUM(IF('Indicator Data'!S6=0,0,'Indicator Data'!S6/1000000),SUM('Indicator Data'!T6:U6))</f>
        <v>612.70334100000002</v>
      </c>
      <c r="J4" s="79">
        <f>I4/'Indicator Data'!BB6*1000000</f>
        <v>211.68030160910013</v>
      </c>
      <c r="K4" s="77">
        <f t="shared" ref="K4:K67" si="2">IF(J4="x","x",ROUND(IF(J4&gt;K$195,10,IF(J4&lt;K$194,0,10-(K$195-J4)/(K$195-K$194)*10)),1))</f>
        <v>4.2</v>
      </c>
      <c r="L4" s="77">
        <f>IF('Indicator Data'!V6="No data","x",ROUND(IF('Indicator Data'!V6&gt;L$195,10,IF('Indicator Data'!V6&lt;L$194,0,10-(L$195-'Indicator Data'!V6)/(L$195-L$194)*10)),1))</f>
        <v>1.5</v>
      </c>
      <c r="M4" s="78">
        <f t="shared" ref="M4:M67" si="3">ROUND(AVERAGE(K4,L4),1)</f>
        <v>2.9</v>
      </c>
      <c r="N4" s="80">
        <f t="shared" ref="N4:N67" si="4">ROUND(AVERAGE(E4,E4,H4,M4),1)</f>
        <v>2.2999999999999998</v>
      </c>
      <c r="O4" s="92">
        <f>IF(AND('Indicator Data'!AJ6="No data",'Indicator Data'!AK6="No data"),0,SUM('Indicator Data'!AJ6:AL6)/1000)</f>
        <v>0.104</v>
      </c>
      <c r="P4" s="77">
        <f t="shared" ref="P4:P67" si="5">ROUND(IF(O4=0,0,IF(LOG(O4*1000)&gt;$P$195,10,IF(LOG(O4*1000)&lt;P$194,0,10-(P$195-LOG(O4*1000))/(P$195-P$194)*10))),1)</f>
        <v>0</v>
      </c>
      <c r="Q4" s="81">
        <f>O4*1000/'Indicator Data'!BB6</f>
        <v>3.5930522806381123E-5</v>
      </c>
      <c r="R4" s="77">
        <f t="shared" ref="R4:R67" si="6">IF(Q4="x","x",ROUND(IF(Q4&gt;$R$195,10,IF(Q4&lt;$R$194,0,((Q4*100)/0.0052)^(1/4.0545)/6.5*10)),1))</f>
        <v>0</v>
      </c>
      <c r="S4" s="82">
        <f t="shared" ref="S4:S67" si="7">ROUND(AVERAGE(P4,R4),1)</f>
        <v>0</v>
      </c>
      <c r="T4" s="77">
        <f>IF('Indicator Data'!AB6="No data","x",ROUND(IF('Indicator Data'!AB6&gt;T$195,10,IF('Indicator Data'!AB6&lt;T$194,0,10-(T$195-'Indicator Data'!AB6)/(T$195-T$194)*10)),1))</f>
        <v>0.2</v>
      </c>
      <c r="U4" s="77">
        <f>IF('Indicator Data'!AA6="No data","x",ROUND(IF('Indicator Data'!AA6&gt;U$195,10,IF('Indicator Data'!AA6&lt;U$194,0,10-(U$195-'Indicator Data'!AA6)/(U$195-U$194)*10)),1))</f>
        <v>0.3</v>
      </c>
      <c r="V4" s="77" t="str">
        <f>IF('Indicator Data'!AD6="No data","x",ROUND(IF('Indicator Data'!AD6&gt;V$195,10,IF('Indicator Data'!AD6&lt;V$194,0,10-(V$195-'Indicator Data'!AD6)/(V$195-V$194)*10)),1))</f>
        <v>x</v>
      </c>
      <c r="W4" s="78">
        <f t="shared" ref="W4:W67" si="8">IF(AND(T4="x",U4="x",V4="x"),"x",ROUND(AVERAGE(T4,U4,V4),1))</f>
        <v>0.3</v>
      </c>
      <c r="X4" s="77">
        <f>IF('Indicator Data'!W6="No data","x",ROUND(IF('Indicator Data'!W6&gt;X$195,10,IF('Indicator Data'!W6&lt;X$194,0,10-(X$195-'Indicator Data'!W6)/(X$195-X$194)*10)),1))</f>
        <v>1.1000000000000001</v>
      </c>
      <c r="Y4" s="77">
        <f>IF('Indicator Data'!X6="No data","x",ROUND(IF('Indicator Data'!X6&gt;Y$195,10,IF('Indicator Data'!X6&lt;Y$194,0,10-(Y$195-'Indicator Data'!X6)/(Y$195-Y$194)*10)),1))</f>
        <v>1.4</v>
      </c>
      <c r="Z4" s="78">
        <f t="shared" ref="Z4:Z67" si="9">IF(AND(X4="x",Y4="x"),"x",ROUND(AVERAGE(Y4,X4),1))</f>
        <v>1.3</v>
      </c>
      <c r="AA4" s="92">
        <f>('Indicator Data'!AI6+'Indicator Data'!AH6*0.5+'Indicator Data'!AG6*0.25)/1000</f>
        <v>42</v>
      </c>
      <c r="AB4" s="83">
        <f>AA4*1000/'Indicator Data'!BB6</f>
        <v>1.451040344103853E-2</v>
      </c>
      <c r="AC4" s="78">
        <f t="shared" ref="AC4:AC67" si="10">IF(AB4="x","x",ROUND(IF(AB4&gt;AC$195,10,IF(AB4&lt;AC$194,0,10-(AC$195-AB4)/(AC$195-AC$194)*10)),1))</f>
        <v>1.5</v>
      </c>
      <c r="AD4" s="77">
        <f>IF('Indicator Data'!AM6="No data","x",ROUND(IF('Indicator Data'!AM6&lt;$AD$194,10,IF('Indicator Data'!AM6&gt;$AD$195,0,($AD$195-'Indicator Data'!AM6)/($AD$195-$AD$194)*10)),1))</f>
        <v>3.9</v>
      </c>
      <c r="AE4" s="77">
        <f>IF('Indicator Data'!AN6="No data","x",ROUND(IF('Indicator Data'!AN6&gt;$AE$195,10,IF('Indicator Data'!AN6&lt;$AE$194,0,10-($AE$195-'Indicator Data'!AN6)/($AE$195-$AE$194)*10)),1))</f>
        <v>0</v>
      </c>
      <c r="AF4" s="84">
        <f>IF('Indicator Data'!AO6="No data","x",ROUND(IF('Indicator Data'!AO6&gt;$AF$195,10,IF('Indicator Data'!AO6&lt;$AF$194,0,10-($AF$195-'Indicator Data'!AO6)/($AF$195-$AF$194)*10)),1))</f>
        <v>6</v>
      </c>
      <c r="AG4" s="84">
        <f>IF('Indicator Data'!AP6="No data","x",ROUND(IF('Indicator Data'!AP6&gt;$AG$195,10,IF('Indicator Data'!AP6&lt;$AG$194,0,10-($AG$195-'Indicator Data'!AP6)/($AG$195-$AG$194)*10)),1))</f>
        <v>5.2</v>
      </c>
      <c r="AH4" s="77">
        <f t="shared" ref="AH4:AH67" si="11">IF(AF4="x","x",ROUND(IF(AG4="x",AF4,SUM(AF4*0.8,AG4*0.2)),1))</f>
        <v>5.8</v>
      </c>
      <c r="AI4" s="78">
        <f t="shared" ref="AI4:AI67" si="12">ROUND(AVERAGE(AE4,AH4,AD4),1)</f>
        <v>3.2</v>
      </c>
      <c r="AJ4" s="85">
        <f t="shared" ref="AJ4:AJ67" si="13">ROUND(IF(AND(W4="x",Z4="x",AI4="x"),AC4,IF(AND(W4="x",Z4="x"),(10-GEOMEAN(((10-AI4)/10*9+1),((10-AC4)/10*9+1)))/9*10,IF(AI4="x",(10-GEOMEAN(((10-W4)/10*9+1),((10-Z4)/10*9+1),((10-AC4)/10*9+1)))/9*10,IF(W4="x",(10-GEOMEAN(((10-AI4)/10*9+1),((10-Z4)/10*9+1),((10-AC4)/10*9+1)))/9*10,(10-GEOMEAN(((10-W4)/10*9+1),((10-Z4)/10*9+1),((10-AC4)/10*9+1),((10-AI4)/10*9+1)))/9*10)))),1)</f>
        <v>1.6</v>
      </c>
      <c r="AK4" s="86">
        <f t="shared" ref="AK4:AK67" si="14">ROUND((10-GEOMEAN(((10-S4)/10*9+1),((10-AJ4)/10*9+1)))/9*10,1)</f>
        <v>0.8</v>
      </c>
    </row>
    <row r="5" spans="1:37" s="4" customFormat="1" x14ac:dyDescent="0.25">
      <c r="A5" s="131" t="s">
        <v>5</v>
      </c>
      <c r="B5" s="63" t="s">
        <v>4</v>
      </c>
      <c r="C5" s="77">
        <f>ROUND(IF('Indicator Data'!Q7="No data",IF((0.1233*LN('Indicator Data'!BA7)-0.4559)&gt;C$195,0,IF((0.1233*LN('Indicator Data'!BA7)-0.4559)&lt;C$194,10,(C$195-(0.1233*LN('Indicator Data'!BA7)-0.4559))/(C$195-C$194)*10)),IF('Indicator Data'!Q7&gt;C$195,0,IF('Indicator Data'!Q7&lt;C$194,10,(C$195-'Indicator Data'!Q7)/(C$195-C$194)*10))),1)</f>
        <v>3.6</v>
      </c>
      <c r="D5" s="77" t="str">
        <f>IF('Indicator Data'!R7="No data","x",ROUND((IF('Indicator Data'!R7&gt;D$195,10,IF('Indicator Data'!R7&lt;D$194,0,10-(D$195-'Indicator Data'!R7)/(D$195-D$194)*10))),1))</f>
        <v>x</v>
      </c>
      <c r="E5" s="78">
        <f t="shared" si="0"/>
        <v>3.6</v>
      </c>
      <c r="F5" s="77">
        <f>IF('Indicator Data'!AE7="No data","x",ROUND(IF('Indicator Data'!AE7&gt;F$195,10,IF('Indicator Data'!AE7&lt;F$194,0,10-(F$195-'Indicator Data'!AE7)/(F$195-F$194)*10)),1))</f>
        <v>5.7</v>
      </c>
      <c r="G5" s="77" t="str">
        <f>IF('Indicator Data'!AF7="No data","x",ROUND(IF('Indicator Data'!AF7&gt;G$195,10,IF('Indicator Data'!AF7&lt;G$194,0,10-(G$195-'Indicator Data'!AF7)/(G$195-G$194)*10)),1))</f>
        <v>x</v>
      </c>
      <c r="H5" s="78">
        <f t="shared" si="1"/>
        <v>5.7</v>
      </c>
      <c r="I5" s="79">
        <f>SUM(IF('Indicator Data'!S7=0,0,'Indicator Data'!S7/1000000),SUM('Indicator Data'!T7:U7))</f>
        <v>419.939438</v>
      </c>
      <c r="J5" s="79">
        <f>I5/'Indicator Data'!BB7*1000000</f>
        <v>10.517167858195709</v>
      </c>
      <c r="K5" s="77">
        <f t="shared" si="2"/>
        <v>0.2</v>
      </c>
      <c r="L5" s="77">
        <f>IF('Indicator Data'!V7="No data","x",ROUND(IF('Indicator Data'!V7&gt;L$195,10,IF('Indicator Data'!V7&lt;L$194,0,10-(L$195-'Indicator Data'!V7)/(L$195-L$194)*10)),1))</f>
        <v>0.1</v>
      </c>
      <c r="M5" s="78">
        <f t="shared" si="3"/>
        <v>0.2</v>
      </c>
      <c r="N5" s="80">
        <f t="shared" si="4"/>
        <v>3.3</v>
      </c>
      <c r="O5" s="92">
        <f>IF(AND('Indicator Data'!AJ7="No data",'Indicator Data'!AK7="No data"),0,SUM('Indicator Data'!AJ7:AL7)/1000)</f>
        <v>95.460999999999999</v>
      </c>
      <c r="P5" s="77">
        <f t="shared" si="5"/>
        <v>6.6</v>
      </c>
      <c r="Q5" s="81">
        <f>O5*1000/'Indicator Data'!BB7</f>
        <v>2.3907717876957787E-3</v>
      </c>
      <c r="R5" s="77">
        <f t="shared" si="6"/>
        <v>4</v>
      </c>
      <c r="S5" s="82">
        <f t="shared" si="7"/>
        <v>5.3</v>
      </c>
      <c r="T5" s="77">
        <f>IF('Indicator Data'!AB7="No data","x",ROUND(IF('Indicator Data'!AB7&gt;T$195,10,IF('Indicator Data'!AB7&lt;T$194,0,10-(T$195-'Indicator Data'!AB7)/(T$195-T$194)*10)),1))</f>
        <v>0.2</v>
      </c>
      <c r="U5" s="77">
        <f>IF('Indicator Data'!AA7="No data","x",ROUND(IF('Indicator Data'!AA7&gt;U$195,10,IF('Indicator Data'!AA7&lt;U$194,0,10-(U$195-'Indicator Data'!AA7)/(U$195-U$194)*10)),1))</f>
        <v>1.5</v>
      </c>
      <c r="V5" s="77">
        <f>IF('Indicator Data'!AD7="No data","x",ROUND(IF('Indicator Data'!AD7&gt;V$195,10,IF('Indicator Data'!AD7&lt;V$194,0,10-(V$195-'Indicator Data'!AD7)/(V$195-V$194)*10)),1))</f>
        <v>0</v>
      </c>
      <c r="W5" s="78">
        <f t="shared" si="8"/>
        <v>0.6</v>
      </c>
      <c r="X5" s="77">
        <f>IF('Indicator Data'!W7="No data","x",ROUND(IF('Indicator Data'!W7&gt;X$195,10,IF('Indicator Data'!W7&lt;X$194,0,10-(X$195-'Indicator Data'!W7)/(X$195-X$194)*10)),1))</f>
        <v>1.9</v>
      </c>
      <c r="Y5" s="77">
        <f>IF('Indicator Data'!X7="No data","x",ROUND(IF('Indicator Data'!X7&gt;Y$195,10,IF('Indicator Data'!X7&lt;Y$194,0,10-(Y$195-'Indicator Data'!X7)/(Y$195-Y$194)*10)),1))</f>
        <v>0.8</v>
      </c>
      <c r="Z5" s="78">
        <f t="shared" si="9"/>
        <v>1.4</v>
      </c>
      <c r="AA5" s="92">
        <f>('Indicator Data'!AI7+'Indicator Data'!AH7*0.5+'Indicator Data'!AG7*0.25)/1000</f>
        <v>0.21</v>
      </c>
      <c r="AB5" s="83">
        <f>AA5*1000/'Indicator Data'!BB7</f>
        <v>5.2593423012132022E-6</v>
      </c>
      <c r="AC5" s="78">
        <f t="shared" si="10"/>
        <v>0</v>
      </c>
      <c r="AD5" s="77">
        <f>IF('Indicator Data'!AM7="No data","x",ROUND(IF('Indicator Data'!AM7&lt;$AD$194,10,IF('Indicator Data'!AM7&gt;$AD$195,0,($AD$195-'Indicator Data'!AM7)/($AD$195-$AD$194)*10)),1))</f>
        <v>0.8</v>
      </c>
      <c r="AE5" s="77">
        <f>IF('Indicator Data'!AN7="No data","x",ROUND(IF('Indicator Data'!AN7&gt;$AE$195,10,IF('Indicator Data'!AN7&lt;$AE$194,0,10-($AE$195-'Indicator Data'!AN7)/($AE$195-$AE$194)*10)),1))</f>
        <v>0</v>
      </c>
      <c r="AF5" s="84">
        <f>IF('Indicator Data'!AO7="No data","x",ROUND(IF('Indicator Data'!AO7&gt;$AF$195,10,IF('Indicator Data'!AO7&lt;$AF$194,0,10-($AF$195-'Indicator Data'!AO7)/($AF$195-$AF$194)*10)),1))</f>
        <v>4.5999999999999996</v>
      </c>
      <c r="AG5" s="84">
        <f>IF('Indicator Data'!AP7="No data","x",ROUND(IF('Indicator Data'!AP7&gt;$AG$195,10,IF('Indicator Data'!AP7&lt;$AG$194,0,10-($AG$195-'Indicator Data'!AP7)/($AG$195-$AG$194)*10)),1))</f>
        <v>2.8</v>
      </c>
      <c r="AH5" s="77">
        <f t="shared" si="11"/>
        <v>4.2</v>
      </c>
      <c r="AI5" s="78">
        <f t="shared" si="12"/>
        <v>1.7</v>
      </c>
      <c r="AJ5" s="85">
        <f t="shared" si="13"/>
        <v>0.9</v>
      </c>
      <c r="AK5" s="86">
        <f t="shared" si="14"/>
        <v>3.4</v>
      </c>
    </row>
    <row r="6" spans="1:37" s="4" customFormat="1" x14ac:dyDescent="0.25">
      <c r="A6" s="131" t="s">
        <v>7</v>
      </c>
      <c r="B6" s="63" t="s">
        <v>6</v>
      </c>
      <c r="C6" s="77">
        <f>ROUND(IF('Indicator Data'!Q8="No data",IF((0.1233*LN('Indicator Data'!BA8)-0.4559)&gt;C$195,0,IF((0.1233*LN('Indicator Data'!BA8)-0.4559)&lt;C$194,10,(C$195-(0.1233*LN('Indicator Data'!BA8)-0.4559))/(C$195-C$194)*10)),IF('Indicator Data'!Q8&gt;C$195,0,IF('Indicator Data'!Q8&lt;C$194,10,(C$195-'Indicator Data'!Q8)/(C$195-C$194)*10))),1)</f>
        <v>6.5</v>
      </c>
      <c r="D6" s="77" t="str">
        <f>IF('Indicator Data'!R8="No data","x",ROUND((IF('Indicator Data'!R8&gt;D$195,10,IF('Indicator Data'!R8&lt;D$194,0,10-(D$195-'Indicator Data'!R8)/(D$195-D$194)*10))),1))</f>
        <v>x</v>
      </c>
      <c r="E6" s="78">
        <f t="shared" si="0"/>
        <v>6.5</v>
      </c>
      <c r="F6" s="77" t="str">
        <f>IF('Indicator Data'!AE8="No data","x",ROUND(IF('Indicator Data'!AE8&gt;F$195,10,IF('Indicator Data'!AE8&lt;F$194,0,10-(F$195-'Indicator Data'!AE8)/(F$195-F$194)*10)),1))</f>
        <v>x</v>
      </c>
      <c r="G6" s="77">
        <f>IF('Indicator Data'!AF8="No data","x",ROUND(IF('Indicator Data'!AF8&gt;G$195,10,IF('Indicator Data'!AF8&lt;G$194,0,10-(G$195-'Indicator Data'!AF8)/(G$195-G$194)*10)),1))</f>
        <v>4.4000000000000004</v>
      </c>
      <c r="H6" s="78">
        <f t="shared" si="1"/>
        <v>4.4000000000000004</v>
      </c>
      <c r="I6" s="79">
        <f>SUM(IF('Indicator Data'!S8=0,0,'Indicator Data'!S8/1000000),SUM('Indicator Data'!T8:U8))</f>
        <v>557.25946400000009</v>
      </c>
      <c r="J6" s="79">
        <f>I6/'Indicator Data'!BB8*1000000</f>
        <v>25.172918366007433</v>
      </c>
      <c r="K6" s="77">
        <f t="shared" si="2"/>
        <v>0.5</v>
      </c>
      <c r="L6" s="77">
        <f>IF('Indicator Data'!V8="No data","x",ROUND(IF('Indicator Data'!V8&gt;L$195,10,IF('Indicator Data'!V8&lt;L$194,0,10-(L$195-'Indicator Data'!V8)/(L$195-L$194)*10)),1))</f>
        <v>0.2</v>
      </c>
      <c r="M6" s="78">
        <f t="shared" si="3"/>
        <v>0.4</v>
      </c>
      <c r="N6" s="80">
        <f t="shared" si="4"/>
        <v>4.5</v>
      </c>
      <c r="O6" s="92">
        <f>IF(AND('Indicator Data'!AJ8="No data",'Indicator Data'!AK8="No data"),0,SUM('Indicator Data'!AJ8:AL8)/1000)</f>
        <v>29.757999999999999</v>
      </c>
      <c r="P6" s="77">
        <f t="shared" si="5"/>
        <v>4.9000000000000004</v>
      </c>
      <c r="Q6" s="81">
        <f>O6*1000/'Indicator Data'!BB8</f>
        <v>1.3442494082714208E-3</v>
      </c>
      <c r="R6" s="77">
        <f t="shared" si="6"/>
        <v>3.4</v>
      </c>
      <c r="S6" s="82">
        <f t="shared" si="7"/>
        <v>4.2</v>
      </c>
      <c r="T6" s="77">
        <f>IF('Indicator Data'!AB8="No data","x",ROUND(IF('Indicator Data'!AB8&gt;T$195,10,IF('Indicator Data'!AB8&lt;T$194,0,10-(T$195-'Indicator Data'!AB8)/(T$195-T$194)*10)),1))</f>
        <v>4.8</v>
      </c>
      <c r="U6" s="77">
        <f>IF('Indicator Data'!AA8="No data","x",ROUND(IF('Indicator Data'!AA8&gt;U$195,10,IF('Indicator Data'!AA8&lt;U$194,0,10-(U$195-'Indicator Data'!AA8)/(U$195-U$194)*10)),1))</f>
        <v>5.8</v>
      </c>
      <c r="V6" s="77">
        <f>IF('Indicator Data'!AD8="No data","x",ROUND(IF('Indicator Data'!AD8&gt;V$195,10,IF('Indicator Data'!AD8&lt;V$194,0,10-(V$195-'Indicator Data'!AD8)/(V$195-V$194)*10)),1))</f>
        <v>8.1</v>
      </c>
      <c r="W6" s="78">
        <f t="shared" si="8"/>
        <v>6.2</v>
      </c>
      <c r="X6" s="77">
        <f>IF('Indicator Data'!W8="No data","x",ROUND(IF('Indicator Data'!W8&gt;X$195,10,IF('Indicator Data'!W8&lt;X$194,0,10-(X$195-'Indicator Data'!W8)/(X$195-X$194)*10)),1))</f>
        <v>10</v>
      </c>
      <c r="Y6" s="77">
        <f>IF('Indicator Data'!X8="No data","x",ROUND(IF('Indicator Data'!X8&gt;Y$195,10,IF('Indicator Data'!X8&lt;Y$194,0,10-(Y$195-'Indicator Data'!X8)/(Y$195-Y$194)*10)),1))</f>
        <v>3.5</v>
      </c>
      <c r="Z6" s="78">
        <f t="shared" si="9"/>
        <v>6.8</v>
      </c>
      <c r="AA6" s="92">
        <f>('Indicator Data'!AI8+'Indicator Data'!AH8*0.5+'Indicator Data'!AG8*0.25)/1000</f>
        <v>0.84499999999999997</v>
      </c>
      <c r="AB6" s="83">
        <f>AA6*1000/'Indicator Data'!BB8</f>
        <v>3.817093722660631E-5</v>
      </c>
      <c r="AC6" s="78">
        <f t="shared" si="10"/>
        <v>0</v>
      </c>
      <c r="AD6" s="77">
        <f>IF('Indicator Data'!AM8="No data","x",ROUND(IF('Indicator Data'!AM8&lt;$AD$194,10,IF('Indicator Data'!AM8&gt;$AD$195,0,($AD$195-'Indicator Data'!AM8)/($AD$195-$AD$194)*10)),1))</f>
        <v>3.7</v>
      </c>
      <c r="AE6" s="77">
        <f>IF('Indicator Data'!AN8="No data","x",ROUND(IF('Indicator Data'!AN8&gt;$AE$195,10,IF('Indicator Data'!AN8&lt;$AE$194,0,10-($AE$195-'Indicator Data'!AN8)/($AE$195-$AE$194)*10)),1))</f>
        <v>3.1</v>
      </c>
      <c r="AF6" s="84">
        <f>IF('Indicator Data'!AO8="No data","x",ROUND(IF('Indicator Data'!AO8&gt;$AF$195,10,IF('Indicator Data'!AO8&lt;$AF$194,0,10-($AF$195-'Indicator Data'!AO8)/($AF$195-$AF$194)*10)),1))</f>
        <v>6.9</v>
      </c>
      <c r="AG6" s="84">
        <f>IF('Indicator Data'!AP8="No data","x",ROUND(IF('Indicator Data'!AP8&gt;$AG$195,10,IF('Indicator Data'!AP8&lt;$AG$194,0,10-($AG$195-'Indicator Data'!AP8)/($AG$195-$AG$194)*10)),1))</f>
        <v>6.9</v>
      </c>
      <c r="AH6" s="77">
        <f t="shared" si="11"/>
        <v>6.9</v>
      </c>
      <c r="AI6" s="78">
        <f t="shared" si="12"/>
        <v>4.5999999999999996</v>
      </c>
      <c r="AJ6" s="85">
        <f t="shared" si="13"/>
        <v>4.9000000000000004</v>
      </c>
      <c r="AK6" s="86">
        <f t="shared" si="14"/>
        <v>4.5999999999999996</v>
      </c>
    </row>
    <row r="7" spans="1:37" s="4" customFormat="1" x14ac:dyDescent="0.25">
      <c r="A7" s="131" t="s">
        <v>9</v>
      </c>
      <c r="B7" s="63" t="s">
        <v>8</v>
      </c>
      <c r="C7" s="77">
        <f>ROUND(IF('Indicator Data'!Q9="No data",IF((0.1233*LN('Indicator Data'!BA9)-0.4559)&gt;C$195,0,IF((0.1233*LN('Indicator Data'!BA9)-0.4559)&lt;C$194,10,(C$195-(0.1233*LN('Indicator Data'!BA9)-0.4559))/(C$195-C$194)*10)),IF('Indicator Data'!Q9&gt;C$195,0,IF('Indicator Data'!Q9&lt;C$194,10,(C$195-'Indicator Data'!Q9)/(C$195-C$194)*10))),1)</f>
        <v>2.7</v>
      </c>
      <c r="D7" s="77" t="str">
        <f>IF('Indicator Data'!R9="No data","x",ROUND((IF('Indicator Data'!R9&gt;D$195,10,IF('Indicator Data'!R9&lt;D$194,0,10-(D$195-'Indicator Data'!R9)/(D$195-D$194)*10))),1))</f>
        <v>x</v>
      </c>
      <c r="E7" s="78">
        <f t="shared" si="0"/>
        <v>2.7</v>
      </c>
      <c r="F7" s="77" t="str">
        <f>IF('Indicator Data'!AE9="No data","x",ROUND(IF('Indicator Data'!AE9&gt;F$195,10,IF('Indicator Data'!AE9&lt;F$194,0,10-(F$195-'Indicator Data'!AE9)/(F$195-F$194)*10)),1))</f>
        <v>x</v>
      </c>
      <c r="G7" s="77" t="str">
        <f>IF('Indicator Data'!AF9="No data","x",ROUND(IF('Indicator Data'!AF9&gt;G$195,10,IF('Indicator Data'!AF9&lt;G$194,0,10-(G$195-'Indicator Data'!AF9)/(G$195-G$194)*10)),1))</f>
        <v>x</v>
      </c>
      <c r="H7" s="78" t="str">
        <f t="shared" si="1"/>
        <v>x</v>
      </c>
      <c r="I7" s="79">
        <f>SUM(IF('Indicator Data'!S9=0,0,'Indicator Data'!S9/1000000),SUM('Indicator Data'!T9:U9))</f>
        <v>4.5400140000000002</v>
      </c>
      <c r="J7" s="79">
        <f>I7/'Indicator Data'!BB9*1000000</f>
        <v>49.943500214514373</v>
      </c>
      <c r="K7" s="77">
        <f t="shared" si="2"/>
        <v>1</v>
      </c>
      <c r="L7" s="77">
        <f>IF('Indicator Data'!V9="No data","x",ROUND(IF('Indicator Data'!V9&gt;L$195,10,IF('Indicator Data'!V9&lt;L$194,0,10-(L$195-'Indicator Data'!V9)/(L$195-L$194)*10)),1))</f>
        <v>0.1</v>
      </c>
      <c r="M7" s="78">
        <f t="shared" si="3"/>
        <v>0.6</v>
      </c>
      <c r="N7" s="80">
        <f t="shared" si="4"/>
        <v>2</v>
      </c>
      <c r="O7" s="92">
        <f>IF(AND('Indicator Data'!AJ9="No data",'Indicator Data'!AK9="No data"),0,SUM('Indicator Data'!AJ9:AL9)/1000)</f>
        <v>0</v>
      </c>
      <c r="P7" s="77">
        <f t="shared" si="5"/>
        <v>0</v>
      </c>
      <c r="Q7" s="81">
        <f>O7*1000/'Indicator Data'!BB9</f>
        <v>0</v>
      </c>
      <c r="R7" s="77">
        <f t="shared" si="6"/>
        <v>0</v>
      </c>
      <c r="S7" s="82">
        <f t="shared" si="7"/>
        <v>0</v>
      </c>
      <c r="T7" s="77" t="str">
        <f>IF('Indicator Data'!AB9="No data","x",ROUND(IF('Indicator Data'!AB9&gt;T$195,10,IF('Indicator Data'!AB9&lt;T$194,0,10-(T$195-'Indicator Data'!AB9)/(T$195-T$194)*10)),1))</f>
        <v>x</v>
      </c>
      <c r="U7" s="77">
        <f>IF('Indicator Data'!AA9="No data","x",ROUND(IF('Indicator Data'!AA9&gt;U$195,10,IF('Indicator Data'!AA9&lt;U$194,0,10-(U$195-'Indicator Data'!AA9)/(U$195-U$194)*10)),1))</f>
        <v>0.2</v>
      </c>
      <c r="V7" s="77" t="str">
        <f>IF('Indicator Data'!AD9="No data","x",ROUND(IF('Indicator Data'!AD9&gt;V$195,10,IF('Indicator Data'!AD9&lt;V$194,0,10-(V$195-'Indicator Data'!AD9)/(V$195-V$194)*10)),1))</f>
        <v>x</v>
      </c>
      <c r="W7" s="78">
        <f t="shared" si="8"/>
        <v>0.2</v>
      </c>
      <c r="X7" s="77">
        <f>IF('Indicator Data'!W9="No data","x",ROUND(IF('Indicator Data'!W9&gt;X$195,10,IF('Indicator Data'!W9&lt;X$194,0,10-(X$195-'Indicator Data'!W9)/(X$195-X$194)*10)),1))</f>
        <v>0.7</v>
      </c>
      <c r="Y7" s="77" t="str">
        <f>IF('Indicator Data'!X9="No data","x",ROUND(IF('Indicator Data'!X9&gt;Y$195,10,IF('Indicator Data'!X9&lt;Y$194,0,10-(Y$195-'Indicator Data'!X9)/(Y$195-Y$194)*10)),1))</f>
        <v>x</v>
      </c>
      <c r="Z7" s="78">
        <f t="shared" si="9"/>
        <v>0.7</v>
      </c>
      <c r="AA7" s="92">
        <f>('Indicator Data'!AI9+'Indicator Data'!AH9*0.5+'Indicator Data'!AG9*0.25)/1000</f>
        <v>0</v>
      </c>
      <c r="AB7" s="83">
        <f>AA7*1000/'Indicator Data'!BB9</f>
        <v>0</v>
      </c>
      <c r="AC7" s="78">
        <f t="shared" si="10"/>
        <v>0</v>
      </c>
      <c r="AD7" s="77">
        <f>IF('Indicator Data'!AM9="No data","x",ROUND(IF('Indicator Data'!AM9&lt;$AD$194,10,IF('Indicator Data'!AM9&gt;$AD$195,0,($AD$195-'Indicator Data'!AM9)/($AD$195-$AD$194)*10)),1))</f>
        <v>4.7</v>
      </c>
      <c r="AE7" s="77">
        <f>IF('Indicator Data'!AN9="No data","x",ROUND(IF('Indicator Data'!AN9&gt;$AE$195,10,IF('Indicator Data'!AN9&lt;$AE$194,0,10-($AE$195-'Indicator Data'!AN9)/($AE$195-$AE$194)*10)),1))</f>
        <v>4.9000000000000004</v>
      </c>
      <c r="AF7" s="84">
        <f>IF('Indicator Data'!AO9="No data","x",ROUND(IF('Indicator Data'!AO9&gt;$AF$195,10,IF('Indicator Data'!AO9&lt;$AF$194,0,10-($AF$195-'Indicator Data'!AO9)/($AF$195-$AF$194)*10)),1))</f>
        <v>1.8</v>
      </c>
      <c r="AG7" s="84" t="str">
        <f>IF('Indicator Data'!AP9="No data","x",ROUND(IF('Indicator Data'!AP9&gt;$AG$195,10,IF('Indicator Data'!AP9&lt;$AG$194,0,10-($AG$195-'Indicator Data'!AP9)/($AG$195-$AG$194)*10)),1))</f>
        <v>x</v>
      </c>
      <c r="AH7" s="77">
        <f t="shared" si="11"/>
        <v>1.8</v>
      </c>
      <c r="AI7" s="78">
        <f t="shared" si="12"/>
        <v>3.8</v>
      </c>
      <c r="AJ7" s="85">
        <f t="shared" si="13"/>
        <v>1.3</v>
      </c>
      <c r="AK7" s="86">
        <f t="shared" si="14"/>
        <v>0.7</v>
      </c>
    </row>
    <row r="8" spans="1:37" s="4" customFormat="1" x14ac:dyDescent="0.25">
      <c r="A8" s="131" t="s">
        <v>11</v>
      </c>
      <c r="B8" s="63" t="s">
        <v>10</v>
      </c>
      <c r="C8" s="77">
        <f>ROUND(IF('Indicator Data'!Q10="No data",IF((0.1233*LN('Indicator Data'!BA10)-0.4559)&gt;C$195,0,IF((0.1233*LN('Indicator Data'!BA10)-0.4559)&lt;C$194,10,(C$195-(0.1233*LN('Indicator Data'!BA10)-0.4559))/(C$195-C$194)*10)),IF('Indicator Data'!Q10&gt;C$195,0,IF('Indicator Data'!Q10&lt;C$194,10,(C$195-'Indicator Data'!Q10)/(C$195-C$194)*10))),1)</f>
        <v>2.2000000000000002</v>
      </c>
      <c r="D8" s="77">
        <f>IF('Indicator Data'!R10="No data","x",ROUND((IF('Indicator Data'!R10&gt;D$195,10,IF('Indicator Data'!R10&lt;D$194,0,10-(D$195-'Indicator Data'!R10)/(D$195-D$194)*10))),1))</f>
        <v>0</v>
      </c>
      <c r="E8" s="78">
        <f t="shared" si="0"/>
        <v>1.2</v>
      </c>
      <c r="F8" s="77">
        <f>IF('Indicator Data'!AE10="No data","x",ROUND(IF('Indicator Data'!AE10&gt;F$195,10,IF('Indicator Data'!AE10&lt;F$194,0,10-(F$195-'Indicator Data'!AE10)/(F$195-F$194)*10)),1))</f>
        <v>5.0999999999999996</v>
      </c>
      <c r="G8" s="77">
        <f>IF('Indicator Data'!AF10="No data","x",ROUND(IF('Indicator Data'!AF10&gt;G$195,10,IF('Indicator Data'!AF10&lt;G$194,0,10-(G$195-'Indicator Data'!AF10)/(G$195-G$194)*10)),1))</f>
        <v>4.5999999999999996</v>
      </c>
      <c r="H8" s="78">
        <f t="shared" si="1"/>
        <v>4.9000000000000004</v>
      </c>
      <c r="I8" s="79">
        <f>SUM(IF('Indicator Data'!S10=0,0,'Indicator Data'!S10/1000000),SUM('Indicator Data'!T10:U10))</f>
        <v>216.57658199999997</v>
      </c>
      <c r="J8" s="79">
        <f>I8/'Indicator Data'!BB10*1000000</f>
        <v>5.1808706167302079</v>
      </c>
      <c r="K8" s="77">
        <f t="shared" si="2"/>
        <v>0.1</v>
      </c>
      <c r="L8" s="77">
        <f>IF('Indicator Data'!V10="No data","x",ROUND(IF('Indicator Data'!V10&gt;L$195,10,IF('Indicator Data'!V10&lt;L$194,0,10-(L$195-'Indicator Data'!V10)/(L$195-L$194)*10)),1))</f>
        <v>0</v>
      </c>
      <c r="M8" s="78">
        <f t="shared" si="3"/>
        <v>0.1</v>
      </c>
      <c r="N8" s="80">
        <f t="shared" si="4"/>
        <v>1.9</v>
      </c>
      <c r="O8" s="92">
        <f>IF(AND('Indicator Data'!AJ10="No data",'Indicator Data'!AK10="No data"),0,SUM('Indicator Data'!AJ10:AL10)/1000)</f>
        <v>3.4980000000000002</v>
      </c>
      <c r="P8" s="77">
        <f t="shared" si="5"/>
        <v>1.8</v>
      </c>
      <c r="Q8" s="81">
        <f>O8*1000/'Indicator Data'!BB10</f>
        <v>8.3677954698362864E-5</v>
      </c>
      <c r="R8" s="77">
        <f t="shared" si="6"/>
        <v>1.7</v>
      </c>
      <c r="S8" s="82">
        <f t="shared" si="7"/>
        <v>1.8</v>
      </c>
      <c r="T8" s="77">
        <f>IF('Indicator Data'!AB10="No data","x",ROUND(IF('Indicator Data'!AB10&gt;T$195,10,IF('Indicator Data'!AB10&lt;T$194,0,10-(T$195-'Indicator Data'!AB10)/(T$195-T$194)*10)),1))</f>
        <v>0.8</v>
      </c>
      <c r="U8" s="77">
        <f>IF('Indicator Data'!AA10="No data","x",ROUND(IF('Indicator Data'!AA10&gt;U$195,10,IF('Indicator Data'!AA10&lt;U$194,0,10-(U$195-'Indicator Data'!AA10)/(U$195-U$194)*10)),1))</f>
        <v>0.4</v>
      </c>
      <c r="V8" s="77">
        <f>IF('Indicator Data'!AD10="No data","x",ROUND(IF('Indicator Data'!AD10&gt;V$195,10,IF('Indicator Data'!AD10&lt;V$194,0,10-(V$195-'Indicator Data'!AD10)/(V$195-V$194)*10)),1))</f>
        <v>0</v>
      </c>
      <c r="W8" s="78">
        <f t="shared" si="8"/>
        <v>0.4</v>
      </c>
      <c r="X8" s="77">
        <f>IF('Indicator Data'!W10="No data","x",ROUND(IF('Indicator Data'!W10&gt;X$195,10,IF('Indicator Data'!W10&lt;X$194,0,10-(X$195-'Indicator Data'!W10)/(X$195-X$194)*10)),1))</f>
        <v>1</v>
      </c>
      <c r="Y8" s="77">
        <f>IF('Indicator Data'!X10="No data","x",ROUND(IF('Indicator Data'!X10&gt;Y$195,10,IF('Indicator Data'!X10&lt;Y$194,0,10-(Y$195-'Indicator Data'!X10)/(Y$195-Y$194)*10)),1))</f>
        <v>0.5</v>
      </c>
      <c r="Z8" s="78">
        <f t="shared" si="9"/>
        <v>0.8</v>
      </c>
      <c r="AA8" s="92">
        <f>('Indicator Data'!AI10+'Indicator Data'!AH10*0.5+'Indicator Data'!AG10*0.25)/1000</f>
        <v>24.026499999999999</v>
      </c>
      <c r="AB8" s="83">
        <f>AA8*1000/'Indicator Data'!BB10</f>
        <v>5.7475368169245715E-4</v>
      </c>
      <c r="AC8" s="78">
        <f t="shared" si="10"/>
        <v>0.1</v>
      </c>
      <c r="AD8" s="77">
        <f>IF('Indicator Data'!AM10="No data","x",ROUND(IF('Indicator Data'!AM10&lt;$AD$194,10,IF('Indicator Data'!AM10&gt;$AD$195,0,($AD$195-'Indicator Data'!AM10)/($AD$195-$AD$194)*10)),1))</f>
        <v>0</v>
      </c>
      <c r="AE8" s="77">
        <f>IF('Indicator Data'!AN10="No data","x",ROUND(IF('Indicator Data'!AN10&gt;$AE$195,10,IF('Indicator Data'!AN10&lt;$AE$194,0,10-($AE$195-'Indicator Data'!AN10)/($AE$195-$AE$194)*10)),1))</f>
        <v>0</v>
      </c>
      <c r="AF8" s="84" t="str">
        <f>IF('Indicator Data'!AO10="No data","x",ROUND(IF('Indicator Data'!AO10&gt;$AF$195,10,IF('Indicator Data'!AO10&lt;$AF$194,0,10-($AF$195-'Indicator Data'!AO10)/($AF$195-$AF$194)*10)),1))</f>
        <v>x</v>
      </c>
      <c r="AG8" s="84" t="str">
        <f>IF('Indicator Data'!AP10="No data","x",ROUND(IF('Indicator Data'!AP10&gt;$AG$195,10,IF('Indicator Data'!AP10&lt;$AG$194,0,10-($AG$195-'Indicator Data'!AP10)/($AG$195-$AG$194)*10)),1))</f>
        <v>x</v>
      </c>
      <c r="AH8" s="77" t="str">
        <f t="shared" si="11"/>
        <v>x</v>
      </c>
      <c r="AI8" s="78">
        <f t="shared" si="12"/>
        <v>0</v>
      </c>
      <c r="AJ8" s="85">
        <f t="shared" si="13"/>
        <v>0.3</v>
      </c>
      <c r="AK8" s="86">
        <f t="shared" si="14"/>
        <v>1.1000000000000001</v>
      </c>
    </row>
    <row r="9" spans="1:37" s="4" customFormat="1" x14ac:dyDescent="0.25">
      <c r="A9" s="131" t="s">
        <v>13</v>
      </c>
      <c r="B9" s="63" t="s">
        <v>12</v>
      </c>
      <c r="C9" s="77">
        <f>ROUND(IF('Indicator Data'!Q11="No data",IF((0.1233*LN('Indicator Data'!BA11)-0.4559)&gt;C$195,0,IF((0.1233*LN('Indicator Data'!BA11)-0.4559)&lt;C$194,10,(C$195-(0.1233*LN('Indicator Data'!BA11)-0.4559))/(C$195-C$194)*10)),IF('Indicator Data'!Q11&gt;C$195,0,IF('Indicator Data'!Q11&lt;C$194,10,(C$195-'Indicator Data'!Q11)/(C$195-C$194)*10))),1)</f>
        <v>3.4</v>
      </c>
      <c r="D9" s="77">
        <f>IF('Indicator Data'!R11="No data","x",ROUND((IF('Indicator Data'!R11&gt;D$195,10,IF('Indicator Data'!R11&lt;D$194,0,10-(D$195-'Indicator Data'!R11)/(D$195-D$194)*10))),1))</f>
        <v>0</v>
      </c>
      <c r="E9" s="78">
        <f t="shared" si="0"/>
        <v>1.9</v>
      </c>
      <c r="F9" s="77">
        <f>IF('Indicator Data'!AE11="No data","x",ROUND(IF('Indicator Data'!AE11&gt;F$195,10,IF('Indicator Data'!AE11&lt;F$194,0,10-(F$195-'Indicator Data'!AE11)/(F$195-F$194)*10)),1))</f>
        <v>4.3</v>
      </c>
      <c r="G9" s="77">
        <f>IF('Indicator Data'!AF11="No data","x",ROUND(IF('Indicator Data'!AF11&gt;G$195,10,IF('Indicator Data'!AF11&lt;G$194,0,10-(G$195-'Indicator Data'!AF11)/(G$195-G$194)*10)),1))</f>
        <v>1.3</v>
      </c>
      <c r="H9" s="78">
        <f t="shared" si="1"/>
        <v>2.8</v>
      </c>
      <c r="I9" s="79">
        <f>SUM(IF('Indicator Data'!S11=0,0,'Indicator Data'!S11/1000000),SUM('Indicator Data'!T11:U11))</f>
        <v>558.99853099999996</v>
      </c>
      <c r="J9" s="79">
        <f>I9/'Indicator Data'!BB11*1000000</f>
        <v>187.33257517619026</v>
      </c>
      <c r="K9" s="77">
        <f t="shared" si="2"/>
        <v>3.7</v>
      </c>
      <c r="L9" s="77">
        <f>IF('Indicator Data'!V11="No data","x",ROUND(IF('Indicator Data'!V11&gt;L$195,10,IF('Indicator Data'!V11&lt;L$194,0,10-(L$195-'Indicator Data'!V11)/(L$195-L$194)*10)),1))</f>
        <v>1.8</v>
      </c>
      <c r="M9" s="78">
        <f t="shared" si="3"/>
        <v>2.8</v>
      </c>
      <c r="N9" s="80">
        <f t="shared" si="4"/>
        <v>2.4</v>
      </c>
      <c r="O9" s="92">
        <f>IF(AND('Indicator Data'!AJ11="No data",'Indicator Data'!AK11="No data"),0,SUM('Indicator Data'!AJ11:AL11)/1000)</f>
        <v>26.045000000000002</v>
      </c>
      <c r="P9" s="77">
        <f t="shared" si="5"/>
        <v>4.7</v>
      </c>
      <c r="Q9" s="81">
        <f>O9*1000/'Indicator Data'!BB11</f>
        <v>8.7282464083324671E-3</v>
      </c>
      <c r="R9" s="77">
        <f t="shared" si="6"/>
        <v>5.4</v>
      </c>
      <c r="S9" s="82">
        <f t="shared" si="7"/>
        <v>5.0999999999999996</v>
      </c>
      <c r="T9" s="77">
        <f>IF('Indicator Data'!AB11="No data","x",ROUND(IF('Indicator Data'!AB11&gt;T$195,10,IF('Indicator Data'!AB11&lt;T$194,0,10-(T$195-'Indicator Data'!AB11)/(T$195-T$194)*10)),1))</f>
        <v>0.4</v>
      </c>
      <c r="U9" s="77">
        <f>IF('Indicator Data'!AA11="No data","x",ROUND(IF('Indicator Data'!AA11&gt;U$195,10,IF('Indicator Data'!AA11&lt;U$194,0,10-(U$195-'Indicator Data'!AA11)/(U$195-U$194)*10)),1))</f>
        <v>0.9</v>
      </c>
      <c r="V9" s="77">
        <f>IF('Indicator Data'!AD11="No data","x",ROUND(IF('Indicator Data'!AD11&gt;V$195,10,IF('Indicator Data'!AD11&lt;V$194,0,10-(V$195-'Indicator Data'!AD11)/(V$195-V$194)*10)),1))</f>
        <v>0</v>
      </c>
      <c r="W9" s="78">
        <f t="shared" si="8"/>
        <v>0.4</v>
      </c>
      <c r="X9" s="77">
        <f>IF('Indicator Data'!W11="No data","x",ROUND(IF('Indicator Data'!W11&gt;X$195,10,IF('Indicator Data'!W11&lt;X$194,0,10-(X$195-'Indicator Data'!W11)/(X$195-X$194)*10)),1))</f>
        <v>1.2</v>
      </c>
      <c r="Y9" s="77">
        <f>IF('Indicator Data'!X11="No data","x",ROUND(IF('Indicator Data'!X11&gt;Y$195,10,IF('Indicator Data'!X11&lt;Y$194,0,10-(Y$195-'Indicator Data'!X11)/(Y$195-Y$194)*10)),1))</f>
        <v>1.2</v>
      </c>
      <c r="Z9" s="78">
        <f t="shared" si="9"/>
        <v>1.2</v>
      </c>
      <c r="AA9" s="92">
        <f>('Indicator Data'!AI11+'Indicator Data'!AH11*0.5+'Indicator Data'!AG11*0.25)/1000</f>
        <v>16</v>
      </c>
      <c r="AB9" s="83">
        <f>AA9*1000/'Indicator Data'!BB11</f>
        <v>5.3619482639016888E-3</v>
      </c>
      <c r="AC9" s="78">
        <f t="shared" si="10"/>
        <v>0.5</v>
      </c>
      <c r="AD9" s="77">
        <f>IF('Indicator Data'!AM11="No data","x",ROUND(IF('Indicator Data'!AM11&lt;$AD$194,10,IF('Indicator Data'!AM11&gt;$AD$195,0,($AD$195-'Indicator Data'!AM11)/($AD$195-$AD$194)*10)),1))</f>
        <v>4</v>
      </c>
      <c r="AE9" s="77">
        <f>IF('Indicator Data'!AN11="No data","x",ROUND(IF('Indicator Data'!AN11&gt;$AE$195,10,IF('Indicator Data'!AN11&lt;$AE$194,0,10-($AE$195-'Indicator Data'!AN11)/($AE$195-$AE$194)*10)),1))</f>
        <v>0.3</v>
      </c>
      <c r="AF9" s="84">
        <f>IF('Indicator Data'!AO11="No data","x",ROUND(IF('Indicator Data'!AO11&gt;$AF$195,10,IF('Indicator Data'!AO11&lt;$AF$194,0,10-($AF$195-'Indicator Data'!AO11)/($AF$195-$AF$194)*10)),1))</f>
        <v>8.6999999999999993</v>
      </c>
      <c r="AG9" s="84">
        <f>IF('Indicator Data'!AP11="No data","x",ROUND(IF('Indicator Data'!AP11&gt;$AG$195,10,IF('Indicator Data'!AP11&lt;$AG$194,0,10-($AG$195-'Indicator Data'!AP11)/($AG$195-$AG$194)*10)),1))</f>
        <v>6</v>
      </c>
      <c r="AH9" s="77">
        <f t="shared" si="11"/>
        <v>8.1999999999999993</v>
      </c>
      <c r="AI9" s="78">
        <f t="shared" si="12"/>
        <v>4.2</v>
      </c>
      <c r="AJ9" s="85">
        <f t="shared" si="13"/>
        <v>1.7</v>
      </c>
      <c r="AK9" s="86">
        <f t="shared" si="14"/>
        <v>3.6</v>
      </c>
    </row>
    <row r="10" spans="1:37" s="4" customFormat="1" x14ac:dyDescent="0.25">
      <c r="A10" s="131" t="s">
        <v>15</v>
      </c>
      <c r="B10" s="63" t="s">
        <v>14</v>
      </c>
      <c r="C10" s="77">
        <f>ROUND(IF('Indicator Data'!Q12="No data",IF((0.1233*LN('Indicator Data'!BA12)-0.4559)&gt;C$195,0,IF((0.1233*LN('Indicator Data'!BA12)-0.4559)&lt;C$194,10,(C$195-(0.1233*LN('Indicator Data'!BA12)-0.4559))/(C$195-C$194)*10)),IF('Indicator Data'!Q12&gt;C$195,0,IF('Indicator Data'!Q12&lt;C$194,10,(C$195-'Indicator Data'!Q12)/(C$195-C$194)*10))),1)</f>
        <v>0.3</v>
      </c>
      <c r="D10" s="77" t="str">
        <f>IF('Indicator Data'!R12="No data","x",ROUND((IF('Indicator Data'!R12&gt;D$195,10,IF('Indicator Data'!R12&lt;D$194,0,10-(D$195-'Indicator Data'!R12)/(D$195-D$194)*10))),1))</f>
        <v>x</v>
      </c>
      <c r="E10" s="78">
        <f t="shared" si="0"/>
        <v>0.3</v>
      </c>
      <c r="F10" s="77">
        <f>IF('Indicator Data'!AE12="No data","x",ROUND(IF('Indicator Data'!AE12&gt;F$195,10,IF('Indicator Data'!AE12&lt;F$194,0,10-(F$195-'Indicator Data'!AE12)/(F$195-F$194)*10)),1))</f>
        <v>1.5</v>
      </c>
      <c r="G10" s="77">
        <f>IF('Indicator Data'!AF12="No data","x",ROUND(IF('Indicator Data'!AF12&gt;G$195,10,IF('Indicator Data'!AF12&lt;G$194,0,10-(G$195-'Indicator Data'!AF12)/(G$195-G$194)*10)),1))</f>
        <v>2.2999999999999998</v>
      </c>
      <c r="H10" s="78">
        <f t="shared" si="1"/>
        <v>1.9</v>
      </c>
      <c r="I10" s="79">
        <f>SUM(IF('Indicator Data'!S12=0,0,'Indicator Data'!S12/1000000),SUM('Indicator Data'!T12:U12))</f>
        <v>0</v>
      </c>
      <c r="J10" s="79">
        <f>I10/'Indicator Data'!BB12*1000000</f>
        <v>0</v>
      </c>
      <c r="K10" s="77">
        <f t="shared" si="2"/>
        <v>0</v>
      </c>
      <c r="L10" s="77">
        <f>IF('Indicator Data'!V12="No data","x",ROUND(IF('Indicator Data'!V12&gt;L$195,10,IF('Indicator Data'!V12&lt;L$194,0,10-(L$195-'Indicator Data'!V12)/(L$195-L$194)*10)),1))</f>
        <v>0</v>
      </c>
      <c r="M10" s="78">
        <f t="shared" si="3"/>
        <v>0</v>
      </c>
      <c r="N10" s="80">
        <f t="shared" si="4"/>
        <v>0.6</v>
      </c>
      <c r="O10" s="92">
        <f>IF(AND('Indicator Data'!AJ12="No data",'Indicator Data'!AK12="No data"),0,SUM('Indicator Data'!AJ12:AL12)/1000)</f>
        <v>35.582000000000001</v>
      </c>
      <c r="P10" s="77">
        <f t="shared" si="5"/>
        <v>5.2</v>
      </c>
      <c r="Q10" s="81">
        <f>O10*1000/'Indicator Data'!BB12</f>
        <v>1.5147247834210048E-3</v>
      </c>
      <c r="R10" s="77">
        <f t="shared" si="6"/>
        <v>3.5</v>
      </c>
      <c r="S10" s="82">
        <f t="shared" si="7"/>
        <v>4.4000000000000004</v>
      </c>
      <c r="T10" s="77">
        <f>IF('Indicator Data'!AB12="No data","x",ROUND(IF('Indicator Data'!AB12&gt;T$195,10,IF('Indicator Data'!AB12&lt;T$194,0,10-(T$195-'Indicator Data'!AB12)/(T$195-T$194)*10)),1))</f>
        <v>0.4</v>
      </c>
      <c r="U10" s="77">
        <f>IF('Indicator Data'!AA12="No data","x",ROUND(IF('Indicator Data'!AA12&gt;U$195,10,IF('Indicator Data'!AA12&lt;U$194,0,10-(U$195-'Indicator Data'!AA12)/(U$195-U$194)*10)),1))</f>
        <v>0.1</v>
      </c>
      <c r="V10" s="77" t="str">
        <f>IF('Indicator Data'!AD12="No data","x",ROUND(IF('Indicator Data'!AD12&gt;V$195,10,IF('Indicator Data'!AD12&lt;V$194,0,10-(V$195-'Indicator Data'!AD12)/(V$195-V$194)*10)),1))</f>
        <v>x</v>
      </c>
      <c r="W10" s="78">
        <f t="shared" si="8"/>
        <v>0.3</v>
      </c>
      <c r="X10" s="77">
        <f>IF('Indicator Data'!W12="No data","x",ROUND(IF('Indicator Data'!W12&gt;X$195,10,IF('Indicator Data'!W12&lt;X$194,0,10-(X$195-'Indicator Data'!W12)/(X$195-X$194)*10)),1))</f>
        <v>0.3</v>
      </c>
      <c r="Y10" s="77" t="str">
        <f>IF('Indicator Data'!X12="No data","x",ROUND(IF('Indicator Data'!X12&gt;Y$195,10,IF('Indicator Data'!X12&lt;Y$194,0,10-(Y$195-'Indicator Data'!X12)/(Y$195-Y$194)*10)),1))</f>
        <v>x</v>
      </c>
      <c r="Z10" s="78">
        <f t="shared" si="9"/>
        <v>0.3</v>
      </c>
      <c r="AA10" s="92">
        <f>('Indicator Data'!AI12+'Indicator Data'!AH12*0.5+'Indicator Data'!AG12*0.25)/1000</f>
        <v>34.645499999999998</v>
      </c>
      <c r="AB10" s="83">
        <f>AA10*1000/'Indicator Data'!BB12</f>
        <v>1.4748580035976735E-3</v>
      </c>
      <c r="AC10" s="78">
        <f t="shared" si="10"/>
        <v>0.1</v>
      </c>
      <c r="AD10" s="77">
        <f>IF('Indicator Data'!AM12="No data","x",ROUND(IF('Indicator Data'!AM12&lt;$AD$194,10,IF('Indicator Data'!AM12&gt;$AD$195,0,($AD$195-'Indicator Data'!AM12)/($AD$195-$AD$194)*10)),1))</f>
        <v>2.2999999999999998</v>
      </c>
      <c r="AE10" s="77">
        <f>IF('Indicator Data'!AN12="No data","x",ROUND(IF('Indicator Data'!AN12&gt;$AE$195,10,IF('Indicator Data'!AN12&lt;$AE$194,0,10-($AE$195-'Indicator Data'!AN12)/($AE$195-$AE$194)*10)),1))</f>
        <v>0</v>
      </c>
      <c r="AF10" s="84">
        <f>IF('Indicator Data'!AO12="No data","x",ROUND(IF('Indicator Data'!AO12&gt;$AF$195,10,IF('Indicator Data'!AO12&lt;$AF$194,0,10-($AF$195-'Indicator Data'!AO12)/($AF$195-$AF$194)*10)),1))</f>
        <v>0.4</v>
      </c>
      <c r="AG10" s="84" t="str">
        <f>IF('Indicator Data'!AP12="No data","x",ROUND(IF('Indicator Data'!AP12&gt;$AG$195,10,IF('Indicator Data'!AP12&lt;$AG$194,0,10-($AG$195-'Indicator Data'!AP12)/($AG$195-$AG$194)*10)),1))</f>
        <v>x</v>
      </c>
      <c r="AH10" s="77">
        <f t="shared" si="11"/>
        <v>0.4</v>
      </c>
      <c r="AI10" s="78">
        <f t="shared" si="12"/>
        <v>0.9</v>
      </c>
      <c r="AJ10" s="85">
        <f t="shared" si="13"/>
        <v>0.4</v>
      </c>
      <c r="AK10" s="86">
        <f t="shared" si="14"/>
        <v>2.6</v>
      </c>
    </row>
    <row r="11" spans="1:37" s="4" customFormat="1" x14ac:dyDescent="0.25">
      <c r="A11" s="131" t="s">
        <v>17</v>
      </c>
      <c r="B11" s="63" t="s">
        <v>16</v>
      </c>
      <c r="C11" s="77">
        <f>ROUND(IF('Indicator Data'!Q13="No data",IF((0.1233*LN('Indicator Data'!BA13)-0.4559)&gt;C$195,0,IF((0.1233*LN('Indicator Data'!BA13)-0.4559)&lt;C$194,10,(C$195-(0.1233*LN('Indicator Data'!BA13)-0.4559))/(C$195-C$194)*10)),IF('Indicator Data'!Q13&gt;C$195,0,IF('Indicator Data'!Q13&lt;C$194,10,(C$195-'Indicator Data'!Q13)/(C$195-C$194)*10))),1)</f>
        <v>1.1000000000000001</v>
      </c>
      <c r="D11" s="77" t="str">
        <f>IF('Indicator Data'!R13="No data","x",ROUND((IF('Indicator Data'!R13&gt;D$195,10,IF('Indicator Data'!R13&lt;D$194,0,10-(D$195-'Indicator Data'!R13)/(D$195-D$194)*10))),1))</f>
        <v>x</v>
      </c>
      <c r="E11" s="78">
        <f t="shared" si="0"/>
        <v>1.1000000000000001</v>
      </c>
      <c r="F11" s="77">
        <f>IF('Indicator Data'!AE13="No data","x",ROUND(IF('Indicator Data'!AE13&gt;F$195,10,IF('Indicator Data'!AE13&lt;F$194,0,10-(F$195-'Indicator Data'!AE13)/(F$195-F$194)*10)),1))</f>
        <v>0.7</v>
      </c>
      <c r="G11" s="77">
        <f>IF('Indicator Data'!AF13="No data","x",ROUND(IF('Indicator Data'!AF13&gt;G$195,10,IF('Indicator Data'!AF13&lt;G$194,0,10-(G$195-'Indicator Data'!AF13)/(G$195-G$194)*10)),1))</f>
        <v>1.3</v>
      </c>
      <c r="H11" s="78">
        <f t="shared" si="1"/>
        <v>1</v>
      </c>
      <c r="I11" s="79">
        <f>SUM(IF('Indicator Data'!S13=0,0,'Indicator Data'!S13/1000000),SUM('Indicator Data'!T13:U13))</f>
        <v>3.6999979999999999</v>
      </c>
      <c r="J11" s="79">
        <f>I11/'Indicator Data'!BB13*1000000</f>
        <v>0.43353464974833889</v>
      </c>
      <c r="K11" s="77">
        <f t="shared" si="2"/>
        <v>0</v>
      </c>
      <c r="L11" s="77">
        <f>IF('Indicator Data'!V13="No data","x",ROUND(IF('Indicator Data'!V13&gt;L$195,10,IF('Indicator Data'!V13&lt;L$194,0,10-(L$195-'Indicator Data'!V13)/(L$195-L$194)*10)),1))</f>
        <v>0</v>
      </c>
      <c r="M11" s="78">
        <f t="shared" si="3"/>
        <v>0</v>
      </c>
      <c r="N11" s="80">
        <f t="shared" si="4"/>
        <v>0.8</v>
      </c>
      <c r="O11" s="92">
        <f>IF(AND('Indicator Data'!AJ13="No data",'Indicator Data'!AK13="No data"),0,SUM('Indicator Data'!AJ13:AL13)/1000)</f>
        <v>55.597999999999999</v>
      </c>
      <c r="P11" s="77">
        <f t="shared" si="5"/>
        <v>5.8</v>
      </c>
      <c r="Q11" s="81">
        <f>O11*1000/'Indicator Data'!BB13</f>
        <v>6.5145060772217019E-3</v>
      </c>
      <c r="R11" s="77">
        <f t="shared" si="6"/>
        <v>5.0999999999999996</v>
      </c>
      <c r="S11" s="82">
        <f t="shared" si="7"/>
        <v>5.5</v>
      </c>
      <c r="T11" s="77">
        <f>IF('Indicator Data'!AB13="No data","x",ROUND(IF('Indicator Data'!AB13&gt;T$195,10,IF('Indicator Data'!AB13&lt;T$194,0,10-(T$195-'Indicator Data'!AB13)/(T$195-T$194)*10)),1))</f>
        <v>0.8</v>
      </c>
      <c r="U11" s="77">
        <f>IF('Indicator Data'!AA13="No data","x",ROUND(IF('Indicator Data'!AA13&gt;U$195,10,IF('Indicator Data'!AA13&lt;U$194,0,10-(U$195-'Indicator Data'!AA13)/(U$195-U$194)*10)),1))</f>
        <v>0.2</v>
      </c>
      <c r="V11" s="77" t="str">
        <f>IF('Indicator Data'!AD13="No data","x",ROUND(IF('Indicator Data'!AD13&gt;V$195,10,IF('Indicator Data'!AD13&lt;V$194,0,10-(V$195-'Indicator Data'!AD13)/(V$195-V$194)*10)),1))</f>
        <v>x</v>
      </c>
      <c r="W11" s="78">
        <f t="shared" si="8"/>
        <v>0.5</v>
      </c>
      <c r="X11" s="77">
        <f>IF('Indicator Data'!W13="No data","x",ROUND(IF('Indicator Data'!W13&gt;X$195,10,IF('Indicator Data'!W13&lt;X$194,0,10-(X$195-'Indicator Data'!W13)/(X$195-X$194)*10)),1))</f>
        <v>0.3</v>
      </c>
      <c r="Y11" s="77" t="str">
        <f>IF('Indicator Data'!X13="No data","x",ROUND(IF('Indicator Data'!X13&gt;Y$195,10,IF('Indicator Data'!X13&lt;Y$194,0,10-(Y$195-'Indicator Data'!X13)/(Y$195-Y$194)*10)),1))</f>
        <v>x</v>
      </c>
      <c r="Z11" s="78">
        <f t="shared" si="9"/>
        <v>0.3</v>
      </c>
      <c r="AA11" s="92">
        <f>('Indicator Data'!AI13+'Indicator Data'!AH13*0.5+'Indicator Data'!AG13*0.25)/1000</f>
        <v>0.05</v>
      </c>
      <c r="AB11" s="83">
        <f>AA11*1000/'Indicator Data'!BB13</f>
        <v>5.858579514750263E-6</v>
      </c>
      <c r="AC11" s="78">
        <f t="shared" si="10"/>
        <v>0</v>
      </c>
      <c r="AD11" s="77">
        <f>IF('Indicator Data'!AM13="No data","x",ROUND(IF('Indicator Data'!AM13&lt;$AD$194,10,IF('Indicator Data'!AM13&gt;$AD$195,0,($AD$195-'Indicator Data'!AM13)/($AD$195-$AD$194)*10)),1))</f>
        <v>0</v>
      </c>
      <c r="AE11" s="77">
        <f>IF('Indicator Data'!AN13="No data","x",ROUND(IF('Indicator Data'!AN13&gt;$AE$195,10,IF('Indicator Data'!AN13&lt;$AE$194,0,10-($AE$195-'Indicator Data'!AN13)/($AE$195-$AE$194)*10)),1))</f>
        <v>0</v>
      </c>
      <c r="AF11" s="84">
        <f>IF('Indicator Data'!AO13="No data","x",ROUND(IF('Indicator Data'!AO13&gt;$AF$195,10,IF('Indicator Data'!AO13&lt;$AF$194,0,10-($AF$195-'Indicator Data'!AO13)/($AF$195-$AF$194)*10)),1))</f>
        <v>0.5</v>
      </c>
      <c r="AG11" s="84">
        <f>IF('Indicator Data'!AP13="No data","x",ROUND(IF('Indicator Data'!AP13&gt;$AG$195,10,IF('Indicator Data'!AP13&lt;$AG$194,0,10-($AG$195-'Indicator Data'!AP13)/($AG$195-$AG$194)*10)),1))</f>
        <v>3</v>
      </c>
      <c r="AH11" s="77">
        <f t="shared" si="11"/>
        <v>1</v>
      </c>
      <c r="AI11" s="78">
        <f t="shared" si="12"/>
        <v>0.3</v>
      </c>
      <c r="AJ11" s="85">
        <f t="shared" si="13"/>
        <v>0.3</v>
      </c>
      <c r="AK11" s="86">
        <f t="shared" si="14"/>
        <v>3.3</v>
      </c>
    </row>
    <row r="12" spans="1:37" s="4" customFormat="1" x14ac:dyDescent="0.25">
      <c r="A12" s="131" t="s">
        <v>19</v>
      </c>
      <c r="B12" s="63" t="s">
        <v>18</v>
      </c>
      <c r="C12" s="77">
        <f>ROUND(IF('Indicator Data'!Q14="No data",IF((0.1233*LN('Indicator Data'!BA14)-0.4559)&gt;C$195,0,IF((0.1233*LN('Indicator Data'!BA14)-0.4559)&lt;C$194,10,(C$195-(0.1233*LN('Indicator Data'!BA14)-0.4559))/(C$195-C$194)*10)),IF('Indicator Data'!Q14&gt;C$195,0,IF('Indicator Data'!Q14&lt;C$194,10,(C$195-'Indicator Data'!Q14)/(C$195-C$194)*10))),1)</f>
        <v>3.1</v>
      </c>
      <c r="D12" s="77">
        <f>IF('Indicator Data'!R14="No data","x",ROUND((IF('Indicator Data'!R14&gt;D$195,10,IF('Indicator Data'!R14&lt;D$194,0,10-(D$195-'Indicator Data'!R14)/(D$195-D$194)*10))),1))</f>
        <v>0</v>
      </c>
      <c r="E12" s="78">
        <f t="shared" si="0"/>
        <v>1.7</v>
      </c>
      <c r="F12" s="77">
        <f>IF('Indicator Data'!AE14="No data","x",ROUND(IF('Indicator Data'!AE14&gt;F$195,10,IF('Indicator Data'!AE14&lt;F$194,0,10-(F$195-'Indicator Data'!AE14)/(F$195-F$194)*10)),1))</f>
        <v>4.5</v>
      </c>
      <c r="G12" s="77">
        <f>IF('Indicator Data'!AF14="No data","x",ROUND(IF('Indicator Data'!AF14&gt;G$195,10,IF('Indicator Data'!AF14&lt;G$194,0,10-(G$195-'Indicator Data'!AF14)/(G$195-G$194)*10)),1))</f>
        <v>2</v>
      </c>
      <c r="H12" s="78">
        <f t="shared" si="1"/>
        <v>3.3</v>
      </c>
      <c r="I12" s="79">
        <f>SUM(IF('Indicator Data'!S14=0,0,'Indicator Data'!S14/1000000),SUM('Indicator Data'!T14:U14))</f>
        <v>266.58876000000004</v>
      </c>
      <c r="J12" s="79">
        <f>I12/'Indicator Data'!BB14*1000000</f>
        <v>27.950692731454552</v>
      </c>
      <c r="K12" s="77">
        <f t="shared" si="2"/>
        <v>0.6</v>
      </c>
      <c r="L12" s="77">
        <f>IF('Indicator Data'!V14="No data","x",ROUND(IF('Indicator Data'!V14&gt;L$195,10,IF('Indicator Data'!V14&lt;L$194,0,10-(L$195-'Indicator Data'!V14)/(L$195-L$194)*10)),1))</f>
        <v>0</v>
      </c>
      <c r="M12" s="78">
        <f t="shared" si="3"/>
        <v>0.3</v>
      </c>
      <c r="N12" s="80">
        <f t="shared" si="4"/>
        <v>1.8</v>
      </c>
      <c r="O12" s="92">
        <f>IF(AND('Indicator Data'!AJ14="No data",'Indicator Data'!AK14="No data"),0,SUM('Indicator Data'!AJ14:AL14)/1000)</f>
        <v>570.19100000000003</v>
      </c>
      <c r="P12" s="77">
        <f t="shared" si="5"/>
        <v>9.1999999999999993</v>
      </c>
      <c r="Q12" s="81">
        <f>O12*1000/'Indicator Data'!BB14</f>
        <v>5.978209073496122E-2</v>
      </c>
      <c r="R12" s="77">
        <f t="shared" si="6"/>
        <v>8.6999999999999993</v>
      </c>
      <c r="S12" s="82">
        <f t="shared" si="7"/>
        <v>9</v>
      </c>
      <c r="T12" s="77">
        <f>IF('Indicator Data'!AB14="No data","x",ROUND(IF('Indicator Data'!AB14&gt;T$195,10,IF('Indicator Data'!AB14&lt;T$194,0,10-(T$195-'Indicator Data'!AB14)/(T$195-T$194)*10)),1))</f>
        <v>0.4</v>
      </c>
      <c r="U12" s="77">
        <f>IF('Indicator Data'!AA14="No data","x",ROUND(IF('Indicator Data'!AA14&gt;U$195,10,IF('Indicator Data'!AA14&lt;U$194,0,10-(U$195-'Indicator Data'!AA14)/(U$195-U$194)*10)),1))</f>
        <v>1.5</v>
      </c>
      <c r="V12" s="77">
        <f>IF('Indicator Data'!AD14="No data","x",ROUND(IF('Indicator Data'!AD14&gt;V$195,10,IF('Indicator Data'!AD14&lt;V$194,0,10-(V$195-'Indicator Data'!AD14)/(V$195-V$194)*10)),1))</f>
        <v>0</v>
      </c>
      <c r="W12" s="78">
        <f t="shared" si="8"/>
        <v>0.6</v>
      </c>
      <c r="X12" s="77">
        <f>IF('Indicator Data'!W14="No data","x",ROUND(IF('Indicator Data'!W14&gt;X$195,10,IF('Indicator Data'!W14&lt;X$194,0,10-(X$195-'Indicator Data'!W14)/(X$195-X$194)*10)),1))</f>
        <v>2.6</v>
      </c>
      <c r="Y12" s="77">
        <f>IF('Indicator Data'!X14="No data","x",ROUND(IF('Indicator Data'!X14&gt;Y$195,10,IF('Indicator Data'!X14&lt;Y$194,0,10-(Y$195-'Indicator Data'!X14)/(Y$195-Y$194)*10)),1))</f>
        <v>1.9</v>
      </c>
      <c r="Z12" s="78">
        <f t="shared" si="9"/>
        <v>2.2999999999999998</v>
      </c>
      <c r="AA12" s="92">
        <f>('Indicator Data'!AI14+'Indicator Data'!AH14*0.5+'Indicator Data'!AG14*0.25)/1000</f>
        <v>0</v>
      </c>
      <c r="AB12" s="83">
        <f>AA12*1000/'Indicator Data'!BB14</f>
        <v>0</v>
      </c>
      <c r="AC12" s="78">
        <f t="shared" si="10"/>
        <v>0</v>
      </c>
      <c r="AD12" s="77">
        <f>IF('Indicator Data'!AM14="No data","x",ROUND(IF('Indicator Data'!AM14&lt;$AD$194,10,IF('Indicator Data'!AM14&gt;$AD$195,0,($AD$195-'Indicator Data'!AM14)/($AD$195-$AD$194)*10)),1))</f>
        <v>3.1</v>
      </c>
      <c r="AE12" s="77">
        <f>IF('Indicator Data'!AN14="No data","x",ROUND(IF('Indicator Data'!AN14&gt;$AE$195,10,IF('Indicator Data'!AN14&lt;$AE$194,0,10-($AE$195-'Indicator Data'!AN14)/($AE$195-$AE$194)*10)),1))</f>
        <v>0</v>
      </c>
      <c r="AF12" s="84" t="str">
        <f>IF('Indicator Data'!AO14="No data","x",ROUND(IF('Indicator Data'!AO14&gt;$AF$195,10,IF('Indicator Data'!AO14&lt;$AF$194,0,10-($AF$195-'Indicator Data'!AO14)/($AF$195-$AF$194)*10)),1))</f>
        <v>x</v>
      </c>
      <c r="AG12" s="84" t="str">
        <f>IF('Indicator Data'!AP14="No data","x",ROUND(IF('Indicator Data'!AP14&gt;$AG$195,10,IF('Indicator Data'!AP14&lt;$AG$194,0,10-($AG$195-'Indicator Data'!AP14)/($AG$195-$AG$194)*10)),1))</f>
        <v>x</v>
      </c>
      <c r="AH12" s="77" t="str">
        <f t="shared" si="11"/>
        <v>x</v>
      </c>
      <c r="AI12" s="78">
        <f t="shared" si="12"/>
        <v>1.6</v>
      </c>
      <c r="AJ12" s="85">
        <f t="shared" si="13"/>
        <v>1.2</v>
      </c>
      <c r="AK12" s="86">
        <f t="shared" si="14"/>
        <v>6.5</v>
      </c>
    </row>
    <row r="13" spans="1:37" s="4" customFormat="1" x14ac:dyDescent="0.25">
      <c r="A13" s="131" t="s">
        <v>21</v>
      </c>
      <c r="B13" s="63" t="s">
        <v>20</v>
      </c>
      <c r="C13" s="77">
        <f>ROUND(IF('Indicator Data'!Q15="No data",IF((0.1233*LN('Indicator Data'!BA15)-0.4559)&gt;C$195,0,IF((0.1233*LN('Indicator Data'!BA15)-0.4559)&lt;C$194,10,(C$195-(0.1233*LN('Indicator Data'!BA15)-0.4559))/(C$195-C$194)*10)),IF('Indicator Data'!Q15&gt;C$195,0,IF('Indicator Data'!Q15&lt;C$194,10,(C$195-'Indicator Data'!Q15)/(C$195-C$194)*10))),1)</f>
        <v>2.5</v>
      </c>
      <c r="D13" s="77" t="str">
        <f>IF('Indicator Data'!R15="No data","x",ROUND((IF('Indicator Data'!R15&gt;D$195,10,IF('Indicator Data'!R15&lt;D$194,0,10-(D$195-'Indicator Data'!R15)/(D$195-D$194)*10))),1))</f>
        <v>x</v>
      </c>
      <c r="E13" s="78">
        <f t="shared" si="0"/>
        <v>2.5</v>
      </c>
      <c r="F13" s="77">
        <f>IF('Indicator Data'!AE15="No data","x",ROUND(IF('Indicator Data'!AE15&gt;F$195,10,IF('Indicator Data'!AE15&lt;F$194,0,10-(F$195-'Indicator Data'!AE15)/(F$195-F$194)*10)),1))</f>
        <v>4.2</v>
      </c>
      <c r="G13" s="77" t="str">
        <f>IF('Indicator Data'!AF15="No data","x",ROUND(IF('Indicator Data'!AF15&gt;G$195,10,IF('Indicator Data'!AF15&lt;G$194,0,10-(G$195-'Indicator Data'!AF15)/(G$195-G$194)*10)),1))</f>
        <v>x</v>
      </c>
      <c r="H13" s="78">
        <f t="shared" si="1"/>
        <v>4.2</v>
      </c>
      <c r="I13" s="79">
        <f>SUM(IF('Indicator Data'!S15=0,0,'Indicator Data'!S15/1000000),SUM('Indicator Data'!T15:U15))</f>
        <v>0</v>
      </c>
      <c r="J13" s="79">
        <f>I13/'Indicator Data'!BB15*1000000</f>
        <v>0</v>
      </c>
      <c r="K13" s="77">
        <f t="shared" si="2"/>
        <v>0</v>
      </c>
      <c r="L13" s="77">
        <f>IF('Indicator Data'!V15="No data","x",ROUND(IF('Indicator Data'!V15&gt;L$195,10,IF('Indicator Data'!V15&lt;L$194,0,10-(L$195-'Indicator Data'!V15)/(L$195-L$194)*10)),1))</f>
        <v>0</v>
      </c>
      <c r="M13" s="78">
        <f t="shared" si="3"/>
        <v>0</v>
      </c>
      <c r="N13" s="80">
        <f t="shared" si="4"/>
        <v>2.2999999999999998</v>
      </c>
      <c r="O13" s="92">
        <f>IF(AND('Indicator Data'!AJ15="No data",'Indicator Data'!AK15="No data"),0,SUM('Indicator Data'!AJ15:AL15)/1000)</f>
        <v>1.2999999999999999E-2</v>
      </c>
      <c r="P13" s="77">
        <f t="shared" si="5"/>
        <v>0</v>
      </c>
      <c r="Q13" s="81">
        <f>O13*1000/'Indicator Data'!BB15</f>
        <v>3.3980620590687742E-5</v>
      </c>
      <c r="R13" s="77">
        <f t="shared" si="6"/>
        <v>0</v>
      </c>
      <c r="S13" s="82">
        <f t="shared" si="7"/>
        <v>0</v>
      </c>
      <c r="T13" s="77">
        <f>IF('Indicator Data'!AB15="No data","x",ROUND(IF('Indicator Data'!AB15&gt;T$195,10,IF('Indicator Data'!AB15&lt;T$194,0,10-(T$195-'Indicator Data'!AB15)/(T$195-T$194)*10)),1))</f>
        <v>6.4</v>
      </c>
      <c r="U13" s="77">
        <f>IF('Indicator Data'!AA15="No data","x",ROUND(IF('Indicator Data'!AA15&gt;U$195,10,IF('Indicator Data'!AA15&lt;U$194,0,10-(U$195-'Indicator Data'!AA15)/(U$195-U$194)*10)),1))</f>
        <v>0.2</v>
      </c>
      <c r="V13" s="77" t="str">
        <f>IF('Indicator Data'!AD15="No data","x",ROUND(IF('Indicator Data'!AD15&gt;V$195,10,IF('Indicator Data'!AD15&lt;V$194,0,10-(V$195-'Indicator Data'!AD15)/(V$195-V$194)*10)),1))</f>
        <v>x</v>
      </c>
      <c r="W13" s="78">
        <f t="shared" si="8"/>
        <v>3.3</v>
      </c>
      <c r="X13" s="77">
        <f>IF('Indicator Data'!W15="No data","x",ROUND(IF('Indicator Data'!W15&gt;X$195,10,IF('Indicator Data'!W15&lt;X$194,0,10-(X$195-'Indicator Data'!W15)/(X$195-X$194)*10)),1))</f>
        <v>1</v>
      </c>
      <c r="Y13" s="77" t="str">
        <f>IF('Indicator Data'!X15="No data","x",ROUND(IF('Indicator Data'!X15&gt;Y$195,10,IF('Indicator Data'!X15&lt;Y$194,0,10-(Y$195-'Indicator Data'!X15)/(Y$195-Y$194)*10)),1))</f>
        <v>x</v>
      </c>
      <c r="Z13" s="78">
        <f t="shared" si="9"/>
        <v>1</v>
      </c>
      <c r="AA13" s="92">
        <f>('Indicator Data'!AI15+'Indicator Data'!AH15*0.5+'Indicator Data'!AG15*0.25)/1000</f>
        <v>0</v>
      </c>
      <c r="AB13" s="83">
        <f>AA13*1000/'Indicator Data'!BB15</f>
        <v>0</v>
      </c>
      <c r="AC13" s="78">
        <f t="shared" si="10"/>
        <v>0</v>
      </c>
      <c r="AD13" s="77">
        <f>IF('Indicator Data'!AM15="No data","x",ROUND(IF('Indicator Data'!AM15&lt;$AD$194,10,IF('Indicator Data'!AM15&gt;$AD$195,0,($AD$195-'Indicator Data'!AM15)/($AD$195-$AD$194)*10)),1))</f>
        <v>3.3</v>
      </c>
      <c r="AE13" s="77">
        <f>IF('Indicator Data'!AN15="No data","x",ROUND(IF('Indicator Data'!AN15&gt;$AE$195,10,IF('Indicator Data'!AN15&lt;$AE$194,0,10-($AE$195-'Indicator Data'!AN15)/($AE$195-$AE$194)*10)),1))</f>
        <v>0</v>
      </c>
      <c r="AF13" s="84">
        <f>IF('Indicator Data'!AO15="No data","x",ROUND(IF('Indicator Data'!AO15&gt;$AF$195,10,IF('Indicator Data'!AO15&lt;$AF$194,0,10-($AF$195-'Indicator Data'!AO15)/($AF$195-$AF$194)*10)),1))</f>
        <v>0.7</v>
      </c>
      <c r="AG13" s="84">
        <f>IF('Indicator Data'!AP15="No data","x",ROUND(IF('Indicator Data'!AP15&gt;$AG$195,10,IF('Indicator Data'!AP15&lt;$AG$194,0,10-($AG$195-'Indicator Data'!AP15)/($AG$195-$AG$194)*10)),1))</f>
        <v>2.7</v>
      </c>
      <c r="AH13" s="77">
        <f t="shared" si="11"/>
        <v>1.1000000000000001</v>
      </c>
      <c r="AI13" s="78">
        <f t="shared" si="12"/>
        <v>1.5</v>
      </c>
      <c r="AJ13" s="85">
        <f t="shared" si="13"/>
        <v>1.5</v>
      </c>
      <c r="AK13" s="86">
        <f t="shared" si="14"/>
        <v>0.8</v>
      </c>
    </row>
    <row r="14" spans="1:37" s="4" customFormat="1" x14ac:dyDescent="0.25">
      <c r="A14" s="131" t="s">
        <v>23</v>
      </c>
      <c r="B14" s="63" t="s">
        <v>22</v>
      </c>
      <c r="C14" s="77">
        <f>ROUND(IF('Indicator Data'!Q16="No data",IF((0.1233*LN('Indicator Data'!BA16)-0.4559)&gt;C$195,0,IF((0.1233*LN('Indicator Data'!BA16)-0.4559)&lt;C$194,10,(C$195-(0.1233*LN('Indicator Data'!BA16)-0.4559))/(C$195-C$194)*10)),IF('Indicator Data'!Q16&gt;C$195,0,IF('Indicator Data'!Q16&lt;C$194,10,(C$195-'Indicator Data'!Q16)/(C$195-C$194)*10))),1)</f>
        <v>2.1</v>
      </c>
      <c r="D14" s="77" t="str">
        <f>IF('Indicator Data'!R16="No data","x",ROUND((IF('Indicator Data'!R16&gt;D$195,10,IF('Indicator Data'!R16&lt;D$194,0,10-(D$195-'Indicator Data'!R16)/(D$195-D$194)*10))),1))</f>
        <v>x</v>
      </c>
      <c r="E14" s="78">
        <f t="shared" si="0"/>
        <v>2.1</v>
      </c>
      <c r="F14" s="77">
        <f>IF('Indicator Data'!AE16="No data","x",ROUND(IF('Indicator Data'!AE16&gt;F$195,10,IF('Indicator Data'!AE16&lt;F$194,0,10-(F$195-'Indicator Data'!AE16)/(F$195-F$194)*10)),1))</f>
        <v>3.4</v>
      </c>
      <c r="G14" s="77" t="str">
        <f>IF('Indicator Data'!AF16="No data","x",ROUND(IF('Indicator Data'!AF16&gt;G$195,10,IF('Indicator Data'!AF16&lt;G$194,0,10-(G$195-'Indicator Data'!AF16)/(G$195-G$194)*10)),1))</f>
        <v>x</v>
      </c>
      <c r="H14" s="78">
        <f t="shared" si="1"/>
        <v>3.4</v>
      </c>
      <c r="I14" s="79">
        <f>SUM(IF('Indicator Data'!S16=0,0,'Indicator Data'!S16/1000000),SUM('Indicator Data'!T16:U16))</f>
        <v>0</v>
      </c>
      <c r="J14" s="79">
        <f>I14/'Indicator Data'!BB16*1000000</f>
        <v>0</v>
      </c>
      <c r="K14" s="77">
        <f t="shared" si="2"/>
        <v>0</v>
      </c>
      <c r="L14" s="77">
        <f>IF('Indicator Data'!V16="No data","x",ROUND(IF('Indicator Data'!V16&gt;L$195,10,IF('Indicator Data'!V16&lt;L$194,0,10-(L$195-'Indicator Data'!V16)/(L$195-L$194)*10)),1))</f>
        <v>0</v>
      </c>
      <c r="M14" s="78">
        <f t="shared" si="3"/>
        <v>0</v>
      </c>
      <c r="N14" s="80">
        <f t="shared" si="4"/>
        <v>1.9</v>
      </c>
      <c r="O14" s="92">
        <f>IF(AND('Indicator Data'!AJ16="No data",'Indicator Data'!AK16="No data"),0,SUM('Indicator Data'!AJ16:AL16)/1000)</f>
        <v>0.311</v>
      </c>
      <c r="P14" s="77">
        <f t="shared" si="5"/>
        <v>0</v>
      </c>
      <c r="Q14" s="81">
        <f>O14*1000/'Indicator Data'!BB16</f>
        <v>2.3137970003965445E-4</v>
      </c>
      <c r="R14" s="77">
        <f t="shared" si="6"/>
        <v>2.2000000000000002</v>
      </c>
      <c r="S14" s="82">
        <f t="shared" si="7"/>
        <v>1.1000000000000001</v>
      </c>
      <c r="T14" s="77" t="str">
        <f>IF('Indicator Data'!AB16="No data","x",ROUND(IF('Indicator Data'!AB16&gt;T$195,10,IF('Indicator Data'!AB16&lt;T$194,0,10-(T$195-'Indicator Data'!AB16)/(T$195-T$194)*10)),1))</f>
        <v>x</v>
      </c>
      <c r="U14" s="77">
        <f>IF('Indicator Data'!AA16="No data","x",ROUND(IF('Indicator Data'!AA16&gt;U$195,10,IF('Indicator Data'!AA16&lt;U$194,0,10-(U$195-'Indicator Data'!AA16)/(U$195-U$194)*10)),1))</f>
        <v>0.3</v>
      </c>
      <c r="V14" s="77" t="str">
        <f>IF('Indicator Data'!AD16="No data","x",ROUND(IF('Indicator Data'!AD16&gt;V$195,10,IF('Indicator Data'!AD16&lt;V$194,0,10-(V$195-'Indicator Data'!AD16)/(V$195-V$194)*10)),1))</f>
        <v>x</v>
      </c>
      <c r="W14" s="78">
        <f t="shared" si="8"/>
        <v>0.3</v>
      </c>
      <c r="X14" s="77">
        <f>IF('Indicator Data'!W16="No data","x",ROUND(IF('Indicator Data'!W16&gt;X$195,10,IF('Indicator Data'!W16&lt;X$194,0,10-(X$195-'Indicator Data'!W16)/(X$195-X$194)*10)),1))</f>
        <v>0.5</v>
      </c>
      <c r="Y14" s="77" t="str">
        <f>IF('Indicator Data'!X16="No data","x",ROUND(IF('Indicator Data'!X16&gt;Y$195,10,IF('Indicator Data'!X16&lt;Y$194,0,10-(Y$195-'Indicator Data'!X16)/(Y$195-Y$194)*10)),1))</f>
        <v>x</v>
      </c>
      <c r="Z14" s="78">
        <f t="shared" si="9"/>
        <v>0.5</v>
      </c>
      <c r="AA14" s="92">
        <f>('Indicator Data'!AI16+'Indicator Data'!AH16*0.5+'Indicator Data'!AG16*0.25)/1000</f>
        <v>0</v>
      </c>
      <c r="AB14" s="83">
        <f>AA14*1000/'Indicator Data'!BB16</f>
        <v>0</v>
      </c>
      <c r="AC14" s="78">
        <f t="shared" si="10"/>
        <v>0</v>
      </c>
      <c r="AD14" s="77">
        <f>IF('Indicator Data'!AM16="No data","x",ROUND(IF('Indicator Data'!AM16&lt;$AD$194,10,IF('Indicator Data'!AM16&gt;$AD$195,0,($AD$195-'Indicator Data'!AM16)/($AD$195-$AD$194)*10)),1))</f>
        <v>2.4</v>
      </c>
      <c r="AE14" s="77">
        <f>IF('Indicator Data'!AN16="No data","x",ROUND(IF('Indicator Data'!AN16&gt;$AE$195,10,IF('Indicator Data'!AN16&lt;$AE$194,0,10-($AE$195-'Indicator Data'!AN16)/($AE$195-$AE$194)*10)),1))</f>
        <v>0</v>
      </c>
      <c r="AF14" s="84">
        <f>IF('Indicator Data'!AO16="No data","x",ROUND(IF('Indicator Data'!AO16&gt;$AF$195,10,IF('Indicator Data'!AO16&lt;$AF$194,0,10-($AF$195-'Indicator Data'!AO16)/($AF$195-$AF$194)*10)),1))</f>
        <v>1.4</v>
      </c>
      <c r="AG14" s="84">
        <f>IF('Indicator Data'!AP16="No data","x",ROUND(IF('Indicator Data'!AP16&gt;$AG$195,10,IF('Indicator Data'!AP16&lt;$AG$194,0,10-($AG$195-'Indicator Data'!AP16)/($AG$195-$AG$194)*10)),1))</f>
        <v>9.3000000000000007</v>
      </c>
      <c r="AH14" s="77">
        <f t="shared" si="11"/>
        <v>3</v>
      </c>
      <c r="AI14" s="78">
        <f t="shared" si="12"/>
        <v>1.8</v>
      </c>
      <c r="AJ14" s="85">
        <f t="shared" si="13"/>
        <v>0.7</v>
      </c>
      <c r="AK14" s="86">
        <f t="shared" si="14"/>
        <v>0.9</v>
      </c>
    </row>
    <row r="15" spans="1:37" s="4" customFormat="1" x14ac:dyDescent="0.25">
      <c r="A15" s="131" t="s">
        <v>25</v>
      </c>
      <c r="B15" s="63" t="s">
        <v>24</v>
      </c>
      <c r="C15" s="77">
        <f>ROUND(IF('Indicator Data'!Q17="No data",IF((0.1233*LN('Indicator Data'!BA17)-0.4559)&gt;C$195,0,IF((0.1233*LN('Indicator Data'!BA17)-0.4559)&lt;C$194,10,(C$195-(0.1233*LN('Indicator Data'!BA17)-0.4559))/(C$195-C$194)*10)),IF('Indicator Data'!Q17&gt;C$195,0,IF('Indicator Data'!Q17&lt;C$194,10,(C$195-'Indicator Data'!Q17)/(C$195-C$194)*10))),1)</f>
        <v>6</v>
      </c>
      <c r="D15" s="77">
        <f>IF('Indicator Data'!R17="No data","x",ROUND((IF('Indicator Data'!R17&gt;D$195,10,IF('Indicator Data'!R17&lt;D$194,0,10-(D$195-'Indicator Data'!R17)/(D$195-D$194)*10))),1))</f>
        <v>4.0999999999999996</v>
      </c>
      <c r="E15" s="78">
        <f t="shared" si="0"/>
        <v>5.0999999999999996</v>
      </c>
      <c r="F15" s="77">
        <f>IF('Indicator Data'!AE17="No data","x",ROUND(IF('Indicator Data'!AE17&gt;F$195,10,IF('Indicator Data'!AE17&lt;F$194,0,10-(F$195-'Indicator Data'!AE17)/(F$195-F$194)*10)),1))</f>
        <v>7.1</v>
      </c>
      <c r="G15" s="77">
        <f>IF('Indicator Data'!AF17="No data","x",ROUND(IF('Indicator Data'!AF17&gt;G$195,10,IF('Indicator Data'!AF17&lt;G$194,0,10-(G$195-'Indicator Data'!AF17)/(G$195-G$194)*10)),1))</f>
        <v>1.8</v>
      </c>
      <c r="H15" s="78">
        <f t="shared" si="1"/>
        <v>4.5</v>
      </c>
      <c r="I15" s="79">
        <f>SUM(IF('Indicator Data'!S17=0,0,'Indicator Data'!S17/1000000),SUM('Indicator Data'!T17:U17))</f>
        <v>4854.7504819999995</v>
      </c>
      <c r="J15" s="79">
        <f>I15/'Indicator Data'!BB17*1000000</f>
        <v>30.626911682776957</v>
      </c>
      <c r="K15" s="77">
        <f t="shared" si="2"/>
        <v>0.6</v>
      </c>
      <c r="L15" s="77">
        <f>IF('Indicator Data'!V17="No data","x",ROUND(IF('Indicator Data'!V17&gt;L$195,10,IF('Indicator Data'!V17&lt;L$194,0,10-(L$195-'Indicator Data'!V17)/(L$195-L$194)*10)),1))</f>
        <v>1.1000000000000001</v>
      </c>
      <c r="M15" s="78">
        <f t="shared" si="3"/>
        <v>0.9</v>
      </c>
      <c r="N15" s="80">
        <f t="shared" si="4"/>
        <v>3.9</v>
      </c>
      <c r="O15" s="92">
        <f>IF(AND('Indicator Data'!AJ17="No data",'Indicator Data'!AK17="No data"),0,SUM('Indicator Data'!AJ17:AL17)/1000)</f>
        <v>663.47199999999998</v>
      </c>
      <c r="P15" s="77">
        <f t="shared" si="5"/>
        <v>9.4</v>
      </c>
      <c r="Q15" s="81">
        <f>O15*1000/'Indicator Data'!BB17</f>
        <v>4.1856112736043585E-3</v>
      </c>
      <c r="R15" s="77">
        <f t="shared" si="6"/>
        <v>4.5</v>
      </c>
      <c r="S15" s="82">
        <f t="shared" si="7"/>
        <v>7</v>
      </c>
      <c r="T15" s="77">
        <f>IF('Indicator Data'!AB17="No data","x",ROUND(IF('Indicator Data'!AB17&gt;T$195,10,IF('Indicator Data'!AB17&lt;T$194,0,10-(T$195-'Indicator Data'!AB17)/(T$195-T$194)*10)),1))</f>
        <v>0.2</v>
      </c>
      <c r="U15" s="77">
        <f>IF('Indicator Data'!AA17="No data","x",ROUND(IF('Indicator Data'!AA17&gt;U$195,10,IF('Indicator Data'!AA17&lt;U$194,0,10-(U$195-'Indicator Data'!AA17)/(U$195-U$194)*10)),1))</f>
        <v>4.0999999999999996</v>
      </c>
      <c r="V15" s="77">
        <f>IF('Indicator Data'!AD17="No data","x",ROUND(IF('Indicator Data'!AD17&gt;V$195,10,IF('Indicator Data'!AD17&lt;V$194,0,10-(V$195-'Indicator Data'!AD17)/(V$195-V$194)*10)),1))</f>
        <v>0.3</v>
      </c>
      <c r="W15" s="78">
        <f t="shared" si="8"/>
        <v>1.5</v>
      </c>
      <c r="X15" s="77">
        <f>IF('Indicator Data'!W17="No data","x",ROUND(IF('Indicator Data'!W17&gt;X$195,10,IF('Indicator Data'!W17&lt;X$194,0,10-(X$195-'Indicator Data'!W17)/(X$195-X$194)*10)),1))</f>
        <v>3.2</v>
      </c>
      <c r="Y15" s="77">
        <f>IF('Indicator Data'!X17="No data","x",ROUND(IF('Indicator Data'!X17&gt;Y$195,10,IF('Indicator Data'!X17&lt;Y$194,0,10-(Y$195-'Indicator Data'!X17)/(Y$195-Y$194)*10)),1))</f>
        <v>7.8</v>
      </c>
      <c r="Z15" s="78">
        <f t="shared" si="9"/>
        <v>5.5</v>
      </c>
      <c r="AA15" s="92">
        <f>('Indicator Data'!AI17+'Indicator Data'!AH17*0.5+'Indicator Data'!AG17*0.25)/1000</f>
        <v>2222.6722500000001</v>
      </c>
      <c r="AB15" s="83">
        <f>AA15*1000/'Indicator Data'!BB17</f>
        <v>1.4022056736573005E-2</v>
      </c>
      <c r="AC15" s="78">
        <f t="shared" si="10"/>
        <v>1.4</v>
      </c>
      <c r="AD15" s="77">
        <f>IF('Indicator Data'!AM17="No data","x",ROUND(IF('Indicator Data'!AM17&lt;$AD$194,10,IF('Indicator Data'!AM17&gt;$AD$195,0,($AD$195-'Indicator Data'!AM17)/($AD$195-$AD$194)*10)),1))</f>
        <v>5.6</v>
      </c>
      <c r="AE15" s="77">
        <f>IF('Indicator Data'!AN17="No data","x",ROUND(IF('Indicator Data'!AN17&gt;$AE$195,10,IF('Indicator Data'!AN17&lt;$AE$194,0,10-($AE$195-'Indicator Data'!AN17)/($AE$195-$AE$194)*10)),1))</f>
        <v>3.8</v>
      </c>
      <c r="AF15" s="84">
        <f>IF('Indicator Data'!AO17="No data","x",ROUND(IF('Indicator Data'!AO17&gt;$AF$195,10,IF('Indicator Data'!AO17&lt;$AF$194,0,10-($AF$195-'Indicator Data'!AO17)/($AF$195-$AF$194)*10)),1))</f>
        <v>7.8</v>
      </c>
      <c r="AG15" s="84">
        <f>IF('Indicator Data'!AP17="No data","x",ROUND(IF('Indicator Data'!AP17&gt;$AG$195,10,IF('Indicator Data'!AP17&lt;$AG$194,0,10-($AG$195-'Indicator Data'!AP17)/($AG$195-$AG$194)*10)),1))</f>
        <v>2.2999999999999998</v>
      </c>
      <c r="AH15" s="77">
        <f t="shared" si="11"/>
        <v>6.7</v>
      </c>
      <c r="AI15" s="78">
        <f t="shared" si="12"/>
        <v>5.4</v>
      </c>
      <c r="AJ15" s="85">
        <f t="shared" si="13"/>
        <v>3.7</v>
      </c>
      <c r="AK15" s="86">
        <f t="shared" si="14"/>
        <v>5.6</v>
      </c>
    </row>
    <row r="16" spans="1:37" s="4" customFormat="1" x14ac:dyDescent="0.25">
      <c r="A16" s="131" t="s">
        <v>27</v>
      </c>
      <c r="B16" s="63" t="s">
        <v>26</v>
      </c>
      <c r="C16" s="77">
        <f>ROUND(IF('Indicator Data'!Q18="No data",IF((0.1233*LN('Indicator Data'!BA18)-0.4559)&gt;C$195,0,IF((0.1233*LN('Indicator Data'!BA18)-0.4559)&lt;C$194,10,(C$195-(0.1233*LN('Indicator Data'!BA18)-0.4559))/(C$195-C$194)*10)),IF('Indicator Data'!Q18&gt;C$195,0,IF('Indicator Data'!Q18&lt;C$194,10,(C$195-'Indicator Data'!Q18)/(C$195-C$194)*10))),1)</f>
        <v>2.7</v>
      </c>
      <c r="D16" s="77" t="str">
        <f>IF('Indicator Data'!R18="No data","x",ROUND((IF('Indicator Data'!R18&gt;D$195,10,IF('Indicator Data'!R18&lt;D$194,0,10-(D$195-'Indicator Data'!R18)/(D$195-D$194)*10))),1))</f>
        <v>x</v>
      </c>
      <c r="E16" s="78">
        <f t="shared" si="0"/>
        <v>2.7</v>
      </c>
      <c r="F16" s="77">
        <f>IF('Indicator Data'!AE18="No data","x",ROUND(IF('Indicator Data'!AE18&gt;F$195,10,IF('Indicator Data'!AE18&lt;F$194,0,10-(F$195-'Indicator Data'!AE18)/(F$195-F$194)*10)),1))</f>
        <v>4.7</v>
      </c>
      <c r="G16" s="77" t="str">
        <f>IF('Indicator Data'!AF18="No data","x",ROUND(IF('Indicator Data'!AF18&gt;G$195,10,IF('Indicator Data'!AF18&lt;G$194,0,10-(G$195-'Indicator Data'!AF18)/(G$195-G$194)*10)),1))</f>
        <v>x</v>
      </c>
      <c r="H16" s="78">
        <f t="shared" si="1"/>
        <v>4.7</v>
      </c>
      <c r="I16" s="79">
        <f>SUM(IF('Indicator Data'!S18=0,0,'Indicator Data'!S18/1000000),SUM('Indicator Data'!T18:U18))</f>
        <v>1.37486</v>
      </c>
      <c r="J16" s="79">
        <f>I16/'Indicator Data'!BB18*1000000</f>
        <v>4.8060936986569534</v>
      </c>
      <c r="K16" s="77">
        <f t="shared" si="2"/>
        <v>0.1</v>
      </c>
      <c r="L16" s="77">
        <f>IF('Indicator Data'!V18="No data","x",ROUND(IF('Indicator Data'!V18&gt;L$195,10,IF('Indicator Data'!V18&lt;L$194,0,10-(L$195-'Indicator Data'!V18)/(L$195-L$194)*10)),1))</f>
        <v>0</v>
      </c>
      <c r="M16" s="78">
        <f t="shared" si="3"/>
        <v>0.1</v>
      </c>
      <c r="N16" s="80">
        <f t="shared" si="4"/>
        <v>2.6</v>
      </c>
      <c r="O16" s="92">
        <f>IF(AND('Indicator Data'!AJ18="No data",'Indicator Data'!AK18="No data"),0,SUM('Indicator Data'!AJ18:AL18)/1000)</f>
        <v>1E-3</v>
      </c>
      <c r="P16" s="77">
        <f t="shared" si="5"/>
        <v>0</v>
      </c>
      <c r="Q16" s="81">
        <f>O16*1000/'Indicator Data'!BB18</f>
        <v>3.4956967972425944E-6</v>
      </c>
      <c r="R16" s="77">
        <f t="shared" si="6"/>
        <v>0</v>
      </c>
      <c r="S16" s="82">
        <f t="shared" si="7"/>
        <v>0</v>
      </c>
      <c r="T16" s="77">
        <f>IF('Indicator Data'!AB18="No data","x",ROUND(IF('Indicator Data'!AB18&gt;T$195,10,IF('Indicator Data'!AB18&lt;T$194,0,10-(T$195-'Indicator Data'!AB18)/(T$195-T$194)*10)),1))</f>
        <v>1.8</v>
      </c>
      <c r="U16" s="77">
        <f>IF('Indicator Data'!AA18="No data","x",ROUND(IF('Indicator Data'!AA18&gt;U$195,10,IF('Indicator Data'!AA18&lt;U$194,0,10-(U$195-'Indicator Data'!AA18)/(U$195-U$194)*10)),1))</f>
        <v>0</v>
      </c>
      <c r="V16" s="77" t="str">
        <f>IF('Indicator Data'!AD18="No data","x",ROUND(IF('Indicator Data'!AD18&gt;V$195,10,IF('Indicator Data'!AD18&lt;V$194,0,10-(V$195-'Indicator Data'!AD18)/(V$195-V$194)*10)),1))</f>
        <v>x</v>
      </c>
      <c r="W16" s="78">
        <f t="shared" si="8"/>
        <v>0.9</v>
      </c>
      <c r="X16" s="77">
        <f>IF('Indicator Data'!W18="No data","x",ROUND(IF('Indicator Data'!W18&gt;X$195,10,IF('Indicator Data'!W18&lt;X$194,0,10-(X$195-'Indicator Data'!W18)/(X$195-X$194)*10)),1))</f>
        <v>1.1000000000000001</v>
      </c>
      <c r="Y16" s="77">
        <f>IF('Indicator Data'!X18="No data","x",ROUND(IF('Indicator Data'!X18&gt;Y$195,10,IF('Indicator Data'!X18&lt;Y$194,0,10-(Y$195-'Indicator Data'!X18)/(Y$195-Y$194)*10)),1))</f>
        <v>0.8</v>
      </c>
      <c r="Z16" s="78">
        <f t="shared" si="9"/>
        <v>1</v>
      </c>
      <c r="AA16" s="92">
        <f>('Indicator Data'!AI18+'Indicator Data'!AH18*0.5+'Indicator Data'!AG18*0.25)/1000</f>
        <v>0</v>
      </c>
      <c r="AB16" s="83">
        <f>AA16*1000/'Indicator Data'!BB18</f>
        <v>0</v>
      </c>
      <c r="AC16" s="78">
        <f t="shared" si="10"/>
        <v>0</v>
      </c>
      <c r="AD16" s="77">
        <f>IF('Indicator Data'!AM18="No data","x",ROUND(IF('Indicator Data'!AM18&lt;$AD$194,10,IF('Indicator Data'!AM18&gt;$AD$195,0,($AD$195-'Indicator Data'!AM18)/($AD$195-$AD$194)*10)),1))</f>
        <v>3.3</v>
      </c>
      <c r="AE16" s="77">
        <f>IF('Indicator Data'!AN18="No data","x",ROUND(IF('Indicator Data'!AN18&gt;$AE$195,10,IF('Indicator Data'!AN18&lt;$AE$194,0,10-($AE$195-'Indicator Data'!AN18)/($AE$195-$AE$194)*10)),1))</f>
        <v>0</v>
      </c>
      <c r="AF16" s="84">
        <f>IF('Indicator Data'!AO18="No data","x",ROUND(IF('Indicator Data'!AO18&gt;$AF$195,10,IF('Indicator Data'!AO18&lt;$AF$194,0,10-($AF$195-'Indicator Data'!AO18)/($AF$195-$AF$194)*10)),1))</f>
        <v>1.5</v>
      </c>
      <c r="AG16" s="84">
        <f>IF('Indicator Data'!AP18="No data","x",ROUND(IF('Indicator Data'!AP18&gt;$AG$195,10,IF('Indicator Data'!AP18&lt;$AG$194,0,10-($AG$195-'Indicator Data'!AP18)/($AG$195-$AG$194)*10)),1))</f>
        <v>2.7</v>
      </c>
      <c r="AH16" s="77">
        <f t="shared" si="11"/>
        <v>1.7</v>
      </c>
      <c r="AI16" s="78">
        <f t="shared" si="12"/>
        <v>1.7</v>
      </c>
      <c r="AJ16" s="85">
        <f t="shared" si="13"/>
        <v>0.9</v>
      </c>
      <c r="AK16" s="86">
        <f t="shared" si="14"/>
        <v>0.5</v>
      </c>
    </row>
    <row r="17" spans="1:37" s="4" customFormat="1" x14ac:dyDescent="0.25">
      <c r="A17" s="131" t="s">
        <v>29</v>
      </c>
      <c r="B17" s="63" t="s">
        <v>28</v>
      </c>
      <c r="C17" s="77">
        <f>ROUND(IF('Indicator Data'!Q19="No data",IF((0.1233*LN('Indicator Data'!BA19)-0.4559)&gt;C$195,0,IF((0.1233*LN('Indicator Data'!BA19)-0.4559)&lt;C$194,10,(C$195-(0.1233*LN('Indicator Data'!BA19)-0.4559))/(C$195-C$194)*10)),IF('Indicator Data'!Q19&gt;C$195,0,IF('Indicator Data'!Q19&lt;C$194,10,(C$195-'Indicator Data'!Q19)/(C$195-C$194)*10))),1)</f>
        <v>2.5</v>
      </c>
      <c r="D17" s="77">
        <f>IF('Indicator Data'!R19="No data","x",ROUND((IF('Indicator Data'!R19&gt;D$195,10,IF('Indicator Data'!R19&lt;D$194,0,10-(D$195-'Indicator Data'!R19)/(D$195-D$194)*10))),1))</f>
        <v>0</v>
      </c>
      <c r="E17" s="78">
        <f t="shared" si="0"/>
        <v>1.3</v>
      </c>
      <c r="F17" s="77">
        <f>IF('Indicator Data'!AE19="No data","x",ROUND(IF('Indicator Data'!AE19&gt;F$195,10,IF('Indicator Data'!AE19&lt;F$194,0,10-(F$195-'Indicator Data'!AE19)/(F$195-F$194)*10)),1))</f>
        <v>2</v>
      </c>
      <c r="G17" s="77">
        <f>IF('Indicator Data'!AF19="No data","x",ROUND(IF('Indicator Data'!AF19&gt;G$195,10,IF('Indicator Data'!AF19&lt;G$194,0,10-(G$195-'Indicator Data'!AF19)/(G$195-G$194)*10)),1))</f>
        <v>0.4</v>
      </c>
      <c r="H17" s="78">
        <f t="shared" si="1"/>
        <v>1.2</v>
      </c>
      <c r="I17" s="79">
        <f>SUM(IF('Indicator Data'!S19=0,0,'Indicator Data'!S19/1000000),SUM('Indicator Data'!T19:U19))</f>
        <v>207.90127299999997</v>
      </c>
      <c r="J17" s="79">
        <f>I17/'Indicator Data'!BB19*1000000</f>
        <v>21.953671911298834</v>
      </c>
      <c r="K17" s="77">
        <f t="shared" si="2"/>
        <v>0.4</v>
      </c>
      <c r="L17" s="77">
        <f>IF('Indicator Data'!V19="No data","x",ROUND(IF('Indicator Data'!V19&gt;L$195,10,IF('Indicator Data'!V19&lt;L$194,0,10-(L$195-'Indicator Data'!V19)/(L$195-L$194)*10)),1))</f>
        <v>0.1</v>
      </c>
      <c r="M17" s="78">
        <f t="shared" si="3"/>
        <v>0.3</v>
      </c>
      <c r="N17" s="80">
        <f t="shared" si="4"/>
        <v>1</v>
      </c>
      <c r="O17" s="92">
        <f>IF(AND('Indicator Data'!AJ19="No data",'Indicator Data'!AK19="No data"),0,SUM('Indicator Data'!AJ19:AL19)/1000)</f>
        <v>0.92500000000000004</v>
      </c>
      <c r="P17" s="77">
        <f t="shared" si="5"/>
        <v>0</v>
      </c>
      <c r="Q17" s="81">
        <f>O17*1000/'Indicator Data'!BB19</f>
        <v>9.7676874340021125E-5</v>
      </c>
      <c r="R17" s="77">
        <f t="shared" si="6"/>
        <v>1.8</v>
      </c>
      <c r="S17" s="82">
        <f t="shared" si="7"/>
        <v>0.9</v>
      </c>
      <c r="T17" s="77">
        <f>IF('Indicator Data'!AB19="No data","x",ROUND(IF('Indicator Data'!AB19&gt;T$195,10,IF('Indicator Data'!AB19&lt;T$194,0,10-(T$195-'Indicator Data'!AB19)/(T$195-T$194)*10)),1))</f>
        <v>1</v>
      </c>
      <c r="U17" s="77">
        <f>IF('Indicator Data'!AA19="No data","x",ROUND(IF('Indicator Data'!AA19&gt;U$195,10,IF('Indicator Data'!AA19&lt;U$194,0,10-(U$195-'Indicator Data'!AA19)/(U$195-U$194)*10)),1))</f>
        <v>1.3</v>
      </c>
      <c r="V17" s="77" t="str">
        <f>IF('Indicator Data'!AD19="No data","x",ROUND(IF('Indicator Data'!AD19&gt;V$195,10,IF('Indicator Data'!AD19&lt;V$194,0,10-(V$195-'Indicator Data'!AD19)/(V$195-V$194)*10)),1))</f>
        <v>x</v>
      </c>
      <c r="W17" s="78">
        <f t="shared" si="8"/>
        <v>1.2</v>
      </c>
      <c r="X17" s="77">
        <f>IF('Indicator Data'!W19="No data","x",ROUND(IF('Indicator Data'!W19&gt;X$195,10,IF('Indicator Data'!W19&lt;X$194,0,10-(X$195-'Indicator Data'!W19)/(X$195-X$194)*10)),1))</f>
        <v>0.4</v>
      </c>
      <c r="Y17" s="77">
        <f>IF('Indicator Data'!X19="No data","x",ROUND(IF('Indicator Data'!X19&gt;Y$195,10,IF('Indicator Data'!X19&lt;Y$194,0,10-(Y$195-'Indicator Data'!X19)/(Y$195-Y$194)*10)),1))</f>
        <v>0.3</v>
      </c>
      <c r="Z17" s="78">
        <f t="shared" si="9"/>
        <v>0.4</v>
      </c>
      <c r="AA17" s="92">
        <f>('Indicator Data'!AI19+'Indicator Data'!AH19*0.5+'Indicator Data'!AG19*0.25)/1000</f>
        <v>18.581250000000001</v>
      </c>
      <c r="AB17" s="83">
        <f>AA17*1000/'Indicator Data'!BB19</f>
        <v>1.962117212249208E-3</v>
      </c>
      <c r="AC17" s="78">
        <f t="shared" si="10"/>
        <v>0.2</v>
      </c>
      <c r="AD17" s="77">
        <f>IF('Indicator Data'!AM19="No data","x",ROUND(IF('Indicator Data'!AM19&lt;$AD$194,10,IF('Indicator Data'!AM19&gt;$AD$195,0,($AD$195-'Indicator Data'!AM19)/($AD$195-$AD$194)*10)),1))</f>
        <v>2.4</v>
      </c>
      <c r="AE17" s="77">
        <f>IF('Indicator Data'!AN19="No data","x",ROUND(IF('Indicator Data'!AN19&gt;$AE$195,10,IF('Indicator Data'!AN19&lt;$AE$194,0,10-($AE$195-'Indicator Data'!AN19)/($AE$195-$AE$194)*10)),1))</f>
        <v>0</v>
      </c>
      <c r="AF17" s="84">
        <f>IF('Indicator Data'!AO19="No data","x",ROUND(IF('Indicator Data'!AO19&gt;$AF$195,10,IF('Indicator Data'!AO19&lt;$AF$194,0,10-($AF$195-'Indicator Data'!AO19)/($AF$195-$AF$194)*10)),1))</f>
        <v>4.8</v>
      </c>
      <c r="AG17" s="84" t="str">
        <f>IF('Indicator Data'!AP19="No data","x",ROUND(IF('Indicator Data'!AP19&gt;$AG$195,10,IF('Indicator Data'!AP19&lt;$AG$194,0,10-($AG$195-'Indicator Data'!AP19)/($AG$195-$AG$194)*10)),1))</f>
        <v>x</v>
      </c>
      <c r="AH17" s="77">
        <f t="shared" si="11"/>
        <v>4.8</v>
      </c>
      <c r="AI17" s="78">
        <f t="shared" si="12"/>
        <v>2.4</v>
      </c>
      <c r="AJ17" s="85">
        <f t="shared" si="13"/>
        <v>1.1000000000000001</v>
      </c>
      <c r="AK17" s="86">
        <f t="shared" si="14"/>
        <v>1</v>
      </c>
    </row>
    <row r="18" spans="1:37" s="4" customFormat="1" x14ac:dyDescent="0.25">
      <c r="A18" s="131" t="s">
        <v>31</v>
      </c>
      <c r="B18" s="63" t="s">
        <v>30</v>
      </c>
      <c r="C18" s="77">
        <f>ROUND(IF('Indicator Data'!Q20="No data",IF((0.1233*LN('Indicator Data'!BA20)-0.4559)&gt;C$195,0,IF((0.1233*LN('Indicator Data'!BA20)-0.4559)&lt;C$194,10,(C$195-(0.1233*LN('Indicator Data'!BA20)-0.4559))/(C$195-C$194)*10)),IF('Indicator Data'!Q20&gt;C$195,0,IF('Indicator Data'!Q20&lt;C$194,10,(C$195-'Indicator Data'!Q20)/(C$195-C$194)*10))),1)</f>
        <v>1.1000000000000001</v>
      </c>
      <c r="D18" s="77" t="str">
        <f>IF('Indicator Data'!R20="No data","x",ROUND((IF('Indicator Data'!R20&gt;D$195,10,IF('Indicator Data'!R20&lt;D$194,0,10-(D$195-'Indicator Data'!R20)/(D$195-D$194)*10))),1))</f>
        <v>x</v>
      </c>
      <c r="E18" s="78">
        <f t="shared" si="0"/>
        <v>1.1000000000000001</v>
      </c>
      <c r="F18" s="77">
        <f>IF('Indicator Data'!AE20="No data","x",ROUND(IF('Indicator Data'!AE20&gt;F$195,10,IF('Indicator Data'!AE20&lt;F$194,0,10-(F$195-'Indicator Data'!AE20)/(F$195-F$194)*10)),1))</f>
        <v>0.9</v>
      </c>
      <c r="G18" s="77" t="str">
        <f>IF('Indicator Data'!AF20="No data","x",ROUND(IF('Indicator Data'!AF20&gt;G$195,10,IF('Indicator Data'!AF20&lt;G$194,0,10-(G$195-'Indicator Data'!AF20)/(G$195-G$194)*10)),1))</f>
        <v>x</v>
      </c>
      <c r="H18" s="78">
        <f t="shared" si="1"/>
        <v>0.9</v>
      </c>
      <c r="I18" s="79">
        <f>SUM(IF('Indicator Data'!S20=0,0,'Indicator Data'!S20/1000000),SUM('Indicator Data'!T20:U20))</f>
        <v>0</v>
      </c>
      <c r="J18" s="79">
        <f>I18/'Indicator Data'!BB20*1000000</f>
        <v>0</v>
      </c>
      <c r="K18" s="77">
        <f t="shared" si="2"/>
        <v>0</v>
      </c>
      <c r="L18" s="77">
        <f>IF('Indicator Data'!V20="No data","x",ROUND(IF('Indicator Data'!V20&gt;L$195,10,IF('Indicator Data'!V20&lt;L$194,0,10-(L$195-'Indicator Data'!V20)/(L$195-L$194)*10)),1))</f>
        <v>0</v>
      </c>
      <c r="M18" s="78">
        <f t="shared" si="3"/>
        <v>0</v>
      </c>
      <c r="N18" s="80">
        <f t="shared" si="4"/>
        <v>0.8</v>
      </c>
      <c r="O18" s="92">
        <f>IF(AND('Indicator Data'!AJ20="No data",'Indicator Data'!AK20="No data"),0,SUM('Indicator Data'!AJ20:AL20)/1000)</f>
        <v>29.178999999999998</v>
      </c>
      <c r="P18" s="77">
        <f t="shared" si="5"/>
        <v>4.9000000000000004</v>
      </c>
      <c r="Q18" s="81">
        <f>O18*1000/'Indicator Data'!BB20</f>
        <v>2.5994175430350637E-3</v>
      </c>
      <c r="R18" s="77">
        <f t="shared" si="6"/>
        <v>4</v>
      </c>
      <c r="S18" s="82">
        <f t="shared" si="7"/>
        <v>4.5</v>
      </c>
      <c r="T18" s="77">
        <f>IF('Indicator Data'!AB20="No data","x",ROUND(IF('Indicator Data'!AB20&gt;T$195,10,IF('Indicator Data'!AB20&lt;T$194,0,10-(T$195-'Indicator Data'!AB20)/(T$195-T$194)*10)),1))</f>
        <v>0.6</v>
      </c>
      <c r="U18" s="77">
        <f>IF('Indicator Data'!AA20="No data","x",ROUND(IF('Indicator Data'!AA20&gt;U$195,10,IF('Indicator Data'!AA20&lt;U$194,0,10-(U$195-'Indicator Data'!AA20)/(U$195-U$194)*10)),1))</f>
        <v>0.2</v>
      </c>
      <c r="V18" s="77" t="str">
        <f>IF('Indicator Data'!AD20="No data","x",ROUND(IF('Indicator Data'!AD20&gt;V$195,10,IF('Indicator Data'!AD20&lt;V$194,0,10-(V$195-'Indicator Data'!AD20)/(V$195-V$194)*10)),1))</f>
        <v>x</v>
      </c>
      <c r="W18" s="78">
        <f t="shared" si="8"/>
        <v>0.4</v>
      </c>
      <c r="X18" s="77">
        <f>IF('Indicator Data'!W20="No data","x",ROUND(IF('Indicator Data'!W20&gt;X$195,10,IF('Indicator Data'!W20&lt;X$194,0,10-(X$195-'Indicator Data'!W20)/(X$195-X$194)*10)),1))</f>
        <v>0.3</v>
      </c>
      <c r="Y18" s="77" t="str">
        <f>IF('Indicator Data'!X20="No data","x",ROUND(IF('Indicator Data'!X20&gt;Y$195,10,IF('Indicator Data'!X20&lt;Y$194,0,10-(Y$195-'Indicator Data'!X20)/(Y$195-Y$194)*10)),1))</f>
        <v>x</v>
      </c>
      <c r="Z18" s="78">
        <f t="shared" si="9"/>
        <v>0.3</v>
      </c>
      <c r="AA18" s="92">
        <f>('Indicator Data'!AI20+'Indicator Data'!AH20*0.5+'Indicator Data'!AG20*0.25)/1000</f>
        <v>0</v>
      </c>
      <c r="AB18" s="83">
        <f>AA18*1000/'Indicator Data'!BB20</f>
        <v>0</v>
      </c>
      <c r="AC18" s="78">
        <f t="shared" si="10"/>
        <v>0</v>
      </c>
      <c r="AD18" s="77">
        <f>IF('Indicator Data'!AM20="No data","x",ROUND(IF('Indicator Data'!AM20&lt;$AD$194,10,IF('Indicator Data'!AM20&gt;$AD$195,0,($AD$195-'Indicator Data'!AM20)/($AD$195-$AD$194)*10)),1))</f>
        <v>0</v>
      </c>
      <c r="AE18" s="77">
        <f>IF('Indicator Data'!AN20="No data","x",ROUND(IF('Indicator Data'!AN20&gt;$AE$195,10,IF('Indicator Data'!AN20&lt;$AE$194,0,10-($AE$195-'Indicator Data'!AN20)/($AE$195-$AE$194)*10)),1))</f>
        <v>0</v>
      </c>
      <c r="AF18" s="84">
        <f>IF('Indicator Data'!AO20="No data","x",ROUND(IF('Indicator Data'!AO20&gt;$AF$195,10,IF('Indicator Data'!AO20&lt;$AF$194,0,10-($AF$195-'Indicator Data'!AO20)/($AF$195-$AF$194)*10)),1))</f>
        <v>0.8</v>
      </c>
      <c r="AG18" s="84">
        <f>IF('Indicator Data'!AP20="No data","x",ROUND(IF('Indicator Data'!AP20&gt;$AG$195,10,IF('Indicator Data'!AP20&lt;$AG$194,0,10-($AG$195-'Indicator Data'!AP20)/($AG$195-$AG$194)*10)),1))</f>
        <v>3</v>
      </c>
      <c r="AH18" s="77">
        <f t="shared" si="11"/>
        <v>1.2</v>
      </c>
      <c r="AI18" s="78">
        <f t="shared" si="12"/>
        <v>0.4</v>
      </c>
      <c r="AJ18" s="85">
        <f t="shared" si="13"/>
        <v>0.3</v>
      </c>
      <c r="AK18" s="86">
        <f t="shared" si="14"/>
        <v>2.7</v>
      </c>
    </row>
    <row r="19" spans="1:37" s="4" customFormat="1" x14ac:dyDescent="0.25">
      <c r="A19" s="131" t="s">
        <v>33</v>
      </c>
      <c r="B19" s="63" t="s">
        <v>32</v>
      </c>
      <c r="C19" s="77">
        <f>ROUND(IF('Indicator Data'!Q21="No data",IF((0.1233*LN('Indicator Data'!BA21)-0.4559)&gt;C$195,0,IF((0.1233*LN('Indicator Data'!BA21)-0.4559)&lt;C$194,10,(C$195-(0.1233*LN('Indicator Data'!BA21)-0.4559))/(C$195-C$194)*10)),IF('Indicator Data'!Q21&gt;C$195,0,IF('Indicator Data'!Q21&lt;C$194,10,(C$195-'Indicator Data'!Q21)/(C$195-C$194)*10))),1)</f>
        <v>3.4</v>
      </c>
      <c r="D19" s="77">
        <f>IF('Indicator Data'!R21="No data","x",ROUND((IF('Indicator Data'!R21&gt;D$195,10,IF('Indicator Data'!R21&lt;D$194,0,10-(D$195-'Indicator Data'!R21)/(D$195-D$194)*10))),1))</f>
        <v>0</v>
      </c>
      <c r="E19" s="78">
        <f t="shared" si="0"/>
        <v>1.9</v>
      </c>
      <c r="F19" s="77">
        <f>IF('Indicator Data'!AE21="No data","x",ROUND(IF('Indicator Data'!AE21&gt;F$195,10,IF('Indicator Data'!AE21&lt;F$194,0,10-(F$195-'Indicator Data'!AE21)/(F$195-F$194)*10)),1))</f>
        <v>5.8</v>
      </c>
      <c r="G19" s="77" t="str">
        <f>IF('Indicator Data'!AF21="No data","x",ROUND(IF('Indicator Data'!AF21&gt;G$195,10,IF('Indicator Data'!AF21&lt;G$194,0,10-(G$195-'Indicator Data'!AF21)/(G$195-G$194)*10)),1))</f>
        <v>x</v>
      </c>
      <c r="H19" s="78">
        <f t="shared" si="1"/>
        <v>5.8</v>
      </c>
      <c r="I19" s="79">
        <f>SUM(IF('Indicator Data'!S21=0,0,'Indicator Data'!S21/1000000),SUM('Indicator Data'!T21:U21))</f>
        <v>74.72999999999999</v>
      </c>
      <c r="J19" s="79">
        <f>I19/'Indicator Data'!BB21*1000000</f>
        <v>219.95067077154911</v>
      </c>
      <c r="K19" s="77">
        <f t="shared" si="2"/>
        <v>4.4000000000000004</v>
      </c>
      <c r="L19" s="77">
        <f>IF('Indicator Data'!V21="No data","x",ROUND(IF('Indicator Data'!V21&gt;L$195,10,IF('Indicator Data'!V21&lt;L$194,0,10-(L$195-'Indicator Data'!V21)/(L$195-L$194)*10)),1))</f>
        <v>2.2000000000000002</v>
      </c>
      <c r="M19" s="78">
        <f t="shared" si="3"/>
        <v>3.3</v>
      </c>
      <c r="N19" s="80">
        <f t="shared" si="4"/>
        <v>3.2</v>
      </c>
      <c r="O19" s="92">
        <f>IF(AND('Indicator Data'!AJ21="No data",'Indicator Data'!AK21="No data"),0,SUM('Indicator Data'!AJ21:AL21)/1000)</f>
        <v>0.01</v>
      </c>
      <c r="P19" s="77">
        <f t="shared" si="5"/>
        <v>0</v>
      </c>
      <c r="Q19" s="81">
        <f>O19*1000/'Indicator Data'!BB21</f>
        <v>2.9432713872815355E-5</v>
      </c>
      <c r="R19" s="77">
        <f t="shared" si="6"/>
        <v>0</v>
      </c>
      <c r="S19" s="82">
        <f t="shared" si="7"/>
        <v>0</v>
      </c>
      <c r="T19" s="77">
        <f>IF('Indicator Data'!AB21="No data","x",ROUND(IF('Indicator Data'!AB21&gt;T$195,10,IF('Indicator Data'!AB21&lt;T$194,0,10-(T$195-'Indicator Data'!AB21)/(T$195-T$194)*10)),1))</f>
        <v>3</v>
      </c>
      <c r="U19" s="77">
        <f>IF('Indicator Data'!AA21="No data","x",ROUND(IF('Indicator Data'!AA21&gt;U$195,10,IF('Indicator Data'!AA21&lt;U$194,0,10-(U$195-'Indicator Data'!AA21)/(U$195-U$194)*10)),1))</f>
        <v>0.7</v>
      </c>
      <c r="V19" s="77">
        <f>IF('Indicator Data'!AD21="No data","x",ROUND(IF('Indicator Data'!AD21&gt;V$195,10,IF('Indicator Data'!AD21&lt;V$194,0,10-(V$195-'Indicator Data'!AD21)/(V$195-V$194)*10)),1))</f>
        <v>0</v>
      </c>
      <c r="W19" s="78">
        <f t="shared" si="8"/>
        <v>1.2</v>
      </c>
      <c r="X19" s="77">
        <f>IF('Indicator Data'!W21="No data","x",ROUND(IF('Indicator Data'!W21&gt;X$195,10,IF('Indicator Data'!W21&lt;X$194,0,10-(X$195-'Indicator Data'!W21)/(X$195-X$194)*10)),1))</f>
        <v>1.3</v>
      </c>
      <c r="Y19" s="77">
        <f>IF('Indicator Data'!X21="No data","x",ROUND(IF('Indicator Data'!X21&gt;Y$195,10,IF('Indicator Data'!X21&lt;Y$194,0,10-(Y$195-'Indicator Data'!X21)/(Y$195-Y$194)*10)),1))</f>
        <v>1.1000000000000001</v>
      </c>
      <c r="Z19" s="78">
        <f t="shared" si="9"/>
        <v>1.2</v>
      </c>
      <c r="AA19" s="92">
        <f>('Indicator Data'!AI21+'Indicator Data'!AH21*0.5+'Indicator Data'!AG21*0.25)/1000</f>
        <v>0</v>
      </c>
      <c r="AB19" s="83">
        <f>AA19*1000/'Indicator Data'!BB21</f>
        <v>0</v>
      </c>
      <c r="AC19" s="78">
        <f t="shared" si="10"/>
        <v>0</v>
      </c>
      <c r="AD19" s="77">
        <f>IF('Indicator Data'!AM21="No data","x",ROUND(IF('Indicator Data'!AM21&lt;$AD$194,10,IF('Indicator Data'!AM21&gt;$AD$195,0,($AD$195-'Indicator Data'!AM21)/($AD$195-$AD$194)*10)),1))</f>
        <v>3.5</v>
      </c>
      <c r="AE19" s="77">
        <f>IF('Indicator Data'!AN21="No data","x",ROUND(IF('Indicator Data'!AN21&gt;$AE$195,10,IF('Indicator Data'!AN21&lt;$AE$194,0,10-($AE$195-'Indicator Data'!AN21)/($AE$195-$AE$194)*10)),1))</f>
        <v>0.4</v>
      </c>
      <c r="AF19" s="84">
        <f>IF('Indicator Data'!AO21="No data","x",ROUND(IF('Indicator Data'!AO21&gt;$AF$195,10,IF('Indicator Data'!AO21&lt;$AF$194,0,10-($AF$195-'Indicator Data'!AO21)/($AF$195-$AF$194)*10)),1))</f>
        <v>2.2999999999999998</v>
      </c>
      <c r="AG19" s="84">
        <f>IF('Indicator Data'!AP21="No data","x",ROUND(IF('Indicator Data'!AP21&gt;$AG$195,10,IF('Indicator Data'!AP21&lt;$AG$194,0,10-($AG$195-'Indicator Data'!AP21)/($AG$195-$AG$194)*10)),1))</f>
        <v>10</v>
      </c>
      <c r="AH19" s="77">
        <f t="shared" si="11"/>
        <v>3.8</v>
      </c>
      <c r="AI19" s="78">
        <f t="shared" si="12"/>
        <v>2.6</v>
      </c>
      <c r="AJ19" s="85">
        <f t="shared" si="13"/>
        <v>1.3</v>
      </c>
      <c r="AK19" s="86">
        <f t="shared" si="14"/>
        <v>0.7</v>
      </c>
    </row>
    <row r="20" spans="1:37" s="4" customFormat="1" x14ac:dyDescent="0.25">
      <c r="A20" s="131" t="s">
        <v>35</v>
      </c>
      <c r="B20" s="63" t="s">
        <v>34</v>
      </c>
      <c r="C20" s="77">
        <f>ROUND(IF('Indicator Data'!Q22="No data",IF((0.1233*LN('Indicator Data'!BA22)-0.4559)&gt;C$195,0,IF((0.1233*LN('Indicator Data'!BA22)-0.4559)&lt;C$194,10,(C$195-(0.1233*LN('Indicator Data'!BA22)-0.4559))/(C$195-C$194)*10)),IF('Indicator Data'!Q22&gt;C$195,0,IF('Indicator Data'!Q22&lt;C$194,10,(C$195-'Indicator Data'!Q22)/(C$195-C$194)*10))),1)</f>
        <v>7.3</v>
      </c>
      <c r="D20" s="77">
        <f>IF('Indicator Data'!R22="No data","x",ROUND((IF('Indicator Data'!R22&gt;D$195,10,IF('Indicator Data'!R22&lt;D$194,0,10-(D$195-'Indicator Data'!R22)/(D$195-D$194)*10))),1))</f>
        <v>7.8</v>
      </c>
      <c r="E20" s="78">
        <f t="shared" si="0"/>
        <v>7.6</v>
      </c>
      <c r="F20" s="77">
        <f>IF('Indicator Data'!AE22="No data","x",ROUND(IF('Indicator Data'!AE22&gt;F$195,10,IF('Indicator Data'!AE22&lt;F$194,0,10-(F$195-'Indicator Data'!AE22)/(F$195-F$194)*10)),1))</f>
        <v>8.1999999999999993</v>
      </c>
      <c r="G20" s="77">
        <f>IF('Indicator Data'!AF22="No data","x",ROUND(IF('Indicator Data'!AF22&gt;G$195,10,IF('Indicator Data'!AF22&lt;G$194,0,10-(G$195-'Indicator Data'!AF22)/(G$195-G$194)*10)),1))</f>
        <v>4.5999999999999996</v>
      </c>
      <c r="H20" s="78">
        <f t="shared" si="1"/>
        <v>6.4</v>
      </c>
      <c r="I20" s="79">
        <f>SUM(IF('Indicator Data'!S22=0,0,'Indicator Data'!S22/1000000),SUM('Indicator Data'!T22:U22))</f>
        <v>1176.6651829999998</v>
      </c>
      <c r="J20" s="79">
        <f>I20/'Indicator Data'!BB22*1000000</f>
        <v>111.01128099317798</v>
      </c>
      <c r="K20" s="77">
        <f t="shared" si="2"/>
        <v>2.2000000000000002</v>
      </c>
      <c r="L20" s="77">
        <f>IF('Indicator Data'!V22="No data","x",ROUND(IF('Indicator Data'!V22&gt;L$195,10,IF('Indicator Data'!V22&lt;L$194,0,10-(L$195-'Indicator Data'!V22)/(L$195-L$194)*10)),1))</f>
        <v>5.3</v>
      </c>
      <c r="M20" s="78">
        <f t="shared" si="3"/>
        <v>3.8</v>
      </c>
      <c r="N20" s="80">
        <f t="shared" si="4"/>
        <v>6.4</v>
      </c>
      <c r="O20" s="92">
        <f>IF(AND('Indicator Data'!AJ22="No data",'Indicator Data'!AK22="No data"),0,SUM('Indicator Data'!AJ22:AL22)/1000)</f>
        <v>0.41499999999999998</v>
      </c>
      <c r="P20" s="77">
        <f t="shared" si="5"/>
        <v>0</v>
      </c>
      <c r="Q20" s="81">
        <f>O20*1000/'Indicator Data'!BB22</f>
        <v>3.9152753287651976E-5</v>
      </c>
      <c r="R20" s="77">
        <f t="shared" si="6"/>
        <v>0</v>
      </c>
      <c r="S20" s="82">
        <f t="shared" si="7"/>
        <v>0</v>
      </c>
      <c r="T20" s="77">
        <f>IF('Indicator Data'!AB22="No data","x",ROUND(IF('Indicator Data'!AB22&gt;T$195,10,IF('Indicator Data'!AB22&lt;T$194,0,10-(T$195-'Indicator Data'!AB22)/(T$195-T$194)*10)),1))</f>
        <v>2.2000000000000002</v>
      </c>
      <c r="U20" s="77">
        <f>IF('Indicator Data'!AA22="No data","x",ROUND(IF('Indicator Data'!AA22&gt;U$195,10,IF('Indicator Data'!AA22&lt;U$194,0,10-(U$195-'Indicator Data'!AA22)/(U$195-U$194)*10)),1))</f>
        <v>1.3</v>
      </c>
      <c r="V20" s="77">
        <f>IF('Indicator Data'!AD22="No data","x",ROUND(IF('Indicator Data'!AD22&gt;V$195,10,IF('Indicator Data'!AD22&lt;V$194,0,10-(V$195-'Indicator Data'!AD22)/(V$195-V$194)*10)),1))</f>
        <v>9.4</v>
      </c>
      <c r="W20" s="78">
        <f t="shared" si="8"/>
        <v>4.3</v>
      </c>
      <c r="X20" s="77">
        <f>IF('Indicator Data'!W22="No data","x",ROUND(IF('Indicator Data'!W22&gt;X$195,10,IF('Indicator Data'!W22&lt;X$194,0,10-(X$195-'Indicator Data'!W22)/(X$195-X$194)*10)),1))</f>
        <v>6.6</v>
      </c>
      <c r="Y20" s="77">
        <f>IF('Indicator Data'!X22="No data","x",ROUND(IF('Indicator Data'!X22&gt;Y$195,10,IF('Indicator Data'!X22&lt;Y$194,0,10-(Y$195-'Indicator Data'!X22)/(Y$195-Y$194)*10)),1))</f>
        <v>4.5</v>
      </c>
      <c r="Z20" s="78">
        <f t="shared" si="9"/>
        <v>5.6</v>
      </c>
      <c r="AA20" s="92">
        <f>('Indicator Data'!AI22+'Indicator Data'!AH22*0.5+'Indicator Data'!AG22*0.25)/1000</f>
        <v>8.8734999999999999</v>
      </c>
      <c r="AB20" s="83">
        <f>AA20*1000/'Indicator Data'!BB22</f>
        <v>8.3716134047705974E-4</v>
      </c>
      <c r="AC20" s="78">
        <f t="shared" si="10"/>
        <v>0.1</v>
      </c>
      <c r="AD20" s="77">
        <f>IF('Indicator Data'!AM22="No data","x",ROUND(IF('Indicator Data'!AM22&lt;$AD$194,10,IF('Indicator Data'!AM22&gt;$AD$195,0,($AD$195-'Indicator Data'!AM22)/($AD$195-$AD$194)*10)),1))</f>
        <v>3.1</v>
      </c>
      <c r="AE20" s="77">
        <f>IF('Indicator Data'!AN22="No data","x",ROUND(IF('Indicator Data'!AN22&gt;$AE$195,10,IF('Indicator Data'!AN22&lt;$AE$194,0,10-($AE$195-'Indicator Data'!AN22)/($AE$195-$AE$194)*10)),1))</f>
        <v>0.8</v>
      </c>
      <c r="AF20" s="84">
        <f>IF('Indicator Data'!AO22="No data","x",ROUND(IF('Indicator Data'!AO22&gt;$AF$195,10,IF('Indicator Data'!AO22&lt;$AF$194,0,10-($AF$195-'Indicator Data'!AO22)/($AF$195-$AF$194)*10)),1))</f>
        <v>7.9</v>
      </c>
      <c r="AG20" s="84">
        <f>IF('Indicator Data'!AP22="No data","x",ROUND(IF('Indicator Data'!AP22&gt;$AG$195,10,IF('Indicator Data'!AP22&lt;$AG$194,0,10-($AG$195-'Indicator Data'!AP22)/($AG$195-$AG$194)*10)),1))</f>
        <v>10</v>
      </c>
      <c r="AH20" s="77">
        <f t="shared" si="11"/>
        <v>8.3000000000000007</v>
      </c>
      <c r="AI20" s="78">
        <f t="shared" si="12"/>
        <v>4.0999999999999996</v>
      </c>
      <c r="AJ20" s="85">
        <f t="shared" si="13"/>
        <v>3.8</v>
      </c>
      <c r="AK20" s="86">
        <f t="shared" si="14"/>
        <v>2.1</v>
      </c>
    </row>
    <row r="21" spans="1:37" s="4" customFormat="1" x14ac:dyDescent="0.25">
      <c r="A21" s="131" t="s">
        <v>37</v>
      </c>
      <c r="B21" s="63" t="s">
        <v>36</v>
      </c>
      <c r="C21" s="77">
        <f>ROUND(IF('Indicator Data'!Q23="No data",IF((0.1233*LN('Indicator Data'!BA23)-0.4559)&gt;C$195,0,IF((0.1233*LN('Indicator Data'!BA23)-0.4559)&lt;C$194,10,(C$195-(0.1233*LN('Indicator Data'!BA23)-0.4559))/(C$195-C$194)*10)),IF('Indicator Data'!Q23&gt;C$195,0,IF('Indicator Data'!Q23&lt;C$194,10,(C$195-'Indicator Data'!Q23)/(C$195-C$194)*10))),1)</f>
        <v>5.6</v>
      </c>
      <c r="D21" s="77">
        <f>IF('Indicator Data'!R23="No data","x",ROUND((IF('Indicator Data'!R23&gt;D$195,10,IF('Indicator Data'!R23&lt;D$194,0,10-(D$195-'Indicator Data'!R23)/(D$195-D$194)*10))),1))</f>
        <v>1.7</v>
      </c>
      <c r="E21" s="78">
        <f t="shared" si="0"/>
        <v>3.9</v>
      </c>
      <c r="F21" s="77">
        <f>IF('Indicator Data'!AE23="No data","x",ROUND(IF('Indicator Data'!AE23&gt;F$195,10,IF('Indicator Data'!AE23&lt;F$194,0,10-(F$195-'Indicator Data'!AE23)/(F$195-F$194)*10)),1))</f>
        <v>6.6</v>
      </c>
      <c r="G21" s="77">
        <f>IF('Indicator Data'!AF23="No data","x",ROUND(IF('Indicator Data'!AF23&gt;G$195,10,IF('Indicator Data'!AF23&lt;G$194,0,10-(G$195-'Indicator Data'!AF23)/(G$195-G$194)*10)),1))</f>
        <v>3.4</v>
      </c>
      <c r="H21" s="78">
        <f t="shared" si="1"/>
        <v>5</v>
      </c>
      <c r="I21" s="79">
        <f>SUM(IF('Indicator Data'!S23=0,0,'Indicator Data'!S23/1000000),SUM('Indicator Data'!T23:U23))</f>
        <v>296.92244499999998</v>
      </c>
      <c r="J21" s="79">
        <f>I21/'Indicator Data'!BB23*1000000</f>
        <v>387.854051716931</v>
      </c>
      <c r="K21" s="77">
        <f t="shared" si="2"/>
        <v>7.8</v>
      </c>
      <c r="L21" s="77">
        <f>IF('Indicator Data'!V23="No data","x",ROUND(IF('Indicator Data'!V23&gt;L$195,10,IF('Indicator Data'!V23&lt;L$194,0,10-(L$195-'Indicator Data'!V23)/(L$195-L$194)*10)),1))</f>
        <v>5.4</v>
      </c>
      <c r="M21" s="78">
        <f t="shared" si="3"/>
        <v>6.6</v>
      </c>
      <c r="N21" s="80">
        <f t="shared" si="4"/>
        <v>4.9000000000000004</v>
      </c>
      <c r="O21" s="92">
        <f>IF(AND('Indicator Data'!AJ23="No data",'Indicator Data'!AK23="No data"),0,SUM('Indicator Data'!AJ23:AL23)/1000)</f>
        <v>0</v>
      </c>
      <c r="P21" s="77">
        <f t="shared" si="5"/>
        <v>0</v>
      </c>
      <c r="Q21" s="81">
        <f>O21*1000/'Indicator Data'!BB23</f>
        <v>0</v>
      </c>
      <c r="R21" s="77">
        <f t="shared" si="6"/>
        <v>0</v>
      </c>
      <c r="S21" s="82">
        <f t="shared" si="7"/>
        <v>0</v>
      </c>
      <c r="T21" s="77">
        <f>IF('Indicator Data'!AB23="No data","x",ROUND(IF('Indicator Data'!AB23&gt;T$195,10,IF('Indicator Data'!AB23&lt;T$194,0,10-(T$195-'Indicator Data'!AB23)/(T$195-T$194)*10)),1))</f>
        <v>0.2</v>
      </c>
      <c r="U21" s="77">
        <f>IF('Indicator Data'!AA23="No data","x",ROUND(IF('Indicator Data'!AA23&gt;U$195,10,IF('Indicator Data'!AA23&lt;U$194,0,10-(U$195-'Indicator Data'!AA23)/(U$195-U$194)*10)),1))</f>
        <v>3.1</v>
      </c>
      <c r="V21" s="77">
        <f>IF('Indicator Data'!AD23="No data","x",ROUND(IF('Indicator Data'!AD23&gt;V$195,10,IF('Indicator Data'!AD23&lt;V$194,0,10-(V$195-'Indicator Data'!AD23)/(V$195-V$194)*10)),1))</f>
        <v>0</v>
      </c>
      <c r="W21" s="78">
        <f t="shared" si="8"/>
        <v>1.1000000000000001</v>
      </c>
      <c r="X21" s="77">
        <f>IF('Indicator Data'!W23="No data","x",ROUND(IF('Indicator Data'!W23&gt;X$195,10,IF('Indicator Data'!W23&lt;X$194,0,10-(X$195-'Indicator Data'!W23)/(X$195-X$194)*10)),1))</f>
        <v>2.8</v>
      </c>
      <c r="Y21" s="77">
        <f>IF('Indicator Data'!X23="No data","x",ROUND(IF('Indicator Data'!X23&gt;Y$195,10,IF('Indicator Data'!X23&lt;Y$194,0,10-(Y$195-'Indicator Data'!X23)/(Y$195-Y$194)*10)),1))</f>
        <v>2.8</v>
      </c>
      <c r="Z21" s="78">
        <f t="shared" si="9"/>
        <v>2.8</v>
      </c>
      <c r="AA21" s="92">
        <f>('Indicator Data'!AI23+'Indicator Data'!AH23*0.5+'Indicator Data'!AG23*0.25)/1000</f>
        <v>0</v>
      </c>
      <c r="AB21" s="83">
        <f>AA21*1000/'Indicator Data'!BB23</f>
        <v>0</v>
      </c>
      <c r="AC21" s="78">
        <f t="shared" si="10"/>
        <v>0</v>
      </c>
      <c r="AD21" s="77">
        <f>IF('Indicator Data'!AM23="No data","x",ROUND(IF('Indicator Data'!AM23&lt;$AD$194,10,IF('Indicator Data'!AM23&gt;$AD$195,0,($AD$195-'Indicator Data'!AM23)/($AD$195-$AD$194)*10)),1))</f>
        <v>3.9</v>
      </c>
      <c r="AE21" s="77">
        <f>IF('Indicator Data'!AN23="No data","x",ROUND(IF('Indicator Data'!AN23&gt;$AE$195,10,IF('Indicator Data'!AN23&lt;$AE$194,0,10-($AE$195-'Indicator Data'!AN23)/($AE$195-$AE$194)*10)),1))</f>
        <v>0.9</v>
      </c>
      <c r="AF21" s="84">
        <f>IF('Indicator Data'!AO23="No data","x",ROUND(IF('Indicator Data'!AO23&gt;$AF$195,10,IF('Indicator Data'!AO23&lt;$AF$194,0,10-($AF$195-'Indicator Data'!AO23)/($AF$195-$AF$194)*10)),1))</f>
        <v>4.5</v>
      </c>
      <c r="AG21" s="84">
        <f>IF('Indicator Data'!AP23="No data","x",ROUND(IF('Indicator Data'!AP23&gt;$AG$195,10,IF('Indicator Data'!AP23&lt;$AG$194,0,10-($AG$195-'Indicator Data'!AP23)/($AG$195-$AG$194)*10)),1))</f>
        <v>3.2</v>
      </c>
      <c r="AH21" s="77">
        <f t="shared" si="11"/>
        <v>4.2</v>
      </c>
      <c r="AI21" s="78">
        <f t="shared" si="12"/>
        <v>3</v>
      </c>
      <c r="AJ21" s="85">
        <f t="shared" si="13"/>
        <v>1.8</v>
      </c>
      <c r="AK21" s="86">
        <f t="shared" si="14"/>
        <v>0.9</v>
      </c>
    </row>
    <row r="22" spans="1:37" s="4" customFormat="1" x14ac:dyDescent="0.25">
      <c r="A22" s="131" t="s">
        <v>878</v>
      </c>
      <c r="B22" s="63" t="s">
        <v>38</v>
      </c>
      <c r="C22" s="77">
        <f>ROUND(IF('Indicator Data'!Q24="No data",IF((0.1233*LN('Indicator Data'!BA24)-0.4559)&gt;C$195,0,IF((0.1233*LN('Indicator Data'!BA24)-0.4559)&lt;C$194,10,(C$195-(0.1233*LN('Indicator Data'!BA24)-0.4559))/(C$195-C$194)*10)),IF('Indicator Data'!Q24&gt;C$195,0,IF('Indicator Data'!Q24&lt;C$194,10,(C$195-'Indicator Data'!Q24)/(C$195-C$194)*10))),1)</f>
        <v>4.3</v>
      </c>
      <c r="D22" s="77">
        <f>IF('Indicator Data'!R24="No data","x",ROUND((IF('Indicator Data'!R24&gt;D$195,10,IF('Indicator Data'!R24&lt;D$194,0,10-(D$195-'Indicator Data'!R24)/(D$195-D$194)*10))),1))</f>
        <v>1</v>
      </c>
      <c r="E22" s="78">
        <f t="shared" si="0"/>
        <v>2.8</v>
      </c>
      <c r="F22" s="77">
        <f>IF('Indicator Data'!AE24="No data","x",ROUND(IF('Indicator Data'!AE24&gt;F$195,10,IF('Indicator Data'!AE24&lt;F$194,0,10-(F$195-'Indicator Data'!AE24)/(F$195-F$194)*10)),1))</f>
        <v>6.3</v>
      </c>
      <c r="G22" s="77">
        <f>IF('Indicator Data'!AF24="No data","x",ROUND(IF('Indicator Data'!AF24&gt;G$195,10,IF('Indicator Data'!AF24&lt;G$194,0,10-(G$195-'Indicator Data'!AF24)/(G$195-G$194)*10)),1))</f>
        <v>5.4</v>
      </c>
      <c r="H22" s="78">
        <f t="shared" si="1"/>
        <v>5.9</v>
      </c>
      <c r="I22" s="79">
        <f>SUM(IF('Indicator Data'!S24=0,0,'Indicator Data'!S24/1000000),SUM('Indicator Data'!T24:U24))</f>
        <v>1385.0447160000001</v>
      </c>
      <c r="J22" s="79">
        <f>I22/'Indicator Data'!BB24*1000000</f>
        <v>127.68138061798376</v>
      </c>
      <c r="K22" s="77">
        <f t="shared" si="2"/>
        <v>2.6</v>
      </c>
      <c r="L22" s="77">
        <f>IF('Indicator Data'!V24="No data","x",ROUND(IF('Indicator Data'!V24&gt;L$195,10,IF('Indicator Data'!V24&lt;L$194,0,10-(L$195-'Indicator Data'!V24)/(L$195-L$194)*10)),1))</f>
        <v>1.6</v>
      </c>
      <c r="M22" s="78">
        <f t="shared" si="3"/>
        <v>2.1</v>
      </c>
      <c r="N22" s="80">
        <f t="shared" si="4"/>
        <v>3.4</v>
      </c>
      <c r="O22" s="92">
        <f>IF(AND('Indicator Data'!AJ24="No data",'Indicator Data'!AK24="No data"),0,SUM('Indicator Data'!AJ24:AL24)/1000)</f>
        <v>0.76300000000000001</v>
      </c>
      <c r="P22" s="77">
        <f t="shared" si="5"/>
        <v>0</v>
      </c>
      <c r="Q22" s="81">
        <f>O22*1000/'Indicator Data'!BB24</f>
        <v>7.0337724324794724E-5</v>
      </c>
      <c r="R22" s="77">
        <f t="shared" si="6"/>
        <v>1.7</v>
      </c>
      <c r="S22" s="82">
        <f t="shared" si="7"/>
        <v>0.9</v>
      </c>
      <c r="T22" s="77">
        <f>IF('Indicator Data'!AB24="No data","x",ROUND(IF('Indicator Data'!AB24&gt;T$195,10,IF('Indicator Data'!AB24&lt;T$194,0,10-(T$195-'Indicator Data'!AB24)/(T$195-T$194)*10)),1))</f>
        <v>0.4</v>
      </c>
      <c r="U22" s="77">
        <f>IF('Indicator Data'!AA24="No data","x",ROUND(IF('Indicator Data'!AA24&gt;U$195,10,IF('Indicator Data'!AA24&lt;U$194,0,10-(U$195-'Indicator Data'!AA24)/(U$195-U$194)*10)),1))</f>
        <v>2.2000000000000002</v>
      </c>
      <c r="V22" s="77">
        <f>IF('Indicator Data'!AD24="No data","x",ROUND(IF('Indicator Data'!AD24&gt;V$195,10,IF('Indicator Data'!AD24&lt;V$194,0,10-(V$195-'Indicator Data'!AD24)/(V$195-V$194)*10)),1))</f>
        <v>0</v>
      </c>
      <c r="W22" s="78">
        <f t="shared" si="8"/>
        <v>0.9</v>
      </c>
      <c r="X22" s="77">
        <f>IF('Indicator Data'!W24="No data","x",ROUND(IF('Indicator Data'!W24&gt;X$195,10,IF('Indicator Data'!W24&lt;X$194,0,10-(X$195-'Indicator Data'!W24)/(X$195-X$194)*10)),1))</f>
        <v>3</v>
      </c>
      <c r="Y22" s="77">
        <f>IF('Indicator Data'!X24="No data","x",ROUND(IF('Indicator Data'!X24&gt;Y$195,10,IF('Indicator Data'!X24&lt;Y$194,0,10-(Y$195-'Indicator Data'!X24)/(Y$195-Y$194)*10)),1))</f>
        <v>1</v>
      </c>
      <c r="Z22" s="78">
        <f t="shared" si="9"/>
        <v>2</v>
      </c>
      <c r="AA22" s="92">
        <f>('Indicator Data'!AI24+'Indicator Data'!AH24*0.5+'Indicator Data'!AG24*0.25)/1000</f>
        <v>278.61250000000001</v>
      </c>
      <c r="AB22" s="83">
        <f>AA22*1000/'Indicator Data'!BB24</f>
        <v>2.5684101203724601E-2</v>
      </c>
      <c r="AC22" s="78">
        <f t="shared" si="10"/>
        <v>2.6</v>
      </c>
      <c r="AD22" s="77">
        <f>IF('Indicator Data'!AM24="No data","x",ROUND(IF('Indicator Data'!AM24&lt;$AD$194,10,IF('Indicator Data'!AM24&gt;$AD$195,0,($AD$195-'Indicator Data'!AM24)/($AD$195-$AD$194)*10)),1))</f>
        <v>6.3</v>
      </c>
      <c r="AE22" s="77">
        <f>IF('Indicator Data'!AN24="No data","x",ROUND(IF('Indicator Data'!AN24&gt;$AE$195,10,IF('Indicator Data'!AN24&lt;$AE$194,0,10-($AE$195-'Indicator Data'!AN24)/($AE$195-$AE$194)*10)),1))</f>
        <v>3.6</v>
      </c>
      <c r="AF22" s="84">
        <f>IF('Indicator Data'!AO24="No data","x",ROUND(IF('Indicator Data'!AO24&gt;$AF$195,10,IF('Indicator Data'!AO24&lt;$AF$194,0,10-($AF$195-'Indicator Data'!AO24)/($AF$195-$AF$194)*10)),1))</f>
        <v>5.4</v>
      </c>
      <c r="AG22" s="84">
        <f>IF('Indicator Data'!AP24="No data","x",ROUND(IF('Indicator Data'!AP24&gt;$AG$195,10,IF('Indicator Data'!AP24&lt;$AG$194,0,10-($AG$195-'Indicator Data'!AP24)/($AG$195-$AG$194)*10)),1))</f>
        <v>6.1</v>
      </c>
      <c r="AH22" s="77">
        <f t="shared" si="11"/>
        <v>5.5</v>
      </c>
      <c r="AI22" s="78">
        <f t="shared" si="12"/>
        <v>5.0999999999999996</v>
      </c>
      <c r="AJ22" s="85">
        <f t="shared" si="13"/>
        <v>2.8</v>
      </c>
      <c r="AK22" s="86">
        <f t="shared" si="14"/>
        <v>1.9</v>
      </c>
    </row>
    <row r="23" spans="1:37" s="4" customFormat="1" x14ac:dyDescent="0.25">
      <c r="A23" s="131" t="s">
        <v>40</v>
      </c>
      <c r="B23" s="63" t="s">
        <v>39</v>
      </c>
      <c r="C23" s="77">
        <f>ROUND(IF('Indicator Data'!Q25="No data",IF((0.1233*LN('Indicator Data'!BA25)-0.4559)&gt;C$195,0,IF((0.1233*LN('Indicator Data'!BA25)-0.4559)&lt;C$194,10,(C$195-(0.1233*LN('Indicator Data'!BA25)-0.4559))/(C$195-C$194)*10)),IF('Indicator Data'!Q25&gt;C$195,0,IF('Indicator Data'!Q25&lt;C$194,10,(C$195-'Indicator Data'!Q25)/(C$195-C$194)*10))),1)</f>
        <v>3.4</v>
      </c>
      <c r="D23" s="77">
        <f>IF('Indicator Data'!R25="No data","x",ROUND((IF('Indicator Data'!R25&gt;D$195,10,IF('Indicator Data'!R25&lt;D$194,0,10-(D$195-'Indicator Data'!R25)/(D$195-D$194)*10))),1))</f>
        <v>0</v>
      </c>
      <c r="E23" s="78">
        <f t="shared" si="0"/>
        <v>1.9</v>
      </c>
      <c r="F23" s="77">
        <f>IF('Indicator Data'!AE25="No data","x",ROUND(IF('Indicator Data'!AE25&gt;F$195,10,IF('Indicator Data'!AE25&lt;F$194,0,10-(F$195-'Indicator Data'!AE25)/(F$195-F$194)*10)),1))</f>
        <v>2.7</v>
      </c>
      <c r="G23" s="77">
        <f>IF('Indicator Data'!AF25="No data","x",ROUND(IF('Indicator Data'!AF25&gt;G$195,10,IF('Indicator Data'!AF25&lt;G$194,0,10-(G$195-'Indicator Data'!AF25)/(G$195-G$194)*10)),1))</f>
        <v>2</v>
      </c>
      <c r="H23" s="78">
        <f t="shared" si="1"/>
        <v>2.4</v>
      </c>
      <c r="I23" s="79">
        <f>SUM(IF('Indicator Data'!S25=0,0,'Indicator Data'!S25/1000000),SUM('Indicator Data'!T25:U25))</f>
        <v>1143.6157000000001</v>
      </c>
      <c r="J23" s="79">
        <f>I23/'Indicator Data'!BB25*1000000</f>
        <v>299.00435218443266</v>
      </c>
      <c r="K23" s="77">
        <f t="shared" si="2"/>
        <v>6</v>
      </c>
      <c r="L23" s="77">
        <f>IF('Indicator Data'!V25="No data","x",ROUND(IF('Indicator Data'!V25&gt;L$195,10,IF('Indicator Data'!V25&lt;L$194,0,10-(L$195-'Indicator Data'!V25)/(L$195-L$194)*10)),1))</f>
        <v>2</v>
      </c>
      <c r="M23" s="78">
        <f t="shared" si="3"/>
        <v>4</v>
      </c>
      <c r="N23" s="80">
        <f t="shared" si="4"/>
        <v>2.6</v>
      </c>
      <c r="O23" s="92">
        <f>IF(AND('Indicator Data'!AJ25="No data",'Indicator Data'!AK25="No data"),0,SUM('Indicator Data'!AJ25:AL25)/1000)</f>
        <v>107.471</v>
      </c>
      <c r="P23" s="77">
        <f t="shared" si="5"/>
        <v>6.8</v>
      </c>
      <c r="Q23" s="81">
        <f>O23*1000/'Indicator Data'!BB25</f>
        <v>2.8098859375236943E-2</v>
      </c>
      <c r="R23" s="77">
        <f t="shared" si="6"/>
        <v>7.3</v>
      </c>
      <c r="S23" s="82">
        <f t="shared" si="7"/>
        <v>7.1</v>
      </c>
      <c r="T23" s="77" t="str">
        <f>IF('Indicator Data'!AB25="No data","x",ROUND(IF('Indicator Data'!AB25&gt;T$195,10,IF('Indicator Data'!AB25&lt;T$194,0,10-(T$195-'Indicator Data'!AB25)/(T$195-T$194)*10)),1))</f>
        <v>x</v>
      </c>
      <c r="U23" s="77">
        <f>IF('Indicator Data'!AA25="No data","x",ROUND(IF('Indicator Data'!AA25&gt;U$195,10,IF('Indicator Data'!AA25&lt;U$194,0,10-(U$195-'Indicator Data'!AA25)/(U$195-U$194)*10)),1))</f>
        <v>0.8</v>
      </c>
      <c r="V23" s="77" t="str">
        <f>IF('Indicator Data'!AD25="No data","x",ROUND(IF('Indicator Data'!AD25&gt;V$195,10,IF('Indicator Data'!AD25&lt;V$194,0,10-(V$195-'Indicator Data'!AD25)/(V$195-V$194)*10)),1))</f>
        <v>x</v>
      </c>
      <c r="W23" s="78">
        <f t="shared" si="8"/>
        <v>0.8</v>
      </c>
      <c r="X23" s="77">
        <f>IF('Indicator Data'!W25="No data","x",ROUND(IF('Indicator Data'!W25&gt;X$195,10,IF('Indicator Data'!W25&lt;X$194,0,10-(X$195-'Indicator Data'!W25)/(X$195-X$194)*10)),1))</f>
        <v>0.5</v>
      </c>
      <c r="Y23" s="77">
        <f>IF('Indicator Data'!X25="No data","x",ROUND(IF('Indicator Data'!X25&gt;Y$195,10,IF('Indicator Data'!X25&lt;Y$194,0,10-(Y$195-'Indicator Data'!X25)/(Y$195-Y$194)*10)),1))</f>
        <v>0.3</v>
      </c>
      <c r="Z23" s="78">
        <f t="shared" si="9"/>
        <v>0.4</v>
      </c>
      <c r="AA23" s="92">
        <f>('Indicator Data'!AI25+'Indicator Data'!AH25*0.5+'Indicator Data'!AG25*0.25)/1000</f>
        <v>500.3</v>
      </c>
      <c r="AB23" s="83">
        <f>AA23*1000/'Indicator Data'!BB25</f>
        <v>0.13080607182803772</v>
      </c>
      <c r="AC23" s="78">
        <f t="shared" si="10"/>
        <v>10</v>
      </c>
      <c r="AD23" s="77">
        <f>IF('Indicator Data'!AM25="No data","x",ROUND(IF('Indicator Data'!AM25&lt;$AD$194,10,IF('Indicator Data'!AM25&gt;$AD$195,0,($AD$195-'Indicator Data'!AM25)/($AD$195-$AD$194)*10)),1))</f>
        <v>3.1</v>
      </c>
      <c r="AE23" s="77">
        <f>IF('Indicator Data'!AN25="No data","x",ROUND(IF('Indicator Data'!AN25&gt;$AE$195,10,IF('Indicator Data'!AN25&lt;$AE$194,0,10-($AE$195-'Indicator Data'!AN25)/($AE$195-$AE$194)*10)),1))</f>
        <v>0</v>
      </c>
      <c r="AF23" s="84">
        <f>IF('Indicator Data'!AO25="No data","x",ROUND(IF('Indicator Data'!AO25&gt;$AF$195,10,IF('Indicator Data'!AO25&lt;$AF$194,0,10-($AF$195-'Indicator Data'!AO25)/($AF$195-$AF$194)*10)),1))</f>
        <v>4.2</v>
      </c>
      <c r="AG23" s="84">
        <f>IF('Indicator Data'!AP25="No data","x",ROUND(IF('Indicator Data'!AP25&gt;$AG$195,10,IF('Indicator Data'!AP25&lt;$AG$194,0,10-($AG$195-'Indicator Data'!AP25)/($AG$195-$AG$194)*10)),1))</f>
        <v>3.2</v>
      </c>
      <c r="AH23" s="77">
        <f t="shared" si="11"/>
        <v>4</v>
      </c>
      <c r="AI23" s="78">
        <f t="shared" si="12"/>
        <v>2.4</v>
      </c>
      <c r="AJ23" s="85">
        <f t="shared" si="13"/>
        <v>5.4</v>
      </c>
      <c r="AK23" s="86">
        <f t="shared" si="14"/>
        <v>6.3</v>
      </c>
    </row>
    <row r="24" spans="1:37" s="4" customFormat="1" x14ac:dyDescent="0.25">
      <c r="A24" s="131" t="s">
        <v>42</v>
      </c>
      <c r="B24" s="63" t="s">
        <v>41</v>
      </c>
      <c r="C24" s="77">
        <f>ROUND(IF('Indicator Data'!Q26="No data",IF((0.1233*LN('Indicator Data'!BA26)-0.4559)&gt;C$195,0,IF((0.1233*LN('Indicator Data'!BA26)-0.4559)&lt;C$194,10,(C$195-(0.1233*LN('Indicator Data'!BA26)-0.4559))/(C$195-C$194)*10)),IF('Indicator Data'!Q26&gt;C$195,0,IF('Indicator Data'!Q26&lt;C$194,10,(C$195-'Indicator Data'!Q26)/(C$195-C$194)*10))),1)</f>
        <v>4.0999999999999996</v>
      </c>
      <c r="D24" s="77" t="str">
        <f>IF('Indicator Data'!R26="No data","x",ROUND((IF('Indicator Data'!R26&gt;D$195,10,IF('Indicator Data'!R26&lt;D$194,0,10-(D$195-'Indicator Data'!R26)/(D$195-D$194)*10))),1))</f>
        <v>x</v>
      </c>
      <c r="E24" s="78">
        <f t="shared" si="0"/>
        <v>4.0999999999999996</v>
      </c>
      <c r="F24" s="77">
        <f>IF('Indicator Data'!AE26="No data","x",ROUND(IF('Indicator Data'!AE26&gt;F$195,10,IF('Indicator Data'!AE26&lt;F$194,0,10-(F$195-'Indicator Data'!AE26)/(F$195-F$194)*10)),1))</f>
        <v>6.5</v>
      </c>
      <c r="G24" s="77">
        <f>IF('Indicator Data'!AF26="No data","x",ROUND(IF('Indicator Data'!AF26&gt;G$195,10,IF('Indicator Data'!AF26&lt;G$194,0,10-(G$195-'Indicator Data'!AF26)/(G$195-G$194)*10)),1))</f>
        <v>8.9</v>
      </c>
      <c r="H24" s="78">
        <f t="shared" si="1"/>
        <v>7.7</v>
      </c>
      <c r="I24" s="79">
        <f>SUM(IF('Indicator Data'!S26=0,0,'Indicator Data'!S26/1000000),SUM('Indicator Data'!T26:U26))</f>
        <v>182.24</v>
      </c>
      <c r="J24" s="79">
        <f>I24/'Indicator Data'!BB26*1000000</f>
        <v>89.395252692183362</v>
      </c>
      <c r="K24" s="77">
        <f t="shared" si="2"/>
        <v>1.8</v>
      </c>
      <c r="L24" s="77">
        <f>IF('Indicator Data'!V26="No data","x",ROUND(IF('Indicator Data'!V26&gt;L$195,10,IF('Indicator Data'!V26&lt;L$194,0,10-(L$195-'Indicator Data'!V26)/(L$195-L$194)*10)),1))</f>
        <v>0.5</v>
      </c>
      <c r="M24" s="78">
        <f t="shared" si="3"/>
        <v>1.2</v>
      </c>
      <c r="N24" s="80">
        <f t="shared" si="4"/>
        <v>4.3</v>
      </c>
      <c r="O24" s="92">
        <f>IF(AND('Indicator Data'!AJ26="No data",'Indicator Data'!AK26="No data"),0,SUM('Indicator Data'!AJ26:AL26)/1000)</f>
        <v>2.645</v>
      </c>
      <c r="P24" s="77">
        <f t="shared" si="5"/>
        <v>1.4</v>
      </c>
      <c r="Q24" s="81">
        <f>O24*1000/'Indicator Data'!BB26</f>
        <v>1.2974673143701986E-3</v>
      </c>
      <c r="R24" s="77">
        <f t="shared" si="6"/>
        <v>3.4</v>
      </c>
      <c r="S24" s="82">
        <f t="shared" si="7"/>
        <v>2.4</v>
      </c>
      <c r="T24" s="77">
        <f>IF('Indicator Data'!AB26="No data","x",ROUND(IF('Indicator Data'!AB26&gt;T$195,10,IF('Indicator Data'!AB26&lt;T$194,0,10-(T$195-'Indicator Data'!AB26)/(T$195-T$194)*10)),1))</f>
        <v>10</v>
      </c>
      <c r="U24" s="77">
        <f>IF('Indicator Data'!AA26="No data","x",ROUND(IF('Indicator Data'!AA26&gt;U$195,10,IF('Indicator Data'!AA26&lt;U$194,0,10-(U$195-'Indicator Data'!AA26)/(U$195-U$194)*10)),1))</f>
        <v>7.5</v>
      </c>
      <c r="V24" s="77">
        <f>IF('Indicator Data'!AD26="No data","x",ROUND(IF('Indicator Data'!AD26&gt;V$195,10,IF('Indicator Data'!AD26&lt;V$194,0,10-(V$195-'Indicator Data'!AD26)/(V$195-V$194)*10)),1))</f>
        <v>0.3</v>
      </c>
      <c r="W24" s="78">
        <f t="shared" si="8"/>
        <v>5.9</v>
      </c>
      <c r="X24" s="77">
        <f>IF('Indicator Data'!W26="No data","x",ROUND(IF('Indicator Data'!W26&gt;X$195,10,IF('Indicator Data'!W26&lt;X$194,0,10-(X$195-'Indicator Data'!W26)/(X$195-X$194)*10)),1))</f>
        <v>3.6</v>
      </c>
      <c r="Y24" s="77">
        <f>IF('Indicator Data'!X26="No data","x",ROUND(IF('Indicator Data'!X26&gt;Y$195,10,IF('Indicator Data'!X26&lt;Y$194,0,10-(Y$195-'Indicator Data'!X26)/(Y$195-Y$194)*10)),1))</f>
        <v>2.5</v>
      </c>
      <c r="Z24" s="78">
        <f t="shared" si="9"/>
        <v>3.1</v>
      </c>
      <c r="AA24" s="92">
        <f>('Indicator Data'!AI26+'Indicator Data'!AH26*0.5+'Indicator Data'!AG26*0.25)/1000</f>
        <v>1.0525</v>
      </c>
      <c r="AB24" s="83">
        <f>AA24*1000/'Indicator Data'!BB26</f>
        <v>5.1628897859154401E-4</v>
      </c>
      <c r="AC24" s="78">
        <f t="shared" si="10"/>
        <v>0.1</v>
      </c>
      <c r="AD24" s="77">
        <f>IF('Indicator Data'!AM26="No data","x",ROUND(IF('Indicator Data'!AM26&lt;$AD$194,10,IF('Indicator Data'!AM26&gt;$AD$195,0,($AD$195-'Indicator Data'!AM26)/($AD$195-$AD$194)*10)),1))</f>
        <v>6.7</v>
      </c>
      <c r="AE24" s="77">
        <f>IF('Indicator Data'!AN26="No data","x",ROUND(IF('Indicator Data'!AN26&gt;$AE$195,10,IF('Indicator Data'!AN26&lt;$AE$194,0,10-($AE$195-'Indicator Data'!AN26)/($AE$195-$AE$194)*10)),1))</f>
        <v>6.4</v>
      </c>
      <c r="AF24" s="84">
        <f>IF('Indicator Data'!AO26="No data","x",ROUND(IF('Indicator Data'!AO26&gt;$AF$195,10,IF('Indicator Data'!AO26&lt;$AF$194,0,10-($AF$195-'Indicator Data'!AO26)/($AF$195-$AF$194)*10)),1))</f>
        <v>2.1</v>
      </c>
      <c r="AG24" s="84">
        <f>IF('Indicator Data'!AP26="No data","x",ROUND(IF('Indicator Data'!AP26&gt;$AG$195,10,IF('Indicator Data'!AP26&lt;$AG$194,0,10-($AG$195-'Indicator Data'!AP26)/($AG$195-$AG$194)*10)),1))</f>
        <v>1.8</v>
      </c>
      <c r="AH24" s="77">
        <f t="shared" si="11"/>
        <v>2</v>
      </c>
      <c r="AI24" s="78">
        <f t="shared" si="12"/>
        <v>5</v>
      </c>
      <c r="AJ24" s="85">
        <f t="shared" si="13"/>
        <v>3.8</v>
      </c>
      <c r="AK24" s="86">
        <f t="shared" si="14"/>
        <v>3.1</v>
      </c>
    </row>
    <row r="25" spans="1:37" s="4" customFormat="1" x14ac:dyDescent="0.25">
      <c r="A25" s="131" t="s">
        <v>44</v>
      </c>
      <c r="B25" s="63" t="s">
        <v>43</v>
      </c>
      <c r="C25" s="77">
        <f>ROUND(IF('Indicator Data'!Q27="No data",IF((0.1233*LN('Indicator Data'!BA27)-0.4559)&gt;C$195,0,IF((0.1233*LN('Indicator Data'!BA27)-0.4559)&lt;C$194,10,(C$195-(0.1233*LN('Indicator Data'!BA27)-0.4559))/(C$195-C$194)*10)),IF('Indicator Data'!Q27&gt;C$195,0,IF('Indicator Data'!Q27&lt;C$194,10,(C$195-'Indicator Data'!Q27)/(C$195-C$194)*10))),1)</f>
        <v>3.2</v>
      </c>
      <c r="D25" s="77">
        <f>IF('Indicator Data'!R27="No data","x",ROUND((IF('Indicator Data'!R27&gt;D$195,10,IF('Indicator Data'!R27&lt;D$194,0,10-(D$195-'Indicator Data'!R27)/(D$195-D$194)*10))),1))</f>
        <v>0</v>
      </c>
      <c r="E25" s="78">
        <f t="shared" si="0"/>
        <v>1.7</v>
      </c>
      <c r="F25" s="77">
        <f>IF('Indicator Data'!AE27="No data","x",ROUND(IF('Indicator Data'!AE27&gt;F$195,10,IF('Indicator Data'!AE27&lt;F$194,0,10-(F$195-'Indicator Data'!AE27)/(F$195-F$194)*10)),1))</f>
        <v>5.9</v>
      </c>
      <c r="G25" s="77">
        <f>IF('Indicator Data'!AF27="No data","x",ROUND(IF('Indicator Data'!AF27&gt;G$195,10,IF('Indicator Data'!AF27&lt;G$194,0,10-(G$195-'Indicator Data'!AF27)/(G$195-G$194)*10)),1))</f>
        <v>6.9</v>
      </c>
      <c r="H25" s="78">
        <f t="shared" si="1"/>
        <v>6.4</v>
      </c>
      <c r="I25" s="79">
        <f>SUM(IF('Indicator Data'!S27=0,0,'Indicator Data'!S27/1000000),SUM('Indicator Data'!T27:U27))</f>
        <v>2439.6321249999996</v>
      </c>
      <c r="J25" s="79">
        <f>I25/'Indicator Data'!BB27*1000000</f>
        <v>12.075373995829505</v>
      </c>
      <c r="K25" s="77">
        <f t="shared" si="2"/>
        <v>0.2</v>
      </c>
      <c r="L25" s="77">
        <f>IF('Indicator Data'!V27="No data","x",ROUND(IF('Indicator Data'!V27&gt;L$195,10,IF('Indicator Data'!V27&lt;L$194,0,10-(L$195-'Indicator Data'!V27)/(L$195-L$194)*10)),1))</f>
        <v>0</v>
      </c>
      <c r="M25" s="78">
        <f t="shared" si="3"/>
        <v>0.1</v>
      </c>
      <c r="N25" s="80">
        <f t="shared" si="4"/>
        <v>2.5</v>
      </c>
      <c r="O25" s="92">
        <f>IF(AND('Indicator Data'!AJ27="No data",'Indicator Data'!AK27="No data"),0,SUM('Indicator Data'!AJ27:AL27)/1000)</f>
        <v>7.49</v>
      </c>
      <c r="P25" s="77">
        <f t="shared" si="5"/>
        <v>2.9</v>
      </c>
      <c r="Q25" s="81">
        <f>O25*1000/'Indicator Data'!BB27</f>
        <v>3.7073028470947444E-5</v>
      </c>
      <c r="R25" s="77">
        <f t="shared" si="6"/>
        <v>0</v>
      </c>
      <c r="S25" s="82">
        <f t="shared" si="7"/>
        <v>1.5</v>
      </c>
      <c r="T25" s="77">
        <f>IF('Indicator Data'!AB27="No data","x",ROUND(IF('Indicator Data'!AB27&gt;T$195,10,IF('Indicator Data'!AB27&lt;T$194,0,10-(T$195-'Indicator Data'!AB27)/(T$195-T$194)*10)),1))</f>
        <v>1</v>
      </c>
      <c r="U25" s="77">
        <f>IF('Indicator Data'!AA27="No data","x",ROUND(IF('Indicator Data'!AA27&gt;U$195,10,IF('Indicator Data'!AA27&lt;U$194,0,10-(U$195-'Indicator Data'!AA27)/(U$195-U$194)*10)),1))</f>
        <v>0.8</v>
      </c>
      <c r="V25" s="77">
        <f>IF('Indicator Data'!AD27="No data","x",ROUND(IF('Indicator Data'!AD27&gt;V$195,10,IF('Indicator Data'!AD27&lt;V$194,0,10-(V$195-'Indicator Data'!AD27)/(V$195-V$194)*10)),1))</f>
        <v>0</v>
      </c>
      <c r="W25" s="78">
        <f t="shared" si="8"/>
        <v>0.6</v>
      </c>
      <c r="X25" s="77">
        <f>IF('Indicator Data'!W27="No data","x",ROUND(IF('Indicator Data'!W27&gt;X$195,10,IF('Indicator Data'!W27&lt;X$194,0,10-(X$195-'Indicator Data'!W27)/(X$195-X$194)*10)),1))</f>
        <v>1.1000000000000001</v>
      </c>
      <c r="Y25" s="77">
        <f>IF('Indicator Data'!X27="No data","x",ROUND(IF('Indicator Data'!X27&gt;Y$195,10,IF('Indicator Data'!X27&lt;Y$194,0,10-(Y$195-'Indicator Data'!X27)/(Y$195-Y$194)*10)),1))</f>
        <v>0.5</v>
      </c>
      <c r="Z25" s="78">
        <f t="shared" si="9"/>
        <v>0.8</v>
      </c>
      <c r="AA25" s="92">
        <f>('Indicator Data'!AI27+'Indicator Data'!AH27*0.5+'Indicator Data'!AG27*0.25)/1000</f>
        <v>13859.4535</v>
      </c>
      <c r="AB25" s="83">
        <f>AA25*1000/'Indicator Data'!BB27</f>
        <v>6.8599721521665172E-2</v>
      </c>
      <c r="AC25" s="78">
        <f t="shared" si="10"/>
        <v>6.9</v>
      </c>
      <c r="AD25" s="77">
        <f>IF('Indicator Data'!AM27="No data","x",ROUND(IF('Indicator Data'!AM27&lt;$AD$194,10,IF('Indicator Data'!AM27&gt;$AD$195,0,($AD$195-'Indicator Data'!AM27)/($AD$195-$AD$194)*10)),1))</f>
        <v>2</v>
      </c>
      <c r="AE25" s="77">
        <f>IF('Indicator Data'!AN27="No data","x",ROUND(IF('Indicator Data'!AN27&gt;$AE$195,10,IF('Indicator Data'!AN27&lt;$AE$194,0,10-($AE$195-'Indicator Data'!AN27)/($AE$195-$AE$194)*10)),1))</f>
        <v>0</v>
      </c>
      <c r="AF25" s="84">
        <f>IF('Indicator Data'!AO27="No data","x",ROUND(IF('Indicator Data'!AO27&gt;$AF$195,10,IF('Indicator Data'!AO27&lt;$AF$194,0,10-($AF$195-'Indicator Data'!AO27)/($AF$195-$AF$194)*10)),1))</f>
        <v>1.8</v>
      </c>
      <c r="AG25" s="84">
        <f>IF('Indicator Data'!AP27="No data","x",ROUND(IF('Indicator Data'!AP27&gt;$AG$195,10,IF('Indicator Data'!AP27&lt;$AG$194,0,10-($AG$195-'Indicator Data'!AP27)/($AG$195-$AG$194)*10)),1))</f>
        <v>2.2000000000000002</v>
      </c>
      <c r="AH25" s="77">
        <f t="shared" si="11"/>
        <v>1.9</v>
      </c>
      <c r="AI25" s="78">
        <f t="shared" si="12"/>
        <v>1.3</v>
      </c>
      <c r="AJ25" s="85">
        <f t="shared" si="13"/>
        <v>2.9</v>
      </c>
      <c r="AK25" s="86">
        <f t="shared" si="14"/>
        <v>2.2000000000000002</v>
      </c>
    </row>
    <row r="26" spans="1:37" s="4" customFormat="1" x14ac:dyDescent="0.25">
      <c r="A26" s="131" t="s">
        <v>379</v>
      </c>
      <c r="B26" s="63" t="s">
        <v>45</v>
      </c>
      <c r="C26" s="77">
        <f>ROUND(IF('Indicator Data'!Q28="No data",IF((0.1233*LN('Indicator Data'!BA28)-0.4559)&gt;C$195,0,IF((0.1233*LN('Indicator Data'!BA28)-0.4559)&lt;C$194,10,(C$195-(0.1233*LN('Indicator Data'!BA28)-0.4559))/(C$195-C$194)*10)),IF('Indicator Data'!Q28&gt;C$195,0,IF('Indicator Data'!Q28&lt;C$194,10,(C$195-'Indicator Data'!Q28)/(C$195-C$194)*10))),1)</f>
        <v>1.5</v>
      </c>
      <c r="D26" s="77" t="str">
        <f>IF('Indicator Data'!R28="No data","x",ROUND((IF('Indicator Data'!R28&gt;D$195,10,IF('Indicator Data'!R28&lt;D$194,0,10-(D$195-'Indicator Data'!R28)/(D$195-D$194)*10))),1))</f>
        <v>x</v>
      </c>
      <c r="E26" s="78">
        <f t="shared" si="0"/>
        <v>1.5</v>
      </c>
      <c r="F26" s="77" t="str">
        <f>IF('Indicator Data'!AE28="No data","x",ROUND(IF('Indicator Data'!AE28&gt;F$195,10,IF('Indicator Data'!AE28&lt;F$194,0,10-(F$195-'Indicator Data'!AE28)/(F$195-F$194)*10)),1))</f>
        <v>x</v>
      </c>
      <c r="G26" s="77" t="str">
        <f>IF('Indicator Data'!AF28="No data","x",ROUND(IF('Indicator Data'!AF28&gt;G$195,10,IF('Indicator Data'!AF28&lt;G$194,0,10-(G$195-'Indicator Data'!AF28)/(G$195-G$194)*10)),1))</f>
        <v>x</v>
      </c>
      <c r="H26" s="78" t="str">
        <f t="shared" si="1"/>
        <v>x</v>
      </c>
      <c r="I26" s="79">
        <f>SUM(IF('Indicator Data'!S28=0,0,'Indicator Data'!S28/1000000),SUM('Indicator Data'!T28:U28))</f>
        <v>0</v>
      </c>
      <c r="J26" s="79">
        <f>I26/'Indicator Data'!BB28*1000000</f>
        <v>0</v>
      </c>
      <c r="K26" s="77">
        <f t="shared" si="2"/>
        <v>0</v>
      </c>
      <c r="L26" s="77">
        <f>IF('Indicator Data'!V28="No data","x",ROUND(IF('Indicator Data'!V28&gt;L$195,10,IF('Indicator Data'!V28&lt;L$194,0,10-(L$195-'Indicator Data'!V28)/(L$195-L$194)*10)),1))</f>
        <v>0</v>
      </c>
      <c r="M26" s="78">
        <f t="shared" si="3"/>
        <v>0</v>
      </c>
      <c r="N26" s="80">
        <f t="shared" si="4"/>
        <v>1</v>
      </c>
      <c r="O26" s="92">
        <f>IF(AND('Indicator Data'!AJ28="No data",'Indicator Data'!AK28="No data"),0,SUM('Indicator Data'!AJ28:AL28)/1000)</f>
        <v>0</v>
      </c>
      <c r="P26" s="77">
        <f t="shared" si="5"/>
        <v>0</v>
      </c>
      <c r="Q26" s="81">
        <f>O26*1000/'Indicator Data'!BB28</f>
        <v>0</v>
      </c>
      <c r="R26" s="77">
        <f t="shared" si="6"/>
        <v>0</v>
      </c>
      <c r="S26" s="82">
        <f t="shared" si="7"/>
        <v>0</v>
      </c>
      <c r="T26" s="77" t="str">
        <f>IF('Indicator Data'!AB28="No data","x",ROUND(IF('Indicator Data'!AB28&gt;T$195,10,IF('Indicator Data'!AB28&lt;T$194,0,10-(T$195-'Indicator Data'!AB28)/(T$195-T$194)*10)),1))</f>
        <v>x</v>
      </c>
      <c r="U26" s="77">
        <f>IF('Indicator Data'!AA28="No data","x",ROUND(IF('Indicator Data'!AA28&gt;U$195,10,IF('Indicator Data'!AA28&lt;U$194,0,10-(U$195-'Indicator Data'!AA28)/(U$195-U$194)*10)),1))</f>
        <v>1.1000000000000001</v>
      </c>
      <c r="V26" s="77" t="str">
        <f>IF('Indicator Data'!AD28="No data","x",ROUND(IF('Indicator Data'!AD28&gt;V$195,10,IF('Indicator Data'!AD28&lt;V$194,0,10-(V$195-'Indicator Data'!AD28)/(V$195-V$194)*10)),1))</f>
        <v>x</v>
      </c>
      <c r="W26" s="78">
        <f t="shared" si="8"/>
        <v>1.1000000000000001</v>
      </c>
      <c r="X26" s="77">
        <f>IF('Indicator Data'!W28="No data","x",ROUND(IF('Indicator Data'!W28&gt;X$195,10,IF('Indicator Data'!W28&lt;X$194,0,10-(X$195-'Indicator Data'!W28)/(X$195-X$194)*10)),1))</f>
        <v>0.8</v>
      </c>
      <c r="Y26" s="77" t="str">
        <f>IF('Indicator Data'!X28="No data","x",ROUND(IF('Indicator Data'!X28&gt;Y$195,10,IF('Indicator Data'!X28&lt;Y$194,0,10-(Y$195-'Indicator Data'!X28)/(Y$195-Y$194)*10)),1))</f>
        <v>x</v>
      </c>
      <c r="Z26" s="78">
        <f t="shared" si="9"/>
        <v>0.8</v>
      </c>
      <c r="AA26" s="92">
        <f>('Indicator Data'!AI28+'Indicator Data'!AH28*0.5+'Indicator Data'!AG28*0.25)/1000</f>
        <v>0</v>
      </c>
      <c r="AB26" s="83">
        <f>AA26*1000/'Indicator Data'!BB28</f>
        <v>0</v>
      </c>
      <c r="AC26" s="78">
        <f t="shared" si="10"/>
        <v>0</v>
      </c>
      <c r="AD26" s="77">
        <f>IF('Indicator Data'!AM28="No data","x",ROUND(IF('Indicator Data'!AM28&lt;$AD$194,10,IF('Indicator Data'!AM28&gt;$AD$195,0,($AD$195-'Indicator Data'!AM28)/($AD$195-$AD$194)*10)),1))</f>
        <v>2.7</v>
      </c>
      <c r="AE26" s="77">
        <f>IF('Indicator Data'!AN28="No data","x",ROUND(IF('Indicator Data'!AN28&gt;$AE$195,10,IF('Indicator Data'!AN28&lt;$AE$194,0,10-($AE$195-'Indicator Data'!AN28)/($AE$195-$AE$194)*10)),1))</f>
        <v>0</v>
      </c>
      <c r="AF26" s="84">
        <f>IF('Indicator Data'!AO28="No data","x",ROUND(IF('Indicator Data'!AO28&gt;$AF$195,10,IF('Indicator Data'!AO28&lt;$AF$194,0,10-($AF$195-'Indicator Data'!AO28)/($AF$195-$AF$194)*10)),1))</f>
        <v>2.2000000000000002</v>
      </c>
      <c r="AG26" s="84">
        <f>IF('Indicator Data'!AP28="No data","x",ROUND(IF('Indicator Data'!AP28&gt;$AG$195,10,IF('Indicator Data'!AP28&lt;$AG$194,0,10-($AG$195-'Indicator Data'!AP28)/($AG$195-$AG$194)*10)),1))</f>
        <v>2.4</v>
      </c>
      <c r="AH26" s="77">
        <f t="shared" si="11"/>
        <v>2.2000000000000002</v>
      </c>
      <c r="AI26" s="78">
        <f t="shared" si="12"/>
        <v>1.6</v>
      </c>
      <c r="AJ26" s="85">
        <f t="shared" si="13"/>
        <v>0.9</v>
      </c>
      <c r="AK26" s="86">
        <f t="shared" si="14"/>
        <v>0.5</v>
      </c>
    </row>
    <row r="27" spans="1:37" s="4" customFormat="1" x14ac:dyDescent="0.25">
      <c r="A27" s="131" t="s">
        <v>47</v>
      </c>
      <c r="B27" s="63" t="s">
        <v>46</v>
      </c>
      <c r="C27" s="77">
        <f>ROUND(IF('Indicator Data'!Q29="No data",IF((0.1233*LN('Indicator Data'!BA29)-0.4559)&gt;C$195,0,IF((0.1233*LN('Indicator Data'!BA29)-0.4559)&lt;C$194,10,(C$195-(0.1233*LN('Indicator Data'!BA29)-0.4559))/(C$195-C$194)*10)),IF('Indicator Data'!Q29&gt;C$195,0,IF('Indicator Data'!Q29&lt;C$194,10,(C$195-'Indicator Data'!Q29)/(C$195-C$194)*10))),1)</f>
        <v>2.7</v>
      </c>
      <c r="D27" s="77" t="str">
        <f>IF('Indicator Data'!R29="No data","x",ROUND((IF('Indicator Data'!R29&gt;D$195,10,IF('Indicator Data'!R29&lt;D$194,0,10-(D$195-'Indicator Data'!R29)/(D$195-D$194)*10))),1))</f>
        <v>x</v>
      </c>
      <c r="E27" s="78">
        <f t="shared" si="0"/>
        <v>2.7</v>
      </c>
      <c r="F27" s="77">
        <f>IF('Indicator Data'!AE29="No data","x",ROUND(IF('Indicator Data'!AE29&gt;F$195,10,IF('Indicator Data'!AE29&lt;F$194,0,10-(F$195-'Indicator Data'!AE29)/(F$195-F$194)*10)),1))</f>
        <v>2.8</v>
      </c>
      <c r="G27" s="77">
        <f>IF('Indicator Data'!AF29="No data","x",ROUND(IF('Indicator Data'!AF29&gt;G$195,10,IF('Indicator Data'!AF29&lt;G$194,0,10-(G$195-'Indicator Data'!AF29)/(G$195-G$194)*10)),1))</f>
        <v>2.2999999999999998</v>
      </c>
      <c r="H27" s="78">
        <f t="shared" si="1"/>
        <v>2.6</v>
      </c>
      <c r="I27" s="79">
        <f>SUM(IF('Indicator Data'!S29=0,0,'Indicator Data'!S29/1000000),SUM('Indicator Data'!T29:U29))</f>
        <v>1.4206909999999999</v>
      </c>
      <c r="J27" s="79">
        <f>I27/'Indicator Data'!BB29*1000000</f>
        <v>0.19660030297700437</v>
      </c>
      <c r="K27" s="77">
        <f t="shared" si="2"/>
        <v>0</v>
      </c>
      <c r="L27" s="77">
        <f>IF('Indicator Data'!V29="No data","x",ROUND(IF('Indicator Data'!V29&gt;L$195,10,IF('Indicator Data'!V29&lt;L$194,0,10-(L$195-'Indicator Data'!V29)/(L$195-L$194)*10)),1))</f>
        <v>0</v>
      </c>
      <c r="M27" s="78">
        <f t="shared" si="3"/>
        <v>0</v>
      </c>
      <c r="N27" s="80">
        <f t="shared" si="4"/>
        <v>2</v>
      </c>
      <c r="O27" s="92">
        <f>IF(AND('Indicator Data'!AJ29="No data",'Indicator Data'!AK29="No data"),0,SUM('Indicator Data'!AJ29:AL29)/1000)</f>
        <v>11.045999999999999</v>
      </c>
      <c r="P27" s="77">
        <f t="shared" si="5"/>
        <v>3.5</v>
      </c>
      <c r="Q27" s="81">
        <f>O27*1000/'Indicator Data'!BB29</f>
        <v>1.5285849960927397E-3</v>
      </c>
      <c r="R27" s="77">
        <f t="shared" si="6"/>
        <v>3.5</v>
      </c>
      <c r="S27" s="82">
        <f t="shared" si="7"/>
        <v>3.5</v>
      </c>
      <c r="T27" s="77">
        <f>IF('Indicator Data'!AB29="No data","x",ROUND(IF('Indicator Data'!AB29&gt;T$195,10,IF('Indicator Data'!AB29&lt;T$194,0,10-(T$195-'Indicator Data'!AB29)/(T$195-T$194)*10)),1))</f>
        <v>0.2</v>
      </c>
      <c r="U27" s="77">
        <f>IF('Indicator Data'!AA29="No data","x",ROUND(IF('Indicator Data'!AA29&gt;U$195,10,IF('Indicator Data'!AA29&lt;U$194,0,10-(U$195-'Indicator Data'!AA29)/(U$195-U$194)*10)),1))</f>
        <v>0.5</v>
      </c>
      <c r="V27" s="77" t="str">
        <f>IF('Indicator Data'!AD29="No data","x",ROUND(IF('Indicator Data'!AD29&gt;V$195,10,IF('Indicator Data'!AD29&lt;V$194,0,10-(V$195-'Indicator Data'!AD29)/(V$195-V$194)*10)),1))</f>
        <v>x</v>
      </c>
      <c r="W27" s="78">
        <f t="shared" si="8"/>
        <v>0.4</v>
      </c>
      <c r="X27" s="77">
        <f>IF('Indicator Data'!W29="No data","x",ROUND(IF('Indicator Data'!W29&gt;X$195,10,IF('Indicator Data'!W29&lt;X$194,0,10-(X$195-'Indicator Data'!W29)/(X$195-X$194)*10)),1))</f>
        <v>0.9</v>
      </c>
      <c r="Y27" s="77">
        <f>IF('Indicator Data'!X29="No data","x",ROUND(IF('Indicator Data'!X29&gt;Y$195,10,IF('Indicator Data'!X29&lt;Y$194,0,10-(Y$195-'Indicator Data'!X29)/(Y$195-Y$194)*10)),1))</f>
        <v>0.4</v>
      </c>
      <c r="Z27" s="78">
        <f t="shared" si="9"/>
        <v>0.7</v>
      </c>
      <c r="AA27" s="92">
        <f>('Indicator Data'!AI29+'Indicator Data'!AH29*0.5+'Indicator Data'!AG29*0.25)/1000</f>
        <v>4.2735000000000003</v>
      </c>
      <c r="AB27" s="83">
        <f>AA27*1000/'Indicator Data'!BB29</f>
        <v>5.9138221807009984E-4</v>
      </c>
      <c r="AC27" s="78">
        <f t="shared" si="10"/>
        <v>0.1</v>
      </c>
      <c r="AD27" s="77">
        <f>IF('Indicator Data'!AM29="No data","x",ROUND(IF('Indicator Data'!AM29&lt;$AD$194,10,IF('Indicator Data'!AM29&gt;$AD$195,0,($AD$195-'Indicator Data'!AM29)/($AD$195-$AD$194)*10)),1))</f>
        <v>4.5</v>
      </c>
      <c r="AE27" s="77">
        <f>IF('Indicator Data'!AN29="No data","x",ROUND(IF('Indicator Data'!AN29&gt;$AE$195,10,IF('Indicator Data'!AN29&lt;$AE$194,0,10-($AE$195-'Indicator Data'!AN29)/($AE$195-$AE$194)*10)),1))</f>
        <v>0</v>
      </c>
      <c r="AF27" s="84">
        <f>IF('Indicator Data'!AO29="No data","x",ROUND(IF('Indicator Data'!AO29&gt;$AF$195,10,IF('Indicator Data'!AO29&lt;$AF$194,0,10-($AF$195-'Indicator Data'!AO29)/($AF$195-$AF$194)*10)),1))</f>
        <v>2.4</v>
      </c>
      <c r="AG27" s="84">
        <f>IF('Indicator Data'!AP29="No data","x",ROUND(IF('Indicator Data'!AP29&gt;$AG$195,10,IF('Indicator Data'!AP29&lt;$AG$194,0,10-($AG$195-'Indicator Data'!AP29)/($AG$195-$AG$194)*10)),1))</f>
        <v>3</v>
      </c>
      <c r="AH27" s="77">
        <f t="shared" si="11"/>
        <v>2.5</v>
      </c>
      <c r="AI27" s="78">
        <f t="shared" si="12"/>
        <v>2.2999999999999998</v>
      </c>
      <c r="AJ27" s="85">
        <f t="shared" si="13"/>
        <v>0.9</v>
      </c>
      <c r="AK27" s="86">
        <f t="shared" si="14"/>
        <v>2.2999999999999998</v>
      </c>
    </row>
    <row r="28" spans="1:37" s="4" customFormat="1" x14ac:dyDescent="0.25">
      <c r="A28" s="131" t="s">
        <v>49</v>
      </c>
      <c r="B28" s="63" t="s">
        <v>48</v>
      </c>
      <c r="C28" s="77">
        <f>ROUND(IF('Indicator Data'!Q30="No data",IF((0.1233*LN('Indicator Data'!BA30)-0.4559)&gt;C$195,0,IF((0.1233*LN('Indicator Data'!BA30)-0.4559)&lt;C$194,10,(C$195-(0.1233*LN('Indicator Data'!BA30)-0.4559))/(C$195-C$194)*10)),IF('Indicator Data'!Q30&gt;C$195,0,IF('Indicator Data'!Q30&lt;C$194,10,(C$195-'Indicator Data'!Q30)/(C$195-C$194)*10))),1)</f>
        <v>8.6</v>
      </c>
      <c r="D28" s="77">
        <f>IF('Indicator Data'!R30="No data","x",ROUND((IF('Indicator Data'!R30&gt;D$195,10,IF('Indicator Data'!R30&lt;D$194,0,10-(D$195-'Indicator Data'!R30)/(D$195-D$194)*10))),1))</f>
        <v>10</v>
      </c>
      <c r="E28" s="78">
        <f t="shared" si="0"/>
        <v>9.4</v>
      </c>
      <c r="F28" s="77">
        <f>IF('Indicator Data'!AE30="No data","x",ROUND(IF('Indicator Data'!AE30&gt;F$195,10,IF('Indicator Data'!AE30&lt;F$194,0,10-(F$195-'Indicator Data'!AE30)/(F$195-F$194)*10)),1))</f>
        <v>8.1</v>
      </c>
      <c r="G28" s="77">
        <f>IF('Indicator Data'!AF30="No data","x",ROUND(IF('Indicator Data'!AF30&gt;G$195,10,IF('Indicator Data'!AF30&lt;G$194,0,10-(G$195-'Indicator Data'!AF30)/(G$195-G$194)*10)),1))</f>
        <v>3.7</v>
      </c>
      <c r="H28" s="78">
        <f t="shared" si="1"/>
        <v>5.9</v>
      </c>
      <c r="I28" s="79">
        <f>SUM(IF('Indicator Data'!S30=0,0,'Indicator Data'!S30/1000000),SUM('Indicator Data'!T30:U30))</f>
        <v>2415.7508290000001</v>
      </c>
      <c r="J28" s="79">
        <f>I28/'Indicator Data'!BB30*1000000</f>
        <v>138.67992082488621</v>
      </c>
      <c r="K28" s="77">
        <f t="shared" si="2"/>
        <v>2.8</v>
      </c>
      <c r="L28" s="77">
        <f>IF('Indicator Data'!V30="No data","x",ROUND(IF('Indicator Data'!V30&gt;L$195,10,IF('Indicator Data'!V30&lt;L$194,0,10-(L$195-'Indicator Data'!V30)/(L$195-L$194)*10)),1))</f>
        <v>6.3</v>
      </c>
      <c r="M28" s="78">
        <f t="shared" si="3"/>
        <v>4.5999999999999996</v>
      </c>
      <c r="N28" s="80">
        <f t="shared" si="4"/>
        <v>7.3</v>
      </c>
      <c r="O28" s="92">
        <f>IF(AND('Indicator Data'!AJ30="No data",'Indicator Data'!AK30="No data"),0,SUM('Indicator Data'!AJ30:AL30)/1000)</f>
        <v>34.197000000000003</v>
      </c>
      <c r="P28" s="77">
        <f t="shared" si="5"/>
        <v>5.0999999999999996</v>
      </c>
      <c r="Q28" s="81">
        <f>O28*1000/'Indicator Data'!BB30</f>
        <v>1.9631317913742642E-3</v>
      </c>
      <c r="R28" s="77">
        <f t="shared" si="6"/>
        <v>3.8</v>
      </c>
      <c r="S28" s="82">
        <f t="shared" si="7"/>
        <v>4.5</v>
      </c>
      <c r="T28" s="77">
        <f>IF('Indicator Data'!AB30="No data","x",ROUND(IF('Indicator Data'!AB30&gt;T$195,10,IF('Indicator Data'!AB30&lt;T$194,0,10-(T$195-'Indicator Data'!AB30)/(T$195-T$194)*10)),1))</f>
        <v>1.8</v>
      </c>
      <c r="U28" s="77">
        <f>IF('Indicator Data'!AA30="No data","x",ROUND(IF('Indicator Data'!AA30&gt;U$195,10,IF('Indicator Data'!AA30&lt;U$194,0,10-(U$195-'Indicator Data'!AA30)/(U$195-U$194)*10)),1))</f>
        <v>1</v>
      </c>
      <c r="V28" s="77">
        <f>IF('Indicator Data'!AD30="No data","x",ROUND(IF('Indicator Data'!AD30&gt;V$195,10,IF('Indicator Data'!AD30&lt;V$194,0,10-(V$195-'Indicator Data'!AD30)/(V$195-V$194)*10)),1))</f>
        <v>10</v>
      </c>
      <c r="W28" s="78">
        <f t="shared" si="8"/>
        <v>4.3</v>
      </c>
      <c r="X28" s="77">
        <f>IF('Indicator Data'!W30="No data","x",ROUND(IF('Indicator Data'!W30&gt;X$195,10,IF('Indicator Data'!W30&lt;X$194,0,10-(X$195-'Indicator Data'!W30)/(X$195-X$194)*10)),1))</f>
        <v>7.5</v>
      </c>
      <c r="Y28" s="77">
        <f>IF('Indicator Data'!X30="No data","x",ROUND(IF('Indicator Data'!X30&gt;Y$195,10,IF('Indicator Data'!X30&lt;Y$194,0,10-(Y$195-'Indicator Data'!X30)/(Y$195-Y$194)*10)),1))</f>
        <v>5.8</v>
      </c>
      <c r="Z28" s="78">
        <f t="shared" si="9"/>
        <v>6.7</v>
      </c>
      <c r="AA28" s="92">
        <f>('Indicator Data'!AI30+'Indicator Data'!AH30*0.5+'Indicator Data'!AG30*0.25)/1000</f>
        <v>2000</v>
      </c>
      <c r="AB28" s="83">
        <f>AA28*1000/'Indicator Data'!BB30</f>
        <v>0.11481310005990374</v>
      </c>
      <c r="AC28" s="78">
        <f t="shared" si="10"/>
        <v>10</v>
      </c>
      <c r="AD28" s="77">
        <f>IF('Indicator Data'!AM30="No data","x",ROUND(IF('Indicator Data'!AM30&lt;$AD$194,10,IF('Indicator Data'!AM30&gt;$AD$195,0,($AD$195-'Indicator Data'!AM30)/($AD$195-$AD$194)*10)),1))</f>
        <v>3.6</v>
      </c>
      <c r="AE28" s="77">
        <f>IF('Indicator Data'!AN30="No data","x",ROUND(IF('Indicator Data'!AN30&gt;$AE$195,10,IF('Indicator Data'!AN30&lt;$AE$194,0,10-($AE$195-'Indicator Data'!AN30)/($AE$195-$AE$194)*10)),1))</f>
        <v>5.2</v>
      </c>
      <c r="AF28" s="84">
        <f>IF('Indicator Data'!AO30="No data","x",ROUND(IF('Indicator Data'!AO30&gt;$AF$195,10,IF('Indicator Data'!AO30&lt;$AF$194,0,10-($AF$195-'Indicator Data'!AO30)/($AF$195-$AF$194)*10)),1))</f>
        <v>8.1999999999999993</v>
      </c>
      <c r="AG28" s="84">
        <f>IF('Indicator Data'!AP30="No data","x",ROUND(IF('Indicator Data'!AP30&gt;$AG$195,10,IF('Indicator Data'!AP30&lt;$AG$194,0,10-($AG$195-'Indicator Data'!AP30)/($AG$195-$AG$194)*10)),1))</f>
        <v>5.9</v>
      </c>
      <c r="AH28" s="77">
        <f t="shared" si="11"/>
        <v>7.7</v>
      </c>
      <c r="AI28" s="78">
        <f t="shared" si="12"/>
        <v>5.5</v>
      </c>
      <c r="AJ28" s="85">
        <f t="shared" si="13"/>
        <v>7.4</v>
      </c>
      <c r="AK28" s="86">
        <f t="shared" si="14"/>
        <v>6.2</v>
      </c>
    </row>
    <row r="29" spans="1:37" s="4" customFormat="1" x14ac:dyDescent="0.25">
      <c r="A29" s="131" t="s">
        <v>51</v>
      </c>
      <c r="B29" s="63" t="s">
        <v>50</v>
      </c>
      <c r="C29" s="77">
        <f>ROUND(IF('Indicator Data'!Q31="No data",IF((0.1233*LN('Indicator Data'!BA31)-0.4559)&gt;C$195,0,IF((0.1233*LN('Indicator Data'!BA31)-0.4559)&lt;C$194,10,(C$195-(0.1233*LN('Indicator Data'!BA31)-0.4559))/(C$195-C$194)*10)),IF('Indicator Data'!Q31&gt;C$195,0,IF('Indicator Data'!Q31&lt;C$194,10,(C$195-'Indicator Data'!Q31)/(C$195-C$194)*10))),1)</f>
        <v>8.6</v>
      </c>
      <c r="D29" s="77">
        <f>IF('Indicator Data'!R31="No data","x",ROUND((IF('Indicator Data'!R31&gt;D$195,10,IF('Indicator Data'!R31&lt;D$194,0,10-(D$195-'Indicator Data'!R31)/(D$195-D$194)*10))),1))</f>
        <v>8.6999999999999993</v>
      </c>
      <c r="E29" s="78">
        <f t="shared" si="0"/>
        <v>8.6999999999999993</v>
      </c>
      <c r="F29" s="77">
        <f>IF('Indicator Data'!AE31="No data","x",ROUND(IF('Indicator Data'!AE31&gt;F$195,10,IF('Indicator Data'!AE31&lt;F$194,0,10-(F$195-'Indicator Data'!AE31)/(F$195-F$194)*10)),1))</f>
        <v>6.7</v>
      </c>
      <c r="G29" s="77" t="str">
        <f>IF('Indicator Data'!AF31="No data","x",ROUND(IF('Indicator Data'!AF31&gt;G$195,10,IF('Indicator Data'!AF31&lt;G$194,0,10-(G$195-'Indicator Data'!AF31)/(G$195-G$194)*10)),1))</f>
        <v>x</v>
      </c>
      <c r="H29" s="78">
        <f t="shared" si="1"/>
        <v>6.7</v>
      </c>
      <c r="I29" s="79">
        <f>SUM(IF('Indicator Data'!S31=0,0,'Indicator Data'!S31/1000000),SUM('Indicator Data'!T31:U31))</f>
        <v>1122.0435480000001</v>
      </c>
      <c r="J29" s="79">
        <f>I29/'Indicator Data'!BB31*1000000</f>
        <v>107.03711658923154</v>
      </c>
      <c r="K29" s="77">
        <f t="shared" si="2"/>
        <v>2.1</v>
      </c>
      <c r="L29" s="77">
        <f>IF('Indicator Data'!V31="No data","x",ROUND(IF('Indicator Data'!V31&gt;L$195,10,IF('Indicator Data'!V31&lt;L$194,0,10-(L$195-'Indicator Data'!V31)/(L$195-L$194)*10)),1))</f>
        <v>10</v>
      </c>
      <c r="M29" s="78">
        <f t="shared" si="3"/>
        <v>6.1</v>
      </c>
      <c r="N29" s="80">
        <f t="shared" si="4"/>
        <v>7.6</v>
      </c>
      <c r="O29" s="92">
        <f>IF(AND('Indicator Data'!AJ31="No data",'Indicator Data'!AK31="No data"),0,SUM('Indicator Data'!AJ31:AL31)/1000)</f>
        <v>133.48599999999999</v>
      </c>
      <c r="P29" s="77">
        <f t="shared" si="5"/>
        <v>7.1</v>
      </c>
      <c r="Q29" s="81">
        <f>O29*1000/'Indicator Data'!BB31</f>
        <v>1.2733869884549401E-2</v>
      </c>
      <c r="R29" s="77">
        <f t="shared" si="6"/>
        <v>6</v>
      </c>
      <c r="S29" s="82">
        <f t="shared" si="7"/>
        <v>6.6</v>
      </c>
      <c r="T29" s="77">
        <f>IF('Indicator Data'!AB31="No data","x",ROUND(IF('Indicator Data'!AB31&gt;T$195,10,IF('Indicator Data'!AB31&lt;T$194,0,10-(T$195-'Indicator Data'!AB31)/(T$195-T$194)*10)),1))</f>
        <v>2</v>
      </c>
      <c r="U29" s="77">
        <f>IF('Indicator Data'!AA31="No data","x",ROUND(IF('Indicator Data'!AA31&gt;U$195,10,IF('Indicator Data'!AA31&lt;U$194,0,10-(U$195-'Indicator Data'!AA31)/(U$195-U$194)*10)),1))</f>
        <v>2.2999999999999998</v>
      </c>
      <c r="V29" s="77">
        <f>IF('Indicator Data'!AD31="No data","x",ROUND(IF('Indicator Data'!AD31&gt;V$195,10,IF('Indicator Data'!AD31&lt;V$194,0,10-(V$195-'Indicator Data'!AD31)/(V$195-V$194)*10)),1))</f>
        <v>6.1</v>
      </c>
      <c r="W29" s="78">
        <f t="shared" si="8"/>
        <v>3.5</v>
      </c>
      <c r="X29" s="77">
        <f>IF('Indicator Data'!W31="No data","x",ROUND(IF('Indicator Data'!W31&gt;X$195,10,IF('Indicator Data'!W31&lt;X$194,0,10-(X$195-'Indicator Data'!W31)/(X$195-X$194)*10)),1))</f>
        <v>6.4</v>
      </c>
      <c r="Y29" s="77">
        <f>IF('Indicator Data'!X31="No data","x",ROUND(IF('Indicator Data'!X31&gt;Y$195,10,IF('Indicator Data'!X31&lt;Y$194,0,10-(Y$195-'Indicator Data'!X31)/(Y$195-Y$194)*10)),1))</f>
        <v>7.8</v>
      </c>
      <c r="Z29" s="78">
        <f t="shared" si="9"/>
        <v>7.1</v>
      </c>
      <c r="AA29" s="92">
        <f>('Indicator Data'!AI31+'Indicator Data'!AH31*0.5+'Indicator Data'!AG31*0.25)/1000</f>
        <v>6.3410000000000002</v>
      </c>
      <c r="AB29" s="83">
        <f>AA29*1000/'Indicator Data'!BB31</f>
        <v>6.0489840835688952E-4</v>
      </c>
      <c r="AC29" s="78">
        <f t="shared" si="10"/>
        <v>0.1</v>
      </c>
      <c r="AD29" s="77">
        <f>IF('Indicator Data'!AM31="No data","x",ROUND(IF('Indicator Data'!AM31&lt;$AD$194,10,IF('Indicator Data'!AM31&gt;$AD$195,0,($AD$195-'Indicator Data'!AM31)/($AD$195-$AD$194)*10)),1))</f>
        <v>9.9</v>
      </c>
      <c r="AE29" s="77">
        <f>IF('Indicator Data'!AN31="No data","x",ROUND(IF('Indicator Data'!AN31&gt;$AE$195,10,IF('Indicator Data'!AN31&lt;$AE$194,0,10-($AE$195-'Indicator Data'!AN31)/($AE$195-$AE$194)*10)),1))</f>
        <v>8.9</v>
      </c>
      <c r="AF29" s="84">
        <f>IF('Indicator Data'!AO31="No data","x",ROUND(IF('Indicator Data'!AO31&gt;$AF$195,10,IF('Indicator Data'!AO31&lt;$AF$194,0,10-($AF$195-'Indicator Data'!AO31)/($AF$195-$AF$194)*10)),1))</f>
        <v>6.7</v>
      </c>
      <c r="AG29" s="84">
        <f>IF('Indicator Data'!AP31="No data","x",ROUND(IF('Indicator Data'!AP31&gt;$AG$195,10,IF('Indicator Data'!AP31&lt;$AG$194,0,10-($AG$195-'Indicator Data'!AP31)/($AG$195-$AG$194)*10)),1))</f>
        <v>4.2</v>
      </c>
      <c r="AH29" s="77">
        <f t="shared" si="11"/>
        <v>6.2</v>
      </c>
      <c r="AI29" s="78">
        <f t="shared" si="12"/>
        <v>8.3000000000000007</v>
      </c>
      <c r="AJ29" s="85">
        <f t="shared" si="13"/>
        <v>5.6</v>
      </c>
      <c r="AK29" s="86">
        <f t="shared" si="14"/>
        <v>6.1</v>
      </c>
    </row>
    <row r="30" spans="1:37" s="4" customFormat="1" x14ac:dyDescent="0.25">
      <c r="A30" s="131" t="s">
        <v>879</v>
      </c>
      <c r="B30" s="63" t="s">
        <v>58</v>
      </c>
      <c r="C30" s="77">
        <f>ROUND(IF('Indicator Data'!Q32="No data",IF((0.1233*LN('Indicator Data'!BA32)-0.4559)&gt;C$195,0,IF((0.1233*LN('Indicator Data'!BA32)-0.4559)&lt;C$194,10,(C$195-(0.1233*LN('Indicator Data'!BA32)-0.4559))/(C$195-C$194)*10)),IF('Indicator Data'!Q32&gt;C$195,0,IF('Indicator Data'!Q32&lt;C$194,10,(C$195-'Indicator Data'!Q32)/(C$195-C$194)*10))),1)</f>
        <v>4.8</v>
      </c>
      <c r="D30" s="77" t="str">
        <f>IF('Indicator Data'!R32="No data","x",ROUND((IF('Indicator Data'!R32&gt;D$195,10,IF('Indicator Data'!R32&lt;D$194,0,10-(D$195-'Indicator Data'!R32)/(D$195-D$194)*10))),1))</f>
        <v>x</v>
      </c>
      <c r="E30" s="78">
        <f t="shared" si="0"/>
        <v>4.8</v>
      </c>
      <c r="F30" s="77" t="str">
        <f>IF('Indicator Data'!AE32="No data","x",ROUND(IF('Indicator Data'!AE32&gt;F$195,10,IF('Indicator Data'!AE32&lt;F$194,0,10-(F$195-'Indicator Data'!AE32)/(F$195-F$194)*10)),1))</f>
        <v>x</v>
      </c>
      <c r="G30" s="77">
        <f>IF('Indicator Data'!AF32="No data","x",ROUND(IF('Indicator Data'!AF32&gt;G$195,10,IF('Indicator Data'!AF32&lt;G$194,0,10-(G$195-'Indicator Data'!AF32)/(G$195-G$194)*10)),1))</f>
        <v>4.7</v>
      </c>
      <c r="H30" s="78">
        <f t="shared" si="1"/>
        <v>4.7</v>
      </c>
      <c r="I30" s="79">
        <f>SUM(IF('Indicator Data'!S32=0,0,'Indicator Data'!S32/1000000),SUM('Indicator Data'!T32:U32))</f>
        <v>491.554734</v>
      </c>
      <c r="J30" s="79">
        <f>I30/'Indicator Data'!BB32*1000000</f>
        <v>976.00997146754514</v>
      </c>
      <c r="K30" s="77">
        <f t="shared" si="2"/>
        <v>10</v>
      </c>
      <c r="L30" s="77">
        <f>IF('Indicator Data'!V32="No data","x",ROUND(IF('Indicator Data'!V32&gt;L$195,10,IF('Indicator Data'!V32&lt;L$194,0,10-(L$195-'Indicator Data'!V32)/(L$195-L$194)*10)),1))</f>
        <v>9.1999999999999993</v>
      </c>
      <c r="M30" s="78">
        <f t="shared" si="3"/>
        <v>9.6</v>
      </c>
      <c r="N30" s="80">
        <f t="shared" si="4"/>
        <v>6</v>
      </c>
      <c r="O30" s="92">
        <f>IF(AND('Indicator Data'!AJ32="No data",'Indicator Data'!AK32="No data"),0,SUM('Indicator Data'!AJ32:AL32)/1000)</f>
        <v>0</v>
      </c>
      <c r="P30" s="77">
        <f t="shared" si="5"/>
        <v>0</v>
      </c>
      <c r="Q30" s="81">
        <f>O30*1000/'Indicator Data'!BB32</f>
        <v>0</v>
      </c>
      <c r="R30" s="77">
        <f t="shared" si="6"/>
        <v>0</v>
      </c>
      <c r="S30" s="82">
        <f t="shared" si="7"/>
        <v>0</v>
      </c>
      <c r="T30" s="77">
        <f>IF('Indicator Data'!AB32="No data","x",ROUND(IF('Indicator Data'!AB32&gt;T$195,10,IF('Indicator Data'!AB32&lt;T$194,0,10-(T$195-'Indicator Data'!AB32)/(T$195-T$194)*10)),1))</f>
        <v>1</v>
      </c>
      <c r="U30" s="77">
        <f>IF('Indicator Data'!AA32="No data","x",ROUND(IF('Indicator Data'!AA32&gt;U$195,10,IF('Indicator Data'!AA32&lt;U$194,0,10-(U$195-'Indicator Data'!AA32)/(U$195-U$194)*10)),1))</f>
        <v>2.6</v>
      </c>
      <c r="V30" s="77">
        <f>IF('Indicator Data'!AD32="No data","x",ROUND(IF('Indicator Data'!AD32&gt;V$195,10,IF('Indicator Data'!AD32&lt;V$194,0,10-(V$195-'Indicator Data'!AD32)/(V$195-V$194)*10)),1))</f>
        <v>0</v>
      </c>
      <c r="W30" s="78">
        <f t="shared" si="8"/>
        <v>1.2</v>
      </c>
      <c r="X30" s="77">
        <f>IF('Indicator Data'!W32="No data","x",ROUND(IF('Indicator Data'!W32&gt;X$195,10,IF('Indicator Data'!W32&lt;X$194,0,10-(X$195-'Indicator Data'!W32)/(X$195-X$194)*10)),1))</f>
        <v>2</v>
      </c>
      <c r="Y30" s="77" t="str">
        <f>IF('Indicator Data'!X32="No data","x",ROUND(IF('Indicator Data'!X32&gt;Y$195,10,IF('Indicator Data'!X32&lt;Y$194,0,10-(Y$195-'Indicator Data'!X32)/(Y$195-Y$194)*10)),1))</f>
        <v>x</v>
      </c>
      <c r="Z30" s="78">
        <f t="shared" si="9"/>
        <v>2</v>
      </c>
      <c r="AA30" s="92">
        <f>('Indicator Data'!AI32+'Indicator Data'!AH32*0.5+'Indicator Data'!AG32*0.25)/1000</f>
        <v>1.25</v>
      </c>
      <c r="AB30" s="83">
        <f>AA30*1000/'Indicator Data'!BB32</f>
        <v>2.4819463224504952E-3</v>
      </c>
      <c r="AC30" s="78">
        <f t="shared" si="10"/>
        <v>0.2</v>
      </c>
      <c r="AD30" s="77">
        <f>IF('Indicator Data'!AM32="No data","x",ROUND(IF('Indicator Data'!AM32&lt;$AD$194,10,IF('Indicator Data'!AM32&gt;$AD$195,0,($AD$195-'Indicator Data'!AM32)/($AD$195-$AD$194)*10)),1))</f>
        <v>4.3</v>
      </c>
      <c r="AE30" s="77">
        <f>IF('Indicator Data'!AN32="No data","x",ROUND(IF('Indicator Data'!AN32&gt;$AE$195,10,IF('Indicator Data'!AN32&lt;$AE$194,0,10-($AE$195-'Indicator Data'!AN32)/($AE$195-$AE$194)*10)),1))</f>
        <v>1.5</v>
      </c>
      <c r="AF30" s="84">
        <f>IF('Indicator Data'!AO32="No data","x",ROUND(IF('Indicator Data'!AO32&gt;$AF$195,10,IF('Indicator Data'!AO32&lt;$AF$194,0,10-($AF$195-'Indicator Data'!AO32)/($AF$195-$AF$194)*10)),1))</f>
        <v>5.2</v>
      </c>
      <c r="AG30" s="84">
        <f>IF('Indicator Data'!AP32="No data","x",ROUND(IF('Indicator Data'!AP32&gt;$AG$195,10,IF('Indicator Data'!AP32&lt;$AG$194,0,10-($AG$195-'Indicator Data'!AP32)/($AG$195-$AG$194)*10)),1))</f>
        <v>2.7</v>
      </c>
      <c r="AH30" s="77">
        <f t="shared" si="11"/>
        <v>4.7</v>
      </c>
      <c r="AI30" s="78">
        <f t="shared" si="12"/>
        <v>3.5</v>
      </c>
      <c r="AJ30" s="85">
        <f t="shared" si="13"/>
        <v>1.8</v>
      </c>
      <c r="AK30" s="86">
        <f t="shared" si="14"/>
        <v>0.9</v>
      </c>
    </row>
    <row r="31" spans="1:37" s="4" customFormat="1" x14ac:dyDescent="0.25">
      <c r="A31" s="131" t="s">
        <v>53</v>
      </c>
      <c r="B31" s="63" t="s">
        <v>52</v>
      </c>
      <c r="C31" s="77">
        <f>ROUND(IF('Indicator Data'!Q33="No data",IF((0.1233*LN('Indicator Data'!BA33)-0.4559)&gt;C$195,0,IF((0.1233*LN('Indicator Data'!BA33)-0.4559)&lt;C$194,10,(C$195-(0.1233*LN('Indicator Data'!BA33)-0.4559))/(C$195-C$194)*10)),IF('Indicator Data'!Q33&gt;C$195,0,IF('Indicator Data'!Q33&lt;C$194,10,(C$195-'Indicator Data'!Q33)/(C$195-C$194)*10))),1)</f>
        <v>5.6</v>
      </c>
      <c r="D31" s="77">
        <f>IF('Indicator Data'!R33="No data","x",ROUND((IF('Indicator Data'!R33&gt;D$195,10,IF('Indicator Data'!R33&lt;D$194,0,10-(D$195-'Indicator Data'!R33)/(D$195-D$194)*10))),1))</f>
        <v>3.6</v>
      </c>
      <c r="E31" s="78">
        <f t="shared" si="0"/>
        <v>4.7</v>
      </c>
      <c r="F31" s="77">
        <f>IF('Indicator Data'!AE33="No data","x",ROUND(IF('Indicator Data'!AE33&gt;F$195,10,IF('Indicator Data'!AE33&lt;F$194,0,10-(F$195-'Indicator Data'!AE33)/(F$195-F$194)*10)),1))</f>
        <v>6.7</v>
      </c>
      <c r="G31" s="77">
        <f>IF('Indicator Data'!AF33="No data","x",ROUND(IF('Indicator Data'!AF33&gt;G$195,10,IF('Indicator Data'!AF33&lt;G$194,0,10-(G$195-'Indicator Data'!AF33)/(G$195-G$194)*10)),1))</f>
        <v>1.7</v>
      </c>
      <c r="H31" s="78">
        <f t="shared" si="1"/>
        <v>4.2</v>
      </c>
      <c r="I31" s="79">
        <f>SUM(IF('Indicator Data'!S33=0,0,'Indicator Data'!S33/1000000),SUM('Indicator Data'!T33:U33))</f>
        <v>1639.4742699999999</v>
      </c>
      <c r="J31" s="79">
        <f>I31/'Indicator Data'!BB33*1000000</f>
        <v>106.40222880310378</v>
      </c>
      <c r="K31" s="77">
        <f t="shared" si="2"/>
        <v>2.1</v>
      </c>
      <c r="L31" s="77">
        <f>IF('Indicator Data'!V33="No data","x",ROUND(IF('Indicator Data'!V33&gt;L$195,10,IF('Indicator Data'!V33&lt;L$194,0,10-(L$195-'Indicator Data'!V33)/(L$195-L$194)*10)),1))</f>
        <v>3.7</v>
      </c>
      <c r="M31" s="78">
        <f t="shared" si="3"/>
        <v>2.9</v>
      </c>
      <c r="N31" s="80">
        <f t="shared" si="4"/>
        <v>4.0999999999999996</v>
      </c>
      <c r="O31" s="92">
        <f>IF(AND('Indicator Data'!AJ33="No data",'Indicator Data'!AK33="No data"),0,SUM('Indicator Data'!AJ33:AL33)/1000)</f>
        <v>6.3E-2</v>
      </c>
      <c r="P31" s="77">
        <f t="shared" si="5"/>
        <v>0</v>
      </c>
      <c r="Q31" s="81">
        <f>O31*1000/'Indicator Data'!BB33</f>
        <v>4.0887133987138074E-6</v>
      </c>
      <c r="R31" s="77">
        <f t="shared" si="6"/>
        <v>0</v>
      </c>
      <c r="S31" s="82">
        <f t="shared" si="7"/>
        <v>0</v>
      </c>
      <c r="T31" s="77">
        <f>IF('Indicator Data'!AB33="No data","x",ROUND(IF('Indicator Data'!AB33&gt;T$195,10,IF('Indicator Data'!AB33&lt;T$194,0,10-(T$195-'Indicator Data'!AB33)/(T$195-T$194)*10)),1))</f>
        <v>1.4</v>
      </c>
      <c r="U31" s="77">
        <f>IF('Indicator Data'!AA33="No data","x",ROUND(IF('Indicator Data'!AA33&gt;U$195,10,IF('Indicator Data'!AA33&lt;U$194,0,10-(U$195-'Indicator Data'!AA33)/(U$195-U$194)*10)),1))</f>
        <v>7.3</v>
      </c>
      <c r="V31" s="77">
        <f>IF('Indicator Data'!AD33="No data","x",ROUND(IF('Indicator Data'!AD33&gt;V$195,10,IF('Indicator Data'!AD33&lt;V$194,0,10-(V$195-'Indicator Data'!AD33)/(V$195-V$194)*10)),1))</f>
        <v>0.3</v>
      </c>
      <c r="W31" s="78">
        <f t="shared" si="8"/>
        <v>3</v>
      </c>
      <c r="X31" s="77">
        <f>IF('Indicator Data'!W33="No data","x",ROUND(IF('Indicator Data'!W33&gt;X$195,10,IF('Indicator Data'!W33&lt;X$194,0,10-(X$195-'Indicator Data'!W33)/(X$195-X$194)*10)),1))</f>
        <v>2.9</v>
      </c>
      <c r="Y31" s="77">
        <f>IF('Indicator Data'!X33="No data","x",ROUND(IF('Indicator Data'!X33&gt;Y$195,10,IF('Indicator Data'!X33&lt;Y$194,0,10-(Y$195-'Indicator Data'!X33)/(Y$195-Y$194)*10)),1))</f>
        <v>6.4</v>
      </c>
      <c r="Z31" s="78">
        <f t="shared" si="9"/>
        <v>4.7</v>
      </c>
      <c r="AA31" s="92">
        <f>('Indicator Data'!AI33+'Indicator Data'!AH33*0.5+'Indicator Data'!AG33*0.25)/1000</f>
        <v>271.85000000000002</v>
      </c>
      <c r="AB31" s="83">
        <f>AA31*1000/'Indicator Data'!BB33</f>
        <v>1.7643122816513469E-2</v>
      </c>
      <c r="AC31" s="78">
        <f t="shared" si="10"/>
        <v>1.8</v>
      </c>
      <c r="AD31" s="77">
        <f>IF('Indicator Data'!AM33="No data","x",ROUND(IF('Indicator Data'!AM33&lt;$AD$194,10,IF('Indicator Data'!AM33&gt;$AD$195,0,($AD$195-'Indicator Data'!AM33)/($AD$195-$AD$194)*10)),1))</f>
        <v>4.9000000000000004</v>
      </c>
      <c r="AE31" s="77">
        <f>IF('Indicator Data'!AN33="No data","x",ROUND(IF('Indicator Data'!AN33&gt;$AE$195,10,IF('Indicator Data'!AN33&lt;$AE$194,0,10-($AE$195-'Indicator Data'!AN33)/($AE$195-$AE$194)*10)),1))</f>
        <v>3.1</v>
      </c>
      <c r="AF31" s="84">
        <f>IF('Indicator Data'!AO33="No data","x",ROUND(IF('Indicator Data'!AO33&gt;$AF$195,10,IF('Indicator Data'!AO33&lt;$AF$194,0,10-($AF$195-'Indicator Data'!AO33)/($AF$195-$AF$194)*10)),1))</f>
        <v>7.5</v>
      </c>
      <c r="AG31" s="84">
        <f>IF('Indicator Data'!AP33="No data","x",ROUND(IF('Indicator Data'!AP33&gt;$AG$195,10,IF('Indicator Data'!AP33&lt;$AG$194,0,10-($AG$195-'Indicator Data'!AP33)/($AG$195-$AG$194)*10)),1))</f>
        <v>2.4</v>
      </c>
      <c r="AH31" s="77">
        <f t="shared" si="11"/>
        <v>6.5</v>
      </c>
      <c r="AI31" s="78">
        <f t="shared" si="12"/>
        <v>4.8</v>
      </c>
      <c r="AJ31" s="85">
        <f t="shared" si="13"/>
        <v>3.7</v>
      </c>
      <c r="AK31" s="86">
        <f t="shared" si="14"/>
        <v>2</v>
      </c>
    </row>
    <row r="32" spans="1:37" s="4" customFormat="1" x14ac:dyDescent="0.25">
      <c r="A32" s="131" t="s">
        <v>55</v>
      </c>
      <c r="B32" s="63" t="s">
        <v>54</v>
      </c>
      <c r="C32" s="77">
        <f>ROUND(IF('Indicator Data'!Q34="No data",IF((0.1233*LN('Indicator Data'!BA34)-0.4559)&gt;C$195,0,IF((0.1233*LN('Indicator Data'!BA34)-0.4559)&lt;C$194,10,(C$195-(0.1233*LN('Indicator Data'!BA34)-0.4559))/(C$195-C$194)*10)),IF('Indicator Data'!Q34&gt;C$195,0,IF('Indicator Data'!Q34&lt;C$194,10,(C$195-'Indicator Data'!Q34)/(C$195-C$194)*10))),1)</f>
        <v>6.9</v>
      </c>
      <c r="D32" s="77">
        <f>IF('Indicator Data'!R34="No data","x",ROUND((IF('Indicator Data'!R34&gt;D$195,10,IF('Indicator Data'!R34&lt;D$194,0,10-(D$195-'Indicator Data'!R34)/(D$195-D$194)*10))),1))</f>
        <v>4.7</v>
      </c>
      <c r="E32" s="78">
        <f t="shared" si="0"/>
        <v>5.9</v>
      </c>
      <c r="F32" s="77">
        <f>IF('Indicator Data'!AE34="No data","x",ROUND(IF('Indicator Data'!AE34&gt;F$195,10,IF('Indicator Data'!AE34&lt;F$194,0,10-(F$195-'Indicator Data'!AE34)/(F$195-F$194)*10)),1))</f>
        <v>8.3000000000000007</v>
      </c>
      <c r="G32" s="77">
        <f>IF('Indicator Data'!AF34="No data","x",ROUND(IF('Indicator Data'!AF34&gt;G$195,10,IF('Indicator Data'!AF34&lt;G$194,0,10-(G$195-'Indicator Data'!AF34)/(G$195-G$194)*10)),1))</f>
        <v>3.9</v>
      </c>
      <c r="H32" s="78">
        <f t="shared" si="1"/>
        <v>6.1</v>
      </c>
      <c r="I32" s="79">
        <f>SUM(IF('Indicator Data'!S34=0,0,'Indicator Data'!S34/1000000),SUM('Indicator Data'!T34:U34))</f>
        <v>1592.604763</v>
      </c>
      <c r="J32" s="79">
        <f>I32/'Indicator Data'!BB34*1000000</f>
        <v>69.79405088788846</v>
      </c>
      <c r="K32" s="77">
        <f t="shared" si="2"/>
        <v>1.4</v>
      </c>
      <c r="L32" s="77">
        <f>IF('Indicator Data'!V34="No data","x",ROUND(IF('Indicator Data'!V34&gt;L$195,10,IF('Indicator Data'!V34&lt;L$194,0,10-(L$195-'Indicator Data'!V34)/(L$195-L$194)*10)),1))</f>
        <v>1.7</v>
      </c>
      <c r="M32" s="78">
        <f t="shared" si="3"/>
        <v>1.6</v>
      </c>
      <c r="N32" s="80">
        <f t="shared" si="4"/>
        <v>4.9000000000000004</v>
      </c>
      <c r="O32" s="92">
        <f>IF(AND('Indicator Data'!AJ34="No data",'Indicator Data'!AK34="No data"),0,SUM('Indicator Data'!AJ34:AL34)/1000)</f>
        <v>312.654</v>
      </c>
      <c r="P32" s="77">
        <f t="shared" si="5"/>
        <v>8.3000000000000007</v>
      </c>
      <c r="Q32" s="81">
        <f>O32*1000/'Indicator Data'!BB34</f>
        <v>1.3701697805547678E-2</v>
      </c>
      <c r="R32" s="77">
        <f t="shared" si="6"/>
        <v>6.1</v>
      </c>
      <c r="S32" s="82">
        <f t="shared" si="7"/>
        <v>7.2</v>
      </c>
      <c r="T32" s="77">
        <f>IF('Indicator Data'!AB34="No data","x",ROUND(IF('Indicator Data'!AB34&gt;T$195,10,IF('Indicator Data'!AB34&lt;T$194,0,10-(T$195-'Indicator Data'!AB34)/(T$195-T$194)*10)),1))</f>
        <v>8.6</v>
      </c>
      <c r="U32" s="77">
        <f>IF('Indicator Data'!AA34="No data","x",ROUND(IF('Indicator Data'!AA34&gt;U$195,10,IF('Indicator Data'!AA34&lt;U$194,0,10-(U$195-'Indicator Data'!AA34)/(U$195-U$194)*10)),1))</f>
        <v>4.3</v>
      </c>
      <c r="V32" s="77">
        <f>IF('Indicator Data'!AD34="No data","x",ROUND(IF('Indicator Data'!AD34&gt;V$195,10,IF('Indicator Data'!AD34&lt;V$194,0,10-(V$195-'Indicator Data'!AD34)/(V$195-V$194)*10)),1))</f>
        <v>8.6</v>
      </c>
      <c r="W32" s="78">
        <f t="shared" si="8"/>
        <v>7.2</v>
      </c>
      <c r="X32" s="77">
        <f>IF('Indicator Data'!W34="No data","x",ROUND(IF('Indicator Data'!W34&gt;X$195,10,IF('Indicator Data'!W34&lt;X$194,0,10-(X$195-'Indicator Data'!W34)/(X$195-X$194)*10)),1))</f>
        <v>7.3</v>
      </c>
      <c r="Y32" s="77">
        <f>IF('Indicator Data'!X34="No data","x",ROUND(IF('Indicator Data'!X34&gt;Y$195,10,IF('Indicator Data'!X34&lt;Y$194,0,10-(Y$195-'Indicator Data'!X34)/(Y$195-Y$194)*10)),1))</f>
        <v>3.7</v>
      </c>
      <c r="Z32" s="78">
        <f t="shared" si="9"/>
        <v>5.5</v>
      </c>
      <c r="AA32" s="92">
        <f>('Indicator Data'!AI34+'Indicator Data'!AH34*0.5+'Indicator Data'!AG34*0.25)/1000</f>
        <v>156.02799999999999</v>
      </c>
      <c r="AB32" s="83">
        <f>AA32*1000/'Indicator Data'!BB34</f>
        <v>6.8377455756331055E-3</v>
      </c>
      <c r="AC32" s="78">
        <f t="shared" si="10"/>
        <v>0.7</v>
      </c>
      <c r="AD32" s="77">
        <f>IF('Indicator Data'!AM34="No data","x",ROUND(IF('Indicator Data'!AM34&lt;$AD$194,10,IF('Indicator Data'!AM34&gt;$AD$195,0,($AD$195-'Indicator Data'!AM34)/($AD$195-$AD$194)*10)),1))</f>
        <v>4.3</v>
      </c>
      <c r="AE32" s="77">
        <f>IF('Indicator Data'!AN34="No data","x",ROUND(IF('Indicator Data'!AN34&gt;$AE$195,10,IF('Indicator Data'!AN34&lt;$AE$194,0,10-($AE$195-'Indicator Data'!AN34)/($AE$195-$AE$194)*10)),1))</f>
        <v>1.6</v>
      </c>
      <c r="AF32" s="84">
        <f>IF('Indicator Data'!AO34="No data","x",ROUND(IF('Indicator Data'!AO34&gt;$AF$195,10,IF('Indicator Data'!AO34&lt;$AF$194,0,10-($AF$195-'Indicator Data'!AO34)/($AF$195-$AF$194)*10)),1))</f>
        <v>7.6</v>
      </c>
      <c r="AG32" s="84">
        <f>IF('Indicator Data'!AP34="No data","x",ROUND(IF('Indicator Data'!AP34&gt;$AG$195,10,IF('Indicator Data'!AP34&lt;$AG$194,0,10-($AG$195-'Indicator Data'!AP34)/($AG$195-$AG$194)*10)),1))</f>
        <v>5</v>
      </c>
      <c r="AH32" s="77">
        <f t="shared" si="11"/>
        <v>7.1</v>
      </c>
      <c r="AI32" s="78">
        <f t="shared" si="12"/>
        <v>4.3</v>
      </c>
      <c r="AJ32" s="85">
        <f t="shared" si="13"/>
        <v>4.8</v>
      </c>
      <c r="AK32" s="86">
        <f t="shared" si="14"/>
        <v>6.1</v>
      </c>
    </row>
    <row r="33" spans="1:37" s="4" customFormat="1" x14ac:dyDescent="0.25">
      <c r="A33" s="131" t="s">
        <v>57</v>
      </c>
      <c r="B33" s="63" t="s">
        <v>56</v>
      </c>
      <c r="C33" s="77">
        <f>ROUND(IF('Indicator Data'!Q35="No data",IF((0.1233*LN('Indicator Data'!BA35)-0.4559)&gt;C$195,0,IF((0.1233*LN('Indicator Data'!BA35)-0.4559)&lt;C$194,10,(C$195-(0.1233*LN('Indicator Data'!BA35)-0.4559))/(C$195-C$194)*10)),IF('Indicator Data'!Q35&gt;C$195,0,IF('Indicator Data'!Q35&lt;C$194,10,(C$195-'Indicator Data'!Q35)/(C$195-C$194)*10))),1)</f>
        <v>0.7</v>
      </c>
      <c r="D33" s="77" t="str">
        <f>IF('Indicator Data'!R35="No data","x",ROUND((IF('Indicator Data'!R35&gt;D$195,10,IF('Indicator Data'!R35&lt;D$194,0,10-(D$195-'Indicator Data'!R35)/(D$195-D$194)*10))),1))</f>
        <v>x</v>
      </c>
      <c r="E33" s="78">
        <f t="shared" si="0"/>
        <v>0.7</v>
      </c>
      <c r="F33" s="77">
        <f>IF('Indicator Data'!AE35="No data","x",ROUND(IF('Indicator Data'!AE35&gt;F$195,10,IF('Indicator Data'!AE35&lt;F$194,0,10-(F$195-'Indicator Data'!AE35)/(F$195-F$194)*10)),1))</f>
        <v>1.8</v>
      </c>
      <c r="G33" s="77">
        <f>IF('Indicator Data'!AF35="No data","x",ROUND(IF('Indicator Data'!AF35&gt;G$195,10,IF('Indicator Data'!AF35&lt;G$194,0,10-(G$195-'Indicator Data'!AF35)/(G$195-G$194)*10)),1))</f>
        <v>2.2000000000000002</v>
      </c>
      <c r="H33" s="78">
        <f t="shared" si="1"/>
        <v>2</v>
      </c>
      <c r="I33" s="79">
        <f>SUM(IF('Indicator Data'!S35=0,0,'Indicator Data'!S35/1000000),SUM('Indicator Data'!T35:U35))</f>
        <v>0</v>
      </c>
      <c r="J33" s="79">
        <f>I33/'Indicator Data'!BB35*1000000</f>
        <v>0</v>
      </c>
      <c r="K33" s="77">
        <f t="shared" si="2"/>
        <v>0</v>
      </c>
      <c r="L33" s="77">
        <f>IF('Indicator Data'!V35="No data","x",ROUND(IF('Indicator Data'!V35&gt;L$195,10,IF('Indicator Data'!V35&lt;L$194,0,10-(L$195-'Indicator Data'!V35)/(L$195-L$194)*10)),1))</f>
        <v>0</v>
      </c>
      <c r="M33" s="78">
        <f t="shared" si="3"/>
        <v>0</v>
      </c>
      <c r="N33" s="80">
        <f t="shared" si="4"/>
        <v>0.9</v>
      </c>
      <c r="O33" s="92">
        <f>IF(AND('Indicator Data'!AJ35="No data",'Indicator Data'!AK35="No data"),0,SUM('Indicator Data'!AJ35:AL35)/1000)</f>
        <v>149.16300000000001</v>
      </c>
      <c r="P33" s="77">
        <f t="shared" si="5"/>
        <v>7.2</v>
      </c>
      <c r="Q33" s="81">
        <f>O33*1000/'Indicator Data'!BB35</f>
        <v>4.1969961018186079E-3</v>
      </c>
      <c r="R33" s="77">
        <f t="shared" si="6"/>
        <v>4.5</v>
      </c>
      <c r="S33" s="82">
        <f t="shared" si="7"/>
        <v>5.9</v>
      </c>
      <c r="T33" s="77">
        <f>IF('Indicator Data'!AB35="No data","x",ROUND(IF('Indicator Data'!AB35&gt;T$195,10,IF('Indicator Data'!AB35&lt;T$194,0,10-(T$195-'Indicator Data'!AB35)/(T$195-T$194)*10)),1))</f>
        <v>0.6</v>
      </c>
      <c r="U33" s="77">
        <f>IF('Indicator Data'!AA35="No data","x",ROUND(IF('Indicator Data'!AA35&gt;U$195,10,IF('Indicator Data'!AA35&lt;U$194,0,10-(U$195-'Indicator Data'!AA35)/(U$195-U$194)*10)),1))</f>
        <v>0.1</v>
      </c>
      <c r="V33" s="77" t="str">
        <f>IF('Indicator Data'!AD35="No data","x",ROUND(IF('Indicator Data'!AD35&gt;V$195,10,IF('Indicator Data'!AD35&lt;V$194,0,10-(V$195-'Indicator Data'!AD35)/(V$195-V$194)*10)),1))</f>
        <v>x</v>
      </c>
      <c r="W33" s="78">
        <f t="shared" si="8"/>
        <v>0.4</v>
      </c>
      <c r="X33" s="77">
        <f>IF('Indicator Data'!W35="No data","x",ROUND(IF('Indicator Data'!W35&gt;X$195,10,IF('Indicator Data'!W35&lt;X$194,0,10-(X$195-'Indicator Data'!W35)/(X$195-X$194)*10)),1))</f>
        <v>0.4</v>
      </c>
      <c r="Y33" s="77" t="str">
        <f>IF('Indicator Data'!X35="No data","x",ROUND(IF('Indicator Data'!X35&gt;Y$195,10,IF('Indicator Data'!X35&lt;Y$194,0,10-(Y$195-'Indicator Data'!X35)/(Y$195-Y$194)*10)),1))</f>
        <v>x</v>
      </c>
      <c r="Z33" s="78">
        <f t="shared" si="9"/>
        <v>0.4</v>
      </c>
      <c r="AA33" s="92">
        <f>('Indicator Data'!AI35+'Indicator Data'!AH35*0.5+'Indicator Data'!AG35*0.25)/1000</f>
        <v>28.751999999999999</v>
      </c>
      <c r="AB33" s="83">
        <f>AA33*1000/'Indicator Data'!BB35</f>
        <v>8.0899440155728043E-4</v>
      </c>
      <c r="AC33" s="78">
        <f t="shared" si="10"/>
        <v>0.1</v>
      </c>
      <c r="AD33" s="77">
        <f>IF('Indicator Data'!AM35="No data","x",ROUND(IF('Indicator Data'!AM35&lt;$AD$194,10,IF('Indicator Data'!AM35&gt;$AD$195,0,($AD$195-'Indicator Data'!AM35)/($AD$195-$AD$194)*10)),1))</f>
        <v>0.7</v>
      </c>
      <c r="AE33" s="77">
        <f>IF('Indicator Data'!AN35="No data","x",ROUND(IF('Indicator Data'!AN35&gt;$AE$195,10,IF('Indicator Data'!AN35&lt;$AE$194,0,10-($AE$195-'Indicator Data'!AN35)/($AE$195-$AE$194)*10)),1))</f>
        <v>0</v>
      </c>
      <c r="AF33" s="84">
        <f>IF('Indicator Data'!AO35="No data","x",ROUND(IF('Indicator Data'!AO35&gt;$AF$195,10,IF('Indicator Data'!AO35&lt;$AF$194,0,10-($AF$195-'Indicator Data'!AO35)/($AF$195-$AF$194)*10)),1))</f>
        <v>0.3</v>
      </c>
      <c r="AG33" s="84">
        <f>IF('Indicator Data'!AP35="No data","x",ROUND(IF('Indicator Data'!AP35&gt;$AG$195,10,IF('Indicator Data'!AP35&lt;$AG$194,0,10-($AG$195-'Indicator Data'!AP35)/($AG$195-$AG$194)*10)),1))</f>
        <v>3.6</v>
      </c>
      <c r="AH33" s="77">
        <f t="shared" si="11"/>
        <v>1</v>
      </c>
      <c r="AI33" s="78">
        <f t="shared" si="12"/>
        <v>0.6</v>
      </c>
      <c r="AJ33" s="85">
        <f t="shared" si="13"/>
        <v>0.4</v>
      </c>
      <c r="AK33" s="86">
        <f t="shared" si="14"/>
        <v>3.6</v>
      </c>
    </row>
    <row r="34" spans="1:37" s="4" customFormat="1" x14ac:dyDescent="0.25">
      <c r="A34" s="131" t="s">
        <v>60</v>
      </c>
      <c r="B34" s="63" t="s">
        <v>59</v>
      </c>
      <c r="C34" s="77">
        <f>ROUND(IF('Indicator Data'!Q36="No data",IF((0.1233*LN('Indicator Data'!BA36)-0.4559)&gt;C$195,0,IF((0.1233*LN('Indicator Data'!BA36)-0.4559)&lt;C$194,10,(C$195-(0.1233*LN('Indicator Data'!BA36)-0.4559))/(C$195-C$194)*10)),IF('Indicator Data'!Q36&gt;C$195,0,IF('Indicator Data'!Q36&lt;C$194,10,(C$195-'Indicator Data'!Q36)/(C$195-C$194)*10))),1)</f>
        <v>9.4</v>
      </c>
      <c r="D34" s="77">
        <f>IF('Indicator Data'!R36="No data","x",ROUND((IF('Indicator Data'!R36&gt;D$195,10,IF('Indicator Data'!R36&lt;D$194,0,10-(D$195-'Indicator Data'!R36)/(D$195-D$194)*10))),1))</f>
        <v>8.3000000000000007</v>
      </c>
      <c r="E34" s="78">
        <f t="shared" si="0"/>
        <v>8.9</v>
      </c>
      <c r="F34" s="77">
        <f>IF('Indicator Data'!AE36="No data","x",ROUND(IF('Indicator Data'!AE36&gt;F$195,10,IF('Indicator Data'!AE36&lt;F$194,0,10-(F$195-'Indicator Data'!AE36)/(F$195-F$194)*10)),1))</f>
        <v>8.6999999999999993</v>
      </c>
      <c r="G34" s="77">
        <f>IF('Indicator Data'!AF36="No data","x",ROUND(IF('Indicator Data'!AF36&gt;G$195,10,IF('Indicator Data'!AF36&lt;G$194,0,10-(G$195-'Indicator Data'!AF36)/(G$195-G$194)*10)),1))</f>
        <v>7.8</v>
      </c>
      <c r="H34" s="78">
        <f t="shared" si="1"/>
        <v>8.3000000000000007</v>
      </c>
      <c r="I34" s="79">
        <f>SUM(IF('Indicator Data'!S36=0,0,'Indicator Data'!S36/1000000),SUM('Indicator Data'!T36:U36))</f>
        <v>1365.5495959999998</v>
      </c>
      <c r="J34" s="79">
        <f>I34/'Indicator Data'!BB36*1000000</f>
        <v>289.9746721472826</v>
      </c>
      <c r="K34" s="77">
        <f t="shared" si="2"/>
        <v>5.8</v>
      </c>
      <c r="L34" s="77">
        <f>IF('Indicator Data'!V36="No data","x",ROUND(IF('Indicator Data'!V36&gt;L$195,10,IF('Indicator Data'!V36&lt;L$194,0,10-(L$195-'Indicator Data'!V36)/(L$195-L$194)*10)),1))</f>
        <v>8.1</v>
      </c>
      <c r="M34" s="78">
        <f t="shared" si="3"/>
        <v>7</v>
      </c>
      <c r="N34" s="80">
        <f t="shared" si="4"/>
        <v>8.3000000000000007</v>
      </c>
      <c r="O34" s="92">
        <f>IF(AND('Indicator Data'!AJ36="No data",'Indicator Data'!AK36="No data"),0,SUM('Indicator Data'!AJ36:AL36)/1000)</f>
        <v>377.19400000000002</v>
      </c>
      <c r="P34" s="77">
        <f t="shared" si="5"/>
        <v>8.6</v>
      </c>
      <c r="Q34" s="81">
        <f>O34*1000/'Indicator Data'!BB36</f>
        <v>8.0097205408218755E-2</v>
      </c>
      <c r="R34" s="77">
        <f t="shared" si="6"/>
        <v>9.4</v>
      </c>
      <c r="S34" s="82">
        <f t="shared" si="7"/>
        <v>9</v>
      </c>
      <c r="T34" s="77">
        <f>IF('Indicator Data'!AB36="No data","x",ROUND(IF('Indicator Data'!AB36&gt;T$195,10,IF('Indicator Data'!AB36&lt;T$194,0,10-(T$195-'Indicator Data'!AB36)/(T$195-T$194)*10)),1))</f>
        <v>7.6</v>
      </c>
      <c r="U34" s="77">
        <f>IF('Indicator Data'!AA36="No data","x",ROUND(IF('Indicator Data'!AA36&gt;U$195,10,IF('Indicator Data'!AA36&lt;U$194,0,10-(U$195-'Indicator Data'!AA36)/(U$195-U$194)*10)),1))</f>
        <v>6.5</v>
      </c>
      <c r="V34" s="77">
        <f>IF('Indicator Data'!AD36="No data","x",ROUND(IF('Indicator Data'!AD36&gt;V$195,10,IF('Indicator Data'!AD36&lt;V$194,0,10-(V$195-'Indicator Data'!AD36)/(V$195-V$194)*10)),1))</f>
        <v>8.1999999999999993</v>
      </c>
      <c r="W34" s="78">
        <f t="shared" si="8"/>
        <v>7.4</v>
      </c>
      <c r="X34" s="77">
        <f>IF('Indicator Data'!W36="No data","x",ROUND(IF('Indicator Data'!W36&gt;X$195,10,IF('Indicator Data'!W36&lt;X$194,0,10-(X$195-'Indicator Data'!W36)/(X$195-X$194)*10)),1))</f>
        <v>10</v>
      </c>
      <c r="Y34" s="77">
        <f>IF('Indicator Data'!X36="No data","x",ROUND(IF('Indicator Data'!X36&gt;Y$195,10,IF('Indicator Data'!X36&lt;Y$194,0,10-(Y$195-'Indicator Data'!X36)/(Y$195-Y$194)*10)),1))</f>
        <v>6.2</v>
      </c>
      <c r="Z34" s="78">
        <f t="shared" si="9"/>
        <v>8.1</v>
      </c>
      <c r="AA34" s="92">
        <f>('Indicator Data'!AI36+'Indicator Data'!AH36*0.5+'Indicator Data'!AG36*0.25)/1000</f>
        <v>2.2017500000000001</v>
      </c>
      <c r="AB34" s="83">
        <f>AA34*1000/'Indicator Data'!BB36</f>
        <v>4.6754195986029907E-4</v>
      </c>
      <c r="AC34" s="78">
        <f t="shared" si="10"/>
        <v>0</v>
      </c>
      <c r="AD34" s="77">
        <f>IF('Indicator Data'!AM36="No data","x",ROUND(IF('Indicator Data'!AM36&lt;$AD$194,10,IF('Indicator Data'!AM36&gt;$AD$195,0,($AD$195-'Indicator Data'!AM36)/($AD$195-$AD$194)*10)),1))</f>
        <v>8.4</v>
      </c>
      <c r="AE34" s="77">
        <f>IF('Indicator Data'!AN36="No data","x",ROUND(IF('Indicator Data'!AN36&gt;$AE$195,10,IF('Indicator Data'!AN36&lt;$AE$194,0,10-($AE$195-'Indicator Data'!AN36)/($AE$195-$AE$194)*10)),1))</f>
        <v>10</v>
      </c>
      <c r="AF34" s="84" t="str">
        <f>IF('Indicator Data'!AO36="No data","x",ROUND(IF('Indicator Data'!AO36&gt;$AF$195,10,IF('Indicator Data'!AO36&lt;$AF$194,0,10-($AF$195-'Indicator Data'!AO36)/($AF$195-$AF$194)*10)),1))</f>
        <v>x</v>
      </c>
      <c r="AG34" s="84" t="str">
        <f>IF('Indicator Data'!AP36="No data","x",ROUND(IF('Indicator Data'!AP36&gt;$AG$195,10,IF('Indicator Data'!AP36&lt;$AG$194,0,10-($AG$195-'Indicator Data'!AP36)/($AG$195-$AG$194)*10)),1))</f>
        <v>x</v>
      </c>
      <c r="AH34" s="77" t="str">
        <f t="shared" si="11"/>
        <v>x</v>
      </c>
      <c r="AI34" s="78">
        <f t="shared" si="12"/>
        <v>9.1999999999999993</v>
      </c>
      <c r="AJ34" s="85">
        <f t="shared" si="13"/>
        <v>7.2</v>
      </c>
      <c r="AK34" s="86">
        <f t="shared" si="14"/>
        <v>8.1999999999999993</v>
      </c>
    </row>
    <row r="35" spans="1:37" s="4" customFormat="1" x14ac:dyDescent="0.25">
      <c r="A35" s="131" t="s">
        <v>62</v>
      </c>
      <c r="B35" s="63" t="s">
        <v>61</v>
      </c>
      <c r="C35" s="77">
        <f>ROUND(IF('Indicator Data'!Q37="No data",IF((0.1233*LN('Indicator Data'!BA37)-0.4559)&gt;C$195,0,IF((0.1233*LN('Indicator Data'!BA37)-0.4559)&lt;C$194,10,(C$195-(0.1233*LN('Indicator Data'!BA37)-0.4559))/(C$195-C$194)*10)),IF('Indicator Data'!Q37&gt;C$195,0,IF('Indicator Data'!Q37&lt;C$194,10,(C$195-'Indicator Data'!Q37)/(C$195-C$194)*10))),1)</f>
        <v>8.9</v>
      </c>
      <c r="D35" s="77" t="str">
        <f>IF('Indicator Data'!R37="No data","x",ROUND((IF('Indicator Data'!R37&gt;D$195,10,IF('Indicator Data'!R37&lt;D$194,0,10-(D$195-'Indicator Data'!R37)/(D$195-D$194)*10))),1))</f>
        <v>x</v>
      </c>
      <c r="E35" s="78">
        <f t="shared" si="0"/>
        <v>8.9</v>
      </c>
      <c r="F35" s="77">
        <f>IF('Indicator Data'!AE37="No data","x",ROUND(IF('Indicator Data'!AE37&gt;F$195,10,IF('Indicator Data'!AE37&lt;F$194,0,10-(F$195-'Indicator Data'!AE37)/(F$195-F$194)*10)),1))</f>
        <v>9.4</v>
      </c>
      <c r="G35" s="77">
        <f>IF('Indicator Data'!AF37="No data","x",ROUND(IF('Indicator Data'!AF37&gt;G$195,10,IF('Indicator Data'!AF37&lt;G$194,0,10-(G$195-'Indicator Data'!AF37)/(G$195-G$194)*10)),1))</f>
        <v>4.5999999999999996</v>
      </c>
      <c r="H35" s="78">
        <f t="shared" si="1"/>
        <v>7</v>
      </c>
      <c r="I35" s="79">
        <f>SUM(IF('Indicator Data'!S37=0,0,'Indicator Data'!S37/1000000),SUM('Indicator Data'!T37:U37))</f>
        <v>1745.9380889999998</v>
      </c>
      <c r="J35" s="79">
        <f>I35/'Indicator Data'!BB37*1000000</f>
        <v>132.15644494429174</v>
      </c>
      <c r="K35" s="77">
        <f t="shared" si="2"/>
        <v>2.6</v>
      </c>
      <c r="L35" s="77">
        <f>IF('Indicator Data'!V37="No data","x",ROUND(IF('Indicator Data'!V37&gt;L$195,10,IF('Indicator Data'!V37&lt;L$194,0,10-(L$195-'Indicator Data'!V37)/(L$195-L$194)*10)),1))</f>
        <v>2.2000000000000002</v>
      </c>
      <c r="M35" s="78">
        <f t="shared" si="3"/>
        <v>2.4</v>
      </c>
      <c r="N35" s="80">
        <f t="shared" si="4"/>
        <v>6.8</v>
      </c>
      <c r="O35" s="92">
        <f>IF(AND('Indicator Data'!AJ37="No data",'Indicator Data'!AK37="No data"),0,SUM('Indicator Data'!AJ37:AL37)/1000)</f>
        <v>577.46</v>
      </c>
      <c r="P35" s="77">
        <f t="shared" si="5"/>
        <v>9.1999999999999993</v>
      </c>
      <c r="Q35" s="81">
        <f>O35*1000/'Indicator Data'!BB37</f>
        <v>4.3710061186213518E-2</v>
      </c>
      <c r="R35" s="77">
        <f t="shared" si="6"/>
        <v>8.1</v>
      </c>
      <c r="S35" s="82">
        <f t="shared" si="7"/>
        <v>8.6999999999999993</v>
      </c>
      <c r="T35" s="77">
        <f>IF('Indicator Data'!AB37="No data","x",ROUND(IF('Indicator Data'!AB37&gt;T$195,10,IF('Indicator Data'!AB37&lt;T$194,0,10-(T$195-'Indicator Data'!AB37)/(T$195-T$194)*10)),1))</f>
        <v>5</v>
      </c>
      <c r="U35" s="77">
        <f>IF('Indicator Data'!AA37="No data","x",ROUND(IF('Indicator Data'!AA37&gt;U$195,10,IF('Indicator Data'!AA37&lt;U$194,0,10-(U$195-'Indicator Data'!AA37)/(U$195-U$194)*10)),1))</f>
        <v>2.7</v>
      </c>
      <c r="V35" s="77">
        <f>IF('Indicator Data'!AD37="No data","x",ROUND(IF('Indicator Data'!AD37&gt;V$195,10,IF('Indicator Data'!AD37&lt;V$194,0,10-(V$195-'Indicator Data'!AD37)/(V$195-V$194)*10)),1))</f>
        <v>10</v>
      </c>
      <c r="W35" s="78">
        <f t="shared" si="8"/>
        <v>5.9</v>
      </c>
      <c r="X35" s="77">
        <f>IF('Indicator Data'!W37="No data","x",ROUND(IF('Indicator Data'!W37&gt;X$195,10,IF('Indicator Data'!W37&lt;X$194,0,10-(X$195-'Indicator Data'!W37)/(X$195-X$194)*10)),1))</f>
        <v>10</v>
      </c>
      <c r="Y35" s="77">
        <f>IF('Indicator Data'!X37="No data","x",ROUND(IF('Indicator Data'!X37&gt;Y$195,10,IF('Indicator Data'!X37&lt;Y$194,0,10-(Y$195-'Indicator Data'!X37)/(Y$195-Y$194)*10)),1))</f>
        <v>7.5</v>
      </c>
      <c r="Z35" s="78">
        <f t="shared" si="9"/>
        <v>8.8000000000000007</v>
      </c>
      <c r="AA35" s="92">
        <f>('Indicator Data'!AI37+'Indicator Data'!AH37*0.5+'Indicator Data'!AG37*0.25)/1000</f>
        <v>400</v>
      </c>
      <c r="AB35" s="83">
        <f>AA35*1000/'Indicator Data'!BB37</f>
        <v>3.0277464195763184E-2</v>
      </c>
      <c r="AC35" s="78">
        <f t="shared" si="10"/>
        <v>3</v>
      </c>
      <c r="AD35" s="77">
        <f>IF('Indicator Data'!AM37="No data","x",ROUND(IF('Indicator Data'!AM37&lt;$AD$194,10,IF('Indicator Data'!AM37&gt;$AD$195,0,($AD$195-'Indicator Data'!AM37)/($AD$195-$AD$194)*10)),1))</f>
        <v>6.3</v>
      </c>
      <c r="AE35" s="77">
        <f>IF('Indicator Data'!AN37="No data","x",ROUND(IF('Indicator Data'!AN37&gt;$AE$195,10,IF('Indicator Data'!AN37&lt;$AE$194,0,10-($AE$195-'Indicator Data'!AN37)/($AE$195-$AE$194)*10)),1))</f>
        <v>9.8000000000000007</v>
      </c>
      <c r="AF35" s="84">
        <f>IF('Indicator Data'!AO37="No data","x",ROUND(IF('Indicator Data'!AO37&gt;$AF$195,10,IF('Indicator Data'!AO37&lt;$AF$194,0,10-($AF$195-'Indicator Data'!AO37)/($AF$195-$AF$194)*10)),1))</f>
        <v>7.8</v>
      </c>
      <c r="AG35" s="84" t="str">
        <f>IF('Indicator Data'!AP37="No data","x",ROUND(IF('Indicator Data'!AP37&gt;$AG$195,10,IF('Indicator Data'!AP37&lt;$AG$194,0,10-($AG$195-'Indicator Data'!AP37)/($AG$195-$AG$194)*10)),1))</f>
        <v>x</v>
      </c>
      <c r="AH35" s="77">
        <f t="shared" si="11"/>
        <v>7.8</v>
      </c>
      <c r="AI35" s="78">
        <f t="shared" si="12"/>
        <v>8</v>
      </c>
      <c r="AJ35" s="85">
        <f t="shared" si="13"/>
        <v>6.9</v>
      </c>
      <c r="AK35" s="86">
        <f t="shared" si="14"/>
        <v>7.9</v>
      </c>
    </row>
    <row r="36" spans="1:37" s="4" customFormat="1" x14ac:dyDescent="0.25">
      <c r="A36" s="131" t="s">
        <v>64</v>
      </c>
      <c r="B36" s="63" t="s">
        <v>63</v>
      </c>
      <c r="C36" s="77">
        <f>ROUND(IF('Indicator Data'!Q38="No data",IF((0.1233*LN('Indicator Data'!BA38)-0.4559)&gt;C$195,0,IF((0.1233*LN('Indicator Data'!BA38)-0.4559)&lt;C$194,10,(C$195-(0.1233*LN('Indicator Data'!BA38)-0.4559))/(C$195-C$194)*10)),IF('Indicator Data'!Q38&gt;C$195,0,IF('Indicator Data'!Q38&lt;C$194,10,(C$195-'Indicator Data'!Q38)/(C$195-C$194)*10))),1)</f>
        <v>2</v>
      </c>
      <c r="D36" s="77" t="str">
        <f>IF('Indicator Data'!R38="No data","x",ROUND((IF('Indicator Data'!R38&gt;D$195,10,IF('Indicator Data'!R38&lt;D$194,0,10-(D$195-'Indicator Data'!R38)/(D$195-D$194)*10))),1))</f>
        <v>x</v>
      </c>
      <c r="E36" s="78">
        <f t="shared" si="0"/>
        <v>2</v>
      </c>
      <c r="F36" s="77">
        <f>IF('Indicator Data'!AE38="No data","x",ROUND(IF('Indicator Data'!AE38&gt;F$195,10,IF('Indicator Data'!AE38&lt;F$194,0,10-(F$195-'Indicator Data'!AE38)/(F$195-F$194)*10)),1))</f>
        <v>4.7</v>
      </c>
      <c r="G36" s="77">
        <f>IF('Indicator Data'!AF38="No data","x",ROUND(IF('Indicator Data'!AF38&gt;G$195,10,IF('Indicator Data'!AF38&lt;G$194,0,10-(G$195-'Indicator Data'!AF38)/(G$195-G$194)*10)),1))</f>
        <v>6.5</v>
      </c>
      <c r="H36" s="78">
        <f t="shared" si="1"/>
        <v>5.6</v>
      </c>
      <c r="I36" s="79">
        <f>SUM(IF('Indicator Data'!S38=0,0,'Indicator Data'!S38/1000000),SUM('Indicator Data'!T38:U38))</f>
        <v>207.126238</v>
      </c>
      <c r="J36" s="79">
        <f>I36/'Indicator Data'!BB38*1000000</f>
        <v>11.654067482963219</v>
      </c>
      <c r="K36" s="77">
        <f t="shared" si="2"/>
        <v>0.2</v>
      </c>
      <c r="L36" s="77">
        <f>IF('Indicator Data'!V38="No data","x",ROUND(IF('Indicator Data'!V38&gt;L$195,10,IF('Indicator Data'!V38&lt;L$194,0,10-(L$195-'Indicator Data'!V38)/(L$195-L$194)*10)),1))</f>
        <v>0</v>
      </c>
      <c r="M36" s="78">
        <f t="shared" si="3"/>
        <v>0.1</v>
      </c>
      <c r="N36" s="80">
        <f t="shared" si="4"/>
        <v>2.4</v>
      </c>
      <c r="O36" s="92">
        <f>IF(AND('Indicator Data'!AJ38="No data",'Indicator Data'!AK38="No data"),0,SUM('Indicator Data'!AJ38:AL38)/1000)</f>
        <v>1.7729999999999999</v>
      </c>
      <c r="P36" s="77">
        <f t="shared" si="5"/>
        <v>0.8</v>
      </c>
      <c r="Q36" s="81">
        <f>O36*1000/'Indicator Data'!BB38</f>
        <v>9.9758784047889617E-5</v>
      </c>
      <c r="R36" s="77">
        <f t="shared" si="6"/>
        <v>1.8</v>
      </c>
      <c r="S36" s="82">
        <f t="shared" si="7"/>
        <v>1.3</v>
      </c>
      <c r="T36" s="77">
        <f>IF('Indicator Data'!AB38="No data","x",ROUND(IF('Indicator Data'!AB38&gt;T$195,10,IF('Indicator Data'!AB38&lt;T$194,0,10-(T$195-'Indicator Data'!AB38)/(T$195-T$194)*10)),1))</f>
        <v>0.6</v>
      </c>
      <c r="U36" s="77">
        <f>IF('Indicator Data'!AA38="No data","x",ROUND(IF('Indicator Data'!AA38&gt;U$195,10,IF('Indicator Data'!AA38&lt;U$194,0,10-(U$195-'Indicator Data'!AA38)/(U$195-U$194)*10)),1))</f>
        <v>0.3</v>
      </c>
      <c r="V36" s="77" t="str">
        <f>IF('Indicator Data'!AD38="No data","x",ROUND(IF('Indicator Data'!AD38&gt;V$195,10,IF('Indicator Data'!AD38&lt;V$194,0,10-(V$195-'Indicator Data'!AD38)/(V$195-V$194)*10)),1))</f>
        <v>x</v>
      </c>
      <c r="W36" s="78">
        <f t="shared" si="8"/>
        <v>0.5</v>
      </c>
      <c r="X36" s="77">
        <f>IF('Indicator Data'!W38="No data","x",ROUND(IF('Indicator Data'!W38&gt;X$195,10,IF('Indicator Data'!W38&lt;X$194,0,10-(X$195-'Indicator Data'!W38)/(X$195-X$194)*10)),1))</f>
        <v>0.6</v>
      </c>
      <c r="Y36" s="77">
        <f>IF('Indicator Data'!X38="No data","x",ROUND(IF('Indicator Data'!X38&gt;Y$195,10,IF('Indicator Data'!X38&lt;Y$194,0,10-(Y$195-'Indicator Data'!X38)/(Y$195-Y$194)*10)),1))</f>
        <v>0.1</v>
      </c>
      <c r="Z36" s="78">
        <f t="shared" si="9"/>
        <v>0.4</v>
      </c>
      <c r="AA36" s="92">
        <f>('Indicator Data'!AI38+'Indicator Data'!AH38*0.5+'Indicator Data'!AG38*0.25)/1000</f>
        <v>477.233</v>
      </c>
      <c r="AB36" s="83">
        <f>AA36*1000/'Indicator Data'!BB38</f>
        <v>2.6851767505655107E-2</v>
      </c>
      <c r="AC36" s="78">
        <f t="shared" si="10"/>
        <v>2.7</v>
      </c>
      <c r="AD36" s="77">
        <f>IF('Indicator Data'!AM38="No data","x",ROUND(IF('Indicator Data'!AM38&lt;$AD$194,10,IF('Indicator Data'!AM38&gt;$AD$195,0,($AD$195-'Indicator Data'!AM38)/($AD$195-$AD$194)*10)),1))</f>
        <v>3.1</v>
      </c>
      <c r="AE36" s="77">
        <f>IF('Indicator Data'!AN38="No data","x",ROUND(IF('Indicator Data'!AN38&gt;$AE$195,10,IF('Indicator Data'!AN38&lt;$AE$194,0,10-($AE$195-'Indicator Data'!AN38)/($AE$195-$AE$194)*10)),1))</f>
        <v>0</v>
      </c>
      <c r="AF36" s="84">
        <f>IF('Indicator Data'!AO38="No data","x",ROUND(IF('Indicator Data'!AO38&gt;$AF$195,10,IF('Indicator Data'!AO38&lt;$AF$194,0,10-($AF$195-'Indicator Data'!AO38)/($AF$195-$AF$194)*10)),1))</f>
        <v>1.8</v>
      </c>
      <c r="AG36" s="84">
        <f>IF('Indicator Data'!AP38="No data","x",ROUND(IF('Indicator Data'!AP38&gt;$AG$195,10,IF('Indicator Data'!AP38&lt;$AG$194,0,10-($AG$195-'Indicator Data'!AP38)/($AG$195-$AG$194)*10)),1))</f>
        <v>3.7</v>
      </c>
      <c r="AH36" s="77">
        <f t="shared" si="11"/>
        <v>2.2000000000000002</v>
      </c>
      <c r="AI36" s="78">
        <f t="shared" si="12"/>
        <v>1.8</v>
      </c>
      <c r="AJ36" s="85">
        <f t="shared" si="13"/>
        <v>1.4</v>
      </c>
      <c r="AK36" s="86">
        <f t="shared" si="14"/>
        <v>1.4</v>
      </c>
    </row>
    <row r="37" spans="1:37" s="4" customFormat="1" x14ac:dyDescent="0.25">
      <c r="A37" s="131" t="s">
        <v>376</v>
      </c>
      <c r="B37" s="63" t="s">
        <v>65</v>
      </c>
      <c r="C37" s="77">
        <f>ROUND(IF('Indicator Data'!Q39="No data",IF((0.1233*LN('Indicator Data'!BA39)-0.4559)&gt;C$195,0,IF((0.1233*LN('Indicator Data'!BA39)-0.4559)&lt;C$194,10,(C$195-(0.1233*LN('Indicator Data'!BA39)-0.4559))/(C$195-C$194)*10)),IF('Indicator Data'!Q39&gt;C$195,0,IF('Indicator Data'!Q39&lt;C$194,10,(C$195-'Indicator Data'!Q39)/(C$195-C$194)*10))),1)</f>
        <v>3.6</v>
      </c>
      <c r="D37" s="77">
        <f>IF('Indicator Data'!R39="No data","x",ROUND((IF('Indicator Data'!R39&gt;D$195,10,IF('Indicator Data'!R39&lt;D$194,0,10-(D$195-'Indicator Data'!R39)/(D$195-D$194)*10))),1))</f>
        <v>0</v>
      </c>
      <c r="E37" s="78">
        <f t="shared" si="0"/>
        <v>2</v>
      </c>
      <c r="F37" s="77">
        <f>IF('Indicator Data'!AE39="No data","x",ROUND(IF('Indicator Data'!AE39&gt;F$195,10,IF('Indicator Data'!AE39&lt;F$194,0,10-(F$195-'Indicator Data'!AE39)/(F$195-F$194)*10)),1))</f>
        <v>2.7</v>
      </c>
      <c r="G37" s="77">
        <f>IF('Indicator Data'!AF39="No data","x",ROUND(IF('Indicator Data'!AF39&gt;G$195,10,IF('Indicator Data'!AF39&lt;G$194,0,10-(G$195-'Indicator Data'!AF39)/(G$195-G$194)*10)),1))</f>
        <v>3</v>
      </c>
      <c r="H37" s="78">
        <f t="shared" si="1"/>
        <v>2.9</v>
      </c>
      <c r="I37" s="79">
        <f>SUM(IF('Indicator Data'!S39=0,0,'Indicator Data'!S39/1000000),SUM('Indicator Data'!T39:U39))</f>
        <v>-191.16157200000001</v>
      </c>
      <c r="J37" s="79">
        <f>I37/'Indicator Data'!BB39*1000000</f>
        <v>-0.14012004368636705</v>
      </c>
      <c r="K37" s="77">
        <f t="shared" si="2"/>
        <v>0</v>
      </c>
      <c r="L37" s="77">
        <f>IF('Indicator Data'!V39="No data","x",ROUND(IF('Indicator Data'!V39&gt;L$195,10,IF('Indicator Data'!V39&lt;L$194,0,10-(L$195-'Indicator Data'!V39)/(L$195-L$194)*10)),1))</f>
        <v>0</v>
      </c>
      <c r="M37" s="78">
        <f t="shared" si="3"/>
        <v>0</v>
      </c>
      <c r="N37" s="80">
        <f t="shared" si="4"/>
        <v>1.7</v>
      </c>
      <c r="O37" s="92">
        <f>IF(AND('Indicator Data'!AJ39="No data",'Indicator Data'!AK39="No data"),0,SUM('Indicator Data'!AJ39:AL39)/1000)</f>
        <v>301.05200000000002</v>
      </c>
      <c r="P37" s="77">
        <f t="shared" si="5"/>
        <v>8.3000000000000007</v>
      </c>
      <c r="Q37" s="81">
        <f>O37*1000/'Indicator Data'!BB39</f>
        <v>2.2066892917091191E-4</v>
      </c>
      <c r="R37" s="77">
        <f t="shared" si="6"/>
        <v>2.2000000000000002</v>
      </c>
      <c r="S37" s="82">
        <f t="shared" si="7"/>
        <v>5.3</v>
      </c>
      <c r="T37" s="77">
        <f>IF('Indicator Data'!AB39="No data","x",ROUND(IF('Indicator Data'!AB39&gt;T$195,10,IF('Indicator Data'!AB39&lt;T$194,0,10-(T$195-'Indicator Data'!AB39)/(T$195-T$194)*10)),1))</f>
        <v>0.2</v>
      </c>
      <c r="U37" s="77">
        <f>IF('Indicator Data'!AA39="No data","x",ROUND(IF('Indicator Data'!AA39&gt;U$195,10,IF('Indicator Data'!AA39&lt;U$194,0,10-(U$195-'Indicator Data'!AA39)/(U$195-U$194)*10)),1))</f>
        <v>1.3</v>
      </c>
      <c r="V37" s="77">
        <f>IF('Indicator Data'!AD39="No data","x",ROUND(IF('Indicator Data'!AD39&gt;V$195,10,IF('Indicator Data'!AD39&lt;V$194,0,10-(V$195-'Indicator Data'!AD39)/(V$195-V$194)*10)),1))</f>
        <v>0</v>
      </c>
      <c r="W37" s="78">
        <f t="shared" si="8"/>
        <v>0.5</v>
      </c>
      <c r="X37" s="77">
        <f>IF('Indicator Data'!W39="No data","x",ROUND(IF('Indicator Data'!W39&gt;X$195,10,IF('Indicator Data'!W39&lt;X$194,0,10-(X$195-'Indicator Data'!W39)/(X$195-X$194)*10)),1))</f>
        <v>1</v>
      </c>
      <c r="Y37" s="77">
        <f>IF('Indicator Data'!X39="No data","x",ROUND(IF('Indicator Data'!X39&gt;Y$195,10,IF('Indicator Data'!X39&lt;Y$194,0,10-(Y$195-'Indicator Data'!X39)/(Y$195-Y$194)*10)),1))</f>
        <v>0.8</v>
      </c>
      <c r="Z37" s="78">
        <f t="shared" si="9"/>
        <v>0.9</v>
      </c>
      <c r="AA37" s="92">
        <f>('Indicator Data'!AI39+'Indicator Data'!AH39*0.5+'Indicator Data'!AG39*0.25)/1000</f>
        <v>38588.543749999997</v>
      </c>
      <c r="AB37" s="83">
        <f>AA37*1000/'Indicator Data'!BB39</f>
        <v>2.8285122263188373E-2</v>
      </c>
      <c r="AC37" s="78">
        <f t="shared" si="10"/>
        <v>2.8</v>
      </c>
      <c r="AD37" s="77">
        <f>IF('Indicator Data'!AM39="No data","x",ROUND(IF('Indicator Data'!AM39&lt;$AD$194,10,IF('Indicator Data'!AM39&gt;$AD$195,0,($AD$195-'Indicator Data'!AM39)/($AD$195-$AD$194)*10)),1))</f>
        <v>2.8</v>
      </c>
      <c r="AE37" s="77">
        <f>IF('Indicator Data'!AN39="No data","x",ROUND(IF('Indicator Data'!AN39&gt;$AE$195,10,IF('Indicator Data'!AN39&lt;$AE$194,0,10-($AE$195-'Indicator Data'!AN39)/($AE$195-$AE$194)*10)),1))</f>
        <v>1.4</v>
      </c>
      <c r="AF37" s="84">
        <f>IF('Indicator Data'!AO39="No data","x",ROUND(IF('Indicator Data'!AO39&gt;$AF$195,10,IF('Indicator Data'!AO39&lt;$AF$194,0,10-($AF$195-'Indicator Data'!AO39)/($AF$195-$AF$194)*10)),1))</f>
        <v>2.5</v>
      </c>
      <c r="AG37" s="84">
        <f>IF('Indicator Data'!AP39="No data","x",ROUND(IF('Indicator Data'!AP39&gt;$AG$195,10,IF('Indicator Data'!AP39&lt;$AG$194,0,10-($AG$195-'Indicator Data'!AP39)/($AG$195-$AG$194)*10)),1))</f>
        <v>4.0999999999999996</v>
      </c>
      <c r="AH37" s="77">
        <f t="shared" si="11"/>
        <v>2.8</v>
      </c>
      <c r="AI37" s="78">
        <f t="shared" si="12"/>
        <v>2.2999999999999998</v>
      </c>
      <c r="AJ37" s="85">
        <f t="shared" si="13"/>
        <v>1.7</v>
      </c>
      <c r="AK37" s="86">
        <f t="shared" si="14"/>
        <v>3.7</v>
      </c>
    </row>
    <row r="38" spans="1:37" s="4" customFormat="1" x14ac:dyDescent="0.25">
      <c r="A38" s="131" t="s">
        <v>67</v>
      </c>
      <c r="B38" s="63" t="s">
        <v>66</v>
      </c>
      <c r="C38" s="77">
        <f>ROUND(IF('Indicator Data'!Q40="No data",IF((0.1233*LN('Indicator Data'!BA40)-0.4559)&gt;C$195,0,IF((0.1233*LN('Indicator Data'!BA40)-0.4559)&lt;C$194,10,(C$195-(0.1233*LN('Indicator Data'!BA40)-0.4559))/(C$195-C$194)*10)),IF('Indicator Data'!Q40&gt;C$195,0,IF('Indicator Data'!Q40&lt;C$194,10,(C$195-'Indicator Data'!Q40)/(C$195-C$194)*10))),1)</f>
        <v>3.7</v>
      </c>
      <c r="D38" s="77">
        <f>IF('Indicator Data'!R40="No data","x",ROUND((IF('Indicator Data'!R40&gt;D$195,10,IF('Indicator Data'!R40&lt;D$194,0,10-(D$195-'Indicator Data'!R40)/(D$195-D$194)*10))),1))</f>
        <v>0</v>
      </c>
      <c r="E38" s="78">
        <f t="shared" si="0"/>
        <v>2</v>
      </c>
      <c r="F38" s="77">
        <f>IF('Indicator Data'!AE40="No data","x",ROUND(IF('Indicator Data'!AE40&gt;F$195,10,IF('Indicator Data'!AE40&lt;F$194,0,10-(F$195-'Indicator Data'!AE40)/(F$195-F$194)*10)),1))</f>
        <v>6.1</v>
      </c>
      <c r="G38" s="77">
        <f>IF('Indicator Data'!AF40="No data","x",ROUND(IF('Indicator Data'!AF40&gt;G$195,10,IF('Indicator Data'!AF40&lt;G$194,0,10-(G$195-'Indicator Data'!AF40)/(G$195-G$194)*10)),1))</f>
        <v>7.1</v>
      </c>
      <c r="H38" s="78">
        <f t="shared" si="1"/>
        <v>6.6</v>
      </c>
      <c r="I38" s="79">
        <f>SUM(IF('Indicator Data'!S40=0,0,'Indicator Data'!S40/1000000),SUM('Indicator Data'!T40:U40))</f>
        <v>1808.7100580000001</v>
      </c>
      <c r="J38" s="79">
        <f>I38/'Indicator Data'!BB40*1000000</f>
        <v>36.965479784407457</v>
      </c>
      <c r="K38" s="77">
        <f t="shared" si="2"/>
        <v>0.7</v>
      </c>
      <c r="L38" s="77">
        <f>IF('Indicator Data'!V40="No data","x",ROUND(IF('Indicator Data'!V40&gt;L$195,10,IF('Indicator Data'!V40&lt;L$194,0,10-(L$195-'Indicator Data'!V40)/(L$195-L$194)*10)),1))</f>
        <v>0.2</v>
      </c>
      <c r="M38" s="78">
        <f t="shared" si="3"/>
        <v>0.5</v>
      </c>
      <c r="N38" s="80">
        <f t="shared" si="4"/>
        <v>2.8</v>
      </c>
      <c r="O38" s="92">
        <f>IF(AND('Indicator Data'!AJ40="No data",'Indicator Data'!AK40="No data"),0,SUM('Indicator Data'!AJ40:AL40)/1000)</f>
        <v>6044.4189999999999</v>
      </c>
      <c r="P38" s="77">
        <f t="shared" si="5"/>
        <v>10</v>
      </c>
      <c r="Q38" s="81">
        <f>O38*1000/'Indicator Data'!BB40</f>
        <v>0.12353270628685159</v>
      </c>
      <c r="R38" s="77">
        <f t="shared" si="6"/>
        <v>10</v>
      </c>
      <c r="S38" s="82">
        <f t="shared" si="7"/>
        <v>10</v>
      </c>
      <c r="T38" s="77">
        <f>IF('Indicator Data'!AB40="No data","x",ROUND(IF('Indicator Data'!AB40&gt;T$195,10,IF('Indicator Data'!AB40&lt;T$194,0,10-(T$195-'Indicator Data'!AB40)/(T$195-T$194)*10)),1))</f>
        <v>1</v>
      </c>
      <c r="U38" s="77">
        <f>IF('Indicator Data'!AA40="No data","x",ROUND(IF('Indicator Data'!AA40&gt;U$195,10,IF('Indicator Data'!AA40&lt;U$194,0,10-(U$195-'Indicator Data'!AA40)/(U$195-U$194)*10)),1))</f>
        <v>0.6</v>
      </c>
      <c r="V38" s="77">
        <f>IF('Indicator Data'!AD40="No data","x",ROUND(IF('Indicator Data'!AD40&gt;V$195,10,IF('Indicator Data'!AD40&lt;V$194,0,10-(V$195-'Indicator Data'!AD40)/(V$195-V$194)*10)),1))</f>
        <v>0</v>
      </c>
      <c r="W38" s="78">
        <f t="shared" si="8"/>
        <v>0.5</v>
      </c>
      <c r="X38" s="77">
        <f>IF('Indicator Data'!W40="No data","x",ROUND(IF('Indicator Data'!W40&gt;X$195,10,IF('Indicator Data'!W40&lt;X$194,0,10-(X$195-'Indicator Data'!W40)/(X$195-X$194)*10)),1))</f>
        <v>1.3</v>
      </c>
      <c r="Y38" s="77">
        <f>IF('Indicator Data'!X40="No data","x",ROUND(IF('Indicator Data'!X40&gt;Y$195,10,IF('Indicator Data'!X40&lt;Y$194,0,10-(Y$195-'Indicator Data'!X40)/(Y$195-Y$194)*10)),1))</f>
        <v>0.8</v>
      </c>
      <c r="Z38" s="78">
        <f t="shared" si="9"/>
        <v>1.1000000000000001</v>
      </c>
      <c r="AA38" s="92">
        <f>('Indicator Data'!AI40+'Indicator Data'!AH40*0.5+'Indicator Data'!AG40*0.25)/1000</f>
        <v>40.057749999999999</v>
      </c>
      <c r="AB38" s="83">
        <f>AA38*1000/'Indicator Data'!BB40</f>
        <v>8.1867955634149934E-4</v>
      </c>
      <c r="AC38" s="78">
        <f t="shared" si="10"/>
        <v>0.1</v>
      </c>
      <c r="AD38" s="77">
        <f>IF('Indicator Data'!AM40="No data","x",ROUND(IF('Indicator Data'!AM40&lt;$AD$194,10,IF('Indicator Data'!AM40&gt;$AD$195,0,($AD$195-'Indicator Data'!AM40)/($AD$195-$AD$194)*10)),1))</f>
        <v>3.7</v>
      </c>
      <c r="AE38" s="77">
        <f>IF('Indicator Data'!AN40="No data","x",ROUND(IF('Indicator Data'!AN40&gt;$AE$195,10,IF('Indicator Data'!AN40&lt;$AE$194,0,10-($AE$195-'Indicator Data'!AN40)/($AE$195-$AE$194)*10)),1))</f>
        <v>1.3</v>
      </c>
      <c r="AF38" s="84">
        <f>IF('Indicator Data'!AO40="No data","x",ROUND(IF('Indicator Data'!AO40&gt;$AF$195,10,IF('Indicator Data'!AO40&lt;$AF$194,0,10-($AF$195-'Indicator Data'!AO40)/($AF$195-$AF$194)*10)),1))</f>
        <v>1.9</v>
      </c>
      <c r="AG38" s="84">
        <f>IF('Indicator Data'!AP40="No data","x",ROUND(IF('Indicator Data'!AP40&gt;$AG$195,10,IF('Indicator Data'!AP40&lt;$AG$194,0,10-($AG$195-'Indicator Data'!AP40)/($AG$195-$AG$194)*10)),1))</f>
        <v>2.2999999999999998</v>
      </c>
      <c r="AH38" s="77">
        <f t="shared" si="11"/>
        <v>2</v>
      </c>
      <c r="AI38" s="78">
        <f t="shared" si="12"/>
        <v>2.2999999999999998</v>
      </c>
      <c r="AJ38" s="85">
        <f t="shared" si="13"/>
        <v>1</v>
      </c>
      <c r="AK38" s="86">
        <f t="shared" si="14"/>
        <v>7.8</v>
      </c>
    </row>
    <row r="39" spans="1:37" s="4" customFormat="1" x14ac:dyDescent="0.25">
      <c r="A39" s="131" t="s">
        <v>69</v>
      </c>
      <c r="B39" s="63" t="s">
        <v>68</v>
      </c>
      <c r="C39" s="77">
        <f>ROUND(IF('Indicator Data'!Q41="No data",IF((0.1233*LN('Indicator Data'!BA41)-0.4559)&gt;C$195,0,IF((0.1233*LN('Indicator Data'!BA41)-0.4559)&lt;C$194,10,(C$195-(0.1233*LN('Indicator Data'!BA41)-0.4559))/(C$195-C$194)*10)),IF('Indicator Data'!Q41&gt;C$195,0,IF('Indicator Data'!Q41&lt;C$194,10,(C$195-'Indicator Data'!Q41)/(C$195-C$194)*10))),1)</f>
        <v>7.1</v>
      </c>
      <c r="D39" s="77" t="str">
        <f>IF('Indicator Data'!R41="No data","x",ROUND((IF('Indicator Data'!R41&gt;D$195,10,IF('Indicator Data'!R41&lt;D$194,0,10-(D$195-'Indicator Data'!R41)/(D$195-D$194)*10))),1))</f>
        <v>x</v>
      </c>
      <c r="E39" s="78">
        <f t="shared" si="0"/>
        <v>7.1</v>
      </c>
      <c r="F39" s="77" t="str">
        <f>IF('Indicator Data'!AE41="No data","x",ROUND(IF('Indicator Data'!AE41&gt;F$195,10,IF('Indicator Data'!AE41&lt;F$194,0,10-(F$195-'Indicator Data'!AE41)/(F$195-F$194)*10)),1))</f>
        <v>x</v>
      </c>
      <c r="G39" s="77">
        <f>IF('Indicator Data'!AF41="No data","x",ROUND(IF('Indicator Data'!AF41&gt;G$195,10,IF('Indicator Data'!AF41&lt;G$194,0,10-(G$195-'Indicator Data'!AF41)/(G$195-G$194)*10)),1))</f>
        <v>9.8000000000000007</v>
      </c>
      <c r="H39" s="78">
        <f t="shared" si="1"/>
        <v>9.8000000000000007</v>
      </c>
      <c r="I39" s="79">
        <f>SUM(IF('Indicator Data'!S41=0,0,'Indicator Data'!S41/1000000),SUM('Indicator Data'!T41:U41))</f>
        <v>148.931828</v>
      </c>
      <c r="J39" s="79">
        <f>I39/'Indicator Data'!BB41*1000000</f>
        <v>197.93235854648486</v>
      </c>
      <c r="K39" s="77">
        <f t="shared" si="2"/>
        <v>4</v>
      </c>
      <c r="L39" s="77">
        <f>IF('Indicator Data'!V41="No data","x",ROUND(IF('Indicator Data'!V41&gt;L$195,10,IF('Indicator Data'!V41&lt;L$194,0,10-(L$195-'Indicator Data'!V41)/(L$195-L$194)*10)),1))</f>
        <v>8.8000000000000007</v>
      </c>
      <c r="M39" s="78">
        <f t="shared" si="3"/>
        <v>6.4</v>
      </c>
      <c r="N39" s="80">
        <f t="shared" si="4"/>
        <v>7.6</v>
      </c>
      <c r="O39" s="92">
        <f>IF(AND('Indicator Data'!AJ41="No data",'Indicator Data'!AK41="No data"),0,SUM('Indicator Data'!AJ41:AL41)/1000)</f>
        <v>0</v>
      </c>
      <c r="P39" s="77">
        <f t="shared" si="5"/>
        <v>0</v>
      </c>
      <c r="Q39" s="81">
        <f>O39*1000/'Indicator Data'!BB41</f>
        <v>0</v>
      </c>
      <c r="R39" s="77">
        <f t="shared" si="6"/>
        <v>0</v>
      </c>
      <c r="S39" s="82">
        <f t="shared" si="7"/>
        <v>0</v>
      </c>
      <c r="T39" s="77">
        <f>IF('Indicator Data'!AB41="No data","x",ROUND(IF('Indicator Data'!AB41&gt;T$195,10,IF('Indicator Data'!AB41&lt;T$194,0,10-(T$195-'Indicator Data'!AB41)/(T$195-T$194)*10)),1))</f>
        <v>4.2</v>
      </c>
      <c r="U39" s="77">
        <f>IF('Indicator Data'!AA41="No data","x",ROUND(IF('Indicator Data'!AA41&gt;U$195,10,IF('Indicator Data'!AA41&lt;U$194,0,10-(U$195-'Indicator Data'!AA41)/(U$195-U$194)*10)),1))</f>
        <v>0.6</v>
      </c>
      <c r="V39" s="77">
        <f>IF('Indicator Data'!AD41="No data","x",ROUND(IF('Indicator Data'!AD41&gt;V$195,10,IF('Indicator Data'!AD41&lt;V$194,0,10-(V$195-'Indicator Data'!AD41)/(V$195-V$194)*10)),1))</f>
        <v>8.1999999999999993</v>
      </c>
      <c r="W39" s="78">
        <f t="shared" si="8"/>
        <v>4.3</v>
      </c>
      <c r="X39" s="77">
        <f>IF('Indicator Data'!W41="No data","x",ROUND(IF('Indicator Data'!W41&gt;X$195,10,IF('Indicator Data'!W41&lt;X$194,0,10-(X$195-'Indicator Data'!W41)/(X$195-X$194)*10)),1))</f>
        <v>6</v>
      </c>
      <c r="Y39" s="77" t="str">
        <f>IF('Indicator Data'!X41="No data","x",ROUND(IF('Indicator Data'!X41&gt;Y$195,10,IF('Indicator Data'!X41&lt;Y$194,0,10-(Y$195-'Indicator Data'!X41)/(Y$195-Y$194)*10)),1))</f>
        <v>x</v>
      </c>
      <c r="Z39" s="78">
        <f t="shared" si="9"/>
        <v>6</v>
      </c>
      <c r="AA39" s="92">
        <f>('Indicator Data'!AI41+'Indicator Data'!AH41*0.5+'Indicator Data'!AG41*0.25)/1000</f>
        <v>9.7554999999999996</v>
      </c>
      <c r="AB39" s="83">
        <f>AA39*1000/'Indicator Data'!BB41</f>
        <v>1.2965187829429136E-2</v>
      </c>
      <c r="AC39" s="78">
        <f t="shared" si="10"/>
        <v>1.3</v>
      </c>
      <c r="AD39" s="77">
        <f>IF('Indicator Data'!AM41="No data","x",ROUND(IF('Indicator Data'!AM41&lt;$AD$194,10,IF('Indicator Data'!AM41&gt;$AD$195,0,($AD$195-'Indicator Data'!AM41)/($AD$195-$AD$194)*10)),1))</f>
        <v>9.6</v>
      </c>
      <c r="AE39" s="77">
        <f>IF('Indicator Data'!AN41="No data","x",ROUND(IF('Indicator Data'!AN41&gt;$AE$195,10,IF('Indicator Data'!AN41&lt;$AE$194,0,10-($AE$195-'Indicator Data'!AN41)/($AE$195-$AE$194)*10)),1))</f>
        <v>0</v>
      </c>
      <c r="AF39" s="84" t="str">
        <f>IF('Indicator Data'!AO41="No data","x",ROUND(IF('Indicator Data'!AO41&gt;$AF$195,10,IF('Indicator Data'!AO41&lt;$AF$194,0,10-($AF$195-'Indicator Data'!AO41)/($AF$195-$AF$194)*10)),1))</f>
        <v>x</v>
      </c>
      <c r="AG39" s="84" t="str">
        <f>IF('Indicator Data'!AP41="No data","x",ROUND(IF('Indicator Data'!AP41&gt;$AG$195,10,IF('Indicator Data'!AP41&lt;$AG$194,0,10-($AG$195-'Indicator Data'!AP41)/($AG$195-$AG$194)*10)),1))</f>
        <v>x</v>
      </c>
      <c r="AH39" s="77" t="str">
        <f t="shared" si="11"/>
        <v>x</v>
      </c>
      <c r="AI39" s="78">
        <f t="shared" si="12"/>
        <v>4.8</v>
      </c>
      <c r="AJ39" s="85">
        <f t="shared" si="13"/>
        <v>4.3</v>
      </c>
      <c r="AK39" s="86">
        <f t="shared" si="14"/>
        <v>2.4</v>
      </c>
    </row>
    <row r="40" spans="1:37" s="4" customFormat="1" x14ac:dyDescent="0.25">
      <c r="A40" s="131" t="s">
        <v>374</v>
      </c>
      <c r="B40" s="63" t="s">
        <v>71</v>
      </c>
      <c r="C40" s="77">
        <f>ROUND(IF('Indicator Data'!Q42="No data",IF((0.1233*LN('Indicator Data'!BA42)-0.4559)&gt;C$195,0,IF((0.1233*LN('Indicator Data'!BA42)-0.4559)&lt;C$194,10,(C$195-(0.1233*LN('Indicator Data'!BA42)-0.4559))/(C$195-C$194)*10)),IF('Indicator Data'!Q42&gt;C$195,0,IF('Indicator Data'!Q42&lt;C$194,10,(C$195-'Indicator Data'!Q42)/(C$195-C$194)*10))),1)</f>
        <v>5.9</v>
      </c>
      <c r="D40" s="77">
        <f>IF('Indicator Data'!R42="No data","x",ROUND((IF('Indicator Data'!R42&gt;D$195,10,IF('Indicator Data'!R42&lt;D$194,0,10-(D$195-'Indicator Data'!R42)/(D$195-D$194)*10))),1))</f>
        <v>3.2</v>
      </c>
      <c r="E40" s="78">
        <f t="shared" si="0"/>
        <v>4.7</v>
      </c>
      <c r="F40" s="77">
        <f>IF('Indicator Data'!AE42="No data","x",ROUND(IF('Indicator Data'!AE42&gt;F$195,10,IF('Indicator Data'!AE42&lt;F$194,0,10-(F$195-'Indicator Data'!AE42)/(F$195-F$194)*10)),1))</f>
        <v>8.1999999999999993</v>
      </c>
      <c r="G40" s="77">
        <f>IF('Indicator Data'!AF42="No data","x",ROUND(IF('Indicator Data'!AF42&gt;G$195,10,IF('Indicator Data'!AF42&lt;G$194,0,10-(G$195-'Indicator Data'!AF42)/(G$195-G$194)*10)),1))</f>
        <v>3.8</v>
      </c>
      <c r="H40" s="78">
        <f t="shared" si="1"/>
        <v>6</v>
      </c>
      <c r="I40" s="79">
        <f>SUM(IF('Indicator Data'!S42=0,0,'Indicator Data'!S42/1000000),SUM('Indicator Data'!T42:U42))</f>
        <v>299.90077500000001</v>
      </c>
      <c r="J40" s="79">
        <f>I40/'Indicator Data'!BB42*1000000</f>
        <v>65.787998448644487</v>
      </c>
      <c r="K40" s="77">
        <f t="shared" si="2"/>
        <v>1.3</v>
      </c>
      <c r="L40" s="77">
        <f>IF('Indicator Data'!V42="No data","x",ROUND(IF('Indicator Data'!V42&gt;L$195,10,IF('Indicator Data'!V42&lt;L$194,0,10-(L$195-'Indicator Data'!V42)/(L$195-L$194)*10)),1))</f>
        <v>0.9</v>
      </c>
      <c r="M40" s="78">
        <f t="shared" si="3"/>
        <v>1.1000000000000001</v>
      </c>
      <c r="N40" s="80">
        <f t="shared" si="4"/>
        <v>4.0999999999999996</v>
      </c>
      <c r="O40" s="92">
        <f>IF(AND('Indicator Data'!AJ42="No data",'Indicator Data'!AK42="No data"),0,SUM('Indicator Data'!AJ42:AL42)/1000)</f>
        <v>70.844999999999999</v>
      </c>
      <c r="P40" s="77">
        <f t="shared" si="5"/>
        <v>6.2</v>
      </c>
      <c r="Q40" s="81">
        <f>O40*1000/'Indicator Data'!BB42</f>
        <v>1.5540976011463184E-2</v>
      </c>
      <c r="R40" s="77">
        <f t="shared" si="6"/>
        <v>6.3</v>
      </c>
      <c r="S40" s="82">
        <f t="shared" si="7"/>
        <v>6.3</v>
      </c>
      <c r="T40" s="77">
        <f>IF('Indicator Data'!AB42="No data","x",ROUND(IF('Indicator Data'!AB42&gt;T$195,10,IF('Indicator Data'!AB42&lt;T$194,0,10-(T$195-'Indicator Data'!AB42)/(T$195-T$194)*10)),1))</f>
        <v>5</v>
      </c>
      <c r="U40" s="77">
        <f>IF('Indicator Data'!AA42="No data","x",ROUND(IF('Indicator Data'!AA42&gt;U$195,10,IF('Indicator Data'!AA42&lt;U$194,0,10-(U$195-'Indicator Data'!AA42)/(U$195-U$194)*10)),1))</f>
        <v>6.9</v>
      </c>
      <c r="V40" s="77">
        <f>IF('Indicator Data'!AD42="No data","x",ROUND(IF('Indicator Data'!AD42&gt;V$195,10,IF('Indicator Data'!AD42&lt;V$194,0,10-(V$195-'Indicator Data'!AD42)/(V$195-V$194)*10)),1))</f>
        <v>10</v>
      </c>
      <c r="W40" s="78">
        <f t="shared" si="8"/>
        <v>7.3</v>
      </c>
      <c r="X40" s="77">
        <f>IF('Indicator Data'!W42="No data","x",ROUND(IF('Indicator Data'!W42&gt;X$195,10,IF('Indicator Data'!W42&lt;X$194,0,10-(X$195-'Indicator Data'!W42)/(X$195-X$194)*10)),1))</f>
        <v>3.8</v>
      </c>
      <c r="Y40" s="77">
        <f>IF('Indicator Data'!X42="No data","x",ROUND(IF('Indicator Data'!X42&gt;Y$195,10,IF('Indicator Data'!X42&lt;Y$194,0,10-(Y$195-'Indicator Data'!X42)/(Y$195-Y$194)*10)),1))</f>
        <v>2.6</v>
      </c>
      <c r="Z40" s="78">
        <f t="shared" si="9"/>
        <v>3.2</v>
      </c>
      <c r="AA40" s="92">
        <f>('Indicator Data'!AI42+'Indicator Data'!AH42*0.5+'Indicator Data'!AG42*0.25)/1000</f>
        <v>0</v>
      </c>
      <c r="AB40" s="83">
        <f>AA40*1000/'Indicator Data'!BB42</f>
        <v>0</v>
      </c>
      <c r="AC40" s="78">
        <f t="shared" si="10"/>
        <v>0</v>
      </c>
      <c r="AD40" s="77">
        <f>IF('Indicator Data'!AM42="No data","x",ROUND(IF('Indicator Data'!AM42&lt;$AD$194,10,IF('Indicator Data'!AM42&gt;$AD$195,0,($AD$195-'Indicator Data'!AM42)/($AD$195-$AD$194)*10)),1))</f>
        <v>7.1</v>
      </c>
      <c r="AE40" s="77">
        <f>IF('Indicator Data'!AN42="No data","x",ROUND(IF('Indicator Data'!AN42&gt;$AE$195,10,IF('Indicator Data'!AN42&lt;$AE$194,0,10-($AE$195-'Indicator Data'!AN42)/($AE$195-$AE$194)*10)),1))</f>
        <v>8.5</v>
      </c>
      <c r="AF40" s="84">
        <f>IF('Indicator Data'!AO42="No data","x",ROUND(IF('Indicator Data'!AO42&gt;$AF$195,10,IF('Indicator Data'!AO42&lt;$AF$194,0,10-($AF$195-'Indicator Data'!AO42)/($AF$195-$AF$194)*10)),1))</f>
        <v>5.9</v>
      </c>
      <c r="AG40" s="84">
        <f>IF('Indicator Data'!AP42="No data","x",ROUND(IF('Indicator Data'!AP42&gt;$AG$195,10,IF('Indicator Data'!AP42&lt;$AG$194,0,10-($AG$195-'Indicator Data'!AP42)/($AG$195-$AG$194)*10)),1))</f>
        <v>9.4</v>
      </c>
      <c r="AH40" s="77">
        <f t="shared" si="11"/>
        <v>6.6</v>
      </c>
      <c r="AI40" s="78">
        <f t="shared" si="12"/>
        <v>7.4</v>
      </c>
      <c r="AJ40" s="85">
        <f t="shared" si="13"/>
        <v>5.2</v>
      </c>
      <c r="AK40" s="86">
        <f t="shared" si="14"/>
        <v>5.8</v>
      </c>
    </row>
    <row r="41" spans="1:37" s="4" customFormat="1" x14ac:dyDescent="0.25">
      <c r="A41" s="131" t="s">
        <v>881</v>
      </c>
      <c r="B41" s="63" t="s">
        <v>70</v>
      </c>
      <c r="C41" s="77">
        <f>ROUND(IF('Indicator Data'!Q43="No data",IF((0.1233*LN('Indicator Data'!BA43)-0.4559)&gt;C$195,0,IF((0.1233*LN('Indicator Data'!BA43)-0.4559)&lt;C$194,10,(C$195-(0.1233*LN('Indicator Data'!BA43)-0.4559))/(C$195-C$194)*10)),IF('Indicator Data'!Q43&gt;C$195,0,IF('Indicator Data'!Q43&lt;C$194,10,(C$195-'Indicator Data'!Q43)/(C$195-C$194)*10))),1)</f>
        <v>9.4</v>
      </c>
      <c r="D41" s="77">
        <f>IF('Indicator Data'!R43="No data","x",ROUND((IF('Indicator Data'!R43&gt;D$195,10,IF('Indicator Data'!R43&lt;D$194,0,10-(D$195-'Indicator Data'!R43)/(D$195-D$194)*10))),1))</f>
        <v>7.8</v>
      </c>
      <c r="E41" s="78">
        <f t="shared" si="0"/>
        <v>8.6999999999999993</v>
      </c>
      <c r="F41" s="77">
        <f>IF('Indicator Data'!AE43="No data","x",ROUND(IF('Indicator Data'!AE43&gt;F$195,10,IF('Indicator Data'!AE43&lt;F$194,0,10-(F$195-'Indicator Data'!AE43)/(F$195-F$194)*10)),1))</f>
        <v>8.9</v>
      </c>
      <c r="G41" s="77">
        <f>IF('Indicator Data'!AF43="No data","x",ROUND(IF('Indicator Data'!AF43&gt;G$195,10,IF('Indicator Data'!AF43&lt;G$194,0,10-(G$195-'Indicator Data'!AF43)/(G$195-G$194)*10)),1))</f>
        <v>4.9000000000000004</v>
      </c>
      <c r="H41" s="78">
        <f t="shared" si="1"/>
        <v>6.9</v>
      </c>
      <c r="I41" s="79">
        <f>SUM(IF('Indicator Data'!S43=0,0,'Indicator Data'!S43/1000000),SUM('Indicator Data'!T43:U43))</f>
        <v>6945.2304430000004</v>
      </c>
      <c r="J41" s="79">
        <f>I41/'Indicator Data'!BB43*1000000</f>
        <v>100.1329098517393</v>
      </c>
      <c r="K41" s="77">
        <f t="shared" si="2"/>
        <v>2</v>
      </c>
      <c r="L41" s="77">
        <f>IF('Indicator Data'!V43="No data","x",ROUND(IF('Indicator Data'!V43&gt;L$195,10,IF('Indicator Data'!V43&lt;L$194,0,10-(L$195-'Indicator Data'!V43)/(L$195-L$194)*10)),1))</f>
        <v>6.3</v>
      </c>
      <c r="M41" s="78">
        <f t="shared" si="3"/>
        <v>4.2</v>
      </c>
      <c r="N41" s="80">
        <f t="shared" si="4"/>
        <v>7.1</v>
      </c>
      <c r="O41" s="92">
        <f>IF(AND('Indicator Data'!AJ43="No data",'Indicator Data'!AK43="No data"),0,SUM('Indicator Data'!AJ43:AL43)/1000)</f>
        <v>3031.3339999999998</v>
      </c>
      <c r="P41" s="77">
        <f t="shared" si="5"/>
        <v>10</v>
      </c>
      <c r="Q41" s="81">
        <f>O41*1000/'Indicator Data'!BB43</f>
        <v>4.3704279741853959E-2</v>
      </c>
      <c r="R41" s="77">
        <f t="shared" si="6"/>
        <v>8.1</v>
      </c>
      <c r="S41" s="82">
        <f t="shared" si="7"/>
        <v>9.1</v>
      </c>
      <c r="T41" s="77">
        <f>IF('Indicator Data'!AB43="No data","x",ROUND(IF('Indicator Data'!AB43&gt;T$195,10,IF('Indicator Data'!AB43&lt;T$194,0,10-(T$195-'Indicator Data'!AB43)/(T$195-T$194)*10)),1))</f>
        <v>2.2000000000000002</v>
      </c>
      <c r="U41" s="77">
        <f>IF('Indicator Data'!AA43="No data","x",ROUND(IF('Indicator Data'!AA43&gt;U$195,10,IF('Indicator Data'!AA43&lt;U$194,0,10-(U$195-'Indicator Data'!AA43)/(U$195-U$194)*10)),1))</f>
        <v>5.9</v>
      </c>
      <c r="V41" s="77">
        <f>IF('Indicator Data'!AD43="No data","x",ROUND(IF('Indicator Data'!AD43&gt;V$195,10,IF('Indicator Data'!AD43&lt;V$194,0,10-(V$195-'Indicator Data'!AD43)/(V$195-V$194)*10)),1))</f>
        <v>10</v>
      </c>
      <c r="W41" s="78">
        <f t="shared" si="8"/>
        <v>6</v>
      </c>
      <c r="X41" s="77">
        <f>IF('Indicator Data'!W43="No data","x",ROUND(IF('Indicator Data'!W43&gt;X$195,10,IF('Indicator Data'!W43&lt;X$194,0,10-(X$195-'Indicator Data'!W43)/(X$195-X$194)*10)),1))</f>
        <v>9.1</v>
      </c>
      <c r="Y41" s="77">
        <f>IF('Indicator Data'!X43="No data","x",ROUND(IF('Indicator Data'!X43&gt;Y$195,10,IF('Indicator Data'!X43&lt;Y$194,0,10-(Y$195-'Indicator Data'!X43)/(Y$195-Y$194)*10)),1))</f>
        <v>5.2</v>
      </c>
      <c r="Z41" s="78">
        <f t="shared" si="9"/>
        <v>7.2</v>
      </c>
      <c r="AA41" s="92">
        <f>('Indicator Data'!AI43+'Indicator Data'!AH43*0.5+'Indicator Data'!AG43*0.25)/1000</f>
        <v>2.3835000000000002</v>
      </c>
      <c r="AB41" s="83">
        <f>AA41*1000/'Indicator Data'!BB43</f>
        <v>3.4364128388593571E-5</v>
      </c>
      <c r="AC41" s="78">
        <f t="shared" si="10"/>
        <v>0</v>
      </c>
      <c r="AD41" s="77">
        <f>IF('Indicator Data'!AM43="No data","x",ROUND(IF('Indicator Data'!AM43&lt;$AD$194,10,IF('Indicator Data'!AM43&gt;$AD$195,0,($AD$195-'Indicator Data'!AM43)/($AD$195-$AD$194)*10)),1))</f>
        <v>8.4</v>
      </c>
      <c r="AE41" s="77">
        <f>IF('Indicator Data'!AN43="No data","x",ROUND(IF('Indicator Data'!AN43&gt;$AE$195,10,IF('Indicator Data'!AN43&lt;$AE$194,0,10-($AE$195-'Indicator Data'!AN43)/($AE$195-$AE$194)*10)),1))</f>
        <v>10</v>
      </c>
      <c r="AF41" s="84" t="str">
        <f>IF('Indicator Data'!AO43="No data","x",ROUND(IF('Indicator Data'!AO43&gt;$AF$195,10,IF('Indicator Data'!AO43&lt;$AF$194,0,10-($AF$195-'Indicator Data'!AO43)/($AF$195-$AF$194)*10)),1))</f>
        <v>x</v>
      </c>
      <c r="AG41" s="84" t="str">
        <f>IF('Indicator Data'!AP43="No data","x",ROUND(IF('Indicator Data'!AP43&gt;$AG$195,10,IF('Indicator Data'!AP43&lt;$AG$194,0,10-($AG$195-'Indicator Data'!AP43)/($AG$195-$AG$194)*10)),1))</f>
        <v>x</v>
      </c>
      <c r="AH41" s="77" t="str">
        <f t="shared" si="11"/>
        <v>x</v>
      </c>
      <c r="AI41" s="78">
        <f t="shared" si="12"/>
        <v>9.1999999999999993</v>
      </c>
      <c r="AJ41" s="85">
        <f t="shared" si="13"/>
        <v>6.6</v>
      </c>
      <c r="AK41" s="86">
        <f t="shared" si="14"/>
        <v>8.1</v>
      </c>
    </row>
    <row r="42" spans="1:37" s="4" customFormat="1" x14ac:dyDescent="0.25">
      <c r="A42" s="131" t="s">
        <v>73</v>
      </c>
      <c r="B42" s="63" t="s">
        <v>72</v>
      </c>
      <c r="C42" s="77">
        <f>ROUND(IF('Indicator Data'!Q44="No data",IF((0.1233*LN('Indicator Data'!BA44)-0.4559)&gt;C$195,0,IF((0.1233*LN('Indicator Data'!BA44)-0.4559)&lt;C$194,10,(C$195-(0.1233*LN('Indicator Data'!BA44)-0.4559))/(C$195-C$194)*10)),IF('Indicator Data'!Q44&gt;C$195,0,IF('Indicator Data'!Q44&lt;C$194,10,(C$195-'Indicator Data'!Q44)/(C$195-C$194)*10))),1)</f>
        <v>2.9</v>
      </c>
      <c r="D42" s="77" t="str">
        <f>IF('Indicator Data'!R44="No data","x",ROUND((IF('Indicator Data'!R44&gt;D$195,10,IF('Indicator Data'!R44&lt;D$194,0,10-(D$195-'Indicator Data'!R44)/(D$195-D$194)*10))),1))</f>
        <v>x</v>
      </c>
      <c r="E42" s="78">
        <f t="shared" si="0"/>
        <v>2.9</v>
      </c>
      <c r="F42" s="77">
        <f>IF('Indicator Data'!AE44="No data","x",ROUND(IF('Indicator Data'!AE44&gt;F$195,10,IF('Indicator Data'!AE44&lt;F$194,0,10-(F$195-'Indicator Data'!AE44)/(F$195-F$194)*10)),1))</f>
        <v>4.5999999999999996</v>
      </c>
      <c r="G42" s="77">
        <f>IF('Indicator Data'!AF44="No data","x",ROUND(IF('Indicator Data'!AF44&gt;G$195,10,IF('Indicator Data'!AF44&lt;G$194,0,10-(G$195-'Indicator Data'!AF44)/(G$195-G$194)*10)),1))</f>
        <v>5.9</v>
      </c>
      <c r="H42" s="78">
        <f t="shared" si="1"/>
        <v>5.3</v>
      </c>
      <c r="I42" s="79">
        <f>SUM(IF('Indicator Data'!S44=0,0,'Indicator Data'!S44/1000000),SUM('Indicator Data'!T44:U44))</f>
        <v>73.710813999999999</v>
      </c>
      <c r="J42" s="79">
        <f>I42/'Indicator Data'!BB44*1000000</f>
        <v>14.92800149055593</v>
      </c>
      <c r="K42" s="77">
        <f t="shared" si="2"/>
        <v>0.3</v>
      </c>
      <c r="L42" s="77">
        <f>IF('Indicator Data'!V44="No data","x",ROUND(IF('Indicator Data'!V44&gt;L$195,10,IF('Indicator Data'!V44&lt;L$194,0,10-(L$195-'Indicator Data'!V44)/(L$195-L$194)*10)),1))</f>
        <v>0.1</v>
      </c>
      <c r="M42" s="78">
        <f t="shared" si="3"/>
        <v>0.2</v>
      </c>
      <c r="N42" s="80">
        <f t="shared" si="4"/>
        <v>2.8</v>
      </c>
      <c r="O42" s="92">
        <f>IF(AND('Indicator Data'!AJ44="No data",'Indicator Data'!AK44="No data"),0,SUM('Indicator Data'!AJ44:AL44)/1000)</f>
        <v>20.744</v>
      </c>
      <c r="P42" s="77">
        <f t="shared" si="5"/>
        <v>4.4000000000000004</v>
      </c>
      <c r="Q42" s="81">
        <f>O42*1000/'Indicator Data'!BB44</f>
        <v>4.2010994875201378E-3</v>
      </c>
      <c r="R42" s="77">
        <f t="shared" si="6"/>
        <v>4.5</v>
      </c>
      <c r="S42" s="82">
        <f t="shared" si="7"/>
        <v>4.5</v>
      </c>
      <c r="T42" s="77">
        <f>IF('Indicator Data'!AB44="No data","x",ROUND(IF('Indicator Data'!AB44&gt;T$195,10,IF('Indicator Data'!AB44&lt;T$194,0,10-(T$195-'Indicator Data'!AB44)/(T$195-T$194)*10)),1))</f>
        <v>0.4</v>
      </c>
      <c r="U42" s="77">
        <f>IF('Indicator Data'!AA44="No data","x",ROUND(IF('Indicator Data'!AA44&gt;U$195,10,IF('Indicator Data'!AA44&lt;U$194,0,10-(U$195-'Indicator Data'!AA44)/(U$195-U$194)*10)),1))</f>
        <v>0.2</v>
      </c>
      <c r="V42" s="77">
        <f>IF('Indicator Data'!AD44="No data","x",ROUND(IF('Indicator Data'!AD44&gt;V$195,10,IF('Indicator Data'!AD44&lt;V$194,0,10-(V$195-'Indicator Data'!AD44)/(V$195-V$194)*10)),1))</f>
        <v>0</v>
      </c>
      <c r="W42" s="78">
        <f t="shared" si="8"/>
        <v>0.2</v>
      </c>
      <c r="X42" s="77">
        <f>IF('Indicator Data'!W44="No data","x",ROUND(IF('Indicator Data'!W44&gt;X$195,10,IF('Indicator Data'!W44&lt;X$194,0,10-(X$195-'Indicator Data'!W44)/(X$195-X$194)*10)),1))</f>
        <v>0.7</v>
      </c>
      <c r="Y42" s="77">
        <f>IF('Indicator Data'!X44="No data","x",ROUND(IF('Indicator Data'!X44&gt;Y$195,10,IF('Indicator Data'!X44&lt;Y$194,0,10-(Y$195-'Indicator Data'!X44)/(Y$195-Y$194)*10)),1))</f>
        <v>0.2</v>
      </c>
      <c r="Z42" s="78">
        <f t="shared" si="9"/>
        <v>0.5</v>
      </c>
      <c r="AA42" s="92">
        <f>('Indicator Data'!AI44+'Indicator Data'!AH44*0.5+'Indicator Data'!AG44*0.25)/1000</f>
        <v>28.116</v>
      </c>
      <c r="AB42" s="83">
        <f>AA42*1000/'Indicator Data'!BB44</f>
        <v>5.6940856725374179E-3</v>
      </c>
      <c r="AC42" s="78">
        <f t="shared" si="10"/>
        <v>0.6</v>
      </c>
      <c r="AD42" s="77">
        <f>IF('Indicator Data'!AM44="No data","x",ROUND(IF('Indicator Data'!AM44&lt;$AD$194,10,IF('Indicator Data'!AM44&gt;$AD$195,0,($AD$195-'Indicator Data'!AM44)/($AD$195-$AD$194)*10)),1))</f>
        <v>3.9</v>
      </c>
      <c r="AE42" s="77">
        <f>IF('Indicator Data'!AN44="No data","x",ROUND(IF('Indicator Data'!AN44&gt;$AE$195,10,IF('Indicator Data'!AN44&lt;$AE$194,0,10-($AE$195-'Indicator Data'!AN44)/($AE$195-$AE$194)*10)),1))</f>
        <v>0</v>
      </c>
      <c r="AF42" s="84">
        <f>IF('Indicator Data'!AO44="No data","x",ROUND(IF('Indicator Data'!AO44&gt;$AF$195,10,IF('Indicator Data'!AO44&lt;$AF$194,0,10-($AF$195-'Indicator Data'!AO44)/($AF$195-$AF$194)*10)),1))</f>
        <v>2.5</v>
      </c>
      <c r="AG42" s="84">
        <f>IF('Indicator Data'!AP44="No data","x",ROUND(IF('Indicator Data'!AP44&gt;$AG$195,10,IF('Indicator Data'!AP44&lt;$AG$194,0,10-($AG$195-'Indicator Data'!AP44)/($AG$195-$AG$194)*10)),1))</f>
        <v>3.8</v>
      </c>
      <c r="AH42" s="77">
        <f t="shared" si="11"/>
        <v>2.8</v>
      </c>
      <c r="AI42" s="78">
        <f t="shared" si="12"/>
        <v>2.2000000000000002</v>
      </c>
      <c r="AJ42" s="85">
        <f t="shared" si="13"/>
        <v>0.9</v>
      </c>
      <c r="AK42" s="86">
        <f t="shared" si="14"/>
        <v>2.9</v>
      </c>
    </row>
    <row r="43" spans="1:37" s="4" customFormat="1" x14ac:dyDescent="0.25">
      <c r="A43" s="131" t="s">
        <v>371</v>
      </c>
      <c r="B43" s="63" t="s">
        <v>74</v>
      </c>
      <c r="C43" s="77">
        <f>ROUND(IF('Indicator Data'!Q45="No data",IF((0.1233*LN('Indicator Data'!BA45)-0.4559)&gt;C$195,0,IF((0.1233*LN('Indicator Data'!BA45)-0.4559)&lt;C$194,10,(C$195-(0.1233*LN('Indicator Data'!BA45)-0.4559))/(C$195-C$194)*10)),IF('Indicator Data'!Q45&gt;C$195,0,IF('Indicator Data'!Q45&lt;C$194,10,(C$195-'Indicator Data'!Q45)/(C$195-C$194)*10))),1)</f>
        <v>7.7</v>
      </c>
      <c r="D43" s="77">
        <f>IF('Indicator Data'!R45="No data","x",ROUND((IF('Indicator Data'!R45&gt;D$195,10,IF('Indicator Data'!R45&lt;D$194,0,10-(D$195-'Indicator Data'!R45)/(D$195-D$194)*10))),1))</f>
        <v>5.7</v>
      </c>
      <c r="E43" s="78">
        <f t="shared" si="0"/>
        <v>6.8</v>
      </c>
      <c r="F43" s="77">
        <f>IF('Indicator Data'!AE45="No data","x",ROUND(IF('Indicator Data'!AE45&gt;F$195,10,IF('Indicator Data'!AE45&lt;F$194,0,10-(F$195-'Indicator Data'!AE45)/(F$195-F$194)*10)),1))</f>
        <v>8.6</v>
      </c>
      <c r="G43" s="77">
        <f>IF('Indicator Data'!AF45="No data","x",ROUND(IF('Indicator Data'!AF45&gt;G$195,10,IF('Indicator Data'!AF45&lt;G$194,0,10-(G$195-'Indicator Data'!AF45)/(G$195-G$194)*10)),1))</f>
        <v>4.5</v>
      </c>
      <c r="H43" s="78">
        <f t="shared" si="1"/>
        <v>6.6</v>
      </c>
      <c r="I43" s="79">
        <f>SUM(IF('Indicator Data'!S45=0,0,'Indicator Data'!S45/1000000),SUM('Indicator Data'!T45:U45))</f>
        <v>3995.994788</v>
      </c>
      <c r="J43" s="79">
        <f>I43/'Indicator Data'!BB45*1000000</f>
        <v>192.07105003880361</v>
      </c>
      <c r="K43" s="77">
        <f t="shared" si="2"/>
        <v>3.8</v>
      </c>
      <c r="L43" s="77">
        <f>IF('Indicator Data'!V45="No data","x",ROUND(IF('Indicator Data'!V45&gt;L$195,10,IF('Indicator Data'!V45&lt;L$194,0,10-(L$195-'Indicator Data'!V45)/(L$195-L$194)*10)),1))</f>
        <v>2.8</v>
      </c>
      <c r="M43" s="78">
        <f t="shared" si="3"/>
        <v>3.3</v>
      </c>
      <c r="N43" s="80">
        <f t="shared" si="4"/>
        <v>5.9</v>
      </c>
      <c r="O43" s="92">
        <f>IF(AND('Indicator Data'!AJ45="No data",'Indicator Data'!AK45="No data"),0,SUM('Indicator Data'!AJ45:AL45)/1000)</f>
        <v>314.28699999999998</v>
      </c>
      <c r="P43" s="77">
        <f t="shared" si="5"/>
        <v>8.3000000000000007</v>
      </c>
      <c r="Q43" s="81">
        <f>O43*1000/'Indicator Data'!BB45</f>
        <v>1.5106484694330253E-2</v>
      </c>
      <c r="R43" s="77">
        <f t="shared" si="6"/>
        <v>6.2</v>
      </c>
      <c r="S43" s="82">
        <f t="shared" si="7"/>
        <v>7.3</v>
      </c>
      <c r="T43" s="77">
        <f>IF('Indicator Data'!AB45="No data","x",ROUND(IF('Indicator Data'!AB45&gt;T$195,10,IF('Indicator Data'!AB45&lt;T$194,0,10-(T$195-'Indicator Data'!AB45)/(T$195-T$194)*10)),1))</f>
        <v>5.4</v>
      </c>
      <c r="U43" s="77">
        <f>IF('Indicator Data'!AA45="No data","x",ROUND(IF('Indicator Data'!AA45&gt;U$195,10,IF('Indicator Data'!AA45&lt;U$194,0,10-(U$195-'Indicator Data'!AA45)/(U$195-U$194)*10)),1))</f>
        <v>3.1</v>
      </c>
      <c r="V43" s="77">
        <f>IF('Indicator Data'!AD45="No data","x",ROUND(IF('Indicator Data'!AD45&gt;V$195,10,IF('Indicator Data'!AD45&lt;V$194,0,10-(V$195-'Indicator Data'!AD45)/(V$195-V$194)*10)),1))</f>
        <v>7.3</v>
      </c>
      <c r="W43" s="78">
        <f t="shared" si="8"/>
        <v>5.3</v>
      </c>
      <c r="X43" s="77">
        <f>IF('Indicator Data'!W45="No data","x",ROUND(IF('Indicator Data'!W45&gt;X$195,10,IF('Indicator Data'!W45&lt;X$194,0,10-(X$195-'Indicator Data'!W45)/(X$195-X$194)*10)),1))</f>
        <v>7.7</v>
      </c>
      <c r="Y43" s="77">
        <f>IF('Indicator Data'!X45="No data","x",ROUND(IF('Indicator Data'!X45&gt;Y$195,10,IF('Indicator Data'!X45&lt;Y$194,0,10-(Y$195-'Indicator Data'!X45)/(Y$195-Y$194)*10)),1))</f>
        <v>3.5</v>
      </c>
      <c r="Z43" s="78">
        <f t="shared" si="9"/>
        <v>5.6</v>
      </c>
      <c r="AA43" s="92">
        <f>('Indicator Data'!AI45+'Indicator Data'!AH45*0.5+'Indicator Data'!AG45*0.25)/1000</f>
        <v>0</v>
      </c>
      <c r="AB43" s="83">
        <f>AA43*1000/'Indicator Data'!BB45</f>
        <v>0</v>
      </c>
      <c r="AC43" s="78">
        <f t="shared" si="10"/>
        <v>0</v>
      </c>
      <c r="AD43" s="77">
        <f>IF('Indicator Data'!AM45="No data","x",ROUND(IF('Indicator Data'!AM45&lt;$AD$194,10,IF('Indicator Data'!AM45&gt;$AD$195,0,($AD$195-'Indicator Data'!AM45)/($AD$195-$AD$194)*10)),1))</f>
        <v>2.5</v>
      </c>
      <c r="AE43" s="77">
        <f>IF('Indicator Data'!AN45="No data","x",ROUND(IF('Indicator Data'!AN45&gt;$AE$195,10,IF('Indicator Data'!AN45&lt;$AE$194,0,10-($AE$195-'Indicator Data'!AN45)/($AE$195-$AE$194)*10)),1))</f>
        <v>2.8</v>
      </c>
      <c r="AF43" s="84">
        <f>IF('Indicator Data'!AO45="No data","x",ROUND(IF('Indicator Data'!AO45&gt;$AF$195,10,IF('Indicator Data'!AO45&lt;$AF$194,0,10-($AF$195-'Indicator Data'!AO45)/($AF$195-$AF$194)*10)),1))</f>
        <v>6.4</v>
      </c>
      <c r="AG43" s="84">
        <f>IF('Indicator Data'!AP45="No data","x",ROUND(IF('Indicator Data'!AP45&gt;$AG$195,10,IF('Indicator Data'!AP45&lt;$AG$194,0,10-($AG$195-'Indicator Data'!AP45)/($AG$195-$AG$194)*10)),1))</f>
        <v>4.4000000000000004</v>
      </c>
      <c r="AH43" s="77">
        <f t="shared" si="11"/>
        <v>6</v>
      </c>
      <c r="AI43" s="78">
        <f t="shared" si="12"/>
        <v>3.8</v>
      </c>
      <c r="AJ43" s="85">
        <f t="shared" si="13"/>
        <v>4</v>
      </c>
      <c r="AK43" s="86">
        <f t="shared" si="14"/>
        <v>5.9</v>
      </c>
    </row>
    <row r="44" spans="1:37" s="4" customFormat="1" x14ac:dyDescent="0.25">
      <c r="A44" s="131" t="s">
        <v>76</v>
      </c>
      <c r="B44" s="63" t="s">
        <v>75</v>
      </c>
      <c r="C44" s="77">
        <f>ROUND(IF('Indicator Data'!Q46="No data",IF((0.1233*LN('Indicator Data'!BA46)-0.4559)&gt;C$195,0,IF((0.1233*LN('Indicator Data'!BA46)-0.4559)&lt;C$194,10,(C$195-(0.1233*LN('Indicator Data'!BA46)-0.4559))/(C$195-C$194)*10)),IF('Indicator Data'!Q46&gt;C$195,0,IF('Indicator Data'!Q46&lt;C$194,10,(C$195-'Indicator Data'!Q46)/(C$195-C$194)*10))),1)</f>
        <v>2.1</v>
      </c>
      <c r="D44" s="77" t="str">
        <f>IF('Indicator Data'!R46="No data","x",ROUND((IF('Indicator Data'!R46&gt;D$195,10,IF('Indicator Data'!R46&lt;D$194,0,10-(D$195-'Indicator Data'!R46)/(D$195-D$194)*10))),1))</f>
        <v>x</v>
      </c>
      <c r="E44" s="78">
        <f t="shared" si="0"/>
        <v>2.1</v>
      </c>
      <c r="F44" s="77">
        <f>IF('Indicator Data'!AE46="No data","x",ROUND(IF('Indicator Data'!AE46&gt;F$195,10,IF('Indicator Data'!AE46&lt;F$194,0,10-(F$195-'Indicator Data'!AE46)/(F$195-F$194)*10)),1))</f>
        <v>2.2999999999999998</v>
      </c>
      <c r="G44" s="77">
        <f>IF('Indicator Data'!AF46="No data","x",ROUND(IF('Indicator Data'!AF46&gt;G$195,10,IF('Indicator Data'!AF46&lt;G$194,0,10-(G$195-'Indicator Data'!AF46)/(G$195-G$194)*10)),1))</f>
        <v>2.2000000000000002</v>
      </c>
      <c r="H44" s="78">
        <f t="shared" si="1"/>
        <v>2.2999999999999998</v>
      </c>
      <c r="I44" s="79">
        <f>SUM(IF('Indicator Data'!S46=0,0,'Indicator Data'!S46/1000000),SUM('Indicator Data'!T46:U46))</f>
        <v>0.45397399999999999</v>
      </c>
      <c r="J44" s="79">
        <f>I44/'Indicator Data'!BB46*1000000</f>
        <v>0.10716032480407893</v>
      </c>
      <c r="K44" s="77">
        <f t="shared" si="2"/>
        <v>0</v>
      </c>
      <c r="L44" s="77">
        <f>IF('Indicator Data'!V46="No data","x",ROUND(IF('Indicator Data'!V46&gt;L$195,10,IF('Indicator Data'!V46&lt;L$194,0,10-(L$195-'Indicator Data'!V46)/(L$195-L$194)*10)),1))</f>
        <v>0</v>
      </c>
      <c r="M44" s="78">
        <f t="shared" si="3"/>
        <v>0</v>
      </c>
      <c r="N44" s="80">
        <f t="shared" si="4"/>
        <v>1.6</v>
      </c>
      <c r="O44" s="92">
        <f>IF(AND('Indicator Data'!AJ46="No data",'Indicator Data'!AK46="No data"),0,SUM('Indicator Data'!AJ46:AL46)/1000)</f>
        <v>1.01</v>
      </c>
      <c r="P44" s="77">
        <f t="shared" si="5"/>
        <v>0</v>
      </c>
      <c r="Q44" s="81">
        <f>O44*1000/'Indicator Data'!BB46</f>
        <v>2.3840997072986498E-4</v>
      </c>
      <c r="R44" s="77">
        <f t="shared" si="6"/>
        <v>2.2000000000000002</v>
      </c>
      <c r="S44" s="82">
        <f t="shared" si="7"/>
        <v>1.1000000000000001</v>
      </c>
      <c r="T44" s="77">
        <f>IF('Indicator Data'!AB46="No data","x",ROUND(IF('Indicator Data'!AB46&gt;T$195,10,IF('Indicator Data'!AB46&lt;T$194,0,10-(T$195-'Indicator Data'!AB46)/(T$195-T$194)*10)),1))</f>
        <v>0.2</v>
      </c>
      <c r="U44" s="77">
        <f>IF('Indicator Data'!AA46="No data","x",ROUND(IF('Indicator Data'!AA46&gt;U$195,10,IF('Indicator Data'!AA46&lt;U$194,0,10-(U$195-'Indicator Data'!AA46)/(U$195-U$194)*10)),1))</f>
        <v>0.2</v>
      </c>
      <c r="V44" s="77" t="str">
        <f>IF('Indicator Data'!AD46="No data","x",ROUND(IF('Indicator Data'!AD46&gt;V$195,10,IF('Indicator Data'!AD46&lt;V$194,0,10-(V$195-'Indicator Data'!AD46)/(V$195-V$194)*10)),1))</f>
        <v>x</v>
      </c>
      <c r="W44" s="78">
        <f t="shared" si="8"/>
        <v>0.2</v>
      </c>
      <c r="X44" s="77">
        <f>IF('Indicator Data'!W46="No data","x",ROUND(IF('Indicator Data'!W46&gt;X$195,10,IF('Indicator Data'!W46&lt;X$194,0,10-(X$195-'Indicator Data'!W46)/(X$195-X$194)*10)),1))</f>
        <v>0.3</v>
      </c>
      <c r="Y44" s="77" t="str">
        <f>IF('Indicator Data'!X46="No data","x",ROUND(IF('Indicator Data'!X46&gt;Y$195,10,IF('Indicator Data'!X46&lt;Y$194,0,10-(Y$195-'Indicator Data'!X46)/(Y$195-Y$194)*10)),1))</f>
        <v>x</v>
      </c>
      <c r="Z44" s="78">
        <f t="shared" si="9"/>
        <v>0.3</v>
      </c>
      <c r="AA44" s="92">
        <f>('Indicator Data'!AI46+'Indicator Data'!AH46*0.5+'Indicator Data'!AG46*0.25)/1000</f>
        <v>4.5579999999999998</v>
      </c>
      <c r="AB44" s="83">
        <f>AA44*1000/'Indicator Data'!BB46</f>
        <v>1.0759135114720045E-3</v>
      </c>
      <c r="AC44" s="78">
        <f t="shared" si="10"/>
        <v>0.1</v>
      </c>
      <c r="AD44" s="77">
        <f>IF('Indicator Data'!AM46="No data","x",ROUND(IF('Indicator Data'!AM46&lt;$AD$194,10,IF('Indicator Data'!AM46&gt;$AD$195,0,($AD$195-'Indicator Data'!AM46)/($AD$195-$AD$194)*10)),1))</f>
        <v>3.9</v>
      </c>
      <c r="AE44" s="77">
        <f>IF('Indicator Data'!AN46="No data","x",ROUND(IF('Indicator Data'!AN46&gt;$AE$195,10,IF('Indicator Data'!AN46&lt;$AE$194,0,10-($AE$195-'Indicator Data'!AN46)/($AE$195-$AE$194)*10)),1))</f>
        <v>0</v>
      </c>
      <c r="AF44" s="84">
        <f>IF('Indicator Data'!AO46="No data","x",ROUND(IF('Indicator Data'!AO46&gt;$AF$195,10,IF('Indicator Data'!AO46&lt;$AF$194,0,10-($AF$195-'Indicator Data'!AO46)/($AF$195-$AF$194)*10)),1))</f>
        <v>2.4</v>
      </c>
      <c r="AG44" s="84">
        <f>IF('Indicator Data'!AP46="No data","x",ROUND(IF('Indicator Data'!AP46&gt;$AG$195,10,IF('Indicator Data'!AP46&lt;$AG$194,0,10-($AG$195-'Indicator Data'!AP46)/($AG$195-$AG$194)*10)),1))</f>
        <v>1.4</v>
      </c>
      <c r="AH44" s="77">
        <f t="shared" si="11"/>
        <v>2.2000000000000002</v>
      </c>
      <c r="AI44" s="78">
        <f t="shared" si="12"/>
        <v>2</v>
      </c>
      <c r="AJ44" s="85">
        <f t="shared" si="13"/>
        <v>0.7</v>
      </c>
      <c r="AK44" s="86">
        <f t="shared" si="14"/>
        <v>0.9</v>
      </c>
    </row>
    <row r="45" spans="1:37" s="4" customFormat="1" x14ac:dyDescent="0.25">
      <c r="A45" s="131" t="s">
        <v>78</v>
      </c>
      <c r="B45" s="63" t="s">
        <v>77</v>
      </c>
      <c r="C45" s="77">
        <f>ROUND(IF('Indicator Data'!Q47="No data",IF((0.1233*LN('Indicator Data'!BA47)-0.4559)&gt;C$195,0,IF((0.1233*LN('Indicator Data'!BA47)-0.4559)&lt;C$194,10,(C$195-(0.1233*LN('Indicator Data'!BA47)-0.4559))/(C$195-C$194)*10)),IF('Indicator Data'!Q47&gt;C$195,0,IF('Indicator Data'!Q47&lt;C$194,10,(C$195-'Indicator Data'!Q47)/(C$195-C$194)*10))),1)</f>
        <v>2.1</v>
      </c>
      <c r="D45" s="77" t="str">
        <f>IF('Indicator Data'!R47="No data","x",ROUND((IF('Indicator Data'!R47&gt;D$195,10,IF('Indicator Data'!R47&lt;D$194,0,10-(D$195-'Indicator Data'!R47)/(D$195-D$194)*10))),1))</f>
        <v>x</v>
      </c>
      <c r="E45" s="78">
        <f t="shared" si="0"/>
        <v>2.1</v>
      </c>
      <c r="F45" s="77">
        <f>IF('Indicator Data'!AE47="No data","x",ROUND(IF('Indicator Data'!AE47&gt;F$195,10,IF('Indicator Data'!AE47&lt;F$194,0,10-(F$195-'Indicator Data'!AE47)/(F$195-F$194)*10)),1))</f>
        <v>4.7</v>
      </c>
      <c r="G45" s="77" t="str">
        <f>IF('Indicator Data'!AF47="No data","x",ROUND(IF('Indicator Data'!AF47&gt;G$195,10,IF('Indicator Data'!AF47&lt;G$194,0,10-(G$195-'Indicator Data'!AF47)/(G$195-G$194)*10)),1))</f>
        <v>x</v>
      </c>
      <c r="H45" s="78">
        <f t="shared" si="1"/>
        <v>4.7</v>
      </c>
      <c r="I45" s="79">
        <f>SUM(IF('Indicator Data'!S47=0,0,'Indicator Data'!S47/1000000),SUM('Indicator Data'!T47:U47))</f>
        <v>197.262843</v>
      </c>
      <c r="J45" s="79">
        <f>I45/'Indicator Data'!BB47*1000000</f>
        <v>17.521085708991979</v>
      </c>
      <c r="K45" s="77">
        <f t="shared" si="2"/>
        <v>0.4</v>
      </c>
      <c r="L45" s="77">
        <f>IF('Indicator Data'!V47="No data","x",ROUND(IF('Indicator Data'!V47&gt;L$195,10,IF('Indicator Data'!V47&lt;L$194,0,10-(L$195-'Indicator Data'!V47)/(L$195-L$194)*10)),1))</f>
        <v>0</v>
      </c>
      <c r="M45" s="78">
        <f t="shared" si="3"/>
        <v>0.2</v>
      </c>
      <c r="N45" s="80">
        <f t="shared" si="4"/>
        <v>2.2999999999999998</v>
      </c>
      <c r="O45" s="92">
        <f>IF(AND('Indicator Data'!AJ47="No data",'Indicator Data'!AK47="No data"),0,SUM('Indicator Data'!AJ47:AL47)/1000)</f>
        <v>0.28000000000000003</v>
      </c>
      <c r="P45" s="77">
        <f t="shared" si="5"/>
        <v>0</v>
      </c>
      <c r="Q45" s="81">
        <f>O45*1000/'Indicator Data'!BB47</f>
        <v>2.4869883876294711E-5</v>
      </c>
      <c r="R45" s="77">
        <f t="shared" si="6"/>
        <v>0</v>
      </c>
      <c r="S45" s="82">
        <f t="shared" si="7"/>
        <v>0</v>
      </c>
      <c r="T45" s="77">
        <f>IF('Indicator Data'!AB47="No data","x",ROUND(IF('Indicator Data'!AB47&gt;T$195,10,IF('Indicator Data'!AB47&lt;T$194,0,10-(T$195-'Indicator Data'!AB47)/(T$195-T$194)*10)),1))</f>
        <v>0.4</v>
      </c>
      <c r="U45" s="77">
        <f>IF('Indicator Data'!AA47="No data","x",ROUND(IF('Indicator Data'!AA47&gt;U$195,10,IF('Indicator Data'!AA47&lt;U$194,0,10-(U$195-'Indicator Data'!AA47)/(U$195-U$194)*10)),1))</f>
        <v>0.2</v>
      </c>
      <c r="V45" s="77" t="str">
        <f>IF('Indicator Data'!AD47="No data","x",ROUND(IF('Indicator Data'!AD47&gt;V$195,10,IF('Indicator Data'!AD47&lt;V$194,0,10-(V$195-'Indicator Data'!AD47)/(V$195-V$194)*10)),1))</f>
        <v>x</v>
      </c>
      <c r="W45" s="78">
        <f t="shared" si="8"/>
        <v>0.3</v>
      </c>
      <c r="X45" s="77">
        <f>IF('Indicator Data'!W47="No data","x",ROUND(IF('Indicator Data'!W47&gt;X$195,10,IF('Indicator Data'!W47&lt;X$194,0,10-(X$195-'Indicator Data'!W47)/(X$195-X$194)*10)),1))</f>
        <v>0.5</v>
      </c>
      <c r="Y45" s="77" t="str">
        <f>IF('Indicator Data'!X47="No data","x",ROUND(IF('Indicator Data'!X47&gt;Y$195,10,IF('Indicator Data'!X47&lt;Y$194,0,10-(Y$195-'Indicator Data'!X47)/(Y$195-Y$194)*10)),1))</f>
        <v>x</v>
      </c>
      <c r="Z45" s="78">
        <f t="shared" si="9"/>
        <v>0.5</v>
      </c>
      <c r="AA45" s="92">
        <f>('Indicator Data'!AI47+'Indicator Data'!AH47*0.5+'Indicator Data'!AG47*0.25)/1000</f>
        <v>10.089</v>
      </c>
      <c r="AB45" s="83">
        <f>AA45*1000/'Indicator Data'!BB47</f>
        <v>8.9611520867120473E-4</v>
      </c>
      <c r="AC45" s="78">
        <f t="shared" si="10"/>
        <v>0.1</v>
      </c>
      <c r="AD45" s="77">
        <f>IF('Indicator Data'!AM47="No data","x",ROUND(IF('Indicator Data'!AM47&lt;$AD$194,10,IF('Indicator Data'!AM47&gt;$AD$195,0,($AD$195-'Indicator Data'!AM47)/($AD$195-$AD$194)*10)),1))</f>
        <v>0.9</v>
      </c>
      <c r="AE45" s="77">
        <f>IF('Indicator Data'!AN47="No data","x",ROUND(IF('Indicator Data'!AN47&gt;$AE$195,10,IF('Indicator Data'!AN47&lt;$AE$194,0,10-($AE$195-'Indicator Data'!AN47)/($AE$195-$AE$194)*10)),1))</f>
        <v>0</v>
      </c>
      <c r="AF45" s="84" t="str">
        <f>IF('Indicator Data'!AO47="No data","x",ROUND(IF('Indicator Data'!AO47&gt;$AF$195,10,IF('Indicator Data'!AO47&lt;$AF$194,0,10-($AF$195-'Indicator Data'!AO47)/($AF$195-$AF$194)*10)),1))</f>
        <v>x</v>
      </c>
      <c r="AG45" s="84" t="str">
        <f>IF('Indicator Data'!AP47="No data","x",ROUND(IF('Indicator Data'!AP47&gt;$AG$195,10,IF('Indicator Data'!AP47&lt;$AG$194,0,10-($AG$195-'Indicator Data'!AP47)/($AG$195-$AG$194)*10)),1))</f>
        <v>x</v>
      </c>
      <c r="AH45" s="77" t="str">
        <f t="shared" si="11"/>
        <v>x</v>
      </c>
      <c r="AI45" s="78">
        <f t="shared" si="12"/>
        <v>0.5</v>
      </c>
      <c r="AJ45" s="85">
        <f t="shared" si="13"/>
        <v>0.4</v>
      </c>
      <c r="AK45" s="86">
        <f t="shared" si="14"/>
        <v>0.2</v>
      </c>
    </row>
    <row r="46" spans="1:37" s="4" customFormat="1" x14ac:dyDescent="0.25">
      <c r="A46" s="131" t="s">
        <v>80</v>
      </c>
      <c r="B46" s="63" t="s">
        <v>79</v>
      </c>
      <c r="C46" s="77">
        <f>ROUND(IF('Indicator Data'!Q48="No data",IF((0.1233*LN('Indicator Data'!BA48)-0.4559)&gt;C$195,0,IF((0.1233*LN('Indicator Data'!BA48)-0.4559)&lt;C$194,10,(C$195-(0.1233*LN('Indicator Data'!BA48)-0.4559))/(C$195-C$194)*10)),IF('Indicator Data'!Q48&gt;C$195,0,IF('Indicator Data'!Q48&lt;C$194,10,(C$195-'Indicator Data'!Q48)/(C$195-C$194)*10))),1)</f>
        <v>1.6</v>
      </c>
      <c r="D46" s="77" t="str">
        <f>IF('Indicator Data'!R48="No data","x",ROUND((IF('Indicator Data'!R48&gt;D$195,10,IF('Indicator Data'!R48&lt;D$194,0,10-(D$195-'Indicator Data'!R48)/(D$195-D$194)*10))),1))</f>
        <v>x</v>
      </c>
      <c r="E46" s="78">
        <f t="shared" si="0"/>
        <v>1.6</v>
      </c>
      <c r="F46" s="77">
        <f>IF('Indicator Data'!AE48="No data","x",ROUND(IF('Indicator Data'!AE48&gt;F$195,10,IF('Indicator Data'!AE48&lt;F$194,0,10-(F$195-'Indicator Data'!AE48)/(F$195-F$194)*10)),1))</f>
        <v>1.8</v>
      </c>
      <c r="G46" s="77" t="str">
        <f>IF('Indicator Data'!AF48="No data","x",ROUND(IF('Indicator Data'!AF48&gt;G$195,10,IF('Indicator Data'!AF48&lt;G$194,0,10-(G$195-'Indicator Data'!AF48)/(G$195-G$194)*10)),1))</f>
        <v>x</v>
      </c>
      <c r="H46" s="78">
        <f t="shared" si="1"/>
        <v>1.8</v>
      </c>
      <c r="I46" s="79">
        <f>SUM(IF('Indicator Data'!S48=0,0,'Indicator Data'!S48/1000000),SUM('Indicator Data'!T48:U48))</f>
        <v>1.2422000000000001E-2</v>
      </c>
      <c r="J46" s="79">
        <f>I46/'Indicator Data'!BB48*1000000</f>
        <v>1.0773092073425621E-2</v>
      </c>
      <c r="K46" s="77">
        <f t="shared" si="2"/>
        <v>0</v>
      </c>
      <c r="L46" s="77">
        <f>IF('Indicator Data'!V48="No data","x",ROUND(IF('Indicator Data'!V48&gt;L$195,10,IF('Indicator Data'!V48&lt;L$194,0,10-(L$195-'Indicator Data'!V48)/(L$195-L$194)*10)),1))</f>
        <v>0</v>
      </c>
      <c r="M46" s="78">
        <f t="shared" si="3"/>
        <v>0</v>
      </c>
      <c r="N46" s="80">
        <f t="shared" si="4"/>
        <v>1.3</v>
      </c>
      <c r="O46" s="92">
        <f>IF(AND('Indicator Data'!AJ48="No data",'Indicator Data'!AK48="No data"),0,SUM('Indicator Data'!AJ48:AL48)/1000)</f>
        <v>217.52600000000001</v>
      </c>
      <c r="P46" s="77">
        <f t="shared" si="5"/>
        <v>7.8</v>
      </c>
      <c r="Q46" s="81">
        <f>O46*1000/'Indicator Data'!BB48</f>
        <v>0.18865139481275009</v>
      </c>
      <c r="R46" s="77">
        <f t="shared" si="6"/>
        <v>10</v>
      </c>
      <c r="S46" s="82">
        <f t="shared" si="7"/>
        <v>8.9</v>
      </c>
      <c r="T46" s="77">
        <f>IF('Indicator Data'!AB48="No data","x",ROUND(IF('Indicator Data'!AB48&gt;T$195,10,IF('Indicator Data'!AB48&lt;T$194,0,10-(T$195-'Indicator Data'!AB48)/(T$195-T$194)*10)),1))</f>
        <v>0.2</v>
      </c>
      <c r="U46" s="77">
        <f>IF('Indicator Data'!AA48="No data","x",ROUND(IF('Indicator Data'!AA48&gt;U$195,10,IF('Indicator Data'!AA48&lt;U$194,0,10-(U$195-'Indicator Data'!AA48)/(U$195-U$194)*10)),1))</f>
        <v>0.1</v>
      </c>
      <c r="V46" s="77" t="str">
        <f>IF('Indicator Data'!AD48="No data","x",ROUND(IF('Indicator Data'!AD48&gt;V$195,10,IF('Indicator Data'!AD48&lt;V$194,0,10-(V$195-'Indicator Data'!AD48)/(V$195-V$194)*10)),1))</f>
        <v>x</v>
      </c>
      <c r="W46" s="78">
        <f t="shared" si="8"/>
        <v>0.2</v>
      </c>
      <c r="X46" s="77">
        <f>IF('Indicator Data'!W48="No data","x",ROUND(IF('Indicator Data'!W48&gt;X$195,10,IF('Indicator Data'!W48&lt;X$194,0,10-(X$195-'Indicator Data'!W48)/(X$195-X$194)*10)),1))</f>
        <v>0.3</v>
      </c>
      <c r="Y46" s="77" t="str">
        <f>IF('Indicator Data'!X48="No data","x",ROUND(IF('Indicator Data'!X48&gt;Y$195,10,IF('Indicator Data'!X48&lt;Y$194,0,10-(Y$195-'Indicator Data'!X48)/(Y$195-Y$194)*10)),1))</f>
        <v>x</v>
      </c>
      <c r="Z46" s="78">
        <f t="shared" si="9"/>
        <v>0.3</v>
      </c>
      <c r="AA46" s="92">
        <f>('Indicator Data'!AI48+'Indicator Data'!AH48*0.5+'Indicator Data'!AG48*0.25)/1000</f>
        <v>0</v>
      </c>
      <c r="AB46" s="83">
        <f>AA46*1000/'Indicator Data'!BB48</f>
        <v>0</v>
      </c>
      <c r="AC46" s="78">
        <f t="shared" si="10"/>
        <v>0</v>
      </c>
      <c r="AD46" s="77">
        <f>IF('Indicator Data'!AM48="No data","x",ROUND(IF('Indicator Data'!AM48&lt;$AD$194,10,IF('Indicator Data'!AM48&gt;$AD$195,0,($AD$195-'Indicator Data'!AM48)/($AD$195-$AD$194)*10)),1))</f>
        <v>6.1</v>
      </c>
      <c r="AE46" s="77">
        <f>IF('Indicator Data'!AN48="No data","x",ROUND(IF('Indicator Data'!AN48&gt;$AE$195,10,IF('Indicator Data'!AN48&lt;$AE$194,0,10-($AE$195-'Indicator Data'!AN48)/($AE$195-$AE$194)*10)),1))</f>
        <v>0</v>
      </c>
      <c r="AF46" s="84">
        <f>IF('Indicator Data'!AO48="No data","x",ROUND(IF('Indicator Data'!AO48&gt;$AF$195,10,IF('Indicator Data'!AO48&lt;$AF$194,0,10-($AF$195-'Indicator Data'!AO48)/($AF$195-$AF$194)*10)),1))</f>
        <v>1.1000000000000001</v>
      </c>
      <c r="AG46" s="84">
        <f>IF('Indicator Data'!AP48="No data","x",ROUND(IF('Indicator Data'!AP48&gt;$AG$195,10,IF('Indicator Data'!AP48&lt;$AG$194,0,10-($AG$195-'Indicator Data'!AP48)/($AG$195-$AG$194)*10)),1))</f>
        <v>6.4</v>
      </c>
      <c r="AH46" s="77">
        <f t="shared" si="11"/>
        <v>2.2000000000000002</v>
      </c>
      <c r="AI46" s="78">
        <f t="shared" si="12"/>
        <v>2.8</v>
      </c>
      <c r="AJ46" s="85">
        <f t="shared" si="13"/>
        <v>0.9</v>
      </c>
      <c r="AK46" s="86">
        <f t="shared" si="14"/>
        <v>6.4</v>
      </c>
    </row>
    <row r="47" spans="1:37" s="4" customFormat="1" x14ac:dyDescent="0.25">
      <c r="A47" s="131" t="s">
        <v>82</v>
      </c>
      <c r="B47" s="63" t="s">
        <v>81</v>
      </c>
      <c r="C47" s="77">
        <f>ROUND(IF('Indicator Data'!Q49="No data",IF((0.1233*LN('Indicator Data'!BA49)-0.4559)&gt;C$195,0,IF((0.1233*LN('Indicator Data'!BA49)-0.4559)&lt;C$194,10,(C$195-(0.1233*LN('Indicator Data'!BA49)-0.4559))/(C$195-C$194)*10)),IF('Indicator Data'!Q49&gt;C$195,0,IF('Indicator Data'!Q49&lt;C$194,10,(C$195-'Indicator Data'!Q49)/(C$195-C$194)*10))),1)</f>
        <v>1.4</v>
      </c>
      <c r="D47" s="77" t="str">
        <f>IF('Indicator Data'!R49="No data","x",ROUND((IF('Indicator Data'!R49&gt;D$195,10,IF('Indicator Data'!R49&lt;D$194,0,10-(D$195-'Indicator Data'!R49)/(D$195-D$194)*10))),1))</f>
        <v>x</v>
      </c>
      <c r="E47" s="78">
        <f t="shared" si="0"/>
        <v>1.4</v>
      </c>
      <c r="F47" s="77">
        <f>IF('Indicator Data'!AE49="No data","x",ROUND(IF('Indicator Data'!AE49&gt;F$195,10,IF('Indicator Data'!AE49&lt;F$194,0,10-(F$195-'Indicator Data'!AE49)/(F$195-F$194)*10)),1))</f>
        <v>1.2</v>
      </c>
      <c r="G47" s="77">
        <f>IF('Indicator Data'!AF49="No data","x",ROUND(IF('Indicator Data'!AF49&gt;G$195,10,IF('Indicator Data'!AF49&lt;G$194,0,10-(G$195-'Indicator Data'!AF49)/(G$195-G$194)*10)),1))</f>
        <v>0.3</v>
      </c>
      <c r="H47" s="78">
        <f t="shared" si="1"/>
        <v>0.8</v>
      </c>
      <c r="I47" s="79">
        <f>SUM(IF('Indicator Data'!S49=0,0,'Indicator Data'!S49/1000000),SUM('Indicator Data'!T49:U49))</f>
        <v>0</v>
      </c>
      <c r="J47" s="79">
        <f>I47/'Indicator Data'!BB49*1000000</f>
        <v>0</v>
      </c>
      <c r="K47" s="77">
        <f t="shared" si="2"/>
        <v>0</v>
      </c>
      <c r="L47" s="77">
        <f>IF('Indicator Data'!V49="No data","x",ROUND(IF('Indicator Data'!V49&gt;L$195,10,IF('Indicator Data'!V49&lt;L$194,0,10-(L$195-'Indicator Data'!V49)/(L$195-L$194)*10)),1))</f>
        <v>0</v>
      </c>
      <c r="M47" s="78">
        <f t="shared" si="3"/>
        <v>0</v>
      </c>
      <c r="N47" s="80">
        <f t="shared" si="4"/>
        <v>0.9</v>
      </c>
      <c r="O47" s="92">
        <f>IF(AND('Indicator Data'!AJ49="No data",'Indicator Data'!AK49="No data"),0,SUM('Indicator Data'!AJ49:AL49)/1000)</f>
        <v>3.137</v>
      </c>
      <c r="P47" s="77">
        <f t="shared" si="5"/>
        <v>1.7</v>
      </c>
      <c r="Q47" s="81">
        <f>O47*1000/'Indicator Data'!BB49</f>
        <v>2.9846156715061778E-4</v>
      </c>
      <c r="R47" s="77">
        <f t="shared" si="6"/>
        <v>2.4</v>
      </c>
      <c r="S47" s="82">
        <f t="shared" si="7"/>
        <v>2.1</v>
      </c>
      <c r="T47" s="77">
        <f>IF('Indicator Data'!AB49="No data","x",ROUND(IF('Indicator Data'!AB49&gt;T$195,10,IF('Indicator Data'!AB49&lt;T$194,0,10-(T$195-'Indicator Data'!AB49)/(T$195-T$194)*10)),1))</f>
        <v>0.2</v>
      </c>
      <c r="U47" s="77">
        <f>IF('Indicator Data'!AA49="No data","x",ROUND(IF('Indicator Data'!AA49&gt;U$195,10,IF('Indicator Data'!AA49&lt;U$194,0,10-(U$195-'Indicator Data'!AA49)/(U$195-U$194)*10)),1))</f>
        <v>0.1</v>
      </c>
      <c r="V47" s="77" t="str">
        <f>IF('Indicator Data'!AD49="No data","x",ROUND(IF('Indicator Data'!AD49&gt;V$195,10,IF('Indicator Data'!AD49&lt;V$194,0,10-(V$195-'Indicator Data'!AD49)/(V$195-V$194)*10)),1))</f>
        <v>x</v>
      </c>
      <c r="W47" s="78">
        <f t="shared" si="8"/>
        <v>0.2</v>
      </c>
      <c r="X47" s="77">
        <f>IF('Indicator Data'!W49="No data","x",ROUND(IF('Indicator Data'!W49&gt;X$195,10,IF('Indicator Data'!W49&lt;X$194,0,10-(X$195-'Indicator Data'!W49)/(X$195-X$194)*10)),1))</f>
        <v>0.3</v>
      </c>
      <c r="Y47" s="77">
        <f>IF('Indicator Data'!X49="No data","x",ROUND(IF('Indicator Data'!X49&gt;Y$195,10,IF('Indicator Data'!X49&lt;Y$194,0,10-(Y$195-'Indicator Data'!X49)/(Y$195-Y$194)*10)),1))</f>
        <v>0.5</v>
      </c>
      <c r="Z47" s="78">
        <f t="shared" si="9"/>
        <v>0.4</v>
      </c>
      <c r="AA47" s="92">
        <f>('Indicator Data'!AI49+'Indicator Data'!AH49*0.5+'Indicator Data'!AG49*0.25)/1000</f>
        <v>325</v>
      </c>
      <c r="AB47" s="83">
        <f>AA47*1000/'Indicator Data'!BB49</f>
        <v>3.0921265324816951E-2</v>
      </c>
      <c r="AC47" s="78">
        <f t="shared" si="10"/>
        <v>3.1</v>
      </c>
      <c r="AD47" s="77">
        <f>IF('Indicator Data'!AM49="No data","x",ROUND(IF('Indicator Data'!AM49&lt;$AD$194,10,IF('Indicator Data'!AM49&gt;$AD$195,0,($AD$195-'Indicator Data'!AM49)/($AD$195-$AD$194)*10)),1))</f>
        <v>2.5</v>
      </c>
      <c r="AE47" s="77">
        <f>IF('Indicator Data'!AN49="No data","x",ROUND(IF('Indicator Data'!AN49&gt;$AE$195,10,IF('Indicator Data'!AN49&lt;$AE$194,0,10-($AE$195-'Indicator Data'!AN49)/($AE$195-$AE$194)*10)),1))</f>
        <v>0</v>
      </c>
      <c r="AF47" s="84">
        <f>IF('Indicator Data'!AO49="No data","x",ROUND(IF('Indicator Data'!AO49&gt;$AF$195,10,IF('Indicator Data'!AO49&lt;$AF$194,0,10-($AF$195-'Indicator Data'!AO49)/($AF$195-$AF$194)*10)),1))</f>
        <v>1.4</v>
      </c>
      <c r="AG47" s="84">
        <f>IF('Indicator Data'!AP49="No data","x",ROUND(IF('Indicator Data'!AP49&gt;$AG$195,10,IF('Indicator Data'!AP49&lt;$AG$194,0,10-($AG$195-'Indicator Data'!AP49)/($AG$195-$AG$194)*10)),1))</f>
        <v>5.4</v>
      </c>
      <c r="AH47" s="77">
        <f t="shared" si="11"/>
        <v>2.2000000000000002</v>
      </c>
      <c r="AI47" s="78">
        <f t="shared" si="12"/>
        <v>1.6</v>
      </c>
      <c r="AJ47" s="85">
        <f t="shared" si="13"/>
        <v>1.4</v>
      </c>
      <c r="AK47" s="86">
        <f t="shared" si="14"/>
        <v>1.8</v>
      </c>
    </row>
    <row r="48" spans="1:37" s="4" customFormat="1" x14ac:dyDescent="0.25">
      <c r="A48" s="131" t="s">
        <v>84</v>
      </c>
      <c r="B48" s="63" t="s">
        <v>83</v>
      </c>
      <c r="C48" s="77">
        <f>ROUND(IF('Indicator Data'!Q50="No data",IF((0.1233*LN('Indicator Data'!BA50)-0.4559)&gt;C$195,0,IF((0.1233*LN('Indicator Data'!BA50)-0.4559)&lt;C$194,10,(C$195-(0.1233*LN('Indicator Data'!BA50)-0.4559))/(C$195-C$194)*10)),IF('Indicator Data'!Q50&gt;C$195,0,IF('Indicator Data'!Q50&lt;C$194,10,(C$195-'Indicator Data'!Q50)/(C$195-C$194)*10))),1)</f>
        <v>0.8</v>
      </c>
      <c r="D48" s="77" t="str">
        <f>IF('Indicator Data'!R50="No data","x",ROUND((IF('Indicator Data'!R50&gt;D$195,10,IF('Indicator Data'!R50&lt;D$194,0,10-(D$195-'Indicator Data'!R50)/(D$195-D$194)*10))),1))</f>
        <v>x</v>
      </c>
      <c r="E48" s="78">
        <f t="shared" si="0"/>
        <v>0.8</v>
      </c>
      <c r="F48" s="77">
        <f>IF('Indicator Data'!AE50="No data","x",ROUND(IF('Indicator Data'!AE50&gt;F$195,10,IF('Indicator Data'!AE50&lt;F$194,0,10-(F$195-'Indicator Data'!AE50)/(F$195-F$194)*10)),1))</f>
        <v>0.8</v>
      </c>
      <c r="G48" s="77">
        <f>IF('Indicator Data'!AF50="No data","x",ROUND(IF('Indicator Data'!AF50&gt;G$195,10,IF('Indicator Data'!AF50&lt;G$194,0,10-(G$195-'Indicator Data'!AF50)/(G$195-G$194)*10)),1))</f>
        <v>0.5</v>
      </c>
      <c r="H48" s="78">
        <f t="shared" si="1"/>
        <v>0.7</v>
      </c>
      <c r="I48" s="79">
        <f>SUM(IF('Indicator Data'!S50=0,0,'Indicator Data'!S50/1000000),SUM('Indicator Data'!T50:U50))</f>
        <v>0</v>
      </c>
      <c r="J48" s="79">
        <f>I48/'Indicator Data'!BB50*1000000</f>
        <v>0</v>
      </c>
      <c r="K48" s="77">
        <f t="shared" si="2"/>
        <v>0</v>
      </c>
      <c r="L48" s="77">
        <f>IF('Indicator Data'!V50="No data","x",ROUND(IF('Indicator Data'!V50&gt;L$195,10,IF('Indicator Data'!V50&lt;L$194,0,10-(L$195-'Indicator Data'!V50)/(L$195-L$194)*10)),1))</f>
        <v>0</v>
      </c>
      <c r="M48" s="78">
        <f t="shared" si="3"/>
        <v>0</v>
      </c>
      <c r="N48" s="80">
        <f t="shared" si="4"/>
        <v>0.6</v>
      </c>
      <c r="O48" s="92">
        <f>IF(AND('Indicator Data'!AJ50="No data",'Indicator Data'!AK50="No data"),0,SUM('Indicator Data'!AJ50:AL50)/1000)</f>
        <v>17.785</v>
      </c>
      <c r="P48" s="77">
        <f t="shared" si="5"/>
        <v>4.2</v>
      </c>
      <c r="Q48" s="81">
        <f>O48*1000/'Indicator Data'!BB50</f>
        <v>3.1536120250409386E-3</v>
      </c>
      <c r="R48" s="77">
        <f t="shared" si="6"/>
        <v>4.2</v>
      </c>
      <c r="S48" s="82">
        <f t="shared" si="7"/>
        <v>4.2</v>
      </c>
      <c r="T48" s="77">
        <f>IF('Indicator Data'!AB50="No data","x",ROUND(IF('Indicator Data'!AB50&gt;T$195,10,IF('Indicator Data'!AB50&lt;T$194,0,10-(T$195-'Indicator Data'!AB50)/(T$195-T$194)*10)),1))</f>
        <v>0.4</v>
      </c>
      <c r="U48" s="77">
        <f>IF('Indicator Data'!AA50="No data","x",ROUND(IF('Indicator Data'!AA50&gt;U$195,10,IF('Indicator Data'!AA50&lt;U$194,0,10-(U$195-'Indicator Data'!AA50)/(U$195-U$194)*10)),1))</f>
        <v>0.1</v>
      </c>
      <c r="V48" s="77" t="str">
        <f>IF('Indicator Data'!AD50="No data","x",ROUND(IF('Indicator Data'!AD50&gt;V$195,10,IF('Indicator Data'!AD50&lt;V$194,0,10-(V$195-'Indicator Data'!AD50)/(V$195-V$194)*10)),1))</f>
        <v>x</v>
      </c>
      <c r="W48" s="78">
        <f t="shared" si="8"/>
        <v>0.3</v>
      </c>
      <c r="X48" s="77">
        <f>IF('Indicator Data'!W50="No data","x",ROUND(IF('Indicator Data'!W50&gt;X$195,10,IF('Indicator Data'!W50&lt;X$194,0,10-(X$195-'Indicator Data'!W50)/(X$195-X$194)*10)),1))</f>
        <v>0.3</v>
      </c>
      <c r="Y48" s="77" t="str">
        <f>IF('Indicator Data'!X50="No data","x",ROUND(IF('Indicator Data'!X50&gt;Y$195,10,IF('Indicator Data'!X50&lt;Y$194,0,10-(Y$195-'Indicator Data'!X50)/(Y$195-Y$194)*10)),1))</f>
        <v>x</v>
      </c>
      <c r="Z48" s="78">
        <f t="shared" si="9"/>
        <v>0.3</v>
      </c>
      <c r="AA48" s="92">
        <f>('Indicator Data'!AI50+'Indicator Data'!AH50*0.5+'Indicator Data'!AG50*0.25)/1000</f>
        <v>0</v>
      </c>
      <c r="AB48" s="83">
        <f>AA48*1000/'Indicator Data'!BB50</f>
        <v>0</v>
      </c>
      <c r="AC48" s="78">
        <f t="shared" si="10"/>
        <v>0</v>
      </c>
      <c r="AD48" s="77">
        <f>IF('Indicator Data'!AM50="No data","x",ROUND(IF('Indicator Data'!AM50&lt;$AD$194,10,IF('Indicator Data'!AM50&gt;$AD$195,0,($AD$195-'Indicator Data'!AM50)/($AD$195-$AD$194)*10)),1))</f>
        <v>2.4</v>
      </c>
      <c r="AE48" s="77">
        <f>IF('Indicator Data'!AN50="No data","x",ROUND(IF('Indicator Data'!AN50&gt;$AE$195,10,IF('Indicator Data'!AN50&lt;$AE$194,0,10-($AE$195-'Indicator Data'!AN50)/($AE$195-$AE$194)*10)),1))</f>
        <v>0</v>
      </c>
      <c r="AF48" s="84">
        <f>IF('Indicator Data'!AO50="No data","x",ROUND(IF('Indicator Data'!AO50&gt;$AF$195,10,IF('Indicator Data'!AO50&lt;$AF$194,0,10-($AF$195-'Indicator Data'!AO50)/($AF$195-$AF$194)*10)),1))</f>
        <v>0.3</v>
      </c>
      <c r="AG48" s="84">
        <f>IF('Indicator Data'!AP50="No data","x",ROUND(IF('Indicator Data'!AP50&gt;$AG$195,10,IF('Indicator Data'!AP50&lt;$AG$194,0,10-($AG$195-'Indicator Data'!AP50)/($AG$195-$AG$194)*10)),1))</f>
        <v>3</v>
      </c>
      <c r="AH48" s="77">
        <f t="shared" si="11"/>
        <v>0.8</v>
      </c>
      <c r="AI48" s="78">
        <f t="shared" si="12"/>
        <v>1.1000000000000001</v>
      </c>
      <c r="AJ48" s="85">
        <f t="shared" si="13"/>
        <v>0.4</v>
      </c>
      <c r="AK48" s="86">
        <f t="shared" si="14"/>
        <v>2.5</v>
      </c>
    </row>
    <row r="49" spans="1:37" s="4" customFormat="1" x14ac:dyDescent="0.25">
      <c r="A49" s="131" t="s">
        <v>86</v>
      </c>
      <c r="B49" s="63" t="s">
        <v>85</v>
      </c>
      <c r="C49" s="77">
        <f>ROUND(IF('Indicator Data'!Q51="No data",IF((0.1233*LN('Indicator Data'!BA51)-0.4559)&gt;C$195,0,IF((0.1233*LN('Indicator Data'!BA51)-0.4559)&lt;C$194,10,(C$195-(0.1233*LN('Indicator Data'!BA51)-0.4559))/(C$195-C$194)*10)),IF('Indicator Data'!Q51&gt;C$195,0,IF('Indicator Data'!Q51&lt;C$194,10,(C$195-'Indicator Data'!Q51)/(C$195-C$194)*10))),1)</f>
        <v>7.4</v>
      </c>
      <c r="D49" s="77">
        <f>IF('Indicator Data'!R51="No data","x",ROUND((IF('Indicator Data'!R51&gt;D$195,10,IF('Indicator Data'!R51&lt;D$194,0,10-(D$195-'Indicator Data'!R51)/(D$195-D$194)*10))),1))</f>
        <v>1.7</v>
      </c>
      <c r="E49" s="78">
        <f t="shared" si="0"/>
        <v>5.2</v>
      </c>
      <c r="F49" s="77" t="str">
        <f>IF('Indicator Data'!AE51="No data","x",ROUND(IF('Indicator Data'!AE51&gt;F$195,10,IF('Indicator Data'!AE51&lt;F$194,0,10-(F$195-'Indicator Data'!AE51)/(F$195-F$194)*10)),1))</f>
        <v>x</v>
      </c>
      <c r="G49" s="77" t="str">
        <f>IF('Indicator Data'!AF51="No data","x",ROUND(IF('Indicator Data'!AF51&gt;G$195,10,IF('Indicator Data'!AF51&lt;G$194,0,10-(G$195-'Indicator Data'!AF51)/(G$195-G$194)*10)),1))</f>
        <v>x</v>
      </c>
      <c r="H49" s="78" t="str">
        <f t="shared" si="1"/>
        <v>x</v>
      </c>
      <c r="I49" s="79">
        <f>SUM(IF('Indicator Data'!S51=0,0,'Indicator Data'!S51/1000000),SUM('Indicator Data'!T51:U51))</f>
        <v>370.03463999999997</v>
      </c>
      <c r="J49" s="79">
        <f>I49/'Indicator Data'!BB51*1000000</f>
        <v>417.49882942030632</v>
      </c>
      <c r="K49" s="77">
        <f t="shared" si="2"/>
        <v>8.3000000000000007</v>
      </c>
      <c r="L49" s="77">
        <f>IF('Indicator Data'!V51="No data","x",ROUND(IF('Indicator Data'!V51&gt;L$195,10,IF('Indicator Data'!V51&lt;L$194,0,10-(L$195-'Indicator Data'!V51)/(L$195-L$194)*10)),1))</f>
        <v>0</v>
      </c>
      <c r="M49" s="78">
        <f t="shared" si="3"/>
        <v>4.2</v>
      </c>
      <c r="N49" s="80">
        <f t="shared" si="4"/>
        <v>4.9000000000000004</v>
      </c>
      <c r="O49" s="92">
        <f>IF(AND('Indicator Data'!AJ51="No data",'Indicator Data'!AK51="No data"),0,SUM('Indicator Data'!AJ51:AL51)/1000)</f>
        <v>12.741</v>
      </c>
      <c r="P49" s="77">
        <f t="shared" si="5"/>
        <v>3.7</v>
      </c>
      <c r="Q49" s="81">
        <f>O49*1000/'Indicator Data'!BB51</f>
        <v>1.4375282772564545E-2</v>
      </c>
      <c r="R49" s="77">
        <f t="shared" si="6"/>
        <v>6.2</v>
      </c>
      <c r="S49" s="82">
        <f t="shared" si="7"/>
        <v>5</v>
      </c>
      <c r="T49" s="77">
        <f>IF('Indicator Data'!AB51="No data","x",ROUND(IF('Indicator Data'!AB51&gt;T$195,10,IF('Indicator Data'!AB51&lt;T$194,0,10-(T$195-'Indicator Data'!AB51)/(T$195-T$194)*10)),1))</f>
        <v>1.8</v>
      </c>
      <c r="U49" s="77">
        <f>IF('Indicator Data'!AA51="No data","x",ROUND(IF('Indicator Data'!AA51&gt;U$195,10,IF('Indicator Data'!AA51&lt;U$194,0,10-(U$195-'Indicator Data'!AA51)/(U$195-U$194)*10)),1))</f>
        <v>10</v>
      </c>
      <c r="V49" s="77">
        <f>IF('Indicator Data'!AD51="No data","x",ROUND(IF('Indicator Data'!AD51&gt;V$195,10,IF('Indicator Data'!AD51&lt;V$194,0,10-(V$195-'Indicator Data'!AD51)/(V$195-V$194)*10)),1))</f>
        <v>0.1</v>
      </c>
      <c r="W49" s="78">
        <f t="shared" si="8"/>
        <v>4</v>
      </c>
      <c r="X49" s="77">
        <f>IF('Indicator Data'!W51="No data","x",ROUND(IF('Indicator Data'!W51&gt;X$195,10,IF('Indicator Data'!W51&lt;X$194,0,10-(X$195-'Indicator Data'!W51)/(X$195-X$194)*10)),1))</f>
        <v>5.4</v>
      </c>
      <c r="Y49" s="77">
        <f>IF('Indicator Data'!X51="No data","x",ROUND(IF('Indicator Data'!X51&gt;Y$195,10,IF('Indicator Data'!X51&lt;Y$194,0,10-(Y$195-'Indicator Data'!X51)/(Y$195-Y$194)*10)),1))</f>
        <v>6.6</v>
      </c>
      <c r="Z49" s="78">
        <f t="shared" si="9"/>
        <v>6</v>
      </c>
      <c r="AA49" s="92">
        <f>('Indicator Data'!AI51+'Indicator Data'!AH51*0.5+'Indicator Data'!AG51*0.25)/1000</f>
        <v>0</v>
      </c>
      <c r="AB49" s="83">
        <f>AA49*1000/'Indicator Data'!BB51</f>
        <v>0</v>
      </c>
      <c r="AC49" s="78">
        <f t="shared" si="10"/>
        <v>0</v>
      </c>
      <c r="AD49" s="77">
        <f>IF('Indicator Data'!AM51="No data","x",ROUND(IF('Indicator Data'!AM51&lt;$AD$194,10,IF('Indicator Data'!AM51&gt;$AD$195,0,($AD$195-'Indicator Data'!AM51)/($AD$195-$AD$194)*10)),1))</f>
        <v>4.7</v>
      </c>
      <c r="AE49" s="77">
        <f>IF('Indicator Data'!AN51="No data","x",ROUND(IF('Indicator Data'!AN51&gt;$AE$195,10,IF('Indicator Data'!AN51&lt;$AE$194,0,10-($AE$195-'Indicator Data'!AN51)/($AE$195-$AE$194)*10)),1))</f>
        <v>3.6</v>
      </c>
      <c r="AF49" s="84" t="str">
        <f>IF('Indicator Data'!AO51="No data","x",ROUND(IF('Indicator Data'!AO51&gt;$AF$195,10,IF('Indicator Data'!AO51&lt;$AF$194,0,10-($AF$195-'Indicator Data'!AO51)/($AF$195-$AF$194)*10)),1))</f>
        <v>x</v>
      </c>
      <c r="AG49" s="84" t="str">
        <f>IF('Indicator Data'!AP51="No data","x",ROUND(IF('Indicator Data'!AP51&gt;$AG$195,10,IF('Indicator Data'!AP51&lt;$AG$194,0,10-($AG$195-'Indicator Data'!AP51)/($AG$195-$AG$194)*10)),1))</f>
        <v>x</v>
      </c>
      <c r="AH49" s="77" t="str">
        <f t="shared" si="11"/>
        <v>x</v>
      </c>
      <c r="AI49" s="78">
        <f t="shared" si="12"/>
        <v>4.2</v>
      </c>
      <c r="AJ49" s="85">
        <f t="shared" si="13"/>
        <v>3.8</v>
      </c>
      <c r="AK49" s="86">
        <f t="shared" si="14"/>
        <v>4.4000000000000004</v>
      </c>
    </row>
    <row r="50" spans="1:37" s="4" customFormat="1" x14ac:dyDescent="0.25">
      <c r="A50" s="131" t="s">
        <v>88</v>
      </c>
      <c r="B50" s="63" t="s">
        <v>87</v>
      </c>
      <c r="C50" s="77">
        <f>ROUND(IF('Indicator Data'!Q52="No data",IF((0.1233*LN('Indicator Data'!BA52)-0.4559)&gt;C$195,0,IF((0.1233*LN('Indicator Data'!BA52)-0.4559)&lt;C$194,10,(C$195-(0.1233*LN('Indicator Data'!BA52)-0.4559))/(C$195-C$194)*10)),IF('Indicator Data'!Q52&gt;C$195,0,IF('Indicator Data'!Q52&lt;C$194,10,(C$195-'Indicator Data'!Q52)/(C$195-C$194)*10))),1)</f>
        <v>3.6</v>
      </c>
      <c r="D50" s="77" t="str">
        <f>IF('Indicator Data'!R52="No data","x",ROUND((IF('Indicator Data'!R52&gt;D$195,10,IF('Indicator Data'!R52&lt;D$194,0,10-(D$195-'Indicator Data'!R52)/(D$195-D$194)*10))),1))</f>
        <v>x</v>
      </c>
      <c r="E50" s="78">
        <f t="shared" si="0"/>
        <v>3.6</v>
      </c>
      <c r="F50" s="77" t="str">
        <f>IF('Indicator Data'!AE52="No data","x",ROUND(IF('Indicator Data'!AE52&gt;F$195,10,IF('Indicator Data'!AE52&lt;F$194,0,10-(F$195-'Indicator Data'!AE52)/(F$195-F$194)*10)),1))</f>
        <v>x</v>
      </c>
      <c r="G50" s="77" t="str">
        <f>IF('Indicator Data'!AF52="No data","x",ROUND(IF('Indicator Data'!AF52&gt;G$195,10,IF('Indicator Data'!AF52&lt;G$194,0,10-(G$195-'Indicator Data'!AF52)/(G$195-G$194)*10)),1))</f>
        <v>x</v>
      </c>
      <c r="H50" s="78" t="str">
        <f t="shared" si="1"/>
        <v>x</v>
      </c>
      <c r="I50" s="79">
        <f>SUM(IF('Indicator Data'!S52=0,0,'Indicator Data'!S52/1000000),SUM('Indicator Data'!T52:U52))</f>
        <v>45.64</v>
      </c>
      <c r="J50" s="79">
        <f>I50/'Indicator Data'!BB52*1000000</f>
        <v>630.90087225777916</v>
      </c>
      <c r="K50" s="77">
        <f t="shared" si="2"/>
        <v>10</v>
      </c>
      <c r="L50" s="77">
        <f>IF('Indicator Data'!V52="No data","x",ROUND(IF('Indicator Data'!V52&gt;L$195,10,IF('Indicator Data'!V52&lt;L$194,0,10-(L$195-'Indicator Data'!V52)/(L$195-L$194)*10)),1))</f>
        <v>2.7</v>
      </c>
      <c r="M50" s="78">
        <f t="shared" si="3"/>
        <v>6.4</v>
      </c>
      <c r="N50" s="80">
        <f t="shared" si="4"/>
        <v>4.5</v>
      </c>
      <c r="O50" s="92">
        <f>IF(AND('Indicator Data'!AJ52="No data",'Indicator Data'!AK52="No data"),0,SUM('Indicator Data'!AJ52:AL52)/1000)</f>
        <v>0</v>
      </c>
      <c r="P50" s="77">
        <f t="shared" si="5"/>
        <v>0</v>
      </c>
      <c r="Q50" s="81">
        <f>O50*1000/'Indicator Data'!BB52</f>
        <v>0</v>
      </c>
      <c r="R50" s="77">
        <f t="shared" si="6"/>
        <v>0</v>
      </c>
      <c r="S50" s="82">
        <f t="shared" si="7"/>
        <v>0</v>
      </c>
      <c r="T50" s="77" t="str">
        <f>IF('Indicator Data'!AB52="No data","x",ROUND(IF('Indicator Data'!AB52&gt;T$195,10,IF('Indicator Data'!AB52&lt;T$194,0,10-(T$195-'Indicator Data'!AB52)/(T$195-T$194)*10)),1))</f>
        <v>x</v>
      </c>
      <c r="U50" s="77">
        <f>IF('Indicator Data'!AA52="No data","x",ROUND(IF('Indicator Data'!AA52&gt;U$195,10,IF('Indicator Data'!AA52&lt;U$194,0,10-(U$195-'Indicator Data'!AA52)/(U$195-U$194)*10)),1))</f>
        <v>0.1</v>
      </c>
      <c r="V50" s="77" t="str">
        <f>IF('Indicator Data'!AD52="No data","x",ROUND(IF('Indicator Data'!AD52&gt;V$195,10,IF('Indicator Data'!AD52&lt;V$194,0,10-(V$195-'Indicator Data'!AD52)/(V$195-V$194)*10)),1))</f>
        <v>x</v>
      </c>
      <c r="W50" s="78">
        <f t="shared" si="8"/>
        <v>0.1</v>
      </c>
      <c r="X50" s="77">
        <f>IF('Indicator Data'!W52="No data","x",ROUND(IF('Indicator Data'!W52&gt;X$195,10,IF('Indicator Data'!W52&lt;X$194,0,10-(X$195-'Indicator Data'!W52)/(X$195-X$194)*10)),1))</f>
        <v>0.9</v>
      </c>
      <c r="Y50" s="77" t="str">
        <f>IF('Indicator Data'!X52="No data","x",ROUND(IF('Indicator Data'!X52&gt;Y$195,10,IF('Indicator Data'!X52&lt;Y$194,0,10-(Y$195-'Indicator Data'!X52)/(Y$195-Y$194)*10)),1))</f>
        <v>x</v>
      </c>
      <c r="Z50" s="78">
        <f t="shared" si="9"/>
        <v>0.9</v>
      </c>
      <c r="AA50" s="92">
        <f>('Indicator Data'!AI52+'Indicator Data'!AH52*0.5+'Indicator Data'!AG52*0.25)/1000</f>
        <v>0</v>
      </c>
      <c r="AB50" s="83">
        <f>AA50*1000/'Indicator Data'!BB52</f>
        <v>0</v>
      </c>
      <c r="AC50" s="78">
        <f t="shared" si="10"/>
        <v>0</v>
      </c>
      <c r="AD50" s="77">
        <f>IF('Indicator Data'!AM52="No data","x",ROUND(IF('Indicator Data'!AM52&lt;$AD$194,10,IF('Indicator Data'!AM52&gt;$AD$195,0,($AD$195-'Indicator Data'!AM52)/($AD$195-$AD$194)*10)),1))</f>
        <v>4.7</v>
      </c>
      <c r="AE50" s="77">
        <f>IF('Indicator Data'!AN52="No data","x",ROUND(IF('Indicator Data'!AN52&gt;$AE$195,10,IF('Indicator Data'!AN52&lt;$AE$194,0,10-($AE$195-'Indicator Data'!AN52)/($AE$195-$AE$194)*10)),1))</f>
        <v>4.9000000000000004</v>
      </c>
      <c r="AF50" s="84" t="str">
        <f>IF('Indicator Data'!AO52="No data","x",ROUND(IF('Indicator Data'!AO52&gt;$AF$195,10,IF('Indicator Data'!AO52&lt;$AF$194,0,10-($AF$195-'Indicator Data'!AO52)/($AF$195-$AF$194)*10)),1))</f>
        <v>x</v>
      </c>
      <c r="AG50" s="84" t="str">
        <f>IF('Indicator Data'!AP52="No data","x",ROUND(IF('Indicator Data'!AP52&gt;$AG$195,10,IF('Indicator Data'!AP52&lt;$AG$194,0,10-($AG$195-'Indicator Data'!AP52)/($AG$195-$AG$194)*10)),1))</f>
        <v>x</v>
      </c>
      <c r="AH50" s="77" t="str">
        <f t="shared" si="11"/>
        <v>x</v>
      </c>
      <c r="AI50" s="78">
        <f t="shared" si="12"/>
        <v>4.8</v>
      </c>
      <c r="AJ50" s="85">
        <f t="shared" si="13"/>
        <v>1.7</v>
      </c>
      <c r="AK50" s="86">
        <f t="shared" si="14"/>
        <v>0.9</v>
      </c>
    </row>
    <row r="51" spans="1:37" s="4" customFormat="1" x14ac:dyDescent="0.25">
      <c r="A51" s="131" t="s">
        <v>90</v>
      </c>
      <c r="B51" s="63" t="s">
        <v>89</v>
      </c>
      <c r="C51" s="77">
        <f>ROUND(IF('Indicator Data'!Q53="No data",IF((0.1233*LN('Indicator Data'!BA53)-0.4559)&gt;C$195,0,IF((0.1233*LN('Indicator Data'!BA53)-0.4559)&lt;C$194,10,(C$195-(0.1233*LN('Indicator Data'!BA53)-0.4559))/(C$195-C$194)*10)),IF('Indicator Data'!Q53&gt;C$195,0,IF('Indicator Data'!Q53&lt;C$194,10,(C$195-'Indicator Data'!Q53)/(C$195-C$194)*10))),1)</f>
        <v>3.8</v>
      </c>
      <c r="D51" s="77">
        <f>IF('Indicator Data'!R53="No data","x",ROUND((IF('Indicator Data'!R53&gt;D$195,10,IF('Indicator Data'!R53&lt;D$194,0,10-(D$195-'Indicator Data'!R53)/(D$195-D$194)*10))),1))</f>
        <v>0</v>
      </c>
      <c r="E51" s="78">
        <f t="shared" si="0"/>
        <v>2.1</v>
      </c>
      <c r="F51" s="77">
        <f>IF('Indicator Data'!AE53="No data","x",ROUND(IF('Indicator Data'!AE53&gt;F$195,10,IF('Indicator Data'!AE53&lt;F$194,0,10-(F$195-'Indicator Data'!AE53)/(F$195-F$194)*10)),1))</f>
        <v>6.7</v>
      </c>
      <c r="G51" s="77">
        <f>IF('Indicator Data'!AF53="No data","x",ROUND(IF('Indicator Data'!AF53&gt;G$195,10,IF('Indicator Data'!AF53&lt;G$194,0,10-(G$195-'Indicator Data'!AF53)/(G$195-G$194)*10)),1))</f>
        <v>5.2</v>
      </c>
      <c r="H51" s="78">
        <f t="shared" si="1"/>
        <v>6</v>
      </c>
      <c r="I51" s="79">
        <f>SUM(IF('Indicator Data'!S53=0,0,'Indicator Data'!S53/1000000),SUM('Indicator Data'!T53:U53))</f>
        <v>417.84984599999996</v>
      </c>
      <c r="J51" s="79">
        <f>I51/'Indicator Data'!BB53*1000000</f>
        <v>39.685788920722793</v>
      </c>
      <c r="K51" s="77">
        <f t="shared" si="2"/>
        <v>0.8</v>
      </c>
      <c r="L51" s="77">
        <f>IF('Indicator Data'!V53="No data","x",ROUND(IF('Indicator Data'!V53&gt;L$195,10,IF('Indicator Data'!V53&lt;L$194,0,10-(L$195-'Indicator Data'!V53)/(L$195-L$194)*10)),1))</f>
        <v>0.2</v>
      </c>
      <c r="M51" s="78">
        <f t="shared" si="3"/>
        <v>0.5</v>
      </c>
      <c r="N51" s="80">
        <f t="shared" si="4"/>
        <v>2.7</v>
      </c>
      <c r="O51" s="92">
        <f>IF(AND('Indicator Data'!AJ53="No data",'Indicator Data'!AK53="No data"),0,SUM('Indicator Data'!AJ53:AL53)/1000)</f>
        <v>0.60799999999999998</v>
      </c>
      <c r="P51" s="77">
        <f t="shared" si="5"/>
        <v>0</v>
      </c>
      <c r="Q51" s="81">
        <f>O51*1000/'Indicator Data'!BB53</f>
        <v>5.7745527238508213E-5</v>
      </c>
      <c r="R51" s="77">
        <f t="shared" si="6"/>
        <v>1.6</v>
      </c>
      <c r="S51" s="82">
        <f t="shared" si="7"/>
        <v>0.8</v>
      </c>
      <c r="T51" s="77">
        <f>IF('Indicator Data'!AB53="No data","x",ROUND(IF('Indicator Data'!AB53&gt;T$195,10,IF('Indicator Data'!AB53&lt;T$194,0,10-(T$195-'Indicator Data'!AB53)/(T$195-T$194)*10)),1))</f>
        <v>1.4</v>
      </c>
      <c r="U51" s="77">
        <f>IF('Indicator Data'!AA53="No data","x",ROUND(IF('Indicator Data'!AA53&gt;U$195,10,IF('Indicator Data'!AA53&lt;U$194,0,10-(U$195-'Indicator Data'!AA53)/(U$195-U$194)*10)),1))</f>
        <v>1.1000000000000001</v>
      </c>
      <c r="V51" s="77">
        <f>IF('Indicator Data'!AD53="No data","x",ROUND(IF('Indicator Data'!AD53&gt;V$195,10,IF('Indicator Data'!AD53&lt;V$194,0,10-(V$195-'Indicator Data'!AD53)/(V$195-V$194)*10)),1))</f>
        <v>0</v>
      </c>
      <c r="W51" s="78">
        <f t="shared" si="8"/>
        <v>0.8</v>
      </c>
      <c r="X51" s="77">
        <f>IF('Indicator Data'!W53="No data","x",ROUND(IF('Indicator Data'!W53&gt;X$195,10,IF('Indicator Data'!W53&lt;X$194,0,10-(X$195-'Indicator Data'!W53)/(X$195-X$194)*10)),1))</f>
        <v>2.2000000000000002</v>
      </c>
      <c r="Y51" s="77">
        <f>IF('Indicator Data'!X53="No data","x",ROUND(IF('Indicator Data'!X53&gt;Y$195,10,IF('Indicator Data'!X53&lt;Y$194,0,10-(Y$195-'Indicator Data'!X53)/(Y$195-Y$194)*10)),1))</f>
        <v>0.9</v>
      </c>
      <c r="Z51" s="78">
        <f t="shared" si="9"/>
        <v>1.6</v>
      </c>
      <c r="AA51" s="92">
        <f>('Indicator Data'!AI53+'Indicator Data'!AH53*0.5+'Indicator Data'!AG53*0.25)/1000</f>
        <v>21.1</v>
      </c>
      <c r="AB51" s="83">
        <f>AA51*1000/'Indicator Data'!BB53</f>
        <v>2.0039977380469135E-3</v>
      </c>
      <c r="AC51" s="78">
        <f t="shared" si="10"/>
        <v>0.2</v>
      </c>
      <c r="AD51" s="77">
        <f>IF('Indicator Data'!AM53="No data","x",ROUND(IF('Indicator Data'!AM53&lt;$AD$194,10,IF('Indicator Data'!AM53&gt;$AD$195,0,($AD$195-'Indicator Data'!AM53)/($AD$195-$AD$194)*10)),1))</f>
        <v>5.2</v>
      </c>
      <c r="AE51" s="77">
        <f>IF('Indicator Data'!AN53="No data","x",ROUND(IF('Indicator Data'!AN53&gt;$AE$195,10,IF('Indicator Data'!AN53&lt;$AE$194,0,10-($AE$195-'Indicator Data'!AN53)/($AE$195-$AE$194)*10)),1))</f>
        <v>2.4</v>
      </c>
      <c r="AF51" s="84">
        <f>IF('Indicator Data'!AO53="No data","x",ROUND(IF('Indicator Data'!AO53&gt;$AF$195,10,IF('Indicator Data'!AO53&lt;$AF$194,0,10-($AF$195-'Indicator Data'!AO53)/($AF$195-$AF$194)*10)),1))</f>
        <v>3.4</v>
      </c>
      <c r="AG51" s="84">
        <f>IF('Indicator Data'!AP53="No data","x",ROUND(IF('Indicator Data'!AP53&gt;$AG$195,10,IF('Indicator Data'!AP53&lt;$AG$194,0,10-($AG$195-'Indicator Data'!AP53)/($AG$195-$AG$194)*10)),1))</f>
        <v>2.6</v>
      </c>
      <c r="AH51" s="77">
        <f t="shared" si="11"/>
        <v>3.2</v>
      </c>
      <c r="AI51" s="78">
        <f t="shared" si="12"/>
        <v>3.6</v>
      </c>
      <c r="AJ51" s="85">
        <f t="shared" si="13"/>
        <v>1.6</v>
      </c>
      <c r="AK51" s="86">
        <f t="shared" si="14"/>
        <v>1.2</v>
      </c>
    </row>
    <row r="52" spans="1:37" s="4" customFormat="1" x14ac:dyDescent="0.25">
      <c r="A52" s="131" t="s">
        <v>93</v>
      </c>
      <c r="B52" s="63" t="s">
        <v>92</v>
      </c>
      <c r="C52" s="77">
        <f>ROUND(IF('Indicator Data'!Q54="No data",IF((0.1233*LN('Indicator Data'!BA54)-0.4559)&gt;C$195,0,IF((0.1233*LN('Indicator Data'!BA54)-0.4559)&lt;C$194,10,(C$195-(0.1233*LN('Indicator Data'!BA54)-0.4559))/(C$195-C$194)*10)),IF('Indicator Data'!Q54&gt;C$195,0,IF('Indicator Data'!Q54&lt;C$194,10,(C$195-'Indicator Data'!Q54)/(C$195-C$194)*10))),1)</f>
        <v>3.7</v>
      </c>
      <c r="D52" s="77" t="str">
        <f>IF('Indicator Data'!R54="No data","x",ROUND((IF('Indicator Data'!R54&gt;D$195,10,IF('Indicator Data'!R54&lt;D$194,0,10-(D$195-'Indicator Data'!R54)/(D$195-D$194)*10))),1))</f>
        <v>x</v>
      </c>
      <c r="E52" s="78">
        <f t="shared" si="0"/>
        <v>3.7</v>
      </c>
      <c r="F52" s="77">
        <f>IF('Indicator Data'!AE54="No data","x",ROUND(IF('Indicator Data'!AE54&gt;F$195,10,IF('Indicator Data'!AE54&lt;F$194,0,10-(F$195-'Indicator Data'!AE54)/(F$195-F$194)*10)),1))</f>
        <v>5.7</v>
      </c>
      <c r="G52" s="77">
        <f>IF('Indicator Data'!AF54="No data","x",ROUND(IF('Indicator Data'!AF54&gt;G$195,10,IF('Indicator Data'!AF54&lt;G$194,0,10-(G$195-'Indicator Data'!AF54)/(G$195-G$194)*10)),1))</f>
        <v>5.4</v>
      </c>
      <c r="H52" s="78">
        <f t="shared" si="1"/>
        <v>5.6</v>
      </c>
      <c r="I52" s="79">
        <f>SUM(IF('Indicator Data'!S54=0,0,'Indicator Data'!S54/1000000),SUM('Indicator Data'!T54:U54))</f>
        <v>312.88935999999995</v>
      </c>
      <c r="J52" s="79">
        <f>I52/'Indicator Data'!BB54*1000000</f>
        <v>19.576934871035292</v>
      </c>
      <c r="K52" s="77">
        <f t="shared" si="2"/>
        <v>0.4</v>
      </c>
      <c r="L52" s="77">
        <f>IF('Indicator Data'!V54="No data","x",ROUND(IF('Indicator Data'!V54&gt;L$195,10,IF('Indicator Data'!V54&lt;L$194,0,10-(L$195-'Indicator Data'!V54)/(L$195-L$194)*10)),1))</f>
        <v>0.1</v>
      </c>
      <c r="M52" s="78">
        <f t="shared" si="3"/>
        <v>0.3</v>
      </c>
      <c r="N52" s="80">
        <f t="shared" si="4"/>
        <v>3.3</v>
      </c>
      <c r="O52" s="92">
        <f>IF(AND('Indicator Data'!AJ54="No data",'Indicator Data'!AK54="No data"),0,SUM('Indicator Data'!AJ54:AL54)/1000)</f>
        <v>122.161</v>
      </c>
      <c r="P52" s="77">
        <f t="shared" si="5"/>
        <v>7</v>
      </c>
      <c r="Q52" s="81">
        <f>O52*1000/'Indicator Data'!BB54</f>
        <v>7.6433981033440781E-3</v>
      </c>
      <c r="R52" s="77">
        <f t="shared" si="6"/>
        <v>5.3</v>
      </c>
      <c r="S52" s="82">
        <f t="shared" si="7"/>
        <v>6.2</v>
      </c>
      <c r="T52" s="77">
        <f>IF('Indicator Data'!AB54="No data","x",ROUND(IF('Indicator Data'!AB54&gt;T$195,10,IF('Indicator Data'!AB54&lt;T$194,0,10-(T$195-'Indicator Data'!AB54)/(T$195-T$194)*10)),1))</f>
        <v>0.8</v>
      </c>
      <c r="U52" s="77">
        <f>IF('Indicator Data'!AA54="No data","x",ROUND(IF('Indicator Data'!AA54&gt;U$195,10,IF('Indicator Data'!AA54&lt;U$194,0,10-(U$195-'Indicator Data'!AA54)/(U$195-U$194)*10)),1))</f>
        <v>1</v>
      </c>
      <c r="V52" s="77">
        <f>IF('Indicator Data'!AD54="No data","x",ROUND(IF('Indicator Data'!AD54&gt;V$195,10,IF('Indicator Data'!AD54&lt;V$194,0,10-(V$195-'Indicator Data'!AD54)/(V$195-V$194)*10)),1))</f>
        <v>0</v>
      </c>
      <c r="W52" s="78">
        <f t="shared" si="8"/>
        <v>0.6</v>
      </c>
      <c r="X52" s="77">
        <f>IF('Indicator Data'!W54="No data","x",ROUND(IF('Indicator Data'!W54&gt;X$195,10,IF('Indicator Data'!W54&lt;X$194,0,10-(X$195-'Indicator Data'!W54)/(X$195-X$194)*10)),1))</f>
        <v>1.7</v>
      </c>
      <c r="Y52" s="77">
        <f>IF('Indicator Data'!X54="No data","x",ROUND(IF('Indicator Data'!X54&gt;Y$195,10,IF('Indicator Data'!X54&lt;Y$194,0,10-(Y$195-'Indicator Data'!X54)/(Y$195-Y$194)*10)),1))</f>
        <v>1.4</v>
      </c>
      <c r="Z52" s="78">
        <f t="shared" si="9"/>
        <v>1.6</v>
      </c>
      <c r="AA52" s="92">
        <f>('Indicator Data'!AI54+'Indicator Data'!AH54*0.5+'Indicator Data'!AG54*0.25)/1000</f>
        <v>8.3770000000000007</v>
      </c>
      <c r="AB52" s="83">
        <f>AA52*1000/'Indicator Data'!BB54</f>
        <v>5.2413410099551696E-4</v>
      </c>
      <c r="AC52" s="78">
        <f t="shared" si="10"/>
        <v>0.1</v>
      </c>
      <c r="AD52" s="77">
        <f>IF('Indicator Data'!AM54="No data","x",ROUND(IF('Indicator Data'!AM54&lt;$AD$194,10,IF('Indicator Data'!AM54&gt;$AD$195,0,($AD$195-'Indicator Data'!AM54)/($AD$195-$AD$194)*10)),1))</f>
        <v>5.0999999999999996</v>
      </c>
      <c r="AE52" s="77">
        <f>IF('Indicator Data'!AN54="No data","x",ROUND(IF('Indicator Data'!AN54&gt;$AE$195,10,IF('Indicator Data'!AN54&lt;$AE$194,0,10-($AE$195-'Indicator Data'!AN54)/($AE$195-$AE$194)*10)),1))</f>
        <v>2</v>
      </c>
      <c r="AF52" s="84">
        <f>IF('Indicator Data'!AO54="No data","x",ROUND(IF('Indicator Data'!AO54&gt;$AF$195,10,IF('Indicator Data'!AO54&lt;$AF$194,0,10-($AF$195-'Indicator Data'!AO54)/($AF$195-$AF$194)*10)),1))</f>
        <v>2.7</v>
      </c>
      <c r="AG52" s="84">
        <f>IF('Indicator Data'!AP54="No data","x",ROUND(IF('Indicator Data'!AP54&gt;$AG$195,10,IF('Indicator Data'!AP54&lt;$AG$194,0,10-($AG$195-'Indicator Data'!AP54)/($AG$195-$AG$194)*10)),1))</f>
        <v>2.9</v>
      </c>
      <c r="AH52" s="77">
        <f t="shared" si="11"/>
        <v>2.7</v>
      </c>
      <c r="AI52" s="78">
        <f t="shared" si="12"/>
        <v>3.3</v>
      </c>
      <c r="AJ52" s="85">
        <f t="shared" si="13"/>
        <v>1.5</v>
      </c>
      <c r="AK52" s="86">
        <f t="shared" si="14"/>
        <v>4.2</v>
      </c>
    </row>
    <row r="53" spans="1:37" s="4" customFormat="1" x14ac:dyDescent="0.25">
      <c r="A53" s="131" t="s">
        <v>95</v>
      </c>
      <c r="B53" s="63" t="s">
        <v>94</v>
      </c>
      <c r="C53" s="77">
        <f>ROUND(IF('Indicator Data'!Q55="No data",IF((0.1233*LN('Indicator Data'!BA55)-0.4559)&gt;C$195,0,IF((0.1233*LN('Indicator Data'!BA55)-0.4559)&lt;C$194,10,(C$195-(0.1233*LN('Indicator Data'!BA55)-0.4559))/(C$195-C$194)*10)),IF('Indicator Data'!Q55&gt;C$195,0,IF('Indicator Data'!Q55&lt;C$194,10,(C$195-'Indicator Data'!Q55)/(C$195-C$194)*10))),1)</f>
        <v>4.0999999999999996</v>
      </c>
      <c r="D53" s="77">
        <f>IF('Indicator Data'!R55="No data","x",ROUND((IF('Indicator Data'!R55&gt;D$195,10,IF('Indicator Data'!R55&lt;D$194,0,10-(D$195-'Indicator Data'!R55)/(D$195-D$194)*10))),1))</f>
        <v>0</v>
      </c>
      <c r="E53" s="78">
        <f t="shared" si="0"/>
        <v>2.2999999999999998</v>
      </c>
      <c r="F53" s="77">
        <f>IF('Indicator Data'!AE55="No data","x",ROUND(IF('Indicator Data'!AE55&gt;F$195,10,IF('Indicator Data'!AE55&lt;F$194,0,10-(F$195-'Indicator Data'!AE55)/(F$195-F$194)*10)),1))</f>
        <v>7.7</v>
      </c>
      <c r="G53" s="77">
        <f>IF('Indicator Data'!AF55="No data","x",ROUND(IF('Indicator Data'!AF55&gt;G$195,10,IF('Indicator Data'!AF55&lt;G$194,0,10-(G$195-'Indicator Data'!AF55)/(G$195-G$194)*10)),1))</f>
        <v>1.4</v>
      </c>
      <c r="H53" s="78">
        <f t="shared" si="1"/>
        <v>4.5999999999999996</v>
      </c>
      <c r="I53" s="79">
        <f>SUM(IF('Indicator Data'!S55=0,0,'Indicator Data'!S55/1000000),SUM('Indicator Data'!T55:U55))</f>
        <v>7507.7744580000008</v>
      </c>
      <c r="J53" s="79">
        <f>I53/'Indicator Data'!BB55*1000000</f>
        <v>90.03559256586351</v>
      </c>
      <c r="K53" s="77">
        <f t="shared" si="2"/>
        <v>1.8</v>
      </c>
      <c r="L53" s="77">
        <f>IF('Indicator Data'!V55="No data","x",ROUND(IF('Indicator Data'!V55&gt;L$195,10,IF('Indicator Data'!V55&lt;L$194,0,10-(L$195-'Indicator Data'!V55)/(L$195-L$194)*10)),1))</f>
        <v>1.4</v>
      </c>
      <c r="M53" s="78">
        <f t="shared" si="3"/>
        <v>1.6</v>
      </c>
      <c r="N53" s="80">
        <f t="shared" si="4"/>
        <v>2.7</v>
      </c>
      <c r="O53" s="92">
        <f>IF(AND('Indicator Data'!AJ55="No data",'Indicator Data'!AK55="No data"),0,SUM('Indicator Data'!AJ55:AL55)/1000)</f>
        <v>231.71600000000001</v>
      </c>
      <c r="P53" s="77">
        <f t="shared" si="5"/>
        <v>7.9</v>
      </c>
      <c r="Q53" s="81">
        <f>O53*1000/'Indicator Data'!BB55</f>
        <v>2.7788111488566544E-3</v>
      </c>
      <c r="R53" s="77">
        <f t="shared" si="6"/>
        <v>4.0999999999999996</v>
      </c>
      <c r="S53" s="82">
        <f t="shared" si="7"/>
        <v>6</v>
      </c>
      <c r="T53" s="77">
        <f>IF('Indicator Data'!AB55="No data","x",ROUND(IF('Indicator Data'!AB55&gt;T$195,10,IF('Indicator Data'!AB55&lt;T$194,0,10-(T$195-'Indicator Data'!AB55)/(T$195-T$194)*10)),1))</f>
        <v>0.2</v>
      </c>
      <c r="U53" s="77">
        <f>IF('Indicator Data'!AA55="No data","x",ROUND(IF('Indicator Data'!AA55&gt;U$195,10,IF('Indicator Data'!AA55&lt;U$194,0,10-(U$195-'Indicator Data'!AA55)/(U$195-U$194)*10)),1))</f>
        <v>0.3</v>
      </c>
      <c r="V53" s="77">
        <f>IF('Indicator Data'!AD55="No data","x",ROUND(IF('Indicator Data'!AD55&gt;V$195,10,IF('Indicator Data'!AD55&lt;V$194,0,10-(V$195-'Indicator Data'!AD55)/(V$195-V$194)*10)),1))</f>
        <v>0</v>
      </c>
      <c r="W53" s="78">
        <f t="shared" si="8"/>
        <v>0.2</v>
      </c>
      <c r="X53" s="77">
        <f>IF('Indicator Data'!W55="No data","x",ROUND(IF('Indicator Data'!W55&gt;X$195,10,IF('Indicator Data'!W55&lt;X$194,0,10-(X$195-'Indicator Data'!W55)/(X$195-X$194)*10)),1))</f>
        <v>1.7</v>
      </c>
      <c r="Y53" s="77">
        <f>IF('Indicator Data'!X55="No data","x",ROUND(IF('Indicator Data'!X55&gt;Y$195,10,IF('Indicator Data'!X55&lt;Y$194,0,10-(Y$195-'Indicator Data'!X55)/(Y$195-Y$194)*10)),1))</f>
        <v>1.5</v>
      </c>
      <c r="Z53" s="78">
        <f t="shared" si="9"/>
        <v>1.6</v>
      </c>
      <c r="AA53" s="92">
        <f>('Indicator Data'!AI55+'Indicator Data'!AH55*0.5+'Indicator Data'!AG55*0.25)/1000</f>
        <v>0</v>
      </c>
      <c r="AB53" s="83">
        <f>AA53*1000/'Indicator Data'!BB55</f>
        <v>0</v>
      </c>
      <c r="AC53" s="78">
        <f t="shared" si="10"/>
        <v>0</v>
      </c>
      <c r="AD53" s="77">
        <f>IF('Indicator Data'!AM55="No data","x",ROUND(IF('Indicator Data'!AM55&lt;$AD$194,10,IF('Indicator Data'!AM55&gt;$AD$195,0,($AD$195-'Indicator Data'!AM55)/($AD$195-$AD$194)*10)),1))</f>
        <v>0</v>
      </c>
      <c r="AE53" s="77">
        <f>IF('Indicator Data'!AN55="No data","x",ROUND(IF('Indicator Data'!AN55&gt;$AE$195,10,IF('Indicator Data'!AN55&lt;$AE$194,0,10-($AE$195-'Indicator Data'!AN55)/($AE$195-$AE$194)*10)),1))</f>
        <v>0</v>
      </c>
      <c r="AF53" s="84">
        <f>IF('Indicator Data'!AO55="No data","x",ROUND(IF('Indicator Data'!AO55&gt;$AF$195,10,IF('Indicator Data'!AO55&lt;$AF$194,0,10-($AF$195-'Indicator Data'!AO55)/($AF$195-$AF$194)*10)),1))</f>
        <v>7.2</v>
      </c>
      <c r="AG53" s="84">
        <f>IF('Indicator Data'!AP55="No data","x",ROUND(IF('Indicator Data'!AP55&gt;$AG$195,10,IF('Indicator Data'!AP55&lt;$AG$194,0,10-($AG$195-'Indicator Data'!AP55)/($AG$195-$AG$194)*10)),1))</f>
        <v>4.9000000000000004</v>
      </c>
      <c r="AH53" s="77">
        <f t="shared" si="11"/>
        <v>6.7</v>
      </c>
      <c r="AI53" s="78">
        <f t="shared" si="12"/>
        <v>2.2000000000000002</v>
      </c>
      <c r="AJ53" s="85">
        <f t="shared" si="13"/>
        <v>1</v>
      </c>
      <c r="AK53" s="86">
        <f t="shared" si="14"/>
        <v>3.9</v>
      </c>
    </row>
    <row r="54" spans="1:37" s="4" customFormat="1" x14ac:dyDescent="0.25">
      <c r="A54" s="131" t="s">
        <v>97</v>
      </c>
      <c r="B54" s="63" t="s">
        <v>96</v>
      </c>
      <c r="C54" s="77">
        <f>ROUND(IF('Indicator Data'!Q56="No data",IF((0.1233*LN('Indicator Data'!BA56)-0.4559)&gt;C$195,0,IF((0.1233*LN('Indicator Data'!BA56)-0.4559)&lt;C$194,10,(C$195-(0.1233*LN('Indicator Data'!BA56)-0.4559))/(C$195-C$194)*10)),IF('Indicator Data'!Q56&gt;C$195,0,IF('Indicator Data'!Q56&lt;C$194,10,(C$195-'Indicator Data'!Q56)/(C$195-C$194)*10))),1)</f>
        <v>4.4000000000000004</v>
      </c>
      <c r="D54" s="77" t="str">
        <f>IF('Indicator Data'!R56="No data","x",ROUND((IF('Indicator Data'!R56&gt;D$195,10,IF('Indicator Data'!R56&lt;D$194,0,10-(D$195-'Indicator Data'!R56)/(D$195-D$194)*10))),1))</f>
        <v>x</v>
      </c>
      <c r="E54" s="78">
        <f t="shared" si="0"/>
        <v>4.4000000000000004</v>
      </c>
      <c r="F54" s="77">
        <f>IF('Indicator Data'!AE56="No data","x",ROUND(IF('Indicator Data'!AE56&gt;F$195,10,IF('Indicator Data'!AE56&lt;F$194,0,10-(F$195-'Indicator Data'!AE56)/(F$195-F$194)*10)),1))</f>
        <v>5.9</v>
      </c>
      <c r="G54" s="77">
        <f>IF('Indicator Data'!AF56="No data","x",ROUND(IF('Indicator Data'!AF56&gt;G$195,10,IF('Indicator Data'!AF56&lt;G$194,0,10-(G$195-'Indicator Data'!AF56)/(G$195-G$194)*10)),1))</f>
        <v>4.2</v>
      </c>
      <c r="H54" s="78">
        <f t="shared" si="1"/>
        <v>5.0999999999999996</v>
      </c>
      <c r="I54" s="79">
        <f>SUM(IF('Indicator Data'!S56=0,0,'Indicator Data'!S56/1000000),SUM('Indicator Data'!T56:U56))</f>
        <v>404.71149399999996</v>
      </c>
      <c r="J54" s="79">
        <f>I54/'Indicator Data'!BB56*1000000</f>
        <v>63.397120376856734</v>
      </c>
      <c r="K54" s="77">
        <f t="shared" si="2"/>
        <v>1.3</v>
      </c>
      <c r="L54" s="77">
        <f>IF('Indicator Data'!V56="No data","x",ROUND(IF('Indicator Data'!V56&gt;L$195,10,IF('Indicator Data'!V56&lt;L$194,0,10-(L$195-'Indicator Data'!V56)/(L$195-L$194)*10)),1))</f>
        <v>0.5</v>
      </c>
      <c r="M54" s="78">
        <f t="shared" si="3"/>
        <v>0.9</v>
      </c>
      <c r="N54" s="80">
        <f t="shared" si="4"/>
        <v>3.7</v>
      </c>
      <c r="O54" s="92">
        <f>IF(AND('Indicator Data'!AJ56="No data",'Indicator Data'!AK56="No data"),0,SUM('Indicator Data'!AJ56:AL56)/1000)</f>
        <v>3.9E-2</v>
      </c>
      <c r="P54" s="77">
        <f t="shared" si="5"/>
        <v>0</v>
      </c>
      <c r="Q54" s="81">
        <f>O54*1000/'Indicator Data'!BB56</f>
        <v>6.1092598835293104E-6</v>
      </c>
      <c r="R54" s="77">
        <f t="shared" si="6"/>
        <v>0</v>
      </c>
      <c r="S54" s="82">
        <f t="shared" si="7"/>
        <v>0</v>
      </c>
      <c r="T54" s="77">
        <f>IF('Indicator Data'!AB56="No data","x",ROUND(IF('Indicator Data'!AB56&gt;T$195,10,IF('Indicator Data'!AB56&lt;T$194,0,10-(T$195-'Indicator Data'!AB56)/(T$195-T$194)*10)),1))</f>
        <v>1</v>
      </c>
      <c r="U54" s="77">
        <f>IF('Indicator Data'!AA56="No data","x",ROUND(IF('Indicator Data'!AA56&gt;U$195,10,IF('Indicator Data'!AA56&lt;U$194,0,10-(U$195-'Indicator Data'!AA56)/(U$195-U$194)*10)),1))</f>
        <v>0.7</v>
      </c>
      <c r="V54" s="77">
        <f>IF('Indicator Data'!AD56="No data","x",ROUND(IF('Indicator Data'!AD56&gt;V$195,10,IF('Indicator Data'!AD56&lt;V$194,0,10-(V$195-'Indicator Data'!AD56)/(V$195-V$194)*10)),1))</f>
        <v>0</v>
      </c>
      <c r="W54" s="78">
        <f t="shared" si="8"/>
        <v>0.6</v>
      </c>
      <c r="X54" s="77">
        <f>IF('Indicator Data'!W56="No data","x",ROUND(IF('Indicator Data'!W56&gt;X$195,10,IF('Indicator Data'!W56&lt;X$194,0,10-(X$195-'Indicator Data'!W56)/(X$195-X$194)*10)),1))</f>
        <v>1.2</v>
      </c>
      <c r="Y54" s="77">
        <f>IF('Indicator Data'!X56="No data","x",ROUND(IF('Indicator Data'!X56&gt;Y$195,10,IF('Indicator Data'!X56&lt;Y$194,0,10-(Y$195-'Indicator Data'!X56)/(Y$195-Y$194)*10)),1))</f>
        <v>1.5</v>
      </c>
      <c r="Z54" s="78">
        <f t="shared" si="9"/>
        <v>1.4</v>
      </c>
      <c r="AA54" s="92">
        <f>('Indicator Data'!AI56+'Indicator Data'!AH56*0.5+'Indicator Data'!AG56*0.25)/1000</f>
        <v>111.39149999999999</v>
      </c>
      <c r="AB54" s="83">
        <f>AA54*1000/'Indicator Data'!BB56</f>
        <v>1.744922108502962E-2</v>
      </c>
      <c r="AC54" s="78">
        <f t="shared" si="10"/>
        <v>1.7</v>
      </c>
      <c r="AD54" s="77">
        <f>IF('Indicator Data'!AM56="No data","x",ROUND(IF('Indicator Data'!AM56&lt;$AD$194,10,IF('Indicator Data'!AM56&gt;$AD$195,0,($AD$195-'Indicator Data'!AM56)/($AD$195-$AD$194)*10)),1))</f>
        <v>4.8</v>
      </c>
      <c r="AE54" s="77">
        <f>IF('Indicator Data'!AN56="No data","x",ROUND(IF('Indicator Data'!AN56&gt;$AE$195,10,IF('Indicator Data'!AN56&lt;$AE$194,0,10-($AE$195-'Indicator Data'!AN56)/($AE$195-$AE$194)*10)),1))</f>
        <v>2.5</v>
      </c>
      <c r="AF54" s="84">
        <f>IF('Indicator Data'!AO56="No data","x",ROUND(IF('Indicator Data'!AO56&gt;$AF$195,10,IF('Indicator Data'!AO56&lt;$AF$194,0,10-($AF$195-'Indicator Data'!AO56)/($AF$195-$AF$194)*10)),1))</f>
        <v>3.6</v>
      </c>
      <c r="AG54" s="84">
        <f>IF('Indicator Data'!AP56="No data","x",ROUND(IF('Indicator Data'!AP56&gt;$AG$195,10,IF('Indicator Data'!AP56&lt;$AG$194,0,10-($AG$195-'Indicator Data'!AP56)/($AG$195-$AG$194)*10)),1))</f>
        <v>1.5</v>
      </c>
      <c r="AH54" s="77">
        <f t="shared" si="11"/>
        <v>3.2</v>
      </c>
      <c r="AI54" s="78">
        <f t="shared" si="12"/>
        <v>3.5</v>
      </c>
      <c r="AJ54" s="85">
        <f t="shared" si="13"/>
        <v>1.9</v>
      </c>
      <c r="AK54" s="86">
        <f t="shared" si="14"/>
        <v>1</v>
      </c>
    </row>
    <row r="55" spans="1:37" s="4" customFormat="1" x14ac:dyDescent="0.25">
      <c r="A55" s="131" t="s">
        <v>99</v>
      </c>
      <c r="B55" s="63" t="s">
        <v>98</v>
      </c>
      <c r="C55" s="77">
        <f>ROUND(IF('Indicator Data'!Q57="No data",IF((0.1233*LN('Indicator Data'!BA57)-0.4559)&gt;C$195,0,IF((0.1233*LN('Indicator Data'!BA57)-0.4559)&lt;C$194,10,(C$195-(0.1233*LN('Indicator Data'!BA57)-0.4559))/(C$195-C$194)*10)),IF('Indicator Data'!Q57&gt;C$195,0,IF('Indicator Data'!Q57&lt;C$194,10,(C$195-'Indicator Data'!Q57)/(C$195-C$194)*10))),1)</f>
        <v>6.1</v>
      </c>
      <c r="D55" s="77" t="str">
        <f>IF('Indicator Data'!R57="No data","x",ROUND((IF('Indicator Data'!R57&gt;D$195,10,IF('Indicator Data'!R57&lt;D$194,0,10-(D$195-'Indicator Data'!R57)/(D$195-D$194)*10))),1))</f>
        <v>x</v>
      </c>
      <c r="E55" s="78">
        <f t="shared" si="0"/>
        <v>6.1</v>
      </c>
      <c r="F55" s="77" t="str">
        <f>IF('Indicator Data'!AE57="No data","x",ROUND(IF('Indicator Data'!AE57&gt;F$195,10,IF('Indicator Data'!AE57&lt;F$194,0,10-(F$195-'Indicator Data'!AE57)/(F$195-F$194)*10)),1))</f>
        <v>x</v>
      </c>
      <c r="G55" s="77" t="str">
        <f>IF('Indicator Data'!AF57="No data","x",ROUND(IF('Indicator Data'!AF57&gt;G$195,10,IF('Indicator Data'!AF57&lt;G$194,0,10-(G$195-'Indicator Data'!AF57)/(G$195-G$194)*10)),1))</f>
        <v>x</v>
      </c>
      <c r="H55" s="78" t="str">
        <f t="shared" si="1"/>
        <v>x</v>
      </c>
      <c r="I55" s="79">
        <f>SUM(IF('Indicator Data'!S57=0,0,'Indicator Data'!S57/1000000),SUM('Indicator Data'!T57:U57))</f>
        <v>18.73</v>
      </c>
      <c r="J55" s="79">
        <f>I55/'Indicator Data'!BB57*1000000</f>
        <v>24.072662683260052</v>
      </c>
      <c r="K55" s="77">
        <f t="shared" si="2"/>
        <v>0.5</v>
      </c>
      <c r="L55" s="77">
        <f>IF('Indicator Data'!V57="No data","x",ROUND(IF('Indicator Data'!V57&gt;L$195,10,IF('Indicator Data'!V57&lt;L$194,0,10-(L$195-'Indicator Data'!V57)/(L$195-L$194)*10)),1))</f>
        <v>0</v>
      </c>
      <c r="M55" s="78">
        <f t="shared" si="3"/>
        <v>0.3</v>
      </c>
      <c r="N55" s="80">
        <f t="shared" si="4"/>
        <v>4.2</v>
      </c>
      <c r="O55" s="92">
        <f>IF(AND('Indicator Data'!AJ57="No data",'Indicator Data'!AK57="No data"),0,SUM('Indicator Data'!AJ57:AL57)/1000)</f>
        <v>0</v>
      </c>
      <c r="P55" s="77">
        <f t="shared" si="5"/>
        <v>0</v>
      </c>
      <c r="Q55" s="81">
        <f>O55*1000/'Indicator Data'!BB57</f>
        <v>0</v>
      </c>
      <c r="R55" s="77">
        <f t="shared" si="6"/>
        <v>0</v>
      </c>
      <c r="S55" s="82">
        <f t="shared" si="7"/>
        <v>0</v>
      </c>
      <c r="T55" s="77">
        <f>IF('Indicator Data'!AB57="No data","x",ROUND(IF('Indicator Data'!AB57&gt;T$195,10,IF('Indicator Data'!AB57&lt;T$194,0,10-(T$195-'Indicator Data'!AB57)/(T$195-T$194)*10)),1))</f>
        <v>10</v>
      </c>
      <c r="U55" s="77">
        <f>IF('Indicator Data'!AA57="No data","x",ROUND(IF('Indicator Data'!AA57&gt;U$195,10,IF('Indicator Data'!AA57&lt;U$194,0,10-(U$195-'Indicator Data'!AA57)/(U$195-U$194)*10)),1))</f>
        <v>2.6</v>
      </c>
      <c r="V55" s="77">
        <f>IF('Indicator Data'!AD57="No data","x",ROUND(IF('Indicator Data'!AD57&gt;V$195,10,IF('Indicator Data'!AD57&lt;V$194,0,10-(V$195-'Indicator Data'!AD57)/(V$195-V$194)*10)),1))</f>
        <v>10</v>
      </c>
      <c r="W55" s="78">
        <f t="shared" si="8"/>
        <v>7.5</v>
      </c>
      <c r="X55" s="77">
        <f>IF('Indicator Data'!W57="No data","x",ROUND(IF('Indicator Data'!W57&gt;X$195,10,IF('Indicator Data'!W57&lt;X$194,0,10-(X$195-'Indicator Data'!W57)/(X$195-X$194)*10)),1))</f>
        <v>7.4</v>
      </c>
      <c r="Y55" s="77">
        <f>IF('Indicator Data'!X57="No data","x",ROUND(IF('Indicator Data'!X57&gt;Y$195,10,IF('Indicator Data'!X57&lt;Y$194,0,10-(Y$195-'Indicator Data'!X57)/(Y$195-Y$194)*10)),1))</f>
        <v>2.4</v>
      </c>
      <c r="Z55" s="78">
        <f t="shared" si="9"/>
        <v>4.9000000000000004</v>
      </c>
      <c r="AA55" s="92">
        <f>('Indicator Data'!AI57+'Indicator Data'!AH57*0.5+'Indicator Data'!AG57*0.25)/1000</f>
        <v>0</v>
      </c>
      <c r="AB55" s="83">
        <f>AA55*1000/'Indicator Data'!BB57</f>
        <v>0</v>
      </c>
      <c r="AC55" s="78">
        <f t="shared" si="10"/>
        <v>0</v>
      </c>
      <c r="AD55" s="77">
        <f>IF('Indicator Data'!AM57="No data","x",ROUND(IF('Indicator Data'!AM57&lt;$AD$194,10,IF('Indicator Data'!AM57&gt;$AD$195,0,($AD$195-'Indicator Data'!AM57)/($AD$195-$AD$194)*10)),1))</f>
        <v>3.3</v>
      </c>
      <c r="AE55" s="77">
        <f>IF('Indicator Data'!AN57="No data","x",ROUND(IF('Indicator Data'!AN57&gt;$AE$195,10,IF('Indicator Data'!AN57&lt;$AE$194,0,10-($AE$195-'Indicator Data'!AN57)/($AE$195-$AE$194)*10)),1))</f>
        <v>0</v>
      </c>
      <c r="AF55" s="84" t="str">
        <f>IF('Indicator Data'!AO57="No data","x",ROUND(IF('Indicator Data'!AO57&gt;$AF$195,10,IF('Indicator Data'!AO57&lt;$AF$194,0,10-($AF$195-'Indicator Data'!AO57)/($AF$195-$AF$194)*10)),1))</f>
        <v>x</v>
      </c>
      <c r="AG55" s="84" t="str">
        <f>IF('Indicator Data'!AP57="No data","x",ROUND(IF('Indicator Data'!AP57&gt;$AG$195,10,IF('Indicator Data'!AP57&lt;$AG$194,0,10-($AG$195-'Indicator Data'!AP57)/($AG$195-$AG$194)*10)),1))</f>
        <v>x</v>
      </c>
      <c r="AH55" s="77" t="str">
        <f t="shared" si="11"/>
        <v>x</v>
      </c>
      <c r="AI55" s="78">
        <f t="shared" si="12"/>
        <v>1.7</v>
      </c>
      <c r="AJ55" s="85">
        <f t="shared" si="13"/>
        <v>4.2</v>
      </c>
      <c r="AK55" s="86">
        <f t="shared" si="14"/>
        <v>2.2999999999999998</v>
      </c>
    </row>
    <row r="56" spans="1:37" s="4" customFormat="1" x14ac:dyDescent="0.25">
      <c r="A56" s="131" t="s">
        <v>101</v>
      </c>
      <c r="B56" s="63" t="s">
        <v>100</v>
      </c>
      <c r="C56" s="77">
        <f>ROUND(IF('Indicator Data'!Q58="No data",IF((0.1233*LN('Indicator Data'!BA58)-0.4559)&gt;C$195,0,IF((0.1233*LN('Indicator Data'!BA58)-0.4559)&lt;C$194,10,(C$195-(0.1233*LN('Indicator Data'!BA58)-0.4559))/(C$195-C$194)*10)),IF('Indicator Data'!Q58&gt;C$195,0,IF('Indicator Data'!Q58&lt;C$194,10,(C$195-'Indicator Data'!Q58)/(C$195-C$194)*10))),1)</f>
        <v>8.8000000000000007</v>
      </c>
      <c r="D56" s="77" t="str">
        <f>IF('Indicator Data'!R58="No data","x",ROUND((IF('Indicator Data'!R58&gt;D$195,10,IF('Indicator Data'!R58&lt;D$194,0,10-(D$195-'Indicator Data'!R58)/(D$195-D$194)*10))),1))</f>
        <v>x</v>
      </c>
      <c r="E56" s="78">
        <f t="shared" si="0"/>
        <v>8.8000000000000007</v>
      </c>
      <c r="F56" s="77" t="str">
        <f>IF('Indicator Data'!AE58="No data","x",ROUND(IF('Indicator Data'!AE58&gt;F$195,10,IF('Indicator Data'!AE58&lt;F$194,0,10-(F$195-'Indicator Data'!AE58)/(F$195-F$194)*10)),1))</f>
        <v>x</v>
      </c>
      <c r="G56" s="77" t="str">
        <f>IF('Indicator Data'!AF58="No data","x",ROUND(IF('Indicator Data'!AF58&gt;G$195,10,IF('Indicator Data'!AF58&lt;G$194,0,10-(G$195-'Indicator Data'!AF58)/(G$195-G$194)*10)),1))</f>
        <v>x</v>
      </c>
      <c r="H56" s="78" t="str">
        <f t="shared" si="1"/>
        <v>x</v>
      </c>
      <c r="I56" s="79">
        <f>SUM(IF('Indicator Data'!S58=0,0,'Indicator Data'!S58/1000000),SUM('Indicator Data'!T58:U58))</f>
        <v>227.76314600000001</v>
      </c>
      <c r="J56" s="79">
        <f>I56/'Indicator Data'!BB58*1000000</f>
        <v>34.846544217903556</v>
      </c>
      <c r="K56" s="77">
        <f t="shared" si="2"/>
        <v>0.7</v>
      </c>
      <c r="L56" s="77">
        <f>IF('Indicator Data'!V58="No data","x",ROUND(IF('Indicator Data'!V58&gt;L$195,10,IF('Indicator Data'!V58&lt;L$194,0,10-(L$195-'Indicator Data'!V58)/(L$195-L$194)*10)),1))</f>
        <v>1.6</v>
      </c>
      <c r="M56" s="78">
        <f t="shared" si="3"/>
        <v>1.2</v>
      </c>
      <c r="N56" s="80">
        <f t="shared" si="4"/>
        <v>6.3</v>
      </c>
      <c r="O56" s="92">
        <f>IF(AND('Indicator Data'!AJ58="No data",'Indicator Data'!AK58="No data"),0,SUM('Indicator Data'!AJ58:AL58)/1000)</f>
        <v>12.942</v>
      </c>
      <c r="P56" s="77">
        <f t="shared" si="5"/>
        <v>3.7</v>
      </c>
      <c r="Q56" s="81">
        <f>O56*1000/'Indicator Data'!BB58</f>
        <v>1.9800568405746724E-3</v>
      </c>
      <c r="R56" s="77">
        <f t="shared" si="6"/>
        <v>3.8</v>
      </c>
      <c r="S56" s="82">
        <f t="shared" si="7"/>
        <v>3.8</v>
      </c>
      <c r="T56" s="77">
        <f>IF('Indicator Data'!AB58="No data","x",ROUND(IF('Indicator Data'!AB58&gt;T$195,10,IF('Indicator Data'!AB58&lt;T$194,0,10-(T$195-'Indicator Data'!AB58)/(T$195-T$194)*10)),1))</f>
        <v>1.2</v>
      </c>
      <c r="U56" s="77">
        <f>IF('Indicator Data'!AA58="No data","x",ROUND(IF('Indicator Data'!AA58&gt;U$195,10,IF('Indicator Data'!AA58&lt;U$194,0,10-(U$195-'Indicator Data'!AA58)/(U$195-U$194)*10)),1))</f>
        <v>1.7</v>
      </c>
      <c r="V56" s="77">
        <f>IF('Indicator Data'!AD58="No data","x",ROUND(IF('Indicator Data'!AD58&gt;V$195,10,IF('Indicator Data'!AD58&lt;V$194,0,10-(V$195-'Indicator Data'!AD58)/(V$195-V$194)*10)),1))</f>
        <v>0.1</v>
      </c>
      <c r="W56" s="78">
        <f t="shared" si="8"/>
        <v>1</v>
      </c>
      <c r="X56" s="77">
        <f>IF('Indicator Data'!W58="No data","x",ROUND(IF('Indicator Data'!W58&gt;X$195,10,IF('Indicator Data'!W58&lt;X$194,0,10-(X$195-'Indicator Data'!W58)/(X$195-X$194)*10)),1))</f>
        <v>3.8</v>
      </c>
      <c r="Y56" s="77">
        <f>IF('Indicator Data'!X58="No data","x",ROUND(IF('Indicator Data'!X58&gt;Y$195,10,IF('Indicator Data'!X58&lt;Y$194,0,10-(Y$195-'Indicator Data'!X58)/(Y$195-Y$194)*10)),1))</f>
        <v>7.7</v>
      </c>
      <c r="Z56" s="78">
        <f t="shared" si="9"/>
        <v>5.8</v>
      </c>
      <c r="AA56" s="92">
        <f>('Indicator Data'!AI58+'Indicator Data'!AH58*0.5+'Indicator Data'!AG58*0.25)/1000</f>
        <v>0</v>
      </c>
      <c r="AB56" s="83">
        <f>AA56*1000/'Indicator Data'!BB58</f>
        <v>0</v>
      </c>
      <c r="AC56" s="78">
        <f t="shared" si="10"/>
        <v>0</v>
      </c>
      <c r="AD56" s="77">
        <f>IF('Indicator Data'!AM58="No data","x",ROUND(IF('Indicator Data'!AM58&lt;$AD$194,10,IF('Indicator Data'!AM58&gt;$AD$195,0,($AD$195-'Indicator Data'!AM58)/($AD$195-$AD$194)*10)),1))</f>
        <v>9.6</v>
      </c>
      <c r="AE56" s="77">
        <f>IF('Indicator Data'!AN58="No data","x",ROUND(IF('Indicator Data'!AN58&gt;$AE$195,10,IF('Indicator Data'!AN58&lt;$AE$194,0,10-($AE$195-'Indicator Data'!AN58)/($AE$195-$AE$194)*10)),1))</f>
        <v>10</v>
      </c>
      <c r="AF56" s="84" t="str">
        <f>IF('Indicator Data'!AO58="No data","x",ROUND(IF('Indicator Data'!AO58&gt;$AF$195,10,IF('Indicator Data'!AO58&lt;$AF$194,0,10-($AF$195-'Indicator Data'!AO58)/($AF$195-$AF$194)*10)),1))</f>
        <v>x</v>
      </c>
      <c r="AG56" s="84" t="str">
        <f>IF('Indicator Data'!AP58="No data","x",ROUND(IF('Indicator Data'!AP58&gt;$AG$195,10,IF('Indicator Data'!AP58&lt;$AG$194,0,10-($AG$195-'Indicator Data'!AP58)/($AG$195-$AG$194)*10)),1))</f>
        <v>x</v>
      </c>
      <c r="AH56" s="77" t="str">
        <f t="shared" si="11"/>
        <v>x</v>
      </c>
      <c r="AI56" s="78">
        <f t="shared" si="12"/>
        <v>9.8000000000000007</v>
      </c>
      <c r="AJ56" s="85">
        <f t="shared" si="13"/>
        <v>5.8</v>
      </c>
      <c r="AK56" s="86">
        <f t="shared" si="14"/>
        <v>4.9000000000000004</v>
      </c>
    </row>
    <row r="57" spans="1:37" s="4" customFormat="1" x14ac:dyDescent="0.25">
      <c r="A57" s="131" t="s">
        <v>103</v>
      </c>
      <c r="B57" s="63" t="s">
        <v>102</v>
      </c>
      <c r="C57" s="77">
        <f>ROUND(IF('Indicator Data'!Q59="No data",IF((0.1233*LN('Indicator Data'!BA59)-0.4559)&gt;C$195,0,IF((0.1233*LN('Indicator Data'!BA59)-0.4559)&lt;C$194,10,(C$195-(0.1233*LN('Indicator Data'!BA59)-0.4559))/(C$195-C$194)*10)),IF('Indicator Data'!Q59&gt;C$195,0,IF('Indicator Data'!Q59&lt;C$194,10,(C$195-'Indicator Data'!Q59)/(C$195-C$194)*10))),1)</f>
        <v>1.7</v>
      </c>
      <c r="D57" s="77" t="str">
        <f>IF('Indicator Data'!R59="No data","x",ROUND((IF('Indicator Data'!R59&gt;D$195,10,IF('Indicator Data'!R59&lt;D$194,0,10-(D$195-'Indicator Data'!R59)/(D$195-D$194)*10))),1))</f>
        <v>x</v>
      </c>
      <c r="E57" s="78">
        <f t="shared" si="0"/>
        <v>1.7</v>
      </c>
      <c r="F57" s="77">
        <f>IF('Indicator Data'!AE59="No data","x",ROUND(IF('Indicator Data'!AE59&gt;F$195,10,IF('Indicator Data'!AE59&lt;F$194,0,10-(F$195-'Indicator Data'!AE59)/(F$195-F$194)*10)),1))</f>
        <v>2.1</v>
      </c>
      <c r="G57" s="77">
        <f>IF('Indicator Data'!AF59="No data","x",ROUND(IF('Indicator Data'!AF59&gt;G$195,10,IF('Indicator Data'!AF59&lt;G$194,0,10-(G$195-'Indicator Data'!AF59)/(G$195-G$194)*10)),1))</f>
        <v>1.9</v>
      </c>
      <c r="H57" s="78">
        <f t="shared" si="1"/>
        <v>2</v>
      </c>
      <c r="I57" s="79">
        <f>SUM(IF('Indicator Data'!S59=0,0,'Indicator Data'!S59/1000000),SUM('Indicator Data'!T59:U59))</f>
        <v>0</v>
      </c>
      <c r="J57" s="79">
        <f>I57/'Indicator Data'!BB59*1000000</f>
        <v>0</v>
      </c>
      <c r="K57" s="77">
        <f t="shared" si="2"/>
        <v>0</v>
      </c>
      <c r="L57" s="77">
        <f>IF('Indicator Data'!V59="No data","x",ROUND(IF('Indicator Data'!V59&gt;L$195,10,IF('Indicator Data'!V59&lt;L$194,0,10-(L$195-'Indicator Data'!V59)/(L$195-L$194)*10)),1))</f>
        <v>0</v>
      </c>
      <c r="M57" s="78">
        <f t="shared" si="3"/>
        <v>0</v>
      </c>
      <c r="N57" s="80">
        <f t="shared" si="4"/>
        <v>1.4</v>
      </c>
      <c r="O57" s="92">
        <f>IF(AND('Indicator Data'!AJ59="No data",'Indicator Data'!AK59="No data"),0,SUM('Indicator Data'!AJ59:AL59)/1000)</f>
        <v>0.09</v>
      </c>
      <c r="P57" s="77">
        <f t="shared" si="5"/>
        <v>0</v>
      </c>
      <c r="Q57" s="81">
        <f>O57*1000/'Indicator Data'!BB59</f>
        <v>6.8511660303963398E-5</v>
      </c>
      <c r="R57" s="77">
        <f t="shared" si="6"/>
        <v>1.6</v>
      </c>
      <c r="S57" s="82">
        <f t="shared" si="7"/>
        <v>0.8</v>
      </c>
      <c r="T57" s="77">
        <f>IF('Indicator Data'!AB59="No data","x",ROUND(IF('Indicator Data'!AB59&gt;T$195,10,IF('Indicator Data'!AB59&lt;T$194,0,10-(T$195-'Indicator Data'!AB59)/(T$195-T$194)*10)),1))</f>
        <v>2.6</v>
      </c>
      <c r="U57" s="77">
        <f>IF('Indicator Data'!AA59="No data","x",ROUND(IF('Indicator Data'!AA59&gt;U$195,10,IF('Indicator Data'!AA59&lt;U$194,0,10-(U$195-'Indicator Data'!AA59)/(U$195-U$194)*10)),1))</f>
        <v>0.4</v>
      </c>
      <c r="V57" s="77" t="str">
        <f>IF('Indicator Data'!AD59="No data","x",ROUND(IF('Indicator Data'!AD59&gt;V$195,10,IF('Indicator Data'!AD59&lt;V$194,0,10-(V$195-'Indicator Data'!AD59)/(V$195-V$194)*10)),1))</f>
        <v>x</v>
      </c>
      <c r="W57" s="78">
        <f t="shared" si="8"/>
        <v>1.5</v>
      </c>
      <c r="X57" s="77">
        <f>IF('Indicator Data'!W59="No data","x",ROUND(IF('Indicator Data'!W59&gt;X$195,10,IF('Indicator Data'!W59&lt;X$194,0,10-(X$195-'Indicator Data'!W59)/(X$195-X$194)*10)),1))</f>
        <v>0.3</v>
      </c>
      <c r="Y57" s="77" t="str">
        <f>IF('Indicator Data'!X59="No data","x",ROUND(IF('Indicator Data'!X59&gt;Y$195,10,IF('Indicator Data'!X59&lt;Y$194,0,10-(Y$195-'Indicator Data'!X59)/(Y$195-Y$194)*10)),1))</f>
        <v>x</v>
      </c>
      <c r="Z57" s="78">
        <f t="shared" si="9"/>
        <v>0.3</v>
      </c>
      <c r="AA57" s="92">
        <f>('Indicator Data'!AI59+'Indicator Data'!AH59*0.5+'Indicator Data'!AG59*0.25)/1000</f>
        <v>0</v>
      </c>
      <c r="AB57" s="83">
        <f>AA57*1000/'Indicator Data'!BB59</f>
        <v>0</v>
      </c>
      <c r="AC57" s="78">
        <f t="shared" si="10"/>
        <v>0</v>
      </c>
      <c r="AD57" s="77">
        <f>IF('Indicator Data'!AM59="No data","x",ROUND(IF('Indicator Data'!AM59&lt;$AD$194,10,IF('Indicator Data'!AM59&gt;$AD$195,0,($AD$195-'Indicator Data'!AM59)/($AD$195-$AD$194)*10)),1))</f>
        <v>2.4</v>
      </c>
      <c r="AE57" s="77">
        <f>IF('Indicator Data'!AN59="No data","x",ROUND(IF('Indicator Data'!AN59&gt;$AE$195,10,IF('Indicator Data'!AN59&lt;$AE$194,0,10-($AE$195-'Indicator Data'!AN59)/($AE$195-$AE$194)*10)),1))</f>
        <v>0</v>
      </c>
      <c r="AF57" s="84">
        <f>IF('Indicator Data'!AO59="No data","x",ROUND(IF('Indicator Data'!AO59&gt;$AF$195,10,IF('Indicator Data'!AO59&lt;$AF$194,0,10-($AF$195-'Indicator Data'!AO59)/($AF$195-$AF$194)*10)),1))</f>
        <v>2</v>
      </c>
      <c r="AG57" s="84">
        <f>IF('Indicator Data'!AP59="No data","x",ROUND(IF('Indicator Data'!AP59&gt;$AG$195,10,IF('Indicator Data'!AP59&lt;$AG$194,0,10-($AG$195-'Indicator Data'!AP59)/($AG$195-$AG$194)*10)),1))</f>
        <v>3.7</v>
      </c>
      <c r="AH57" s="77">
        <f t="shared" si="11"/>
        <v>2.2999999999999998</v>
      </c>
      <c r="AI57" s="78">
        <f t="shared" si="12"/>
        <v>1.6</v>
      </c>
      <c r="AJ57" s="85">
        <f t="shared" si="13"/>
        <v>0.9</v>
      </c>
      <c r="AK57" s="86">
        <f t="shared" si="14"/>
        <v>0.9</v>
      </c>
    </row>
    <row r="58" spans="1:37" s="4" customFormat="1" x14ac:dyDescent="0.25">
      <c r="A58" s="131" t="s">
        <v>105</v>
      </c>
      <c r="B58" s="63" t="s">
        <v>104</v>
      </c>
      <c r="C58" s="77">
        <f>ROUND(IF('Indicator Data'!Q60="No data",IF((0.1233*LN('Indicator Data'!BA60)-0.4559)&gt;C$195,0,IF((0.1233*LN('Indicator Data'!BA60)-0.4559)&lt;C$194,10,(C$195-(0.1233*LN('Indicator Data'!BA60)-0.4559))/(C$195-C$194)*10)),IF('Indicator Data'!Q60&gt;C$195,0,IF('Indicator Data'!Q60&lt;C$194,10,(C$195-'Indicator Data'!Q60)/(C$195-C$194)*10))),1)</f>
        <v>7.9</v>
      </c>
      <c r="D58" s="77">
        <f>IF('Indicator Data'!R60="No data","x",ROUND((IF('Indicator Data'!R60&gt;D$195,10,IF('Indicator Data'!R60&lt;D$194,0,10-(D$195-'Indicator Data'!R60)/(D$195-D$194)*10))),1))</f>
        <v>10</v>
      </c>
      <c r="E58" s="78">
        <f t="shared" si="0"/>
        <v>9.1999999999999993</v>
      </c>
      <c r="F58" s="77">
        <f>IF('Indicator Data'!AE60="No data","x",ROUND(IF('Indicator Data'!AE60&gt;F$195,10,IF('Indicator Data'!AE60&lt;F$194,0,10-(F$195-'Indicator Data'!AE60)/(F$195-F$194)*10)),1))</f>
        <v>7.3</v>
      </c>
      <c r="G58" s="77">
        <f>IF('Indicator Data'!AF60="No data","x",ROUND(IF('Indicator Data'!AF60&gt;G$195,10,IF('Indicator Data'!AF60&lt;G$194,0,10-(G$195-'Indicator Data'!AF60)/(G$195-G$194)*10)),1))</f>
        <v>2.2000000000000002</v>
      </c>
      <c r="H58" s="78">
        <f t="shared" si="1"/>
        <v>4.8</v>
      </c>
      <c r="I58" s="79">
        <f>SUM(IF('Indicator Data'!S60=0,0,'Indicator Data'!S60/1000000),SUM('Indicator Data'!T60:U60))</f>
        <v>8466.4123880000006</v>
      </c>
      <c r="J58" s="79">
        <f>I58/'Indicator Data'!BB60*1000000</f>
        <v>87.729360541208052</v>
      </c>
      <c r="K58" s="77">
        <f t="shared" si="2"/>
        <v>1.8</v>
      </c>
      <c r="L58" s="77">
        <f>IF('Indicator Data'!V60="No data","x",ROUND(IF('Indicator Data'!V60&gt;L$195,10,IF('Indicator Data'!V60&lt;L$194,0,10-(L$195-'Indicator Data'!V60)/(L$195-L$194)*10)),1))</f>
        <v>5.4</v>
      </c>
      <c r="M58" s="78">
        <f t="shared" si="3"/>
        <v>3.6</v>
      </c>
      <c r="N58" s="80">
        <f t="shared" si="4"/>
        <v>6.7</v>
      </c>
      <c r="O58" s="92">
        <f>IF(AND('Indicator Data'!AJ60="No data",'Indicator Data'!AK60="No data"),0,SUM('Indicator Data'!AJ60:AL60)/1000)</f>
        <v>1047.6469999999999</v>
      </c>
      <c r="P58" s="77">
        <f t="shared" si="5"/>
        <v>10</v>
      </c>
      <c r="Q58" s="81">
        <f>O58*1000/'Indicator Data'!BB60</f>
        <v>1.0855767138532512E-2</v>
      </c>
      <c r="R58" s="77">
        <f t="shared" si="6"/>
        <v>5.7</v>
      </c>
      <c r="S58" s="82">
        <f t="shared" si="7"/>
        <v>7.9</v>
      </c>
      <c r="T58" s="77">
        <f>IF('Indicator Data'!AB60="No data","x",ROUND(IF('Indicator Data'!AB60&gt;T$195,10,IF('Indicator Data'!AB60&lt;T$194,0,10-(T$195-'Indicator Data'!AB60)/(T$195-T$194)*10)),1))</f>
        <v>2.4</v>
      </c>
      <c r="U58" s="77">
        <f>IF('Indicator Data'!AA60="No data","x",ROUND(IF('Indicator Data'!AA60&gt;U$195,10,IF('Indicator Data'!AA60&lt;U$194,0,10-(U$195-'Indicator Data'!AA60)/(U$195-U$194)*10)),1))</f>
        <v>4.0999999999999996</v>
      </c>
      <c r="V58" s="77">
        <f>IF('Indicator Data'!AD60="No data","x",ROUND(IF('Indicator Data'!AD60&gt;V$195,10,IF('Indicator Data'!AD60&lt;V$194,0,10-(V$195-'Indicator Data'!AD60)/(V$195-V$194)*10)),1))</f>
        <v>3.7</v>
      </c>
      <c r="W58" s="78">
        <f t="shared" si="8"/>
        <v>3.4</v>
      </c>
      <c r="X58" s="77">
        <f>IF('Indicator Data'!W60="No data","x",ROUND(IF('Indicator Data'!W60&gt;X$195,10,IF('Indicator Data'!W60&lt;X$194,0,10-(X$195-'Indicator Data'!W60)/(X$195-X$194)*10)),1))</f>
        <v>5</v>
      </c>
      <c r="Y58" s="77">
        <f>IF('Indicator Data'!X60="No data","x",ROUND(IF('Indicator Data'!X60&gt;Y$195,10,IF('Indicator Data'!X60&lt;Y$194,0,10-(Y$195-'Indicator Data'!X60)/(Y$195-Y$194)*10)),1))</f>
        <v>5.6</v>
      </c>
      <c r="Z58" s="78">
        <f t="shared" si="9"/>
        <v>5.3</v>
      </c>
      <c r="AA58" s="92">
        <f>('Indicator Data'!AI60+'Indicator Data'!AH60*0.5+'Indicator Data'!AG60*0.25)/1000</f>
        <v>1.625</v>
      </c>
      <c r="AB58" s="83">
        <f>AA58*1000/'Indicator Data'!BB60</f>
        <v>1.6838325886596663E-5</v>
      </c>
      <c r="AC58" s="78">
        <f t="shared" si="10"/>
        <v>0</v>
      </c>
      <c r="AD58" s="77">
        <f>IF('Indicator Data'!AM60="No data","x",ROUND(IF('Indicator Data'!AM60&lt;$AD$194,10,IF('Indicator Data'!AM60&gt;$AD$195,0,($AD$195-'Indicator Data'!AM60)/($AD$195-$AD$194)*10)),1))</f>
        <v>6.8</v>
      </c>
      <c r="AE58" s="77">
        <f>IF('Indicator Data'!AN60="No data","x",ROUND(IF('Indicator Data'!AN60&gt;$AE$195,10,IF('Indicator Data'!AN60&lt;$AE$194,0,10-($AE$195-'Indicator Data'!AN60)/($AE$195-$AE$194)*10)),1))</f>
        <v>9</v>
      </c>
      <c r="AF58" s="84">
        <f>IF('Indicator Data'!AO60="No data","x",ROUND(IF('Indicator Data'!AO60&gt;$AF$195,10,IF('Indicator Data'!AO60&lt;$AF$194,0,10-($AF$195-'Indicator Data'!AO60)/($AF$195-$AF$194)*10)),1))</f>
        <v>5.8</v>
      </c>
      <c r="AG58" s="84">
        <f>IF('Indicator Data'!AP60="No data","x",ROUND(IF('Indicator Data'!AP60&gt;$AG$195,10,IF('Indicator Data'!AP60&lt;$AG$194,0,10-($AG$195-'Indicator Data'!AP60)/($AG$195-$AG$194)*10)),1))</f>
        <v>4.5</v>
      </c>
      <c r="AH58" s="77">
        <f t="shared" si="11"/>
        <v>5.5</v>
      </c>
      <c r="AI58" s="78">
        <f t="shared" si="12"/>
        <v>7.1</v>
      </c>
      <c r="AJ58" s="85">
        <f t="shared" si="13"/>
        <v>4.4000000000000004</v>
      </c>
      <c r="AK58" s="86">
        <f t="shared" si="14"/>
        <v>6.5</v>
      </c>
    </row>
    <row r="59" spans="1:37" s="4" customFormat="1" x14ac:dyDescent="0.25">
      <c r="A59" s="131" t="s">
        <v>107</v>
      </c>
      <c r="B59" s="63" t="s">
        <v>106</v>
      </c>
      <c r="C59" s="77">
        <f>ROUND(IF('Indicator Data'!Q61="No data",IF((0.1233*LN('Indicator Data'!BA61)-0.4559)&gt;C$195,0,IF((0.1233*LN('Indicator Data'!BA61)-0.4559)&lt;C$194,10,(C$195-(0.1233*LN('Indicator Data'!BA61)-0.4559))/(C$195-C$194)*10)),IF('Indicator Data'!Q61&gt;C$195,0,IF('Indicator Data'!Q61&lt;C$194,10,(C$195-'Indicator Data'!Q61)/(C$195-C$194)*10))),1)</f>
        <v>3.5</v>
      </c>
      <c r="D59" s="77" t="str">
        <f>IF('Indicator Data'!R61="No data","x",ROUND((IF('Indicator Data'!R61&gt;D$195,10,IF('Indicator Data'!R61&lt;D$194,0,10-(D$195-'Indicator Data'!R61)/(D$195-D$194)*10))),1))</f>
        <v>x</v>
      </c>
      <c r="E59" s="78">
        <f t="shared" si="0"/>
        <v>3.5</v>
      </c>
      <c r="F59" s="77" t="str">
        <f>IF('Indicator Data'!AE61="No data","x",ROUND(IF('Indicator Data'!AE61&gt;F$195,10,IF('Indicator Data'!AE61&lt;F$194,0,10-(F$195-'Indicator Data'!AE61)/(F$195-F$194)*10)),1))</f>
        <v>x</v>
      </c>
      <c r="G59" s="77">
        <f>IF('Indicator Data'!AF61="No data","x",ROUND(IF('Indicator Data'!AF61&gt;G$195,10,IF('Indicator Data'!AF61&lt;G$194,0,10-(G$195-'Indicator Data'!AF61)/(G$195-G$194)*10)),1))</f>
        <v>4.5</v>
      </c>
      <c r="H59" s="78">
        <f t="shared" si="1"/>
        <v>4.5</v>
      </c>
      <c r="I59" s="79">
        <f>SUM(IF('Indicator Data'!S61=0,0,'Indicator Data'!S61/1000000),SUM('Indicator Data'!T61:U61))</f>
        <v>203.256935</v>
      </c>
      <c r="J59" s="79">
        <f>I59/'Indicator Data'!BB61*1000000</f>
        <v>229.14402267349246</v>
      </c>
      <c r="K59" s="77">
        <f t="shared" si="2"/>
        <v>4.5999999999999996</v>
      </c>
      <c r="L59" s="77">
        <f>IF('Indicator Data'!V61="No data","x",ROUND(IF('Indicator Data'!V61&gt;L$195,10,IF('Indicator Data'!V61&lt;L$194,0,10-(L$195-'Indicator Data'!V61)/(L$195-L$194)*10)),1))</f>
        <v>1.6</v>
      </c>
      <c r="M59" s="78">
        <f t="shared" si="3"/>
        <v>3.1</v>
      </c>
      <c r="N59" s="80">
        <f t="shared" si="4"/>
        <v>3.7</v>
      </c>
      <c r="O59" s="92">
        <f>IF(AND('Indicator Data'!AJ61="No data",'Indicator Data'!AK61="No data"),0,SUM('Indicator Data'!AJ61:AL61)/1000)</f>
        <v>1.2999999999999999E-2</v>
      </c>
      <c r="P59" s="77">
        <f t="shared" si="5"/>
        <v>0</v>
      </c>
      <c r="Q59" s="81">
        <f>O59*1000/'Indicator Data'!BB61</f>
        <v>1.4655698191825052E-5</v>
      </c>
      <c r="R59" s="77">
        <f t="shared" si="6"/>
        <v>0</v>
      </c>
      <c r="S59" s="82">
        <f t="shared" si="7"/>
        <v>0</v>
      </c>
      <c r="T59" s="77">
        <f>IF('Indicator Data'!AB61="No data","x",ROUND(IF('Indicator Data'!AB61&gt;T$195,10,IF('Indicator Data'!AB61&lt;T$194,0,10-(T$195-'Indicator Data'!AB61)/(T$195-T$194)*10)),1))</f>
        <v>0.2</v>
      </c>
      <c r="U59" s="77">
        <f>IF('Indicator Data'!AA61="No data","x",ROUND(IF('Indicator Data'!AA61&gt;U$195,10,IF('Indicator Data'!AA61&lt;U$194,0,10-(U$195-'Indicator Data'!AA61)/(U$195-U$194)*10)),1))</f>
        <v>1</v>
      </c>
      <c r="V59" s="77" t="str">
        <f>IF('Indicator Data'!AD61="No data","x",ROUND(IF('Indicator Data'!AD61&gt;V$195,10,IF('Indicator Data'!AD61&lt;V$194,0,10-(V$195-'Indicator Data'!AD61)/(V$195-V$194)*10)),1))</f>
        <v>x</v>
      </c>
      <c r="W59" s="78">
        <f t="shared" si="8"/>
        <v>0.6</v>
      </c>
      <c r="X59" s="77">
        <f>IF('Indicator Data'!W61="No data","x",ROUND(IF('Indicator Data'!W61&gt;X$195,10,IF('Indicator Data'!W61&lt;X$194,0,10-(X$195-'Indicator Data'!W61)/(X$195-X$194)*10)),1))</f>
        <v>1.8</v>
      </c>
      <c r="Y59" s="77" t="str">
        <f>IF('Indicator Data'!X61="No data","x",ROUND(IF('Indicator Data'!X61&gt;Y$195,10,IF('Indicator Data'!X61&lt;Y$194,0,10-(Y$195-'Indicator Data'!X61)/(Y$195-Y$194)*10)),1))</f>
        <v>x</v>
      </c>
      <c r="Z59" s="78">
        <f t="shared" si="9"/>
        <v>1.8</v>
      </c>
      <c r="AA59" s="92">
        <f>('Indicator Data'!AI61+'Indicator Data'!AH61*0.5+'Indicator Data'!AG61*0.25)/1000</f>
        <v>0</v>
      </c>
      <c r="AB59" s="83">
        <f>AA59*1000/'Indicator Data'!BB61</f>
        <v>0</v>
      </c>
      <c r="AC59" s="78">
        <f t="shared" si="10"/>
        <v>0</v>
      </c>
      <c r="AD59" s="77">
        <f>IF('Indicator Data'!AM61="No data","x",ROUND(IF('Indicator Data'!AM61&lt;$AD$194,10,IF('Indicator Data'!AM61&gt;$AD$195,0,($AD$195-'Indicator Data'!AM61)/($AD$195-$AD$194)*10)),1))</f>
        <v>3.5</v>
      </c>
      <c r="AE59" s="77">
        <f>IF('Indicator Data'!AN61="No data","x",ROUND(IF('Indicator Data'!AN61&gt;$AE$195,10,IF('Indicator Data'!AN61&lt;$AE$194,0,10-($AE$195-'Indicator Data'!AN61)/($AE$195-$AE$194)*10)),1))</f>
        <v>0</v>
      </c>
      <c r="AF59" s="84">
        <f>IF('Indicator Data'!AO61="No data","x",ROUND(IF('Indicator Data'!AO61&gt;$AF$195,10,IF('Indicator Data'!AO61&lt;$AF$194,0,10-($AF$195-'Indicator Data'!AO61)/($AF$195-$AF$194)*10)),1))</f>
        <v>4.5999999999999996</v>
      </c>
      <c r="AG59" s="84">
        <f>IF('Indicator Data'!AP61="No data","x",ROUND(IF('Indicator Data'!AP61&gt;$AG$195,10,IF('Indicator Data'!AP61&lt;$AG$194,0,10-($AG$195-'Indicator Data'!AP61)/($AG$195-$AG$194)*10)),1))</f>
        <v>4.2</v>
      </c>
      <c r="AH59" s="77">
        <f t="shared" si="11"/>
        <v>4.5</v>
      </c>
      <c r="AI59" s="78">
        <f t="shared" si="12"/>
        <v>2.7</v>
      </c>
      <c r="AJ59" s="85">
        <f t="shared" si="13"/>
        <v>1.3</v>
      </c>
      <c r="AK59" s="86">
        <f t="shared" si="14"/>
        <v>0.7</v>
      </c>
    </row>
    <row r="60" spans="1:37" s="4" customFormat="1" x14ac:dyDescent="0.25">
      <c r="A60" s="131" t="s">
        <v>109</v>
      </c>
      <c r="B60" s="63" t="s">
        <v>108</v>
      </c>
      <c r="C60" s="77">
        <f>ROUND(IF('Indicator Data'!Q62="No data",IF((0.1233*LN('Indicator Data'!BA62)-0.4559)&gt;C$195,0,IF((0.1233*LN('Indicator Data'!BA62)-0.4559)&lt;C$194,10,(C$195-(0.1233*LN('Indicator Data'!BA62)-0.4559))/(C$195-C$194)*10)),IF('Indicator Data'!Q62&gt;C$195,0,IF('Indicator Data'!Q62&lt;C$194,10,(C$195-'Indicator Data'!Q62)/(C$195-C$194)*10))),1)</f>
        <v>1.1000000000000001</v>
      </c>
      <c r="D60" s="77" t="str">
        <f>IF('Indicator Data'!R62="No data","x",ROUND((IF('Indicator Data'!R62&gt;D$195,10,IF('Indicator Data'!R62&lt;D$194,0,10-(D$195-'Indicator Data'!R62)/(D$195-D$194)*10))),1))</f>
        <v>x</v>
      </c>
      <c r="E60" s="78">
        <f t="shared" si="0"/>
        <v>1.1000000000000001</v>
      </c>
      <c r="F60" s="77">
        <f>IF('Indicator Data'!AE62="No data","x",ROUND(IF('Indicator Data'!AE62&gt;F$195,10,IF('Indicator Data'!AE62&lt;F$194,0,10-(F$195-'Indicator Data'!AE62)/(F$195-F$194)*10)),1))</f>
        <v>1</v>
      </c>
      <c r="G60" s="77">
        <f>IF('Indicator Data'!AF62="No data","x",ROUND(IF('Indicator Data'!AF62&gt;G$195,10,IF('Indicator Data'!AF62&lt;G$194,0,10-(G$195-'Indicator Data'!AF62)/(G$195-G$194)*10)),1))</f>
        <v>0.7</v>
      </c>
      <c r="H60" s="78">
        <f t="shared" si="1"/>
        <v>0.9</v>
      </c>
      <c r="I60" s="79">
        <f>SUM(IF('Indicator Data'!S62=0,0,'Indicator Data'!S62/1000000),SUM('Indicator Data'!T62:U62))</f>
        <v>0</v>
      </c>
      <c r="J60" s="79">
        <f>I60/'Indicator Data'!BB62*1000000</f>
        <v>0</v>
      </c>
      <c r="K60" s="77">
        <f t="shared" si="2"/>
        <v>0</v>
      </c>
      <c r="L60" s="77">
        <f>IF('Indicator Data'!V62="No data","x",ROUND(IF('Indicator Data'!V62&gt;L$195,10,IF('Indicator Data'!V62&lt;L$194,0,10-(L$195-'Indicator Data'!V62)/(L$195-L$194)*10)),1))</f>
        <v>0</v>
      </c>
      <c r="M60" s="78">
        <f t="shared" si="3"/>
        <v>0</v>
      </c>
      <c r="N60" s="80">
        <f t="shared" si="4"/>
        <v>0.8</v>
      </c>
      <c r="O60" s="92">
        <f>IF(AND('Indicator Data'!AJ62="No data",'Indicator Data'!AK62="No data"),0,SUM('Indicator Data'!AJ62:AL62)/1000)</f>
        <v>11.798</v>
      </c>
      <c r="P60" s="77">
        <f t="shared" si="5"/>
        <v>3.6</v>
      </c>
      <c r="Q60" s="81">
        <f>O60*1000/'Indicator Data'!BB62</f>
        <v>2.1593836733169876E-3</v>
      </c>
      <c r="R60" s="77">
        <f t="shared" si="6"/>
        <v>3.9</v>
      </c>
      <c r="S60" s="82">
        <f t="shared" si="7"/>
        <v>3.8</v>
      </c>
      <c r="T60" s="77">
        <f>IF('Indicator Data'!AB62="No data","x",ROUND(IF('Indicator Data'!AB62&gt;T$195,10,IF('Indicator Data'!AB62&lt;T$194,0,10-(T$195-'Indicator Data'!AB62)/(T$195-T$194)*10)),1))</f>
        <v>0.2</v>
      </c>
      <c r="U60" s="77">
        <f>IF('Indicator Data'!AA62="No data","x",ROUND(IF('Indicator Data'!AA62&gt;U$195,10,IF('Indicator Data'!AA62&lt;U$194,0,10-(U$195-'Indicator Data'!AA62)/(U$195-U$194)*10)),1))</f>
        <v>0.1</v>
      </c>
      <c r="V60" s="77" t="str">
        <f>IF('Indicator Data'!AD62="No data","x",ROUND(IF('Indicator Data'!AD62&gt;V$195,10,IF('Indicator Data'!AD62&lt;V$194,0,10-(V$195-'Indicator Data'!AD62)/(V$195-V$194)*10)),1))</f>
        <v>x</v>
      </c>
      <c r="W60" s="78">
        <f t="shared" si="8"/>
        <v>0.2</v>
      </c>
      <c r="X60" s="77">
        <f>IF('Indicator Data'!W62="No data","x",ROUND(IF('Indicator Data'!W62&gt;X$195,10,IF('Indicator Data'!W62&lt;X$194,0,10-(X$195-'Indicator Data'!W62)/(X$195-X$194)*10)),1))</f>
        <v>0.2</v>
      </c>
      <c r="Y60" s="77" t="str">
        <f>IF('Indicator Data'!X62="No data","x",ROUND(IF('Indicator Data'!X62&gt;Y$195,10,IF('Indicator Data'!X62&lt;Y$194,0,10-(Y$195-'Indicator Data'!X62)/(Y$195-Y$194)*10)),1))</f>
        <v>x</v>
      </c>
      <c r="Z60" s="78">
        <f t="shared" si="9"/>
        <v>0.2</v>
      </c>
      <c r="AA60" s="92">
        <f>('Indicator Data'!AI62+'Indicator Data'!AH62*0.5+'Indicator Data'!AG62*0.25)/1000</f>
        <v>0</v>
      </c>
      <c r="AB60" s="83">
        <f>AA60*1000/'Indicator Data'!BB62</f>
        <v>0</v>
      </c>
      <c r="AC60" s="78">
        <f t="shared" si="10"/>
        <v>0</v>
      </c>
      <c r="AD60" s="77">
        <f>IF('Indicator Data'!AM62="No data","x",ROUND(IF('Indicator Data'!AM62&lt;$AD$194,10,IF('Indicator Data'!AM62&gt;$AD$195,0,($AD$195-'Indicator Data'!AM62)/($AD$195-$AD$194)*10)),1))</f>
        <v>2.5</v>
      </c>
      <c r="AE60" s="77">
        <f>IF('Indicator Data'!AN62="No data","x",ROUND(IF('Indicator Data'!AN62&gt;$AE$195,10,IF('Indicator Data'!AN62&lt;$AE$194,0,10-($AE$195-'Indicator Data'!AN62)/($AE$195-$AE$194)*10)),1))</f>
        <v>0</v>
      </c>
      <c r="AF60" s="84">
        <f>IF('Indicator Data'!AO62="No data","x",ROUND(IF('Indicator Data'!AO62&gt;$AF$195,10,IF('Indicator Data'!AO62&lt;$AF$194,0,10-($AF$195-'Indicator Data'!AO62)/($AF$195-$AF$194)*10)),1))</f>
        <v>0.7</v>
      </c>
      <c r="AG60" s="84">
        <f>IF('Indicator Data'!AP62="No data","x",ROUND(IF('Indicator Data'!AP62&gt;$AG$195,10,IF('Indicator Data'!AP62&lt;$AG$194,0,10-($AG$195-'Indicator Data'!AP62)/($AG$195-$AG$194)*10)),1))</f>
        <v>3.1</v>
      </c>
      <c r="AH60" s="77">
        <f t="shared" si="11"/>
        <v>1.2</v>
      </c>
      <c r="AI60" s="78">
        <f t="shared" si="12"/>
        <v>1.2</v>
      </c>
      <c r="AJ60" s="85">
        <f t="shared" si="13"/>
        <v>0.4</v>
      </c>
      <c r="AK60" s="86">
        <f t="shared" si="14"/>
        <v>2.2999999999999998</v>
      </c>
    </row>
    <row r="61" spans="1:37" s="4" customFormat="1" x14ac:dyDescent="0.25">
      <c r="A61" s="131" t="s">
        <v>111</v>
      </c>
      <c r="B61" s="63" t="s">
        <v>110</v>
      </c>
      <c r="C61" s="77">
        <f>ROUND(IF('Indicator Data'!Q63="No data",IF((0.1233*LN('Indicator Data'!BA63)-0.4559)&gt;C$195,0,IF((0.1233*LN('Indicator Data'!BA63)-0.4559)&lt;C$194,10,(C$195-(0.1233*LN('Indicator Data'!BA63)-0.4559))/(C$195-C$194)*10)),IF('Indicator Data'!Q63&gt;C$195,0,IF('Indicator Data'!Q63&lt;C$194,10,(C$195-'Indicator Data'!Q63)/(C$195-C$194)*10))),1)</f>
        <v>1</v>
      </c>
      <c r="D61" s="77" t="str">
        <f>IF('Indicator Data'!R63="No data","x",ROUND((IF('Indicator Data'!R63&gt;D$195,10,IF('Indicator Data'!R63&lt;D$194,0,10-(D$195-'Indicator Data'!R63)/(D$195-D$194)*10))),1))</f>
        <v>x</v>
      </c>
      <c r="E61" s="78">
        <f t="shared" si="0"/>
        <v>1</v>
      </c>
      <c r="F61" s="77">
        <f>IF('Indicator Data'!AE63="No data","x",ROUND(IF('Indicator Data'!AE63&gt;F$195,10,IF('Indicator Data'!AE63&lt;F$194,0,10-(F$195-'Indicator Data'!AE63)/(F$195-F$194)*10)),1))</f>
        <v>1.1000000000000001</v>
      </c>
      <c r="G61" s="77">
        <f>IF('Indicator Data'!AF63="No data","x",ROUND(IF('Indicator Data'!AF63&gt;G$195,10,IF('Indicator Data'!AF63&lt;G$194,0,10-(G$195-'Indicator Data'!AF63)/(G$195-G$194)*10)),1))</f>
        <v>1.7</v>
      </c>
      <c r="H61" s="78">
        <f t="shared" si="1"/>
        <v>1.4</v>
      </c>
      <c r="I61" s="79">
        <f>SUM(IF('Indicator Data'!S63=0,0,'Indicator Data'!S63/1000000),SUM('Indicator Data'!T63:U63))</f>
        <v>0</v>
      </c>
      <c r="J61" s="79">
        <f>I61/'Indicator Data'!BB63*1000000</f>
        <v>0</v>
      </c>
      <c r="K61" s="77">
        <f t="shared" si="2"/>
        <v>0</v>
      </c>
      <c r="L61" s="77">
        <f>IF('Indicator Data'!V63="No data","x",ROUND(IF('Indicator Data'!V63&gt;L$195,10,IF('Indicator Data'!V63&lt;L$194,0,10-(L$195-'Indicator Data'!V63)/(L$195-L$194)*10)),1))</f>
        <v>0</v>
      </c>
      <c r="M61" s="78">
        <f t="shared" si="3"/>
        <v>0</v>
      </c>
      <c r="N61" s="80">
        <f t="shared" si="4"/>
        <v>0.9</v>
      </c>
      <c r="O61" s="92">
        <f>IF(AND('Indicator Data'!AJ63="No data",'Indicator Data'!AK63="No data"),0,SUM('Indicator Data'!AJ63:AL63)/1000)</f>
        <v>252.26400000000001</v>
      </c>
      <c r="P61" s="77">
        <f t="shared" si="5"/>
        <v>8</v>
      </c>
      <c r="Q61" s="81">
        <f>O61*1000/'Indicator Data'!BB63</f>
        <v>3.8105558699582705E-3</v>
      </c>
      <c r="R61" s="77">
        <f t="shared" si="6"/>
        <v>4.4000000000000004</v>
      </c>
      <c r="S61" s="82">
        <f t="shared" si="7"/>
        <v>6.2</v>
      </c>
      <c r="T61" s="77">
        <f>IF('Indicator Data'!AB63="No data","x",ROUND(IF('Indicator Data'!AB63&gt;T$195,10,IF('Indicator Data'!AB63&lt;T$194,0,10-(T$195-'Indicator Data'!AB63)/(T$195-T$194)*10)),1))</f>
        <v>0.8</v>
      </c>
      <c r="U61" s="77">
        <f>IF('Indicator Data'!AA63="No data","x",ROUND(IF('Indicator Data'!AA63&gt;U$195,10,IF('Indicator Data'!AA63&lt;U$194,0,10-(U$195-'Indicator Data'!AA63)/(U$195-U$194)*10)),1))</f>
        <v>0.2</v>
      </c>
      <c r="V61" s="77" t="str">
        <f>IF('Indicator Data'!AD63="No data","x",ROUND(IF('Indicator Data'!AD63&gt;V$195,10,IF('Indicator Data'!AD63&lt;V$194,0,10-(V$195-'Indicator Data'!AD63)/(V$195-V$194)*10)),1))</f>
        <v>x</v>
      </c>
      <c r="W61" s="78">
        <f t="shared" si="8"/>
        <v>0.5</v>
      </c>
      <c r="X61" s="77">
        <f>IF('Indicator Data'!W63="No data","x",ROUND(IF('Indicator Data'!W63&gt;X$195,10,IF('Indicator Data'!W63&lt;X$194,0,10-(X$195-'Indicator Data'!W63)/(X$195-X$194)*10)),1))</f>
        <v>0.3</v>
      </c>
      <c r="Y61" s="77" t="str">
        <f>IF('Indicator Data'!X63="No data","x",ROUND(IF('Indicator Data'!X63&gt;Y$195,10,IF('Indicator Data'!X63&lt;Y$194,0,10-(Y$195-'Indicator Data'!X63)/(Y$195-Y$194)*10)),1))</f>
        <v>x</v>
      </c>
      <c r="Z61" s="78">
        <f t="shared" si="9"/>
        <v>0.3</v>
      </c>
      <c r="AA61" s="92">
        <f>('Indicator Data'!AI63+'Indicator Data'!AH63*0.5+'Indicator Data'!AG63*0.25)/1000</f>
        <v>2.5</v>
      </c>
      <c r="AB61" s="83">
        <f>AA61*1000/'Indicator Data'!BB63</f>
        <v>3.776357179342148E-5</v>
      </c>
      <c r="AC61" s="78">
        <f t="shared" si="10"/>
        <v>0</v>
      </c>
      <c r="AD61" s="77">
        <f>IF('Indicator Data'!AM63="No data","x",ROUND(IF('Indicator Data'!AM63&lt;$AD$194,10,IF('Indicator Data'!AM63&gt;$AD$195,0,($AD$195-'Indicator Data'!AM63)/($AD$195-$AD$194)*10)),1))</f>
        <v>1.2</v>
      </c>
      <c r="AE61" s="77">
        <f>IF('Indicator Data'!AN63="No data","x",ROUND(IF('Indicator Data'!AN63&gt;$AE$195,10,IF('Indicator Data'!AN63&lt;$AE$194,0,10-($AE$195-'Indicator Data'!AN63)/($AE$195-$AE$194)*10)),1))</f>
        <v>0</v>
      </c>
      <c r="AF61" s="84">
        <f>IF('Indicator Data'!AO63="No data","x",ROUND(IF('Indicator Data'!AO63&gt;$AF$195,10,IF('Indicator Data'!AO63&lt;$AF$194,0,10-($AF$195-'Indicator Data'!AO63)/($AF$195-$AF$194)*10)),1))</f>
        <v>0.8</v>
      </c>
      <c r="AG61" s="84">
        <f>IF('Indicator Data'!AP63="No data","x",ROUND(IF('Indicator Data'!AP63&gt;$AG$195,10,IF('Indicator Data'!AP63&lt;$AG$194,0,10-($AG$195-'Indicator Data'!AP63)/($AG$195-$AG$194)*10)),1))</f>
        <v>2.4</v>
      </c>
      <c r="AH61" s="77">
        <f t="shared" si="11"/>
        <v>1.1000000000000001</v>
      </c>
      <c r="AI61" s="78">
        <f t="shared" si="12"/>
        <v>0.8</v>
      </c>
      <c r="AJ61" s="85">
        <f t="shared" si="13"/>
        <v>0.4</v>
      </c>
      <c r="AK61" s="86">
        <f t="shared" si="14"/>
        <v>3.9</v>
      </c>
    </row>
    <row r="62" spans="1:37" s="4" customFormat="1" x14ac:dyDescent="0.25">
      <c r="A62" s="131" t="s">
        <v>113</v>
      </c>
      <c r="B62" s="63" t="s">
        <v>112</v>
      </c>
      <c r="C62" s="77">
        <f>ROUND(IF('Indicator Data'!Q64="No data",IF((0.1233*LN('Indicator Data'!BA64)-0.4559)&gt;C$195,0,IF((0.1233*LN('Indicator Data'!BA64)-0.4559)&lt;C$194,10,(C$195-(0.1233*LN('Indicator Data'!BA64)-0.4559))/(C$195-C$194)*10)),IF('Indicator Data'!Q64&gt;C$195,0,IF('Indicator Data'!Q64&lt;C$194,10,(C$195-'Indicator Data'!Q64)/(C$195-C$194)*10))),1)</f>
        <v>4.3</v>
      </c>
      <c r="D62" s="77">
        <f>IF('Indicator Data'!R64="No data","x",ROUND((IF('Indicator Data'!R64&gt;D$195,10,IF('Indicator Data'!R64&lt;D$194,0,10-(D$195-'Indicator Data'!R64)/(D$195-D$194)*10))),1))</f>
        <v>0.5</v>
      </c>
      <c r="E62" s="78">
        <f t="shared" si="0"/>
        <v>2.6</v>
      </c>
      <c r="F62" s="77">
        <f>IF('Indicator Data'!AE64="No data","x",ROUND(IF('Indicator Data'!AE64&gt;F$195,10,IF('Indicator Data'!AE64&lt;F$194,0,10-(F$195-'Indicator Data'!AE64)/(F$195-F$194)*10)),1))</f>
        <v>6.8</v>
      </c>
      <c r="G62" s="77">
        <f>IF('Indicator Data'!AF64="No data","x",ROUND(IF('Indicator Data'!AF64&gt;G$195,10,IF('Indicator Data'!AF64&lt;G$194,0,10-(G$195-'Indicator Data'!AF64)/(G$195-G$194)*10)),1))</f>
        <v>4.3</v>
      </c>
      <c r="H62" s="78">
        <f t="shared" si="1"/>
        <v>5.6</v>
      </c>
      <c r="I62" s="79">
        <f>SUM(IF('Indicator Data'!S64=0,0,'Indicator Data'!S64/1000000),SUM('Indicator Data'!T64:U64))</f>
        <v>162.79000000000002</v>
      </c>
      <c r="J62" s="79">
        <f>I62/'Indicator Data'!BB64*1000000</f>
        <v>95.126845533263136</v>
      </c>
      <c r="K62" s="77">
        <f t="shared" si="2"/>
        <v>1.9</v>
      </c>
      <c r="L62" s="77">
        <f>IF('Indicator Data'!V64="No data","x",ROUND(IF('Indicator Data'!V64&gt;L$195,10,IF('Indicator Data'!V64&lt;L$194,0,10-(L$195-'Indicator Data'!V64)/(L$195-L$194)*10)),1))</f>
        <v>0.4</v>
      </c>
      <c r="M62" s="78">
        <f t="shared" si="3"/>
        <v>1.2</v>
      </c>
      <c r="N62" s="80">
        <f t="shared" si="4"/>
        <v>3</v>
      </c>
      <c r="O62" s="92">
        <f>IF(AND('Indicator Data'!AJ64="No data",'Indicator Data'!AK64="No data"),0,SUM('Indicator Data'!AJ64:AL64)/1000)</f>
        <v>1.0129999999999999</v>
      </c>
      <c r="P62" s="77">
        <f t="shared" si="5"/>
        <v>0</v>
      </c>
      <c r="Q62" s="81">
        <f>O62*1000/'Indicator Data'!BB64</f>
        <v>5.9194971758213372E-4</v>
      </c>
      <c r="R62" s="77">
        <f t="shared" si="6"/>
        <v>2.8</v>
      </c>
      <c r="S62" s="82">
        <f t="shared" si="7"/>
        <v>1.4</v>
      </c>
      <c r="T62" s="77">
        <f>IF('Indicator Data'!AB64="No data","x",ROUND(IF('Indicator Data'!AB64&gt;T$195,10,IF('Indicator Data'!AB64&lt;T$194,0,10-(T$195-'Indicator Data'!AB64)/(T$195-T$194)*10)),1))</f>
        <v>7.8</v>
      </c>
      <c r="U62" s="77">
        <f>IF('Indicator Data'!AA64="No data","x",ROUND(IF('Indicator Data'!AA64&gt;U$195,10,IF('Indicator Data'!AA64&lt;U$194,0,10-(U$195-'Indicator Data'!AA64)/(U$195-U$194)*10)),1))</f>
        <v>7.7</v>
      </c>
      <c r="V62" s="77">
        <f>IF('Indicator Data'!AD64="No data","x",ROUND(IF('Indicator Data'!AD64&gt;V$195,10,IF('Indicator Data'!AD64&lt;V$194,0,10-(V$195-'Indicator Data'!AD64)/(V$195-V$194)*10)),1))</f>
        <v>6.9</v>
      </c>
      <c r="W62" s="78">
        <f t="shared" si="8"/>
        <v>7.5</v>
      </c>
      <c r="X62" s="77">
        <f>IF('Indicator Data'!W64="No data","x",ROUND(IF('Indicator Data'!W64&gt;X$195,10,IF('Indicator Data'!W64&lt;X$194,0,10-(X$195-'Indicator Data'!W64)/(X$195-X$194)*10)),1))</f>
        <v>4.3</v>
      </c>
      <c r="Y62" s="77">
        <f>IF('Indicator Data'!X64="No data","x",ROUND(IF('Indicator Data'!X64&gt;Y$195,10,IF('Indicator Data'!X64&lt;Y$194,0,10-(Y$195-'Indicator Data'!X64)/(Y$195-Y$194)*10)),1))</f>
        <v>1.4</v>
      </c>
      <c r="Z62" s="78">
        <f t="shared" si="9"/>
        <v>2.9</v>
      </c>
      <c r="AA62" s="92">
        <f>('Indicator Data'!AI64+'Indicator Data'!AH64*0.5+'Indicator Data'!AG64*0.25)/1000</f>
        <v>0</v>
      </c>
      <c r="AB62" s="83">
        <f>AA62*1000/'Indicator Data'!BB64</f>
        <v>0</v>
      </c>
      <c r="AC62" s="78">
        <f t="shared" si="10"/>
        <v>0</v>
      </c>
      <c r="AD62" s="77">
        <f>IF('Indicator Data'!AM64="No data","x",ROUND(IF('Indicator Data'!AM64&lt;$AD$194,10,IF('Indicator Data'!AM64&gt;$AD$195,0,($AD$195-'Indicator Data'!AM64)/($AD$195-$AD$194)*10)),1))</f>
        <v>3.3</v>
      </c>
      <c r="AE62" s="77">
        <f>IF('Indicator Data'!AN64="No data","x",ROUND(IF('Indicator Data'!AN64&gt;$AE$195,10,IF('Indicator Data'!AN64&lt;$AE$194,0,10-($AE$195-'Indicator Data'!AN64)/($AE$195-$AE$194)*10)),1))</f>
        <v>0</v>
      </c>
      <c r="AF62" s="84">
        <f>IF('Indicator Data'!AO64="No data","x",ROUND(IF('Indicator Data'!AO64&gt;$AF$195,10,IF('Indicator Data'!AO64&lt;$AF$194,0,10-($AF$195-'Indicator Data'!AO64)/($AF$195-$AF$194)*10)),1))</f>
        <v>4.7</v>
      </c>
      <c r="AG62" s="84">
        <f>IF('Indicator Data'!AP64="No data","x",ROUND(IF('Indicator Data'!AP64&gt;$AG$195,10,IF('Indicator Data'!AP64&lt;$AG$194,0,10-($AG$195-'Indicator Data'!AP64)/($AG$195-$AG$194)*10)),1))</f>
        <v>10</v>
      </c>
      <c r="AH62" s="77">
        <f t="shared" si="11"/>
        <v>5.8</v>
      </c>
      <c r="AI62" s="78">
        <f t="shared" si="12"/>
        <v>3</v>
      </c>
      <c r="AJ62" s="85">
        <f t="shared" si="13"/>
        <v>3.9</v>
      </c>
      <c r="AK62" s="86">
        <f t="shared" si="14"/>
        <v>2.7</v>
      </c>
    </row>
    <row r="63" spans="1:37" s="4" customFormat="1" x14ac:dyDescent="0.25">
      <c r="A63" s="131" t="s">
        <v>115</v>
      </c>
      <c r="B63" s="63" t="s">
        <v>114</v>
      </c>
      <c r="C63" s="77">
        <f>ROUND(IF('Indicator Data'!Q65="No data",IF((0.1233*LN('Indicator Data'!BA65)-0.4559)&gt;C$195,0,IF((0.1233*LN('Indicator Data'!BA65)-0.4559)&lt;C$194,10,(C$195-(0.1233*LN('Indicator Data'!BA65)-0.4559))/(C$195-C$194)*10)),IF('Indicator Data'!Q65&gt;C$195,0,IF('Indicator Data'!Q65&lt;C$194,10,(C$195-'Indicator Data'!Q65)/(C$195-C$194)*10))),1)</f>
        <v>7.8</v>
      </c>
      <c r="D63" s="77">
        <f>IF('Indicator Data'!R65="No data","x",ROUND((IF('Indicator Data'!R65&gt;D$195,10,IF('Indicator Data'!R65&lt;D$194,0,10-(D$195-'Indicator Data'!R65)/(D$195-D$194)*10))),1))</f>
        <v>6.2</v>
      </c>
      <c r="E63" s="78">
        <f t="shared" si="0"/>
        <v>7.1</v>
      </c>
      <c r="F63" s="77">
        <f>IF('Indicator Data'!AE65="No data","x",ROUND(IF('Indicator Data'!AE65&gt;F$195,10,IF('Indicator Data'!AE65&lt;F$194,0,10-(F$195-'Indicator Data'!AE65)/(F$195-F$194)*10)),1))</f>
        <v>8.3000000000000007</v>
      </c>
      <c r="G63" s="77">
        <f>IF('Indicator Data'!AF65="No data","x",ROUND(IF('Indicator Data'!AF65&gt;G$195,10,IF('Indicator Data'!AF65&lt;G$194,0,10-(G$195-'Indicator Data'!AF65)/(G$195-G$194)*10)),1))</f>
        <v>5.6</v>
      </c>
      <c r="H63" s="78">
        <f t="shared" si="1"/>
        <v>7</v>
      </c>
      <c r="I63" s="79">
        <f>SUM(IF('Indicator Data'!S65=0,0,'Indicator Data'!S65/1000000),SUM('Indicator Data'!T65:U65))</f>
        <v>265.38445300000001</v>
      </c>
      <c r="J63" s="79">
        <f>I63/'Indicator Data'!BB65*1000000</f>
        <v>139.02087373504025</v>
      </c>
      <c r="K63" s="77">
        <f t="shared" si="2"/>
        <v>2.8</v>
      </c>
      <c r="L63" s="77">
        <f>IF('Indicator Data'!V65="No data","x",ROUND(IF('Indicator Data'!V65&gt;L$195,10,IF('Indicator Data'!V65&lt;L$194,0,10-(L$195-'Indicator Data'!V65)/(L$195-L$194)*10)),1))</f>
        <v>8.6</v>
      </c>
      <c r="M63" s="78">
        <f t="shared" si="3"/>
        <v>5.7</v>
      </c>
      <c r="N63" s="80">
        <f t="shared" si="4"/>
        <v>6.7</v>
      </c>
      <c r="O63" s="92">
        <f>IF(AND('Indicator Data'!AJ65="No data",'Indicator Data'!AK65="No data"),0,SUM('Indicator Data'!AJ65:AL65)/1000)</f>
        <v>11.608000000000001</v>
      </c>
      <c r="P63" s="77">
        <f t="shared" si="5"/>
        <v>3.5</v>
      </c>
      <c r="Q63" s="81">
        <f>O63*1000/'Indicator Data'!BB65</f>
        <v>6.080817033831093E-3</v>
      </c>
      <c r="R63" s="77">
        <f t="shared" si="6"/>
        <v>5</v>
      </c>
      <c r="S63" s="82">
        <f t="shared" si="7"/>
        <v>4.3</v>
      </c>
      <c r="T63" s="77">
        <f>IF('Indicator Data'!AB65="No data","x",ROUND(IF('Indicator Data'!AB65&gt;T$195,10,IF('Indicator Data'!AB65&lt;T$194,0,10-(T$195-'Indicator Data'!AB65)/(T$195-T$194)*10)),1))</f>
        <v>2.4</v>
      </c>
      <c r="U63" s="77">
        <f>IF('Indicator Data'!AA65="No data","x",ROUND(IF('Indicator Data'!AA65&gt;U$195,10,IF('Indicator Data'!AA65&lt;U$194,0,10-(U$195-'Indicator Data'!AA65)/(U$195-U$194)*10)),1))</f>
        <v>3.1</v>
      </c>
      <c r="V63" s="77">
        <f>IF('Indicator Data'!AD65="No data","x",ROUND(IF('Indicator Data'!AD65&gt;V$195,10,IF('Indicator Data'!AD65&lt;V$194,0,10-(V$195-'Indicator Data'!AD65)/(V$195-V$194)*10)),1))</f>
        <v>8.1</v>
      </c>
      <c r="W63" s="78">
        <f t="shared" si="8"/>
        <v>4.5</v>
      </c>
      <c r="X63" s="77">
        <f>IF('Indicator Data'!W65="No data","x",ROUND(IF('Indicator Data'!W65&gt;X$195,10,IF('Indicator Data'!W65&lt;X$194,0,10-(X$195-'Indicator Data'!W65)/(X$195-X$194)*10)),1))</f>
        <v>5.7</v>
      </c>
      <c r="Y63" s="77">
        <f>IF('Indicator Data'!X65="No data","x",ROUND(IF('Indicator Data'!X65&gt;Y$195,10,IF('Indicator Data'!X65&lt;Y$194,0,10-(Y$195-'Indicator Data'!X65)/(Y$195-Y$194)*10)),1))</f>
        <v>3.5</v>
      </c>
      <c r="Z63" s="78">
        <f t="shared" si="9"/>
        <v>4.5999999999999996</v>
      </c>
      <c r="AA63" s="92">
        <f>('Indicator Data'!AI65+'Indicator Data'!AH65*0.5+'Indicator Data'!AG65*0.25)/1000</f>
        <v>0.82499999999999996</v>
      </c>
      <c r="AB63" s="83">
        <f>AA63*1000/'Indicator Data'!BB65</f>
        <v>4.3217385018182733E-4</v>
      </c>
      <c r="AC63" s="78">
        <f t="shared" si="10"/>
        <v>0</v>
      </c>
      <c r="AD63" s="77">
        <f>IF('Indicator Data'!AM65="No data","x",ROUND(IF('Indicator Data'!AM65&lt;$AD$194,10,IF('Indicator Data'!AM65&gt;$AD$195,0,($AD$195-'Indicator Data'!AM65)/($AD$195-$AD$194)*10)),1))</f>
        <v>2.4</v>
      </c>
      <c r="AE63" s="77">
        <f>IF('Indicator Data'!AN65="No data","x",ROUND(IF('Indicator Data'!AN65&gt;$AE$195,10,IF('Indicator Data'!AN65&lt;$AE$194,0,10-($AE$195-'Indicator Data'!AN65)/($AE$195-$AE$194)*10)),1))</f>
        <v>0.1</v>
      </c>
      <c r="AF63" s="84">
        <f>IF('Indicator Data'!AO65="No data","x",ROUND(IF('Indicator Data'!AO65&gt;$AF$195,10,IF('Indicator Data'!AO65&lt;$AF$194,0,10-($AF$195-'Indicator Data'!AO65)/($AF$195-$AF$194)*10)),1))</f>
        <v>6.9</v>
      </c>
      <c r="AG63" s="84">
        <f>IF('Indicator Data'!AP65="No data","x",ROUND(IF('Indicator Data'!AP65&gt;$AG$195,10,IF('Indicator Data'!AP65&lt;$AG$194,0,10-($AG$195-'Indicator Data'!AP65)/($AG$195-$AG$194)*10)),1))</f>
        <v>1.4</v>
      </c>
      <c r="AH63" s="77">
        <f t="shared" si="11"/>
        <v>5.8</v>
      </c>
      <c r="AI63" s="78">
        <f t="shared" si="12"/>
        <v>2.8</v>
      </c>
      <c r="AJ63" s="85">
        <f t="shared" si="13"/>
        <v>3.2</v>
      </c>
      <c r="AK63" s="86">
        <f t="shared" si="14"/>
        <v>3.8</v>
      </c>
    </row>
    <row r="64" spans="1:37" s="4" customFormat="1" x14ac:dyDescent="0.25">
      <c r="A64" s="131" t="s">
        <v>117</v>
      </c>
      <c r="B64" s="63" t="s">
        <v>116</v>
      </c>
      <c r="C64" s="77">
        <f>ROUND(IF('Indicator Data'!Q66="No data",IF((0.1233*LN('Indicator Data'!BA66)-0.4559)&gt;C$195,0,IF((0.1233*LN('Indicator Data'!BA66)-0.4559)&lt;C$194,10,(C$195-(0.1233*LN('Indicator Data'!BA66)-0.4559))/(C$195-C$194)*10)),IF('Indicator Data'!Q66&gt;C$195,0,IF('Indicator Data'!Q66&lt;C$194,10,(C$195-'Indicator Data'!Q66)/(C$195-C$194)*10))),1)</f>
        <v>3.2</v>
      </c>
      <c r="D64" s="77">
        <f>IF('Indicator Data'!R66="No data","x",ROUND((IF('Indicator Data'!R66&gt;D$195,10,IF('Indicator Data'!R66&lt;D$194,0,10-(D$195-'Indicator Data'!R66)/(D$195-D$194)*10))),1))</f>
        <v>0</v>
      </c>
      <c r="E64" s="78">
        <f t="shared" si="0"/>
        <v>1.7</v>
      </c>
      <c r="F64" s="77" t="str">
        <f>IF('Indicator Data'!AE66="No data","x",ROUND(IF('Indicator Data'!AE66&gt;F$195,10,IF('Indicator Data'!AE66&lt;F$194,0,10-(F$195-'Indicator Data'!AE66)/(F$195-F$194)*10)),1))</f>
        <v>x</v>
      </c>
      <c r="G64" s="77">
        <f>IF('Indicator Data'!AF66="No data","x",ROUND(IF('Indicator Data'!AF66&gt;G$195,10,IF('Indicator Data'!AF66&lt;G$194,0,10-(G$195-'Indicator Data'!AF66)/(G$195-G$194)*10)),1))</f>
        <v>4.0999999999999996</v>
      </c>
      <c r="H64" s="78">
        <f t="shared" si="1"/>
        <v>4.0999999999999996</v>
      </c>
      <c r="I64" s="79">
        <f>SUM(IF('Indicator Data'!S66=0,0,'Indicator Data'!S66/1000000),SUM('Indicator Data'!T66:U66))</f>
        <v>1316.333206</v>
      </c>
      <c r="J64" s="79">
        <f>I64/'Indicator Data'!BB66*1000000</f>
        <v>292.25221598099506</v>
      </c>
      <c r="K64" s="77">
        <f t="shared" si="2"/>
        <v>5.8</v>
      </c>
      <c r="L64" s="77">
        <f>IF('Indicator Data'!V66="No data","x",ROUND(IF('Indicator Data'!V66&gt;L$195,10,IF('Indicator Data'!V66&lt;L$194,0,10-(L$195-'Indicator Data'!V66)/(L$195-L$194)*10)),1))</f>
        <v>2.7</v>
      </c>
      <c r="M64" s="78">
        <f t="shared" si="3"/>
        <v>4.3</v>
      </c>
      <c r="N64" s="80">
        <f t="shared" si="4"/>
        <v>3</v>
      </c>
      <c r="O64" s="92">
        <f>IF(AND('Indicator Data'!AJ66="No data",'Indicator Data'!AK66="No data"),0,SUM('Indicator Data'!AJ66:AL66)/1000)</f>
        <v>233.56100000000001</v>
      </c>
      <c r="P64" s="77">
        <f t="shared" si="5"/>
        <v>7.9</v>
      </c>
      <c r="Q64" s="81">
        <f>O64*1000/'Indicator Data'!BB66</f>
        <v>5.1855198596833997E-2</v>
      </c>
      <c r="R64" s="77">
        <f t="shared" si="6"/>
        <v>8.4</v>
      </c>
      <c r="S64" s="82">
        <f t="shared" si="7"/>
        <v>8.1999999999999993</v>
      </c>
      <c r="T64" s="77">
        <f>IF('Indicator Data'!AB66="No data","x",ROUND(IF('Indicator Data'!AB66&gt;T$195,10,IF('Indicator Data'!AB66&lt;T$194,0,10-(T$195-'Indicator Data'!AB66)/(T$195-T$194)*10)),1))</f>
        <v>0.6</v>
      </c>
      <c r="U64" s="77">
        <f>IF('Indicator Data'!AA66="No data","x",ROUND(IF('Indicator Data'!AA66&gt;U$195,10,IF('Indicator Data'!AA66&lt;U$194,0,10-(U$195-'Indicator Data'!AA66)/(U$195-U$194)*10)),1))</f>
        <v>2.1</v>
      </c>
      <c r="V64" s="77">
        <f>IF('Indicator Data'!AD66="No data","x",ROUND(IF('Indicator Data'!AD66&gt;V$195,10,IF('Indicator Data'!AD66&lt;V$194,0,10-(V$195-'Indicator Data'!AD66)/(V$195-V$194)*10)),1))</f>
        <v>0</v>
      </c>
      <c r="W64" s="78">
        <f t="shared" si="8"/>
        <v>0.9</v>
      </c>
      <c r="X64" s="77">
        <f>IF('Indicator Data'!W66="No data","x",ROUND(IF('Indicator Data'!W66&gt;X$195,10,IF('Indicator Data'!W66&lt;X$194,0,10-(X$195-'Indicator Data'!W66)/(X$195-X$194)*10)),1))</f>
        <v>1</v>
      </c>
      <c r="Y64" s="77">
        <f>IF('Indicator Data'!X66="No data","x",ROUND(IF('Indicator Data'!X66&gt;Y$195,10,IF('Indicator Data'!X66&lt;Y$194,0,10-(Y$195-'Indicator Data'!X66)/(Y$195-Y$194)*10)),1))</f>
        <v>0.2</v>
      </c>
      <c r="Z64" s="78">
        <f t="shared" si="9"/>
        <v>0.6</v>
      </c>
      <c r="AA64" s="92">
        <f>('Indicator Data'!AI66+'Indicator Data'!AH66*0.5+'Indicator Data'!AG66*0.25)/1000</f>
        <v>21.32</v>
      </c>
      <c r="AB64" s="83">
        <f>AA64*1000/'Indicator Data'!BB66</f>
        <v>4.7334650651628517E-3</v>
      </c>
      <c r="AC64" s="78">
        <f t="shared" si="10"/>
        <v>0.5</v>
      </c>
      <c r="AD64" s="77">
        <f>IF('Indicator Data'!AM66="No data","x",ROUND(IF('Indicator Data'!AM66&lt;$AD$194,10,IF('Indicator Data'!AM66&gt;$AD$195,0,($AD$195-'Indicator Data'!AM66)/($AD$195-$AD$194)*10)),1))</f>
        <v>4.5</v>
      </c>
      <c r="AE64" s="77">
        <f>IF('Indicator Data'!AN66="No data","x",ROUND(IF('Indicator Data'!AN66&gt;$AE$195,10,IF('Indicator Data'!AN66&lt;$AE$194,0,10-($AE$195-'Indicator Data'!AN66)/($AE$195-$AE$194)*10)),1))</f>
        <v>0.8</v>
      </c>
      <c r="AF64" s="84" t="str">
        <f>IF('Indicator Data'!AO66="No data","x",ROUND(IF('Indicator Data'!AO66&gt;$AF$195,10,IF('Indicator Data'!AO66&lt;$AF$194,0,10-($AF$195-'Indicator Data'!AO66)/($AF$195-$AF$194)*10)),1))</f>
        <v>x</v>
      </c>
      <c r="AG64" s="84" t="str">
        <f>IF('Indicator Data'!AP66="No data","x",ROUND(IF('Indicator Data'!AP66&gt;$AG$195,10,IF('Indicator Data'!AP66&lt;$AG$194,0,10-($AG$195-'Indicator Data'!AP66)/($AG$195-$AG$194)*10)),1))</f>
        <v>x</v>
      </c>
      <c r="AH64" s="77" t="str">
        <f t="shared" si="11"/>
        <v>x</v>
      </c>
      <c r="AI64" s="78">
        <f t="shared" si="12"/>
        <v>2.7</v>
      </c>
      <c r="AJ64" s="85">
        <f t="shared" si="13"/>
        <v>1.2</v>
      </c>
      <c r="AK64" s="86">
        <f t="shared" si="14"/>
        <v>5.7</v>
      </c>
    </row>
    <row r="65" spans="1:37" s="4" customFormat="1" x14ac:dyDescent="0.25">
      <c r="A65" s="131" t="s">
        <v>119</v>
      </c>
      <c r="B65" s="63" t="s">
        <v>118</v>
      </c>
      <c r="C65" s="77">
        <f>ROUND(IF('Indicator Data'!Q67="No data",IF((0.1233*LN('Indicator Data'!BA67)-0.4559)&gt;C$195,0,IF((0.1233*LN('Indicator Data'!BA67)-0.4559)&lt;C$194,10,(C$195-(0.1233*LN('Indicator Data'!BA67)-0.4559))/(C$195-C$194)*10)),IF('Indicator Data'!Q67&gt;C$195,0,IF('Indicator Data'!Q67&lt;C$194,10,(C$195-'Indicator Data'!Q67)/(C$195-C$194)*10))),1)</f>
        <v>0.6</v>
      </c>
      <c r="D65" s="77" t="str">
        <f>IF('Indicator Data'!R67="No data","x",ROUND((IF('Indicator Data'!R67&gt;D$195,10,IF('Indicator Data'!R67&lt;D$194,0,10-(D$195-'Indicator Data'!R67)/(D$195-D$194)*10))),1))</f>
        <v>x</v>
      </c>
      <c r="E65" s="78">
        <f t="shared" si="0"/>
        <v>0.6</v>
      </c>
      <c r="F65" s="77">
        <f>IF('Indicator Data'!AE67="No data","x",ROUND(IF('Indicator Data'!AE67&gt;F$195,10,IF('Indicator Data'!AE67&lt;F$194,0,10-(F$195-'Indicator Data'!AE67)/(F$195-F$194)*10)),1))</f>
        <v>0.6</v>
      </c>
      <c r="G65" s="77">
        <f>IF('Indicator Data'!AF67="No data","x",ROUND(IF('Indicator Data'!AF67&gt;G$195,10,IF('Indicator Data'!AF67&lt;G$194,0,10-(G$195-'Indicator Data'!AF67)/(G$195-G$194)*10)),1))</f>
        <v>1.4</v>
      </c>
      <c r="H65" s="78">
        <f t="shared" si="1"/>
        <v>1</v>
      </c>
      <c r="I65" s="79">
        <f>SUM(IF('Indicator Data'!S67=0,0,'Indicator Data'!S67/1000000),SUM('Indicator Data'!T67:U67))</f>
        <v>0.326797</v>
      </c>
      <c r="J65" s="79">
        <f>I65/'Indicator Data'!BB67*1000000</f>
        <v>4.0400420301743723E-3</v>
      </c>
      <c r="K65" s="77">
        <f t="shared" si="2"/>
        <v>0</v>
      </c>
      <c r="L65" s="77">
        <f>IF('Indicator Data'!V67="No data","x",ROUND(IF('Indicator Data'!V67&gt;L$195,10,IF('Indicator Data'!V67&lt;L$194,0,10-(L$195-'Indicator Data'!V67)/(L$195-L$194)*10)),1))</f>
        <v>0</v>
      </c>
      <c r="M65" s="78">
        <f t="shared" si="3"/>
        <v>0</v>
      </c>
      <c r="N65" s="80">
        <f t="shared" si="4"/>
        <v>0.6</v>
      </c>
      <c r="O65" s="92">
        <f>IF(AND('Indicator Data'!AJ67="No data",'Indicator Data'!AK67="No data"),0,SUM('Indicator Data'!AJ67:AL67)/1000)</f>
        <v>216.97300000000001</v>
      </c>
      <c r="P65" s="77">
        <f t="shared" si="5"/>
        <v>7.8</v>
      </c>
      <c r="Q65" s="81">
        <f>O65*1000/'Indicator Data'!BB67</f>
        <v>2.6823380857627947E-3</v>
      </c>
      <c r="R65" s="77">
        <f t="shared" si="6"/>
        <v>4.0999999999999996</v>
      </c>
      <c r="S65" s="82">
        <f t="shared" si="7"/>
        <v>6</v>
      </c>
      <c r="T65" s="77">
        <f>IF('Indicator Data'!AB67="No data","x",ROUND(IF('Indicator Data'!AB67&gt;T$195,10,IF('Indicator Data'!AB67&lt;T$194,0,10-(T$195-'Indicator Data'!AB67)/(T$195-T$194)*10)),1))</f>
        <v>0.4</v>
      </c>
      <c r="U65" s="77">
        <f>IF('Indicator Data'!AA67="No data","x",ROUND(IF('Indicator Data'!AA67&gt;U$195,10,IF('Indicator Data'!AA67&lt;U$194,0,10-(U$195-'Indicator Data'!AA67)/(U$195-U$194)*10)),1))</f>
        <v>0.1</v>
      </c>
      <c r="V65" s="77" t="str">
        <f>IF('Indicator Data'!AD67="No data","x",ROUND(IF('Indicator Data'!AD67&gt;V$195,10,IF('Indicator Data'!AD67&lt;V$194,0,10-(V$195-'Indicator Data'!AD67)/(V$195-V$194)*10)),1))</f>
        <v>x</v>
      </c>
      <c r="W65" s="78">
        <f t="shared" si="8"/>
        <v>0.3</v>
      </c>
      <c r="X65" s="77">
        <f>IF('Indicator Data'!W67="No data","x",ROUND(IF('Indicator Data'!W67&gt;X$195,10,IF('Indicator Data'!W67&lt;X$194,0,10-(X$195-'Indicator Data'!W67)/(X$195-X$194)*10)),1))</f>
        <v>0.3</v>
      </c>
      <c r="Y65" s="77">
        <f>IF('Indicator Data'!X67="No data","x",ROUND(IF('Indicator Data'!X67&gt;Y$195,10,IF('Indicator Data'!X67&lt;Y$194,0,10-(Y$195-'Indicator Data'!X67)/(Y$195-Y$194)*10)),1))</f>
        <v>0.2</v>
      </c>
      <c r="Z65" s="78">
        <f t="shared" si="9"/>
        <v>0.3</v>
      </c>
      <c r="AA65" s="92">
        <f>('Indicator Data'!AI67+'Indicator Data'!AH67*0.5+'Indicator Data'!AG67*0.25)/1000</f>
        <v>1.5880000000000001</v>
      </c>
      <c r="AB65" s="83">
        <f>AA65*1000/'Indicator Data'!BB67</f>
        <v>1.9631718601813673E-5</v>
      </c>
      <c r="AC65" s="78">
        <f t="shared" si="10"/>
        <v>0</v>
      </c>
      <c r="AD65" s="77">
        <f>IF('Indicator Data'!AM67="No data","x",ROUND(IF('Indicator Data'!AM67&lt;$AD$194,10,IF('Indicator Data'!AM67&gt;$AD$195,0,($AD$195-'Indicator Data'!AM67)/($AD$195-$AD$194)*10)),1))</f>
        <v>1.5</v>
      </c>
      <c r="AE65" s="77">
        <f>IF('Indicator Data'!AN67="No data","x",ROUND(IF('Indicator Data'!AN67&gt;$AE$195,10,IF('Indicator Data'!AN67&lt;$AE$194,0,10-($AE$195-'Indicator Data'!AN67)/($AE$195-$AE$194)*10)),1))</f>
        <v>0</v>
      </c>
      <c r="AF65" s="84">
        <f>IF('Indicator Data'!AO67="No data","x",ROUND(IF('Indicator Data'!AO67&gt;$AF$195,10,IF('Indicator Data'!AO67&lt;$AF$194,0,10-($AF$195-'Indicator Data'!AO67)/($AF$195-$AF$194)*10)),1))</f>
        <v>0.6</v>
      </c>
      <c r="AG65" s="84">
        <f>IF('Indicator Data'!AP67="No data","x",ROUND(IF('Indicator Data'!AP67&gt;$AG$195,10,IF('Indicator Data'!AP67&lt;$AG$194,0,10-($AG$195-'Indicator Data'!AP67)/($AG$195-$AG$194)*10)),1))</f>
        <v>2.8</v>
      </c>
      <c r="AH65" s="77">
        <f t="shared" si="11"/>
        <v>1</v>
      </c>
      <c r="AI65" s="78">
        <f t="shared" si="12"/>
        <v>0.8</v>
      </c>
      <c r="AJ65" s="85">
        <f t="shared" si="13"/>
        <v>0.4</v>
      </c>
      <c r="AK65" s="86">
        <f t="shared" si="14"/>
        <v>3.7</v>
      </c>
    </row>
    <row r="66" spans="1:37" s="4" customFormat="1" x14ac:dyDescent="0.25">
      <c r="A66" s="131" t="s">
        <v>121</v>
      </c>
      <c r="B66" s="63" t="s">
        <v>120</v>
      </c>
      <c r="C66" s="77">
        <f>ROUND(IF('Indicator Data'!Q68="No data",IF((0.1233*LN('Indicator Data'!BA68)-0.4559)&gt;C$195,0,IF((0.1233*LN('Indicator Data'!BA68)-0.4559)&lt;C$194,10,(C$195-(0.1233*LN('Indicator Data'!BA68)-0.4559))/(C$195-C$194)*10)),IF('Indicator Data'!Q68&gt;C$195,0,IF('Indicator Data'!Q68&lt;C$194,10,(C$195-'Indicator Data'!Q68)/(C$195-C$194)*10))),1)</f>
        <v>5.8</v>
      </c>
      <c r="D66" s="77">
        <f>IF('Indicator Data'!R68="No data","x",ROUND((IF('Indicator Data'!R68&gt;D$195,10,IF('Indicator Data'!R68&lt;D$194,0,10-(D$195-'Indicator Data'!R68)/(D$195-D$194)*10))),1))</f>
        <v>2.1</v>
      </c>
      <c r="E66" s="78">
        <f t="shared" si="0"/>
        <v>4.2</v>
      </c>
      <c r="F66" s="77">
        <f>IF('Indicator Data'!AE68="No data","x",ROUND(IF('Indicator Data'!AE68&gt;F$195,10,IF('Indicator Data'!AE68&lt;F$194,0,10-(F$195-'Indicator Data'!AE68)/(F$195-F$194)*10)),1))</f>
        <v>7.3</v>
      </c>
      <c r="G66" s="77">
        <f>IF('Indicator Data'!AF68="No data","x",ROUND(IF('Indicator Data'!AF68&gt;G$195,10,IF('Indicator Data'!AF68&lt;G$194,0,10-(G$195-'Indicator Data'!AF68)/(G$195-G$194)*10)),1))</f>
        <v>4.4000000000000004</v>
      </c>
      <c r="H66" s="78">
        <f t="shared" si="1"/>
        <v>5.9</v>
      </c>
      <c r="I66" s="79">
        <f>SUM(IF('Indicator Data'!S68=0,0,'Indicator Data'!S68/1000000),SUM('Indicator Data'!T68:U68))</f>
        <v>3163.5463799999998</v>
      </c>
      <c r="J66" s="79">
        <f>I66/'Indicator Data'!BB68*1000000</f>
        <v>119.64015899144162</v>
      </c>
      <c r="K66" s="77">
        <f t="shared" si="2"/>
        <v>2.4</v>
      </c>
      <c r="L66" s="77">
        <f>IF('Indicator Data'!V68="No data","x",ROUND(IF('Indicator Data'!V68&gt;L$195,10,IF('Indicator Data'!V68&lt;L$194,0,10-(L$195-'Indicator Data'!V68)/(L$195-L$194)*10)),1))</f>
        <v>1.9</v>
      </c>
      <c r="M66" s="78">
        <f t="shared" si="3"/>
        <v>2.2000000000000002</v>
      </c>
      <c r="N66" s="80">
        <f t="shared" si="4"/>
        <v>4.0999999999999996</v>
      </c>
      <c r="O66" s="92">
        <f>IF(AND('Indicator Data'!AJ68="No data",'Indicator Data'!AK68="No data"),0,SUM('Indicator Data'!AJ68:AL68)/1000)</f>
        <v>18.45</v>
      </c>
      <c r="P66" s="77">
        <f t="shared" si="5"/>
        <v>4.2</v>
      </c>
      <c r="Q66" s="81">
        <f>O66*1000/'Indicator Data'!BB68</f>
        <v>6.9774887681340019E-4</v>
      </c>
      <c r="R66" s="77">
        <f t="shared" si="6"/>
        <v>2.9</v>
      </c>
      <c r="S66" s="82">
        <f t="shared" si="7"/>
        <v>3.6</v>
      </c>
      <c r="T66" s="77">
        <f>IF('Indicator Data'!AB68="No data","x",ROUND(IF('Indicator Data'!AB68&gt;T$195,10,IF('Indicator Data'!AB68&lt;T$194,0,10-(T$195-'Indicator Data'!AB68)/(T$195-T$194)*10)),1))</f>
        <v>2.6</v>
      </c>
      <c r="U66" s="77">
        <f>IF('Indicator Data'!AA68="No data","x",ROUND(IF('Indicator Data'!AA68&gt;U$195,10,IF('Indicator Data'!AA68&lt;U$194,0,10-(U$195-'Indicator Data'!AA68)/(U$195-U$194)*10)),1))</f>
        <v>1.2</v>
      </c>
      <c r="V66" s="77">
        <f>IF('Indicator Data'!AD68="No data","x",ROUND(IF('Indicator Data'!AD68&gt;V$195,10,IF('Indicator Data'!AD68&lt;V$194,0,10-(V$195-'Indicator Data'!AD68)/(V$195-V$194)*10)),1))</f>
        <v>6.2</v>
      </c>
      <c r="W66" s="78">
        <f t="shared" si="8"/>
        <v>3.3</v>
      </c>
      <c r="X66" s="77">
        <f>IF('Indicator Data'!W68="No data","x",ROUND(IF('Indicator Data'!W68&gt;X$195,10,IF('Indicator Data'!W68&lt;X$194,0,10-(X$195-'Indicator Data'!W68)/(X$195-X$194)*10)),1))</f>
        <v>6</v>
      </c>
      <c r="Y66" s="77">
        <f>IF('Indicator Data'!X68="No data","x",ROUND(IF('Indicator Data'!X68&gt;Y$195,10,IF('Indicator Data'!X68&lt;Y$194,0,10-(Y$195-'Indicator Data'!X68)/(Y$195-Y$194)*10)),1))</f>
        <v>3.2</v>
      </c>
      <c r="Z66" s="78">
        <f t="shared" si="9"/>
        <v>4.5999999999999996</v>
      </c>
      <c r="AA66" s="92">
        <f>('Indicator Data'!AI68+'Indicator Data'!AH68*0.5+'Indicator Data'!AG68*0.25)/1000</f>
        <v>19.818999999999999</v>
      </c>
      <c r="AB66" s="83">
        <f>AA66*1000/'Indicator Data'!BB68</f>
        <v>7.4952222165662748E-4</v>
      </c>
      <c r="AC66" s="78">
        <f t="shared" si="10"/>
        <v>0.1</v>
      </c>
      <c r="AD66" s="77">
        <f>IF('Indicator Data'!AM68="No data","x",ROUND(IF('Indicator Data'!AM68&lt;$AD$194,10,IF('Indicator Data'!AM68&gt;$AD$195,0,($AD$195-'Indicator Data'!AM68)/($AD$195-$AD$194)*10)),1))</f>
        <v>0</v>
      </c>
      <c r="AE66" s="77">
        <f>IF('Indicator Data'!AN68="No data","x",ROUND(IF('Indicator Data'!AN68&gt;$AE$195,10,IF('Indicator Data'!AN68&lt;$AE$194,0,10-($AE$195-'Indicator Data'!AN68)/($AE$195-$AE$194)*10)),1))</f>
        <v>0</v>
      </c>
      <c r="AF66" s="84">
        <f>IF('Indicator Data'!AO68="No data","x",ROUND(IF('Indicator Data'!AO68&gt;$AF$195,10,IF('Indicator Data'!AO68&lt;$AF$194,0,10-($AF$195-'Indicator Data'!AO68)/($AF$195-$AF$194)*10)),1))</f>
        <v>4.9000000000000004</v>
      </c>
      <c r="AG66" s="84">
        <f>IF('Indicator Data'!AP68="No data","x",ROUND(IF('Indicator Data'!AP68&gt;$AG$195,10,IF('Indicator Data'!AP68&lt;$AG$194,0,10-($AG$195-'Indicator Data'!AP68)/($AG$195-$AG$194)*10)),1))</f>
        <v>9.1999999999999993</v>
      </c>
      <c r="AH66" s="77">
        <f t="shared" si="11"/>
        <v>5.8</v>
      </c>
      <c r="AI66" s="78">
        <f t="shared" si="12"/>
        <v>1.9</v>
      </c>
      <c r="AJ66" s="85">
        <f t="shared" si="13"/>
        <v>2.6</v>
      </c>
      <c r="AK66" s="86">
        <f t="shared" si="14"/>
        <v>3.1</v>
      </c>
    </row>
    <row r="67" spans="1:37" s="4" customFormat="1" x14ac:dyDescent="0.25">
      <c r="A67" s="131" t="s">
        <v>123</v>
      </c>
      <c r="B67" s="63" t="s">
        <v>122</v>
      </c>
      <c r="C67" s="77">
        <f>ROUND(IF('Indicator Data'!Q69="No data",IF((0.1233*LN('Indicator Data'!BA69)-0.4559)&gt;C$195,0,IF((0.1233*LN('Indicator Data'!BA69)-0.4559)&lt;C$194,10,(C$195-(0.1233*LN('Indicator Data'!BA69)-0.4559))/(C$195-C$194)*10)),IF('Indicator Data'!Q69&gt;C$195,0,IF('Indicator Data'!Q69&lt;C$194,10,(C$195-'Indicator Data'!Q69)/(C$195-C$194)*10))),1)</f>
        <v>1.5</v>
      </c>
      <c r="D67" s="77" t="str">
        <f>IF('Indicator Data'!R69="No data","x",ROUND((IF('Indicator Data'!R69&gt;D$195,10,IF('Indicator Data'!R69&lt;D$194,0,10-(D$195-'Indicator Data'!R69)/(D$195-D$194)*10))),1))</f>
        <v>x</v>
      </c>
      <c r="E67" s="78">
        <f t="shared" si="0"/>
        <v>1.5</v>
      </c>
      <c r="F67" s="77">
        <f>IF('Indicator Data'!AE69="No data","x",ROUND(IF('Indicator Data'!AE69&gt;F$195,10,IF('Indicator Data'!AE69&lt;F$194,0,10-(F$195-'Indicator Data'!AE69)/(F$195-F$194)*10)),1))</f>
        <v>2</v>
      </c>
      <c r="G67" s="77">
        <f>IF('Indicator Data'!AF69="No data","x",ROUND(IF('Indicator Data'!AF69&gt;G$195,10,IF('Indicator Data'!AF69&lt;G$194,0,10-(G$195-'Indicator Data'!AF69)/(G$195-G$194)*10)),1))</f>
        <v>2.4</v>
      </c>
      <c r="H67" s="78">
        <f t="shared" si="1"/>
        <v>2.2000000000000002</v>
      </c>
      <c r="I67" s="79">
        <f>SUM(IF('Indicator Data'!S69=0,0,'Indicator Data'!S69/1000000),SUM('Indicator Data'!T69:U69))</f>
        <v>0</v>
      </c>
      <c r="J67" s="79">
        <f>I67/'Indicator Data'!BB69*1000000</f>
        <v>0</v>
      </c>
      <c r="K67" s="77">
        <f t="shared" si="2"/>
        <v>0</v>
      </c>
      <c r="L67" s="77">
        <f>IF('Indicator Data'!V69="No data","x",ROUND(IF('Indicator Data'!V69&gt;L$195,10,IF('Indicator Data'!V69&lt;L$194,0,10-(L$195-'Indicator Data'!V69)/(L$195-L$194)*10)),1))</f>
        <v>0</v>
      </c>
      <c r="M67" s="78">
        <f t="shared" si="3"/>
        <v>0</v>
      </c>
      <c r="N67" s="80">
        <f t="shared" si="4"/>
        <v>1.3</v>
      </c>
      <c r="O67" s="92">
        <f>IF(AND('Indicator Data'!AJ69="No data",'Indicator Data'!AK69="No data"),0,SUM('Indicator Data'!AJ69:AL69)/1000)</f>
        <v>10.304</v>
      </c>
      <c r="P67" s="77">
        <f t="shared" si="5"/>
        <v>3.4</v>
      </c>
      <c r="Q67" s="81">
        <f>O67*1000/'Indicator Data'!BB69</f>
        <v>9.4033988760456081E-4</v>
      </c>
      <c r="R67" s="77">
        <f t="shared" si="6"/>
        <v>3.1</v>
      </c>
      <c r="S67" s="82">
        <f t="shared" si="7"/>
        <v>3.3</v>
      </c>
      <c r="T67" s="77">
        <f>IF('Indicator Data'!AB69="No data","x",ROUND(IF('Indicator Data'!AB69&gt;T$195,10,IF('Indicator Data'!AB69&lt;T$194,0,10-(T$195-'Indicator Data'!AB69)/(T$195-T$194)*10)),1))</f>
        <v>0.4</v>
      </c>
      <c r="U67" s="77">
        <f>IF('Indicator Data'!AA69="No data","x",ROUND(IF('Indicator Data'!AA69&gt;U$195,10,IF('Indicator Data'!AA69&lt;U$194,0,10-(U$195-'Indicator Data'!AA69)/(U$195-U$194)*10)),1))</f>
        <v>0.1</v>
      </c>
      <c r="V67" s="77" t="str">
        <f>IF('Indicator Data'!AD69="No data","x",ROUND(IF('Indicator Data'!AD69&gt;V$195,10,IF('Indicator Data'!AD69&lt;V$194,0,10-(V$195-'Indicator Data'!AD69)/(V$195-V$194)*10)),1))</f>
        <v>x</v>
      </c>
      <c r="W67" s="78">
        <f t="shared" si="8"/>
        <v>0.3</v>
      </c>
      <c r="X67" s="77">
        <f>IF('Indicator Data'!W69="No data","x",ROUND(IF('Indicator Data'!W69&gt;X$195,10,IF('Indicator Data'!W69&lt;X$194,0,10-(X$195-'Indicator Data'!W69)/(X$195-X$194)*10)),1))</f>
        <v>0.3</v>
      </c>
      <c r="Y67" s="77" t="str">
        <f>IF('Indicator Data'!X69="No data","x",ROUND(IF('Indicator Data'!X69&gt;Y$195,10,IF('Indicator Data'!X69&lt;Y$194,0,10-(Y$195-'Indicator Data'!X69)/(Y$195-Y$194)*10)),1))</f>
        <v>x</v>
      </c>
      <c r="Z67" s="78">
        <f t="shared" si="9"/>
        <v>0.3</v>
      </c>
      <c r="AA67" s="92">
        <f>('Indicator Data'!AI69+'Indicator Data'!AH69*0.5+'Indicator Data'!AG69*0.25)/1000</f>
        <v>38.512500000000003</v>
      </c>
      <c r="AB67" s="83">
        <f>AA67*1000/'Indicator Data'!BB69</f>
        <v>3.5146389675243255E-3</v>
      </c>
      <c r="AC67" s="78">
        <f t="shared" si="10"/>
        <v>0.4</v>
      </c>
      <c r="AD67" s="77">
        <f>IF('Indicator Data'!AM69="No data","x",ROUND(IF('Indicator Data'!AM69&lt;$AD$194,10,IF('Indicator Data'!AM69&gt;$AD$195,0,($AD$195-'Indicator Data'!AM69)/($AD$195-$AD$194)*10)),1))</f>
        <v>2.1</v>
      </c>
      <c r="AE67" s="77">
        <f>IF('Indicator Data'!AN69="No data","x",ROUND(IF('Indicator Data'!AN69&gt;$AE$195,10,IF('Indicator Data'!AN69&lt;$AE$194,0,10-($AE$195-'Indicator Data'!AN69)/($AE$195-$AE$194)*10)),1))</f>
        <v>0</v>
      </c>
      <c r="AF67" s="84">
        <f>IF('Indicator Data'!AO69="No data","x",ROUND(IF('Indicator Data'!AO69&gt;$AF$195,10,IF('Indicator Data'!AO69&lt;$AF$194,0,10-($AF$195-'Indicator Data'!AO69)/($AF$195-$AF$194)*10)),1))</f>
        <v>1.7</v>
      </c>
      <c r="AG67" s="84">
        <f>IF('Indicator Data'!AP69="No data","x",ROUND(IF('Indicator Data'!AP69&gt;$AG$195,10,IF('Indicator Data'!AP69&lt;$AG$194,0,10-($AG$195-'Indicator Data'!AP69)/($AG$195-$AG$194)*10)),1))</f>
        <v>5.6</v>
      </c>
      <c r="AH67" s="77">
        <f t="shared" si="11"/>
        <v>2.5</v>
      </c>
      <c r="AI67" s="78">
        <f t="shared" si="12"/>
        <v>1.5</v>
      </c>
      <c r="AJ67" s="85">
        <f t="shared" si="13"/>
        <v>0.6</v>
      </c>
      <c r="AK67" s="86">
        <f t="shared" si="14"/>
        <v>2.1</v>
      </c>
    </row>
    <row r="68" spans="1:37" s="4" customFormat="1" x14ac:dyDescent="0.25">
      <c r="A68" s="131" t="s">
        <v>125</v>
      </c>
      <c r="B68" s="63" t="s">
        <v>124</v>
      </c>
      <c r="C68" s="77">
        <f>ROUND(IF('Indicator Data'!Q70="No data",IF((0.1233*LN('Indicator Data'!BA70)-0.4559)&gt;C$195,0,IF((0.1233*LN('Indicator Data'!BA70)-0.4559)&lt;C$194,10,(C$195-(0.1233*LN('Indicator Data'!BA70)-0.4559))/(C$195-C$194)*10)),IF('Indicator Data'!Q70&gt;C$195,0,IF('Indicator Data'!Q70&lt;C$194,10,(C$195-'Indicator Data'!Q70)/(C$195-C$194)*10))),1)</f>
        <v>3.2</v>
      </c>
      <c r="D68" s="77" t="str">
        <f>IF('Indicator Data'!R70="No data","x",ROUND((IF('Indicator Data'!R70&gt;D$195,10,IF('Indicator Data'!R70&lt;D$194,0,10-(D$195-'Indicator Data'!R70)/(D$195-D$194)*10))),1))</f>
        <v>x</v>
      </c>
      <c r="E68" s="78">
        <f t="shared" ref="E68:E131" si="15">ROUND(IF(D68="x",C68,(10-GEOMEAN(((10-C68)/10*9+1),((10-D68)/10*9+1)))/9*10),1)</f>
        <v>3.2</v>
      </c>
      <c r="F68" s="77" t="str">
        <f>IF('Indicator Data'!AE70="No data","x",ROUND(IF('Indicator Data'!AE70&gt;F$195,10,IF('Indicator Data'!AE70&lt;F$194,0,10-(F$195-'Indicator Data'!AE70)/(F$195-F$194)*10)),1))</f>
        <v>x</v>
      </c>
      <c r="G68" s="77" t="str">
        <f>IF('Indicator Data'!AF70="No data","x",ROUND(IF('Indicator Data'!AF70&gt;G$195,10,IF('Indicator Data'!AF70&lt;G$194,0,10-(G$195-'Indicator Data'!AF70)/(G$195-G$194)*10)),1))</f>
        <v>x</v>
      </c>
      <c r="H68" s="78" t="str">
        <f t="shared" ref="H68:H131" si="16">IF(AND(F68="x",G68="x"),"x",ROUND(AVERAGE(F68,G68),1))</f>
        <v>x</v>
      </c>
      <c r="I68" s="79">
        <f>SUM(IF('Indicator Data'!S70=0,0,'Indicator Data'!S70/1000000),SUM('Indicator Data'!T70:U70))</f>
        <v>18.77</v>
      </c>
      <c r="J68" s="79">
        <f>I68/'Indicator Data'!BB70*1000000</f>
        <v>176.57074588675766</v>
      </c>
      <c r="K68" s="77">
        <f t="shared" ref="K68:K131" si="17">IF(J68="x","x",ROUND(IF(J68&gt;K$195,10,IF(J68&lt;K$194,0,10-(K$195-J68)/(K$195-K$194)*10)),1))</f>
        <v>3.5</v>
      </c>
      <c r="L68" s="77">
        <f>IF('Indicator Data'!V70="No data","x",ROUND(IF('Indicator Data'!V70&gt;L$195,10,IF('Indicator Data'!V70&lt;L$194,0,10-(L$195-'Indicator Data'!V70)/(L$195-L$194)*10)),1))</f>
        <v>0.8</v>
      </c>
      <c r="M68" s="78">
        <f t="shared" ref="M68:M131" si="18">ROUND(AVERAGE(K68,L68),1)</f>
        <v>2.2000000000000002</v>
      </c>
      <c r="N68" s="80">
        <f t="shared" ref="N68:N131" si="19">ROUND(AVERAGE(E68,E68,H68,M68),1)</f>
        <v>2.9</v>
      </c>
      <c r="O68" s="92">
        <f>IF(AND('Indicator Data'!AJ70="No data",'Indicator Data'!AK70="No data"),0,SUM('Indicator Data'!AJ70:AL70)/1000)</f>
        <v>0</v>
      </c>
      <c r="P68" s="77">
        <f t="shared" ref="P68:P131" si="20">ROUND(IF(O68=0,0,IF(LOG(O68*1000)&gt;$P$195,10,IF(LOG(O68*1000)&lt;P$194,0,10-(P$195-LOG(O68*1000))/(P$195-P$194)*10))),1)</f>
        <v>0</v>
      </c>
      <c r="Q68" s="81">
        <f>O68*1000/'Indicator Data'!BB70</f>
        <v>0</v>
      </c>
      <c r="R68" s="77">
        <f t="shared" ref="R68:R131" si="21">IF(Q68="x","x",ROUND(IF(Q68&gt;$R$195,10,IF(Q68&lt;$R$194,0,((Q68*100)/0.0052)^(1/4.0545)/6.5*10)),1))</f>
        <v>0</v>
      </c>
      <c r="S68" s="82">
        <f t="shared" ref="S68:S131" si="22">ROUND(AVERAGE(P68,R68),1)</f>
        <v>0</v>
      </c>
      <c r="T68" s="77" t="str">
        <f>IF('Indicator Data'!AB70="No data","x",ROUND(IF('Indicator Data'!AB70&gt;T$195,10,IF('Indicator Data'!AB70&lt;T$194,0,10-(T$195-'Indicator Data'!AB70)/(T$195-T$194)*10)),1))</f>
        <v>x</v>
      </c>
      <c r="U68" s="77">
        <f>IF('Indicator Data'!AA70="No data","x",ROUND(IF('Indicator Data'!AA70&gt;U$195,10,IF('Indicator Data'!AA70&lt;U$194,0,10-(U$195-'Indicator Data'!AA70)/(U$195-U$194)*10)),1))</f>
        <v>0.1</v>
      </c>
      <c r="V68" s="77" t="str">
        <f>IF('Indicator Data'!AD70="No data","x",ROUND(IF('Indicator Data'!AD70&gt;V$195,10,IF('Indicator Data'!AD70&lt;V$194,0,10-(V$195-'Indicator Data'!AD70)/(V$195-V$194)*10)),1))</f>
        <v>x</v>
      </c>
      <c r="W68" s="78">
        <f t="shared" ref="W68:W131" si="23">IF(AND(T68="x",U68="x",V68="x"),"x",ROUND(AVERAGE(T68,U68,V68),1))</f>
        <v>0.1</v>
      </c>
      <c r="X68" s="77">
        <f>IF('Indicator Data'!W70="No data","x",ROUND(IF('Indicator Data'!W70&gt;X$195,10,IF('Indicator Data'!W70&lt;X$194,0,10-(X$195-'Indicator Data'!W70)/(X$195-X$194)*10)),1))</f>
        <v>0.9</v>
      </c>
      <c r="Y68" s="77" t="str">
        <f>IF('Indicator Data'!X70="No data","x",ROUND(IF('Indicator Data'!X70&gt;Y$195,10,IF('Indicator Data'!X70&lt;Y$194,0,10-(Y$195-'Indicator Data'!X70)/(Y$195-Y$194)*10)),1))</f>
        <v>x</v>
      </c>
      <c r="Z68" s="78">
        <f t="shared" ref="Z68:Z131" si="24">IF(AND(X68="x",Y68="x"),"x",ROUND(AVERAGE(Y68,X68),1))</f>
        <v>0.9</v>
      </c>
      <c r="AA68" s="92">
        <f>('Indicator Data'!AI70+'Indicator Data'!AH70*0.5+'Indicator Data'!AG70*0.25)/1000</f>
        <v>0</v>
      </c>
      <c r="AB68" s="83">
        <f>AA68*1000/'Indicator Data'!BB70</f>
        <v>0</v>
      </c>
      <c r="AC68" s="78">
        <f t="shared" ref="AC68:AC131" si="25">IF(AB68="x","x",ROUND(IF(AB68&gt;AC$195,10,IF(AB68&lt;AC$194,0,10-(AC$195-AB68)/(AC$195-AC$194)*10)),1))</f>
        <v>0</v>
      </c>
      <c r="AD68" s="77">
        <f>IF('Indicator Data'!AM70="No data","x",ROUND(IF('Indicator Data'!AM70&lt;$AD$194,10,IF('Indicator Data'!AM70&gt;$AD$195,0,($AD$195-'Indicator Data'!AM70)/($AD$195-$AD$194)*10)),1))</f>
        <v>4.7</v>
      </c>
      <c r="AE68" s="77">
        <f>IF('Indicator Data'!AN70="No data","x",ROUND(IF('Indicator Data'!AN70&gt;$AE$195,10,IF('Indicator Data'!AN70&lt;$AE$194,0,10-($AE$195-'Indicator Data'!AN70)/($AE$195-$AE$194)*10)),1))</f>
        <v>4.9000000000000004</v>
      </c>
      <c r="AF68" s="84">
        <f>IF('Indicator Data'!AO70="No data","x",ROUND(IF('Indicator Data'!AO70&gt;$AF$195,10,IF('Indicator Data'!AO70&lt;$AF$194,0,10-($AF$195-'Indicator Data'!AO70)/($AF$195-$AF$194)*10)),1))</f>
        <v>2.6</v>
      </c>
      <c r="AG68" s="84" t="str">
        <f>IF('Indicator Data'!AP70="No data","x",ROUND(IF('Indicator Data'!AP70&gt;$AG$195,10,IF('Indicator Data'!AP70&lt;$AG$194,0,10-($AG$195-'Indicator Data'!AP70)/($AG$195-$AG$194)*10)),1))</f>
        <v>x</v>
      </c>
      <c r="AH68" s="77">
        <f t="shared" ref="AH68:AH131" si="26">IF(AF68="x","x",ROUND(IF(AG68="x",AF68,SUM(AF68*0.8,AG68*0.2)),1))</f>
        <v>2.6</v>
      </c>
      <c r="AI68" s="78">
        <f t="shared" ref="AI68:AI131" si="27">ROUND(AVERAGE(AE68,AH68,AD68),1)</f>
        <v>4.0999999999999996</v>
      </c>
      <c r="AJ68" s="85">
        <f t="shared" ref="AJ68:AJ131" si="28">ROUND(IF(AND(W68="x",Z68="x",AI68="x"),AC68,IF(AND(W68="x",Z68="x"),(10-GEOMEAN(((10-AI68)/10*9+1),((10-AC68)/10*9+1)))/9*10,IF(AI68="x",(10-GEOMEAN(((10-W68)/10*9+1),((10-Z68)/10*9+1),((10-AC68)/10*9+1)))/9*10,IF(W68="x",(10-GEOMEAN(((10-AI68)/10*9+1),((10-Z68)/10*9+1),((10-AC68)/10*9+1)))/9*10,(10-GEOMEAN(((10-W68)/10*9+1),((10-Z68)/10*9+1),((10-AC68)/10*9+1),((10-AI68)/10*9+1)))/9*10)))),1)</f>
        <v>1.4</v>
      </c>
      <c r="AK68" s="86">
        <f t="shared" ref="AK68:AK131" si="29">ROUND((10-GEOMEAN(((10-S68)/10*9+1),((10-AJ68)/10*9+1)))/9*10,1)</f>
        <v>0.7</v>
      </c>
    </row>
    <row r="69" spans="1:37" s="4" customFormat="1" x14ac:dyDescent="0.25">
      <c r="A69" s="131" t="s">
        <v>127</v>
      </c>
      <c r="B69" s="63" t="s">
        <v>126</v>
      </c>
      <c r="C69" s="77">
        <f>ROUND(IF('Indicator Data'!Q71="No data",IF((0.1233*LN('Indicator Data'!BA71)-0.4559)&gt;C$195,0,IF((0.1233*LN('Indicator Data'!BA71)-0.4559)&lt;C$194,10,(C$195-(0.1233*LN('Indicator Data'!BA71)-0.4559))/(C$195-C$194)*10)),IF('Indicator Data'!Q71&gt;C$195,0,IF('Indicator Data'!Q71&lt;C$194,10,(C$195-'Indicator Data'!Q71)/(C$195-C$194)*10))),1)</f>
        <v>5</v>
      </c>
      <c r="D69" s="77" t="str">
        <f>IF('Indicator Data'!R71="No data","x",ROUND((IF('Indicator Data'!R71&gt;D$195,10,IF('Indicator Data'!R71&lt;D$194,0,10-(D$195-'Indicator Data'!R71)/(D$195-D$194)*10))),1))</f>
        <v>x</v>
      </c>
      <c r="E69" s="78">
        <f t="shared" si="15"/>
        <v>5</v>
      </c>
      <c r="F69" s="77">
        <f>IF('Indicator Data'!AE71="No data","x",ROUND(IF('Indicator Data'!AE71&gt;F$195,10,IF('Indicator Data'!AE71&lt;F$194,0,10-(F$195-'Indicator Data'!AE71)/(F$195-F$194)*10)),1))</f>
        <v>7</v>
      </c>
      <c r="G69" s="77">
        <f>IF('Indicator Data'!AF71="No data","x",ROUND(IF('Indicator Data'!AF71&gt;G$195,10,IF('Indicator Data'!AF71&lt;G$194,0,10-(G$195-'Indicator Data'!AF71)/(G$195-G$194)*10)),1))</f>
        <v>6.8</v>
      </c>
      <c r="H69" s="78">
        <f t="shared" si="16"/>
        <v>6.9</v>
      </c>
      <c r="I69" s="79">
        <f>SUM(IF('Indicator Data'!S71=0,0,'Indicator Data'!S71/1000000),SUM('Indicator Data'!T71:U71))</f>
        <v>820.16586299999994</v>
      </c>
      <c r="J69" s="79">
        <f>I69/'Indicator Data'!BB71*1000000</f>
        <v>51.713786452895675</v>
      </c>
      <c r="K69" s="77">
        <f t="shared" si="17"/>
        <v>1</v>
      </c>
      <c r="L69" s="77">
        <f>IF('Indicator Data'!V71="No data","x",ROUND(IF('Indicator Data'!V71&gt;L$195,10,IF('Indicator Data'!V71&lt;L$194,0,10-(L$195-'Indicator Data'!V71)/(L$195-L$194)*10)),1))</f>
        <v>0.6</v>
      </c>
      <c r="M69" s="78">
        <f t="shared" si="18"/>
        <v>0.8</v>
      </c>
      <c r="N69" s="80">
        <f t="shared" si="19"/>
        <v>4.4000000000000004</v>
      </c>
      <c r="O69" s="92">
        <f>IF(AND('Indicator Data'!AJ71="No data",'Indicator Data'!AK71="No data"),0,SUM('Indicator Data'!AJ71:AL71)/1000)</f>
        <v>248.66399999999999</v>
      </c>
      <c r="P69" s="77">
        <f t="shared" si="20"/>
        <v>8</v>
      </c>
      <c r="Q69" s="81">
        <f>O69*1000/'Indicator Data'!BB71</f>
        <v>1.5678971260137477E-2</v>
      </c>
      <c r="R69" s="77">
        <f t="shared" si="21"/>
        <v>6.3</v>
      </c>
      <c r="S69" s="82">
        <f t="shared" si="22"/>
        <v>7.2</v>
      </c>
      <c r="T69" s="77">
        <f>IF('Indicator Data'!AB71="No data","x",ROUND(IF('Indicator Data'!AB71&gt;T$195,10,IF('Indicator Data'!AB71&lt;T$194,0,10-(T$195-'Indicator Data'!AB71)/(T$195-T$194)*10)),1))</f>
        <v>1.2</v>
      </c>
      <c r="U69" s="77">
        <f>IF('Indicator Data'!AA71="No data","x",ROUND(IF('Indicator Data'!AA71&gt;U$195,10,IF('Indicator Data'!AA71&lt;U$194,0,10-(U$195-'Indicator Data'!AA71)/(U$195-U$194)*10)),1))</f>
        <v>1.1000000000000001</v>
      </c>
      <c r="V69" s="77">
        <f>IF('Indicator Data'!AD71="No data","x",ROUND(IF('Indicator Data'!AD71&gt;V$195,10,IF('Indicator Data'!AD71&lt;V$194,0,10-(V$195-'Indicator Data'!AD71)/(V$195-V$194)*10)),1))</f>
        <v>0</v>
      </c>
      <c r="W69" s="78">
        <f t="shared" si="23"/>
        <v>0.8</v>
      </c>
      <c r="X69" s="77">
        <f>IF('Indicator Data'!W71="No data","x",ROUND(IF('Indicator Data'!W71&gt;X$195,10,IF('Indicator Data'!W71&lt;X$194,0,10-(X$195-'Indicator Data'!W71)/(X$195-X$194)*10)),1))</f>
        <v>2.4</v>
      </c>
      <c r="Y69" s="77">
        <f>IF('Indicator Data'!X71="No data","x",ROUND(IF('Indicator Data'!X71&gt;Y$195,10,IF('Indicator Data'!X71&lt;Y$194,0,10-(Y$195-'Indicator Data'!X71)/(Y$195-Y$194)*10)),1))</f>
        <v>2.9</v>
      </c>
      <c r="Z69" s="78">
        <f t="shared" si="24"/>
        <v>2.7</v>
      </c>
      <c r="AA69" s="92">
        <f>('Indicator Data'!AI71+'Indicator Data'!AH71*0.5+'Indicator Data'!AG71*0.25)/1000</f>
        <v>692.55600000000004</v>
      </c>
      <c r="AB69" s="83">
        <f>AA69*1000/'Indicator Data'!BB71</f>
        <v>4.3667622253465606E-2</v>
      </c>
      <c r="AC69" s="78">
        <f t="shared" si="25"/>
        <v>4.4000000000000004</v>
      </c>
      <c r="AD69" s="77">
        <f>IF('Indicator Data'!AM71="No data","x",ROUND(IF('Indicator Data'!AM71&lt;$AD$194,10,IF('Indicator Data'!AM71&gt;$AD$195,0,($AD$195-'Indicator Data'!AM71)/($AD$195-$AD$194)*10)),1))</f>
        <v>4.5</v>
      </c>
      <c r="AE69" s="77">
        <f>IF('Indicator Data'!AN71="No data","x",ROUND(IF('Indicator Data'!AN71&gt;$AE$195,10,IF('Indicator Data'!AN71&lt;$AE$194,0,10-($AE$195-'Indicator Data'!AN71)/($AE$195-$AE$194)*10)),1))</f>
        <v>3.5</v>
      </c>
      <c r="AF69" s="84">
        <f>IF('Indicator Data'!AO71="No data","x",ROUND(IF('Indicator Data'!AO71&gt;$AF$195,10,IF('Indicator Data'!AO71&lt;$AF$194,0,10-($AF$195-'Indicator Data'!AO71)/($AF$195-$AF$194)*10)),1))</f>
        <v>6.8</v>
      </c>
      <c r="AG69" s="84">
        <f>IF('Indicator Data'!AP71="No data","x",ROUND(IF('Indicator Data'!AP71&gt;$AG$195,10,IF('Indicator Data'!AP71&lt;$AG$194,0,10-($AG$195-'Indicator Data'!AP71)/($AG$195-$AG$194)*10)),1))</f>
        <v>2.8</v>
      </c>
      <c r="AH69" s="77">
        <f t="shared" si="26"/>
        <v>6</v>
      </c>
      <c r="AI69" s="78">
        <f t="shared" si="27"/>
        <v>4.7</v>
      </c>
      <c r="AJ69" s="85">
        <f t="shared" si="28"/>
        <v>3.3</v>
      </c>
      <c r="AK69" s="86">
        <f t="shared" si="29"/>
        <v>5.6</v>
      </c>
    </row>
    <row r="70" spans="1:37" s="4" customFormat="1" x14ac:dyDescent="0.25">
      <c r="A70" s="131" t="s">
        <v>129</v>
      </c>
      <c r="B70" s="63" t="s">
        <v>128</v>
      </c>
      <c r="C70" s="77">
        <f>ROUND(IF('Indicator Data'!Q72="No data",IF((0.1233*LN('Indicator Data'!BA72)-0.4559)&gt;C$195,0,IF((0.1233*LN('Indicator Data'!BA72)-0.4559)&lt;C$194,10,(C$195-(0.1233*LN('Indicator Data'!BA72)-0.4559))/(C$195-C$194)*10)),IF('Indicator Data'!Q72&gt;C$195,0,IF('Indicator Data'!Q72&lt;C$194,10,(C$195-'Indicator Data'!Q72)/(C$195-C$194)*10))),1)</f>
        <v>8.6</v>
      </c>
      <c r="D70" s="77">
        <f>IF('Indicator Data'!R72="No data","x",ROUND((IF('Indicator Data'!R72&gt;D$195,10,IF('Indicator Data'!R72&lt;D$194,0,10-(D$195-'Indicator Data'!R72)/(D$195-D$194)*10))),1))</f>
        <v>10</v>
      </c>
      <c r="E70" s="78">
        <f t="shared" si="15"/>
        <v>9.4</v>
      </c>
      <c r="F70" s="77" t="str">
        <f>IF('Indicator Data'!AE72="No data","x",ROUND(IF('Indicator Data'!AE72&gt;F$195,10,IF('Indicator Data'!AE72&lt;F$194,0,10-(F$195-'Indicator Data'!AE72)/(F$195-F$194)*10)),1))</f>
        <v>x</v>
      </c>
      <c r="G70" s="77">
        <f>IF('Indicator Data'!AF72="No data","x",ROUND(IF('Indicator Data'!AF72&gt;G$195,10,IF('Indicator Data'!AF72&lt;G$194,0,10-(G$195-'Indicator Data'!AF72)/(G$195-G$194)*10)),1))</f>
        <v>2.2000000000000002</v>
      </c>
      <c r="H70" s="78">
        <f t="shared" si="16"/>
        <v>2.2000000000000002</v>
      </c>
      <c r="I70" s="79">
        <f>SUM(IF('Indicator Data'!S72=0,0,'Indicator Data'!S72/1000000),SUM('Indicator Data'!T72:U72))</f>
        <v>1105.6774679999999</v>
      </c>
      <c r="J70" s="79">
        <f>I70/'Indicator Data'!BB72*1000000</f>
        <v>91.803954832563335</v>
      </c>
      <c r="K70" s="77">
        <f t="shared" si="17"/>
        <v>1.8</v>
      </c>
      <c r="L70" s="77">
        <f>IF('Indicator Data'!V72="No data","x",ROUND(IF('Indicator Data'!V72&gt;L$195,10,IF('Indicator Data'!V72&lt;L$194,0,10-(L$195-'Indicator Data'!V72)/(L$195-L$194)*10)),1))</f>
        <v>5.8</v>
      </c>
      <c r="M70" s="78">
        <f t="shared" si="18"/>
        <v>3.8</v>
      </c>
      <c r="N70" s="80">
        <f t="shared" si="19"/>
        <v>6.2</v>
      </c>
      <c r="O70" s="92">
        <f>IF(AND('Indicator Data'!AJ72="No data",'Indicator Data'!AK72="No data"),0,SUM('Indicator Data'!AJ72:AL72)/1000)</f>
        <v>8.766</v>
      </c>
      <c r="P70" s="77">
        <f t="shared" si="20"/>
        <v>3.1</v>
      </c>
      <c r="Q70" s="81">
        <f>O70*1000/'Indicator Data'!BB72</f>
        <v>7.2783744930420371E-4</v>
      </c>
      <c r="R70" s="77">
        <f t="shared" si="21"/>
        <v>2.9</v>
      </c>
      <c r="S70" s="82">
        <f t="shared" si="22"/>
        <v>3</v>
      </c>
      <c r="T70" s="77">
        <f>IF('Indicator Data'!AB72="No data","x",ROUND(IF('Indicator Data'!AB72&gt;T$195,10,IF('Indicator Data'!AB72&lt;T$194,0,10-(T$195-'Indicator Data'!AB72)/(T$195-T$194)*10)),1))</f>
        <v>3.4</v>
      </c>
      <c r="U70" s="77">
        <f>IF('Indicator Data'!AA72="No data","x",ROUND(IF('Indicator Data'!AA72&gt;U$195,10,IF('Indicator Data'!AA72&lt;U$194,0,10-(U$195-'Indicator Data'!AA72)/(U$195-U$194)*10)),1))</f>
        <v>3.2</v>
      </c>
      <c r="V70" s="77">
        <f>IF('Indicator Data'!AD72="No data","x",ROUND(IF('Indicator Data'!AD72&gt;V$195,10,IF('Indicator Data'!AD72&lt;V$194,0,10-(V$195-'Indicator Data'!AD72)/(V$195-V$194)*10)),1))</f>
        <v>10</v>
      </c>
      <c r="W70" s="78">
        <f t="shared" si="23"/>
        <v>5.5</v>
      </c>
      <c r="X70" s="77">
        <f>IF('Indicator Data'!W72="No data","x",ROUND(IF('Indicator Data'!W72&gt;X$195,10,IF('Indicator Data'!W72&lt;X$194,0,10-(X$195-'Indicator Data'!W72)/(X$195-X$194)*10)),1))</f>
        <v>7.7</v>
      </c>
      <c r="Y70" s="77">
        <f>IF('Indicator Data'!X72="No data","x",ROUND(IF('Indicator Data'!X72&gt;Y$195,10,IF('Indicator Data'!X72&lt;Y$194,0,10-(Y$195-'Indicator Data'!X72)/(Y$195-Y$194)*10)),1))</f>
        <v>3.6</v>
      </c>
      <c r="Z70" s="78">
        <f t="shared" si="24"/>
        <v>5.7</v>
      </c>
      <c r="AA70" s="92">
        <f>('Indicator Data'!AI72+'Indicator Data'!AH72*0.5+'Indicator Data'!AG72*0.25)/1000</f>
        <v>4.5469999999999997</v>
      </c>
      <c r="AB70" s="83">
        <f>AA70*1000/'Indicator Data'!BB72</f>
        <v>3.7753557859756035E-4</v>
      </c>
      <c r="AC70" s="78">
        <f t="shared" si="25"/>
        <v>0</v>
      </c>
      <c r="AD70" s="77">
        <f>IF('Indicator Data'!AM72="No data","x",ROUND(IF('Indicator Data'!AM72&lt;$AD$194,10,IF('Indicator Data'!AM72&gt;$AD$195,0,($AD$195-'Indicator Data'!AM72)/($AD$195-$AD$194)*10)),1))</f>
        <v>4.3</v>
      </c>
      <c r="AE70" s="77">
        <f>IF('Indicator Data'!AN72="No data","x",ROUND(IF('Indicator Data'!AN72&gt;$AE$195,10,IF('Indicator Data'!AN72&lt;$AE$194,0,10-($AE$195-'Indicator Data'!AN72)/($AE$195-$AE$194)*10)),1))</f>
        <v>3.8</v>
      </c>
      <c r="AF70" s="84">
        <f>IF('Indicator Data'!AO72="No data","x",ROUND(IF('Indicator Data'!AO72&gt;$AF$195,10,IF('Indicator Data'!AO72&lt;$AF$194,0,10-($AF$195-'Indicator Data'!AO72)/($AF$195-$AF$194)*10)),1))</f>
        <v>9.9</v>
      </c>
      <c r="AG70" s="84">
        <f>IF('Indicator Data'!AP72="No data","x",ROUND(IF('Indicator Data'!AP72&gt;$AG$195,10,IF('Indicator Data'!AP72&lt;$AG$194,0,10-($AG$195-'Indicator Data'!AP72)/($AG$195-$AG$194)*10)),1))</f>
        <v>3.7</v>
      </c>
      <c r="AH70" s="77">
        <f t="shared" si="26"/>
        <v>8.6999999999999993</v>
      </c>
      <c r="AI70" s="78">
        <f t="shared" si="27"/>
        <v>5.6</v>
      </c>
      <c r="AJ70" s="85">
        <f t="shared" si="28"/>
        <v>4.5</v>
      </c>
      <c r="AK70" s="86">
        <f t="shared" si="29"/>
        <v>3.8</v>
      </c>
    </row>
    <row r="71" spans="1:37" s="4" customFormat="1" x14ac:dyDescent="0.25">
      <c r="A71" s="131" t="s">
        <v>372</v>
      </c>
      <c r="B71" s="63" t="s">
        <v>130</v>
      </c>
      <c r="C71" s="77">
        <f>ROUND(IF('Indicator Data'!Q73="No data",IF((0.1233*LN('Indicator Data'!BA73)-0.4559)&gt;C$195,0,IF((0.1233*LN('Indicator Data'!BA73)-0.4559)&lt;C$194,10,(C$195-(0.1233*LN('Indicator Data'!BA73)-0.4559))/(C$195-C$194)*10)),IF('Indicator Data'!Q73&gt;C$195,0,IF('Indicator Data'!Q73&lt;C$194,10,(C$195-'Indicator Data'!Q73)/(C$195-C$194)*10))),1)</f>
        <v>8.5</v>
      </c>
      <c r="D71" s="77">
        <f>IF('Indicator Data'!R73="No data","x",ROUND((IF('Indicator Data'!R73&gt;D$195,10,IF('Indicator Data'!R73&lt;D$194,0,10-(D$195-'Indicator Data'!R73)/(D$195-D$194)*10))),1))</f>
        <v>9.9</v>
      </c>
      <c r="E71" s="78">
        <f t="shared" si="15"/>
        <v>9.3000000000000007</v>
      </c>
      <c r="F71" s="77" t="str">
        <f>IF('Indicator Data'!AE73="No data","x",ROUND(IF('Indicator Data'!AE73&gt;F$195,10,IF('Indicator Data'!AE73&lt;F$194,0,10-(F$195-'Indicator Data'!AE73)/(F$195-F$194)*10)),1))</f>
        <v>x</v>
      </c>
      <c r="G71" s="77" t="str">
        <f>IF('Indicator Data'!AF73="No data","x",ROUND(IF('Indicator Data'!AF73&gt;G$195,10,IF('Indicator Data'!AF73&lt;G$194,0,10-(G$195-'Indicator Data'!AF73)/(G$195-G$194)*10)),1))</f>
        <v>x</v>
      </c>
      <c r="H71" s="78" t="str">
        <f t="shared" si="16"/>
        <v>x</v>
      </c>
      <c r="I71" s="79">
        <f>SUM(IF('Indicator Data'!S73=0,0,'Indicator Data'!S73/1000000),SUM('Indicator Data'!T73:U73))</f>
        <v>191.17343300000002</v>
      </c>
      <c r="J71" s="79">
        <f>I71/'Indicator Data'!BB73*1000000</f>
        <v>109.50489861942792</v>
      </c>
      <c r="K71" s="77">
        <f t="shared" si="17"/>
        <v>2.2000000000000002</v>
      </c>
      <c r="L71" s="77">
        <f>IF('Indicator Data'!V73="No data","x",ROUND(IF('Indicator Data'!V73&gt;L$195,10,IF('Indicator Data'!V73&lt;L$194,0,10-(L$195-'Indicator Data'!V73)/(L$195-L$194)*10)),1))</f>
        <v>7.3</v>
      </c>
      <c r="M71" s="78">
        <f t="shared" si="18"/>
        <v>4.8</v>
      </c>
      <c r="N71" s="80">
        <f t="shared" si="19"/>
        <v>7.8</v>
      </c>
      <c r="O71" s="92">
        <f>IF(AND('Indicator Data'!AJ73="No data",'Indicator Data'!AK73="No data"),0,SUM('Indicator Data'!AJ73:AL73)/1000)</f>
        <v>8.6839999999999993</v>
      </c>
      <c r="P71" s="77">
        <f t="shared" si="20"/>
        <v>3.1</v>
      </c>
      <c r="Q71" s="81">
        <f>O71*1000/'Indicator Data'!BB73</f>
        <v>4.9742295500395809E-3</v>
      </c>
      <c r="R71" s="77">
        <f t="shared" si="21"/>
        <v>4.7</v>
      </c>
      <c r="S71" s="82">
        <f t="shared" si="22"/>
        <v>3.9</v>
      </c>
      <c r="T71" s="77">
        <f>IF('Indicator Data'!AB73="No data","x",ROUND(IF('Indicator Data'!AB73&gt;T$195,10,IF('Indicator Data'!AB73&lt;T$194,0,10-(T$195-'Indicator Data'!AB73)/(T$195-T$194)*10)),1))</f>
        <v>7.4</v>
      </c>
      <c r="U71" s="77">
        <f>IF('Indicator Data'!AA73="No data","x",ROUND(IF('Indicator Data'!AA73&gt;U$195,10,IF('Indicator Data'!AA73&lt;U$194,0,10-(U$195-'Indicator Data'!AA73)/(U$195-U$194)*10)),1))</f>
        <v>7</v>
      </c>
      <c r="V71" s="77">
        <f>IF('Indicator Data'!AD73="No data","x",ROUND(IF('Indicator Data'!AD73&gt;V$195,10,IF('Indicator Data'!AD73&lt;V$194,0,10-(V$195-'Indicator Data'!AD73)/(V$195-V$194)*10)),1))</f>
        <v>10</v>
      </c>
      <c r="W71" s="78">
        <f t="shared" si="23"/>
        <v>8.1</v>
      </c>
      <c r="X71" s="77">
        <f>IF('Indicator Data'!W73="No data","x",ROUND(IF('Indicator Data'!W73&gt;X$195,10,IF('Indicator Data'!W73&lt;X$194,0,10-(X$195-'Indicator Data'!W73)/(X$195-X$194)*10)),1))</f>
        <v>9.5</v>
      </c>
      <c r="Y71" s="77">
        <f>IF('Indicator Data'!X73="No data","x",ROUND(IF('Indicator Data'!X73&gt;Y$195,10,IF('Indicator Data'!X73&lt;Y$194,0,10-(Y$195-'Indicator Data'!X73)/(Y$195-Y$194)*10)),1))</f>
        <v>3.8</v>
      </c>
      <c r="Z71" s="78">
        <f t="shared" si="24"/>
        <v>6.7</v>
      </c>
      <c r="AA71" s="92">
        <f>('Indicator Data'!AI73+'Indicator Data'!AH73*0.5+'Indicator Data'!AG73*0.25)/1000</f>
        <v>0</v>
      </c>
      <c r="AB71" s="83">
        <f>AA71*1000/'Indicator Data'!BB73</f>
        <v>0</v>
      </c>
      <c r="AC71" s="78">
        <f t="shared" si="25"/>
        <v>0</v>
      </c>
      <c r="AD71" s="77">
        <f>IF('Indicator Data'!AM73="No data","x",ROUND(IF('Indicator Data'!AM73&lt;$AD$194,10,IF('Indicator Data'!AM73&gt;$AD$195,0,($AD$195-'Indicator Data'!AM73)/($AD$195-$AD$194)*10)),1))</f>
        <v>5.3</v>
      </c>
      <c r="AE71" s="77">
        <f>IF('Indicator Data'!AN73="No data","x",ROUND(IF('Indicator Data'!AN73&gt;$AE$195,10,IF('Indicator Data'!AN73&lt;$AE$194,0,10-($AE$195-'Indicator Data'!AN73)/($AE$195-$AE$194)*10)),1))</f>
        <v>5.2</v>
      </c>
      <c r="AF71" s="84" t="str">
        <f>IF('Indicator Data'!AO73="No data","x",ROUND(IF('Indicator Data'!AO73&gt;$AF$195,10,IF('Indicator Data'!AO73&lt;$AF$194,0,10-($AF$195-'Indicator Data'!AO73)/($AF$195-$AF$194)*10)),1))</f>
        <v>x</v>
      </c>
      <c r="AG71" s="84" t="str">
        <f>IF('Indicator Data'!AP73="No data","x",ROUND(IF('Indicator Data'!AP73&gt;$AG$195,10,IF('Indicator Data'!AP73&lt;$AG$194,0,10-($AG$195-'Indicator Data'!AP73)/($AG$195-$AG$194)*10)),1))</f>
        <v>x</v>
      </c>
      <c r="AH71" s="77" t="str">
        <f t="shared" si="26"/>
        <v>x</v>
      </c>
      <c r="AI71" s="78">
        <f t="shared" si="27"/>
        <v>5.3</v>
      </c>
      <c r="AJ71" s="85">
        <f t="shared" si="28"/>
        <v>5.7</v>
      </c>
      <c r="AK71" s="86">
        <f t="shared" si="29"/>
        <v>4.9000000000000004</v>
      </c>
    </row>
    <row r="72" spans="1:37" s="4" customFormat="1" x14ac:dyDescent="0.25">
      <c r="A72" s="131" t="s">
        <v>132</v>
      </c>
      <c r="B72" s="63" t="s">
        <v>131</v>
      </c>
      <c r="C72" s="77">
        <f>ROUND(IF('Indicator Data'!Q74="No data",IF((0.1233*LN('Indicator Data'!BA74)-0.4559)&gt;C$195,0,IF((0.1233*LN('Indicator Data'!BA74)-0.4559)&lt;C$194,10,(C$195-(0.1233*LN('Indicator Data'!BA74)-0.4559))/(C$195-C$194)*10)),IF('Indicator Data'!Q74&gt;C$195,0,IF('Indicator Data'!Q74&lt;C$194,10,(C$195-'Indicator Data'!Q74)/(C$195-C$194)*10))),1)</f>
        <v>4.8</v>
      </c>
      <c r="D72" s="77">
        <f>IF('Indicator Data'!R74="No data","x",ROUND((IF('Indicator Data'!R74&gt;D$195,10,IF('Indicator Data'!R74&lt;D$194,0,10-(D$195-'Indicator Data'!R74)/(D$195-D$194)*10))),1))</f>
        <v>0</v>
      </c>
      <c r="E72" s="78">
        <f t="shared" si="15"/>
        <v>2.7</v>
      </c>
      <c r="F72" s="77">
        <f>IF('Indicator Data'!AE74="No data","x",ROUND(IF('Indicator Data'!AE74&gt;F$195,10,IF('Indicator Data'!AE74&lt;F$194,0,10-(F$195-'Indicator Data'!AE74)/(F$195-F$194)*10)),1))</f>
        <v>7</v>
      </c>
      <c r="G72" s="77" t="str">
        <f>IF('Indicator Data'!AF74="No data","x",ROUND(IF('Indicator Data'!AF74&gt;G$195,10,IF('Indicator Data'!AF74&lt;G$194,0,10-(G$195-'Indicator Data'!AF74)/(G$195-G$194)*10)),1))</f>
        <v>x</v>
      </c>
      <c r="H72" s="78">
        <f t="shared" si="16"/>
        <v>7</v>
      </c>
      <c r="I72" s="79">
        <f>SUM(IF('Indicator Data'!S74=0,0,'Indicator Data'!S74/1000000),SUM('Indicator Data'!T74:U74))</f>
        <v>216.01</v>
      </c>
      <c r="J72" s="79">
        <f>I72/'Indicator Data'!BB74*1000000</f>
        <v>268.77713310197998</v>
      </c>
      <c r="K72" s="77">
        <f t="shared" si="17"/>
        <v>5.4</v>
      </c>
      <c r="L72" s="77">
        <f>IF('Indicator Data'!V74="No data","x",ROUND(IF('Indicator Data'!V74&gt;L$195,10,IF('Indicator Data'!V74&lt;L$194,0,10-(L$195-'Indicator Data'!V74)/(L$195-L$194)*10)),1))</f>
        <v>2.2999999999999998</v>
      </c>
      <c r="M72" s="78">
        <f t="shared" si="18"/>
        <v>3.9</v>
      </c>
      <c r="N72" s="80">
        <f t="shared" si="19"/>
        <v>4.0999999999999996</v>
      </c>
      <c r="O72" s="92">
        <f>IF(AND('Indicator Data'!AJ74="No data",'Indicator Data'!AK74="No data"),0,SUM('Indicator Data'!AJ74:AL74)/1000)</f>
        <v>1.0999999999999999E-2</v>
      </c>
      <c r="P72" s="77">
        <f t="shared" si="20"/>
        <v>0</v>
      </c>
      <c r="Q72" s="81">
        <f>O72*1000/'Indicator Data'!BB74</f>
        <v>1.3687090709327254E-5</v>
      </c>
      <c r="R72" s="77">
        <f t="shared" si="21"/>
        <v>0</v>
      </c>
      <c r="S72" s="82">
        <f t="shared" si="22"/>
        <v>0</v>
      </c>
      <c r="T72" s="77">
        <f>IF('Indicator Data'!AB74="No data","x",ROUND(IF('Indicator Data'!AB74&gt;T$195,10,IF('Indicator Data'!AB74&lt;T$194,0,10-(T$195-'Indicator Data'!AB74)/(T$195-T$194)*10)),1))</f>
        <v>2.8</v>
      </c>
      <c r="U72" s="77">
        <f>IF('Indicator Data'!AA74="No data","x",ROUND(IF('Indicator Data'!AA74&gt;U$195,10,IF('Indicator Data'!AA74&lt;U$194,0,10-(U$195-'Indicator Data'!AA74)/(U$195-U$194)*10)),1))</f>
        <v>2</v>
      </c>
      <c r="V72" s="77">
        <f>IF('Indicator Data'!AD74="No data","x",ROUND(IF('Indicator Data'!AD74&gt;V$195,10,IF('Indicator Data'!AD74&lt;V$194,0,10-(V$195-'Indicator Data'!AD74)/(V$195-V$194)*10)),1))</f>
        <v>0.3</v>
      </c>
      <c r="W72" s="78">
        <f t="shared" si="23"/>
        <v>1.7</v>
      </c>
      <c r="X72" s="77">
        <f>IF('Indicator Data'!W74="No data","x",ROUND(IF('Indicator Data'!W74&gt;X$195,10,IF('Indicator Data'!W74&lt;X$194,0,10-(X$195-'Indicator Data'!W74)/(X$195-X$194)*10)),1))</f>
        <v>2.8</v>
      </c>
      <c r="Y72" s="77">
        <f>IF('Indicator Data'!X74="No data","x",ROUND(IF('Indicator Data'!X74&gt;Y$195,10,IF('Indicator Data'!X74&lt;Y$194,0,10-(Y$195-'Indicator Data'!X74)/(Y$195-Y$194)*10)),1))</f>
        <v>2.5</v>
      </c>
      <c r="Z72" s="78">
        <f t="shared" si="24"/>
        <v>2.7</v>
      </c>
      <c r="AA72" s="92">
        <f>('Indicator Data'!AI74+'Indicator Data'!AH74*0.5+'Indicator Data'!AG74*0.25)/1000</f>
        <v>0</v>
      </c>
      <c r="AB72" s="83">
        <f>AA72*1000/'Indicator Data'!BB74</f>
        <v>0</v>
      </c>
      <c r="AC72" s="78">
        <f t="shared" si="25"/>
        <v>0</v>
      </c>
      <c r="AD72" s="77">
        <f>IF('Indicator Data'!AM74="No data","x",ROUND(IF('Indicator Data'!AM74&lt;$AD$194,10,IF('Indicator Data'!AM74&gt;$AD$195,0,($AD$195-'Indicator Data'!AM74)/($AD$195-$AD$194)*10)),1))</f>
        <v>4.3</v>
      </c>
      <c r="AE72" s="77">
        <f>IF('Indicator Data'!AN74="No data","x",ROUND(IF('Indicator Data'!AN74&gt;$AE$195,10,IF('Indicator Data'!AN74&lt;$AE$194,0,10-($AE$195-'Indicator Data'!AN74)/($AE$195-$AE$194)*10)),1))</f>
        <v>1.9</v>
      </c>
      <c r="AF72" s="84" t="str">
        <f>IF('Indicator Data'!AO74="No data","x",ROUND(IF('Indicator Data'!AO74&gt;$AF$195,10,IF('Indicator Data'!AO74&lt;$AF$194,0,10-($AF$195-'Indicator Data'!AO74)/($AF$195-$AF$194)*10)),1))</f>
        <v>x</v>
      </c>
      <c r="AG72" s="84" t="str">
        <f>IF('Indicator Data'!AP74="No data","x",ROUND(IF('Indicator Data'!AP74&gt;$AG$195,10,IF('Indicator Data'!AP74&lt;$AG$194,0,10-($AG$195-'Indicator Data'!AP74)/($AG$195-$AG$194)*10)),1))</f>
        <v>x</v>
      </c>
      <c r="AH72" s="77" t="str">
        <f t="shared" si="26"/>
        <v>x</v>
      </c>
      <c r="AI72" s="78">
        <f t="shared" si="27"/>
        <v>3.1</v>
      </c>
      <c r="AJ72" s="85">
        <f t="shared" si="28"/>
        <v>1.9</v>
      </c>
      <c r="AK72" s="86">
        <f t="shared" si="29"/>
        <v>1</v>
      </c>
    </row>
    <row r="73" spans="1:37" s="4" customFormat="1" x14ac:dyDescent="0.25">
      <c r="A73" s="131" t="s">
        <v>134</v>
      </c>
      <c r="B73" s="63" t="s">
        <v>133</v>
      </c>
      <c r="C73" s="77">
        <f>ROUND(IF('Indicator Data'!Q75="No data",IF((0.1233*LN('Indicator Data'!BA75)-0.4559)&gt;C$195,0,IF((0.1233*LN('Indicator Data'!BA75)-0.4559)&lt;C$194,10,(C$195-(0.1233*LN('Indicator Data'!BA75)-0.4559))/(C$195-C$194)*10)),IF('Indicator Data'!Q75&gt;C$195,0,IF('Indicator Data'!Q75&lt;C$194,10,(C$195-'Indicator Data'!Q75)/(C$195-C$194)*10))),1)</f>
        <v>7.4</v>
      </c>
      <c r="D73" s="77">
        <f>IF('Indicator Data'!R75="No data","x",ROUND((IF('Indicator Data'!R75&gt;D$195,10,IF('Indicator Data'!R75&lt;D$194,0,10-(D$195-'Indicator Data'!R75)/(D$195-D$194)*10))),1))</f>
        <v>4.3</v>
      </c>
      <c r="E73" s="78">
        <f t="shared" si="15"/>
        <v>6.1</v>
      </c>
      <c r="F73" s="77">
        <f>IF('Indicator Data'!AE75="No data","x",ROUND(IF('Indicator Data'!AE75&gt;F$195,10,IF('Indicator Data'!AE75&lt;F$194,0,10-(F$195-'Indicator Data'!AE75)/(F$195-F$194)*10)),1))</f>
        <v>8</v>
      </c>
      <c r="G73" s="77" t="str">
        <f>IF('Indicator Data'!AF75="No data","x",ROUND(IF('Indicator Data'!AF75&gt;G$195,10,IF('Indicator Data'!AF75&lt;G$194,0,10-(G$195-'Indicator Data'!AF75)/(G$195-G$194)*10)),1))</f>
        <v>x</v>
      </c>
      <c r="H73" s="78">
        <f t="shared" si="16"/>
        <v>8</v>
      </c>
      <c r="I73" s="79">
        <f>SUM(IF('Indicator Data'!S75=0,0,'Indicator Data'!S75/1000000),SUM('Indicator Data'!T75:U75))</f>
        <v>2754.3508529999999</v>
      </c>
      <c r="J73" s="79">
        <f>I73/'Indicator Data'!BB75*1000000</f>
        <v>263.28679559321313</v>
      </c>
      <c r="K73" s="77">
        <f t="shared" si="17"/>
        <v>5.3</v>
      </c>
      <c r="L73" s="77">
        <f>IF('Indicator Data'!V75="No data","x",ROUND(IF('Indicator Data'!V75&gt;L$195,10,IF('Indicator Data'!V75&lt;L$194,0,10-(L$195-'Indicator Data'!V75)/(L$195-L$194)*10)),1))</f>
        <v>9.1999999999999993</v>
      </c>
      <c r="M73" s="78">
        <f t="shared" si="18"/>
        <v>7.3</v>
      </c>
      <c r="N73" s="80">
        <f t="shared" si="19"/>
        <v>6.9</v>
      </c>
      <c r="O73" s="92">
        <f>IF(AND('Indicator Data'!AJ75="No data",'Indicator Data'!AK75="No data"),0,SUM('Indicator Data'!AJ75:AL75)/1000)</f>
        <v>45.003</v>
      </c>
      <c r="P73" s="77">
        <f t="shared" si="20"/>
        <v>5.5</v>
      </c>
      <c r="Q73" s="81">
        <f>O73*1000/'Indicator Data'!BB75</f>
        <v>4.3018105878472011E-3</v>
      </c>
      <c r="R73" s="77">
        <f t="shared" si="21"/>
        <v>4.5999999999999996</v>
      </c>
      <c r="S73" s="82">
        <f t="shared" si="22"/>
        <v>5.0999999999999996</v>
      </c>
      <c r="T73" s="77">
        <f>IF('Indicator Data'!AB75="No data","x",ROUND(IF('Indicator Data'!AB75&gt;T$195,10,IF('Indicator Data'!AB75&lt;T$194,0,10-(T$195-'Indicator Data'!AB75)/(T$195-T$194)*10)),1))</f>
        <v>4</v>
      </c>
      <c r="U73" s="77">
        <f>IF('Indicator Data'!AA75="No data","x",ROUND(IF('Indicator Data'!AA75&gt;U$195,10,IF('Indicator Data'!AA75&lt;U$194,0,10-(U$195-'Indicator Data'!AA75)/(U$195-U$194)*10)),1))</f>
        <v>3.7</v>
      </c>
      <c r="V73" s="77">
        <f>IF('Indicator Data'!AD75="No data","x",ROUND(IF('Indicator Data'!AD75&gt;V$195,10,IF('Indicator Data'!AD75&lt;V$194,0,10-(V$195-'Indicator Data'!AD75)/(V$195-V$194)*10)),1))</f>
        <v>0.4</v>
      </c>
      <c r="W73" s="78">
        <f t="shared" si="23"/>
        <v>2.7</v>
      </c>
      <c r="X73" s="77">
        <f>IF('Indicator Data'!W75="No data","x",ROUND(IF('Indicator Data'!W75&gt;X$195,10,IF('Indicator Data'!W75&lt;X$194,0,10-(X$195-'Indicator Data'!W75)/(X$195-X$194)*10)),1))</f>
        <v>5.6</v>
      </c>
      <c r="Y73" s="77">
        <f>IF('Indicator Data'!X75="No data","x",ROUND(IF('Indicator Data'!X75&gt;Y$195,10,IF('Indicator Data'!X75&lt;Y$194,0,10-(Y$195-'Indicator Data'!X75)/(Y$195-Y$194)*10)),1))</f>
        <v>2.6</v>
      </c>
      <c r="Z73" s="78">
        <f t="shared" si="24"/>
        <v>4.0999999999999996</v>
      </c>
      <c r="AA73" s="92">
        <f>('Indicator Data'!AI75+'Indicator Data'!AH75*0.5+'Indicator Data'!AG75*0.25)/1000</f>
        <v>602.37175000000002</v>
      </c>
      <c r="AB73" s="83">
        <f>AA73*1000/'Indicator Data'!BB75</f>
        <v>5.75803651305479E-2</v>
      </c>
      <c r="AC73" s="78">
        <f t="shared" si="25"/>
        <v>5.8</v>
      </c>
      <c r="AD73" s="77">
        <f>IF('Indicator Data'!AM75="No data","x",ROUND(IF('Indicator Data'!AM75&lt;$AD$194,10,IF('Indicator Data'!AM75&gt;$AD$195,0,($AD$195-'Indicator Data'!AM75)/($AD$195-$AD$194)*10)),1))</f>
        <v>8.4</v>
      </c>
      <c r="AE73" s="77">
        <f>IF('Indicator Data'!AN75="No data","x",ROUND(IF('Indicator Data'!AN75&gt;$AE$195,10,IF('Indicator Data'!AN75&lt;$AE$194,0,10-($AE$195-'Indicator Data'!AN75)/($AE$195-$AE$194)*10)),1))</f>
        <v>10</v>
      </c>
      <c r="AF73" s="84">
        <f>IF('Indicator Data'!AO75="No data","x",ROUND(IF('Indicator Data'!AO75&gt;$AF$195,10,IF('Indicator Data'!AO75&lt;$AF$194,0,10-($AF$195-'Indicator Data'!AO75)/($AF$195-$AF$194)*10)),1))</f>
        <v>9.6999999999999993</v>
      </c>
      <c r="AG73" s="84">
        <f>IF('Indicator Data'!AP75="No data","x",ROUND(IF('Indicator Data'!AP75&gt;$AG$195,10,IF('Indicator Data'!AP75&lt;$AG$194,0,10-($AG$195-'Indicator Data'!AP75)/($AG$195-$AG$194)*10)),1))</f>
        <v>1.7</v>
      </c>
      <c r="AH73" s="77">
        <f t="shared" si="26"/>
        <v>8.1</v>
      </c>
      <c r="AI73" s="78">
        <f t="shared" si="27"/>
        <v>8.8000000000000007</v>
      </c>
      <c r="AJ73" s="85">
        <f t="shared" si="28"/>
        <v>5.9</v>
      </c>
      <c r="AK73" s="86">
        <f t="shared" si="29"/>
        <v>5.5</v>
      </c>
    </row>
    <row r="74" spans="1:37" s="4" customFormat="1" x14ac:dyDescent="0.25">
      <c r="A74" s="131" t="s">
        <v>136</v>
      </c>
      <c r="B74" s="63" t="s">
        <v>135</v>
      </c>
      <c r="C74" s="77">
        <f>ROUND(IF('Indicator Data'!Q76="No data",IF((0.1233*LN('Indicator Data'!BA76)-0.4559)&gt;C$195,0,IF((0.1233*LN('Indicator Data'!BA76)-0.4559)&lt;C$194,10,(C$195-(0.1233*LN('Indicator Data'!BA76)-0.4559))/(C$195-C$194)*10)),IF('Indicator Data'!Q76&gt;C$195,0,IF('Indicator Data'!Q76&lt;C$194,10,(C$195-'Indicator Data'!Q76)/(C$195-C$194)*10))),1)</f>
        <v>5.0999999999999996</v>
      </c>
      <c r="D74" s="77">
        <f>IF('Indicator Data'!R76="No data","x",ROUND((IF('Indicator Data'!R76&gt;D$195,10,IF('Indicator Data'!R76&lt;D$194,0,10-(D$195-'Indicator Data'!R76)/(D$195-D$194)*10))),1))</f>
        <v>1.1000000000000001</v>
      </c>
      <c r="E74" s="78">
        <f t="shared" si="15"/>
        <v>3.4</v>
      </c>
      <c r="F74" s="77">
        <f>IF('Indicator Data'!AE76="No data","x",ROUND(IF('Indicator Data'!AE76&gt;F$195,10,IF('Indicator Data'!AE76&lt;F$194,0,10-(F$195-'Indicator Data'!AE76)/(F$195-F$194)*10)),1))</f>
        <v>6.4</v>
      </c>
      <c r="G74" s="77">
        <f>IF('Indicator Data'!AF76="No data","x",ROUND(IF('Indicator Data'!AF76&gt;G$195,10,IF('Indicator Data'!AF76&lt;G$194,0,10-(G$195-'Indicator Data'!AF76)/(G$195-G$194)*10)),1))</f>
        <v>8.1</v>
      </c>
      <c r="H74" s="78">
        <f t="shared" si="16"/>
        <v>7.3</v>
      </c>
      <c r="I74" s="79">
        <f>SUM(IF('Indicator Data'!S76=0,0,'Indicator Data'!S76/1000000),SUM('Indicator Data'!T76:U76))</f>
        <v>1217.7110289999998</v>
      </c>
      <c r="J74" s="79">
        <f>I74/'Indicator Data'!BB76*1000000</f>
        <v>147.40927596274861</v>
      </c>
      <c r="K74" s="77">
        <f t="shared" si="17"/>
        <v>2.9</v>
      </c>
      <c r="L74" s="77">
        <f>IF('Indicator Data'!V76="No data","x",ROUND(IF('Indicator Data'!V76&gt;L$195,10,IF('Indicator Data'!V76&lt;L$194,0,10-(L$195-'Indicator Data'!V76)/(L$195-L$194)*10)),1))</f>
        <v>2.4</v>
      </c>
      <c r="M74" s="78">
        <f t="shared" si="18"/>
        <v>2.7</v>
      </c>
      <c r="N74" s="80">
        <f t="shared" si="19"/>
        <v>4.2</v>
      </c>
      <c r="O74" s="92">
        <f>IF(AND('Indicator Data'!AJ76="No data",'Indicator Data'!AK76="No data"),0,SUM('Indicator Data'!AJ76:AL76)/1000)</f>
        <v>29.382999999999999</v>
      </c>
      <c r="P74" s="77">
        <f t="shared" si="20"/>
        <v>4.9000000000000004</v>
      </c>
      <c r="Q74" s="81">
        <f>O74*1000/'Indicator Data'!BB76</f>
        <v>3.5569413863077064E-3</v>
      </c>
      <c r="R74" s="77">
        <f t="shared" si="21"/>
        <v>4.4000000000000004</v>
      </c>
      <c r="S74" s="82">
        <f t="shared" si="22"/>
        <v>4.7</v>
      </c>
      <c r="T74" s="77">
        <f>IF('Indicator Data'!AB76="No data","x",ROUND(IF('Indicator Data'!AB76&gt;T$195,10,IF('Indicator Data'!AB76&lt;T$194,0,10-(T$195-'Indicator Data'!AB76)/(T$195-T$194)*10)),1))</f>
        <v>1</v>
      </c>
      <c r="U74" s="77">
        <f>IF('Indicator Data'!AA76="No data","x",ROUND(IF('Indicator Data'!AA76&gt;U$195,10,IF('Indicator Data'!AA76&lt;U$194,0,10-(U$195-'Indicator Data'!AA76)/(U$195-U$194)*10)),1))</f>
        <v>1</v>
      </c>
      <c r="V74" s="77">
        <f>IF('Indicator Data'!AD76="No data","x",ROUND(IF('Indicator Data'!AD76&gt;V$195,10,IF('Indicator Data'!AD76&lt;V$194,0,10-(V$195-'Indicator Data'!AD76)/(V$195-V$194)*10)),1))</f>
        <v>0</v>
      </c>
      <c r="W74" s="78">
        <f t="shared" si="23"/>
        <v>0.7</v>
      </c>
      <c r="X74" s="77">
        <f>IF('Indicator Data'!W76="No data","x",ROUND(IF('Indicator Data'!W76&gt;X$195,10,IF('Indicator Data'!W76&lt;X$194,0,10-(X$195-'Indicator Data'!W76)/(X$195-X$194)*10)),1))</f>
        <v>1.7</v>
      </c>
      <c r="Y74" s="77">
        <f>IF('Indicator Data'!X76="No data","x",ROUND(IF('Indicator Data'!X76&gt;Y$195,10,IF('Indicator Data'!X76&lt;Y$194,0,10-(Y$195-'Indicator Data'!X76)/(Y$195-Y$194)*10)),1))</f>
        <v>1.6</v>
      </c>
      <c r="Z74" s="78">
        <f t="shared" si="24"/>
        <v>1.7</v>
      </c>
      <c r="AA74" s="92">
        <f>('Indicator Data'!AI76+'Indicator Data'!AH76*0.5+'Indicator Data'!AG76*0.25)/1000</f>
        <v>477.27749999999997</v>
      </c>
      <c r="AB74" s="83">
        <f>AA74*1000/'Indicator Data'!BB76</f>
        <v>5.7776540601826784E-2</v>
      </c>
      <c r="AC74" s="78">
        <f t="shared" si="25"/>
        <v>5.8</v>
      </c>
      <c r="AD74" s="77">
        <f>IF('Indicator Data'!AM76="No data","x",ROUND(IF('Indicator Data'!AM76&lt;$AD$194,10,IF('Indicator Data'!AM76&gt;$AD$195,0,($AD$195-'Indicator Data'!AM76)/($AD$195-$AD$194)*10)),1))</f>
        <v>3.7</v>
      </c>
      <c r="AE74" s="77">
        <f>IF('Indicator Data'!AN76="No data","x",ROUND(IF('Indicator Data'!AN76&gt;$AE$195,10,IF('Indicator Data'!AN76&lt;$AE$194,0,10-($AE$195-'Indicator Data'!AN76)/($AE$195-$AE$194)*10)),1))</f>
        <v>2.4</v>
      </c>
      <c r="AF74" s="84">
        <f>IF('Indicator Data'!AO76="No data","x",ROUND(IF('Indicator Data'!AO76&gt;$AF$195,10,IF('Indicator Data'!AO76&lt;$AF$194,0,10-($AF$195-'Indicator Data'!AO76)/($AF$195-$AF$194)*10)),1))</f>
        <v>4.2</v>
      </c>
      <c r="AG74" s="84">
        <f>IF('Indicator Data'!AP76="No data","x",ROUND(IF('Indicator Data'!AP76&gt;$AG$195,10,IF('Indicator Data'!AP76&lt;$AG$194,0,10-($AG$195-'Indicator Data'!AP76)/($AG$195-$AG$194)*10)),1))</f>
        <v>2.4</v>
      </c>
      <c r="AH74" s="77">
        <f t="shared" si="26"/>
        <v>3.8</v>
      </c>
      <c r="AI74" s="78">
        <f t="shared" si="27"/>
        <v>3.3</v>
      </c>
      <c r="AJ74" s="85">
        <f t="shared" si="28"/>
        <v>3.1</v>
      </c>
      <c r="AK74" s="86">
        <f t="shared" si="29"/>
        <v>3.9</v>
      </c>
    </row>
    <row r="75" spans="1:37" s="4" customFormat="1" x14ac:dyDescent="0.25">
      <c r="A75" s="131" t="s">
        <v>138</v>
      </c>
      <c r="B75" s="63" t="s">
        <v>137</v>
      </c>
      <c r="C75" s="77">
        <f>ROUND(IF('Indicator Data'!Q77="No data",IF((0.1233*LN('Indicator Data'!BA77)-0.4559)&gt;C$195,0,IF((0.1233*LN('Indicator Data'!BA77)-0.4559)&lt;C$194,10,(C$195-(0.1233*LN('Indicator Data'!BA77)-0.4559))/(C$195-C$194)*10)),IF('Indicator Data'!Q77&gt;C$195,0,IF('Indicator Data'!Q77&lt;C$194,10,(C$195-'Indicator Data'!Q77)/(C$195-C$194)*10))),1)</f>
        <v>2</v>
      </c>
      <c r="D75" s="77" t="str">
        <f>IF('Indicator Data'!R77="No data","x",ROUND((IF('Indicator Data'!R77&gt;D$195,10,IF('Indicator Data'!R77&lt;D$194,0,10-(D$195-'Indicator Data'!R77)/(D$195-D$194)*10))),1))</f>
        <v>x</v>
      </c>
      <c r="E75" s="78">
        <f t="shared" si="15"/>
        <v>2</v>
      </c>
      <c r="F75" s="77">
        <f>IF('Indicator Data'!AE77="No data","x",ROUND(IF('Indicator Data'!AE77&gt;F$195,10,IF('Indicator Data'!AE77&lt;F$194,0,10-(F$195-'Indicator Data'!AE77)/(F$195-F$194)*10)),1))</f>
        <v>3.3</v>
      </c>
      <c r="G75" s="77">
        <f>IF('Indicator Data'!AF77="No data","x",ROUND(IF('Indicator Data'!AF77&gt;G$195,10,IF('Indicator Data'!AF77&lt;G$194,0,10-(G$195-'Indicator Data'!AF77)/(G$195-G$194)*10)),1))</f>
        <v>1</v>
      </c>
      <c r="H75" s="78">
        <f t="shared" si="16"/>
        <v>2.2000000000000002</v>
      </c>
      <c r="I75" s="79">
        <f>SUM(IF('Indicator Data'!S77=0,0,'Indicator Data'!S77/1000000),SUM('Indicator Data'!T77:U77))</f>
        <v>8.2202999999999998E-2</v>
      </c>
      <c r="J75" s="79">
        <f>I75/'Indicator Data'!BB77*1000000</f>
        <v>8.3356039081806908E-3</v>
      </c>
      <c r="K75" s="77">
        <f t="shared" si="17"/>
        <v>0</v>
      </c>
      <c r="L75" s="77">
        <f>IF('Indicator Data'!V77="No data","x",ROUND(IF('Indicator Data'!V77&gt;L$195,10,IF('Indicator Data'!V77&lt;L$194,0,10-(L$195-'Indicator Data'!V77)/(L$195-L$194)*10)),1))</f>
        <v>0</v>
      </c>
      <c r="M75" s="78">
        <f t="shared" si="18"/>
        <v>0</v>
      </c>
      <c r="N75" s="80">
        <f t="shared" si="19"/>
        <v>1.6</v>
      </c>
      <c r="O75" s="92">
        <f>IF(AND('Indicator Data'!AJ77="No data",'Indicator Data'!AK77="No data"),0,SUM('Indicator Data'!AJ77:AL77)/1000)</f>
        <v>2.867</v>
      </c>
      <c r="P75" s="77">
        <f t="shared" si="20"/>
        <v>1.5</v>
      </c>
      <c r="Q75" s="81">
        <f>O75*1000/'Indicator Data'!BB77</f>
        <v>2.907214627781716E-4</v>
      </c>
      <c r="R75" s="77">
        <f t="shared" si="21"/>
        <v>2.4</v>
      </c>
      <c r="S75" s="82">
        <f t="shared" si="22"/>
        <v>2</v>
      </c>
      <c r="T75" s="77">
        <f>IF('Indicator Data'!AB77="No data","x",ROUND(IF('Indicator Data'!AB77&gt;T$195,10,IF('Indicator Data'!AB77&lt;T$194,0,10-(T$195-'Indicator Data'!AB77)/(T$195-T$194)*10)),1))</f>
        <v>0.2</v>
      </c>
      <c r="U75" s="77">
        <f>IF('Indicator Data'!AA77="No data","x",ROUND(IF('Indicator Data'!AA77&gt;U$195,10,IF('Indicator Data'!AA77&lt;U$194,0,10-(U$195-'Indicator Data'!AA77)/(U$195-U$194)*10)),1))</f>
        <v>0.3</v>
      </c>
      <c r="V75" s="77" t="str">
        <f>IF('Indicator Data'!AD77="No data","x",ROUND(IF('Indicator Data'!AD77&gt;V$195,10,IF('Indicator Data'!AD77&lt;V$194,0,10-(V$195-'Indicator Data'!AD77)/(V$195-V$194)*10)),1))</f>
        <v>x</v>
      </c>
      <c r="W75" s="78">
        <f t="shared" si="23"/>
        <v>0.3</v>
      </c>
      <c r="X75" s="77">
        <f>IF('Indicator Data'!W77="No data","x",ROUND(IF('Indicator Data'!W77&gt;X$195,10,IF('Indicator Data'!W77&lt;X$194,0,10-(X$195-'Indicator Data'!W77)/(X$195-X$194)*10)),1))</f>
        <v>0.5</v>
      </c>
      <c r="Y75" s="77" t="str">
        <f>IF('Indicator Data'!X77="No data","x",ROUND(IF('Indicator Data'!X77&gt;Y$195,10,IF('Indicator Data'!X77&lt;Y$194,0,10-(Y$195-'Indicator Data'!X77)/(Y$195-Y$194)*10)),1))</f>
        <v>x</v>
      </c>
      <c r="Z75" s="78">
        <f t="shared" si="24"/>
        <v>0.5</v>
      </c>
      <c r="AA75" s="92">
        <f>('Indicator Data'!AI77+'Indicator Data'!AH77*0.5+'Indicator Data'!AG77*0.25)/1000</f>
        <v>3.8250000000000002</v>
      </c>
      <c r="AB75" s="83">
        <f>AA75*1000/'Indicator Data'!BB77</f>
        <v>3.8786522327398203E-4</v>
      </c>
      <c r="AC75" s="78">
        <f t="shared" si="25"/>
        <v>0</v>
      </c>
      <c r="AD75" s="77">
        <f>IF('Indicator Data'!AM77="No data","x",ROUND(IF('Indicator Data'!AM77&lt;$AD$194,10,IF('Indicator Data'!AM77&gt;$AD$195,0,($AD$195-'Indicator Data'!AM77)/($AD$195-$AD$194)*10)),1))</f>
        <v>5.5</v>
      </c>
      <c r="AE75" s="77">
        <f>IF('Indicator Data'!AN77="No data","x",ROUND(IF('Indicator Data'!AN77&gt;$AE$195,10,IF('Indicator Data'!AN77&lt;$AE$194,0,10-($AE$195-'Indicator Data'!AN77)/($AE$195-$AE$194)*10)),1))</f>
        <v>0</v>
      </c>
      <c r="AF75" s="84">
        <f>IF('Indicator Data'!AO77="No data","x",ROUND(IF('Indicator Data'!AO77&gt;$AF$195,10,IF('Indicator Data'!AO77&lt;$AF$194,0,10-($AF$195-'Indicator Data'!AO77)/($AF$195-$AF$194)*10)),1))</f>
        <v>1.6</v>
      </c>
      <c r="AG75" s="84">
        <f>IF('Indicator Data'!AP77="No data","x",ROUND(IF('Indicator Data'!AP77&gt;$AG$195,10,IF('Indicator Data'!AP77&lt;$AG$194,0,10-($AG$195-'Indicator Data'!AP77)/($AG$195-$AG$194)*10)),1))</f>
        <v>2.9</v>
      </c>
      <c r="AH75" s="77">
        <f t="shared" si="26"/>
        <v>1.9</v>
      </c>
      <c r="AI75" s="78">
        <f t="shared" si="27"/>
        <v>2.5</v>
      </c>
      <c r="AJ75" s="85">
        <f t="shared" si="28"/>
        <v>0.9</v>
      </c>
      <c r="AK75" s="86">
        <f t="shared" si="29"/>
        <v>1.5</v>
      </c>
    </row>
    <row r="76" spans="1:37" s="4" customFormat="1" x14ac:dyDescent="0.25">
      <c r="A76" s="131" t="s">
        <v>140</v>
      </c>
      <c r="B76" s="63" t="s">
        <v>139</v>
      </c>
      <c r="C76" s="77">
        <f>ROUND(IF('Indicator Data'!Q78="No data",IF((0.1233*LN('Indicator Data'!BA78)-0.4559)&gt;C$195,0,IF((0.1233*LN('Indicator Data'!BA78)-0.4559)&lt;C$194,10,(C$195-(0.1233*LN('Indicator Data'!BA78)-0.4559))/(C$195-C$194)*10)),IF('Indicator Data'!Q78&gt;C$195,0,IF('Indicator Data'!Q78&lt;C$194,10,(C$195-'Indicator Data'!Q78)/(C$195-C$194)*10))),1)</f>
        <v>0.9</v>
      </c>
      <c r="D76" s="77" t="str">
        <f>IF('Indicator Data'!R78="No data","x",ROUND((IF('Indicator Data'!R78&gt;D$195,10,IF('Indicator Data'!R78&lt;D$194,0,10-(D$195-'Indicator Data'!R78)/(D$195-D$194)*10))),1))</f>
        <v>x</v>
      </c>
      <c r="E76" s="78">
        <f t="shared" si="15"/>
        <v>0.9</v>
      </c>
      <c r="F76" s="77">
        <f>IF('Indicator Data'!AE78="No data","x",ROUND(IF('Indicator Data'!AE78&gt;F$195,10,IF('Indicator Data'!AE78&lt;F$194,0,10-(F$195-'Indicator Data'!AE78)/(F$195-F$194)*10)),1))</f>
        <v>1.2</v>
      </c>
      <c r="G76" s="77">
        <f>IF('Indicator Data'!AF78="No data","x",ROUND(IF('Indicator Data'!AF78&gt;G$195,10,IF('Indicator Data'!AF78&lt;G$194,0,10-(G$195-'Indicator Data'!AF78)/(G$195-G$194)*10)),1))</f>
        <v>0.3</v>
      </c>
      <c r="H76" s="78">
        <f t="shared" si="16"/>
        <v>0.8</v>
      </c>
      <c r="I76" s="79">
        <f>SUM(IF('Indicator Data'!S78=0,0,'Indicator Data'!S78/1000000),SUM('Indicator Data'!T78:U78))</f>
        <v>0</v>
      </c>
      <c r="J76" s="79">
        <f>I76/'Indicator Data'!BB78*1000000</f>
        <v>0</v>
      </c>
      <c r="K76" s="77">
        <f t="shared" si="17"/>
        <v>0</v>
      </c>
      <c r="L76" s="77">
        <f>IF('Indicator Data'!V78="No data","x",ROUND(IF('Indicator Data'!V78&gt;L$195,10,IF('Indicator Data'!V78&lt;L$194,0,10-(L$195-'Indicator Data'!V78)/(L$195-L$194)*10)),1))</f>
        <v>0</v>
      </c>
      <c r="M76" s="78">
        <f t="shared" si="18"/>
        <v>0</v>
      </c>
      <c r="N76" s="80">
        <f t="shared" si="19"/>
        <v>0.7</v>
      </c>
      <c r="O76" s="92">
        <f>IF(AND('Indicator Data'!AJ78="No data",'Indicator Data'!AK78="No data"),0,SUM('Indicator Data'!AJ78:AL78)/1000)</f>
        <v>9.9000000000000005E-2</v>
      </c>
      <c r="P76" s="77">
        <f t="shared" si="20"/>
        <v>0</v>
      </c>
      <c r="Q76" s="81">
        <f>O76*1000/'Indicator Data'!BB78</f>
        <v>3.0220794959537713E-4</v>
      </c>
      <c r="R76" s="77">
        <f t="shared" si="21"/>
        <v>2.4</v>
      </c>
      <c r="S76" s="82">
        <f t="shared" si="22"/>
        <v>1.2</v>
      </c>
      <c r="T76" s="77">
        <f>IF('Indicator Data'!AB78="No data","x",ROUND(IF('Indicator Data'!AB78&gt;T$195,10,IF('Indicator Data'!AB78&lt;T$194,0,10-(T$195-'Indicator Data'!AB78)/(T$195-T$194)*10)),1))</f>
        <v>0.6</v>
      </c>
      <c r="U76" s="77">
        <f>IF('Indicator Data'!AA78="No data","x",ROUND(IF('Indicator Data'!AA78&gt;U$195,10,IF('Indicator Data'!AA78&lt;U$194,0,10-(U$195-'Indicator Data'!AA78)/(U$195-U$194)*10)),1))</f>
        <v>0.1</v>
      </c>
      <c r="V76" s="77" t="str">
        <f>IF('Indicator Data'!AD78="No data","x",ROUND(IF('Indicator Data'!AD78&gt;V$195,10,IF('Indicator Data'!AD78&lt;V$194,0,10-(V$195-'Indicator Data'!AD78)/(V$195-V$194)*10)),1))</f>
        <v>x</v>
      </c>
      <c r="W76" s="78">
        <f t="shared" si="23"/>
        <v>0.4</v>
      </c>
      <c r="X76" s="77">
        <f>IF('Indicator Data'!W78="No data","x",ROUND(IF('Indicator Data'!W78&gt;X$195,10,IF('Indicator Data'!W78&lt;X$194,0,10-(X$195-'Indicator Data'!W78)/(X$195-X$194)*10)),1))</f>
        <v>0.2</v>
      </c>
      <c r="Y76" s="77" t="str">
        <f>IF('Indicator Data'!X78="No data","x",ROUND(IF('Indicator Data'!X78&gt;Y$195,10,IF('Indicator Data'!X78&lt;Y$194,0,10-(Y$195-'Indicator Data'!X78)/(Y$195-Y$194)*10)),1))</f>
        <v>x</v>
      </c>
      <c r="Z76" s="78">
        <f t="shared" si="24"/>
        <v>0.2</v>
      </c>
      <c r="AA76" s="92">
        <f>('Indicator Data'!AI78+'Indicator Data'!AH78*0.5+'Indicator Data'!AG78*0.25)/1000</f>
        <v>0</v>
      </c>
      <c r="AB76" s="83">
        <f>AA76*1000/'Indicator Data'!BB78</f>
        <v>0</v>
      </c>
      <c r="AC76" s="78">
        <f t="shared" si="25"/>
        <v>0</v>
      </c>
      <c r="AD76" s="77">
        <f>IF('Indicator Data'!AM78="No data","x",ROUND(IF('Indicator Data'!AM78&lt;$AD$194,10,IF('Indicator Data'!AM78&gt;$AD$195,0,($AD$195-'Indicator Data'!AM78)/($AD$195-$AD$194)*10)),1))</f>
        <v>2.5</v>
      </c>
      <c r="AE76" s="77">
        <f>IF('Indicator Data'!AN78="No data","x",ROUND(IF('Indicator Data'!AN78&gt;$AE$195,10,IF('Indicator Data'!AN78&lt;$AE$194,0,10-($AE$195-'Indicator Data'!AN78)/($AE$195-$AE$194)*10)),1))</f>
        <v>0</v>
      </c>
      <c r="AF76" s="84">
        <f>IF('Indicator Data'!AO78="No data","x",ROUND(IF('Indicator Data'!AO78&gt;$AF$195,10,IF('Indicator Data'!AO78&lt;$AF$194,0,10-($AF$195-'Indicator Data'!AO78)/($AF$195-$AF$194)*10)),1))</f>
        <v>0.9</v>
      </c>
      <c r="AG76" s="84">
        <f>IF('Indicator Data'!AP78="No data","x",ROUND(IF('Indicator Data'!AP78&gt;$AG$195,10,IF('Indicator Data'!AP78&lt;$AG$194,0,10-($AG$195-'Indicator Data'!AP78)/($AG$195-$AG$194)*10)),1))</f>
        <v>2.7</v>
      </c>
      <c r="AH76" s="77">
        <f t="shared" si="26"/>
        <v>1.3</v>
      </c>
      <c r="AI76" s="78">
        <f t="shared" si="27"/>
        <v>1.3</v>
      </c>
      <c r="AJ76" s="85">
        <f t="shared" si="28"/>
        <v>0.5</v>
      </c>
      <c r="AK76" s="86">
        <f t="shared" si="29"/>
        <v>0.9</v>
      </c>
    </row>
    <row r="77" spans="1:37" s="4" customFormat="1" x14ac:dyDescent="0.25">
      <c r="A77" s="131" t="s">
        <v>142</v>
      </c>
      <c r="B77" s="63" t="s">
        <v>141</v>
      </c>
      <c r="C77" s="77">
        <f>ROUND(IF('Indicator Data'!Q79="No data",IF((0.1233*LN('Indicator Data'!BA79)-0.4559)&gt;C$195,0,IF((0.1233*LN('Indicator Data'!BA79)-0.4559)&lt;C$194,10,(C$195-(0.1233*LN('Indicator Data'!BA79)-0.4559))/(C$195-C$194)*10)),IF('Indicator Data'!Q79&gt;C$195,0,IF('Indicator Data'!Q79&lt;C$194,10,(C$195-'Indicator Data'!Q79)/(C$195-C$194)*10))),1)</f>
        <v>5.6</v>
      </c>
      <c r="D77" s="77">
        <f>IF('Indicator Data'!R79="No data","x",ROUND((IF('Indicator Data'!R79&gt;D$195,10,IF('Indicator Data'!R79&lt;D$194,0,10-(D$195-'Indicator Data'!R79)/(D$195-D$194)*10))),1))</f>
        <v>5.2</v>
      </c>
      <c r="E77" s="78">
        <f t="shared" si="15"/>
        <v>5.4</v>
      </c>
      <c r="F77" s="77">
        <f>IF('Indicator Data'!AE79="No data","x",ROUND(IF('Indicator Data'!AE79&gt;F$195,10,IF('Indicator Data'!AE79&lt;F$194,0,10-(F$195-'Indicator Data'!AE79)/(F$195-F$194)*10)),1))</f>
        <v>7.5</v>
      </c>
      <c r="G77" s="77">
        <f>IF('Indicator Data'!AF79="No data","x",ROUND(IF('Indicator Data'!AF79&gt;G$195,10,IF('Indicator Data'!AF79&lt;G$194,0,10-(G$195-'Indicator Data'!AF79)/(G$195-G$194)*10)),1))</f>
        <v>2.2000000000000002</v>
      </c>
      <c r="H77" s="78">
        <f t="shared" si="16"/>
        <v>4.9000000000000004</v>
      </c>
      <c r="I77" s="79">
        <f>SUM(IF('Indicator Data'!S79=0,0,'Indicator Data'!S79/1000000),SUM('Indicator Data'!T79:U79))</f>
        <v>4142.8829809999997</v>
      </c>
      <c r="J77" s="79">
        <f>I77/'Indicator Data'!BB79*1000000</f>
        <v>3.2687998556012836</v>
      </c>
      <c r="K77" s="77">
        <f t="shared" si="17"/>
        <v>0.1</v>
      </c>
      <c r="L77" s="77">
        <f>IF('Indicator Data'!V79="No data","x",ROUND(IF('Indicator Data'!V79&gt;L$195,10,IF('Indicator Data'!V79&lt;L$194,0,10-(L$195-'Indicator Data'!V79)/(L$195-L$194)*10)),1))</f>
        <v>0.1</v>
      </c>
      <c r="M77" s="78">
        <f t="shared" si="18"/>
        <v>0.1</v>
      </c>
      <c r="N77" s="80">
        <f t="shared" si="19"/>
        <v>4</v>
      </c>
      <c r="O77" s="92">
        <f>IF(AND('Indicator Data'!AJ79="No data",'Indicator Data'!AK79="No data"),0,SUM('Indicator Data'!AJ79:AL79)/1000)</f>
        <v>816.07799999999997</v>
      </c>
      <c r="P77" s="77">
        <f t="shared" si="20"/>
        <v>9.6999999999999993</v>
      </c>
      <c r="Q77" s="81">
        <f>O77*1000/'Indicator Data'!BB79</f>
        <v>6.4389838206713862E-4</v>
      </c>
      <c r="R77" s="77">
        <f t="shared" si="21"/>
        <v>2.9</v>
      </c>
      <c r="S77" s="82">
        <f t="shared" si="22"/>
        <v>6.3</v>
      </c>
      <c r="T77" s="77">
        <f>IF('Indicator Data'!AB79="No data","x",ROUND(IF('Indicator Data'!AB79&gt;T$195,10,IF('Indicator Data'!AB79&lt;T$194,0,10-(T$195-'Indicator Data'!AB79)/(T$195-T$194)*10)),1))</f>
        <v>0.6</v>
      </c>
      <c r="U77" s="77">
        <f>IF('Indicator Data'!AA79="No data","x",ROUND(IF('Indicator Data'!AA79&gt;U$195,10,IF('Indicator Data'!AA79&lt;U$194,0,10-(U$195-'Indicator Data'!AA79)/(U$195-U$194)*10)),1))</f>
        <v>3.1</v>
      </c>
      <c r="V77" s="77">
        <f>IF('Indicator Data'!AD79="No data","x",ROUND(IF('Indicator Data'!AD79&gt;V$195,10,IF('Indicator Data'!AD79&lt;V$194,0,10-(V$195-'Indicator Data'!AD79)/(V$195-V$194)*10)),1))</f>
        <v>0.2</v>
      </c>
      <c r="W77" s="78">
        <f t="shared" si="23"/>
        <v>1.3</v>
      </c>
      <c r="X77" s="77">
        <f>IF('Indicator Data'!W79="No data","x",ROUND(IF('Indicator Data'!W79&gt;X$195,10,IF('Indicator Data'!W79&lt;X$194,0,10-(X$195-'Indicator Data'!W79)/(X$195-X$194)*10)),1))</f>
        <v>4.0999999999999996</v>
      </c>
      <c r="Y77" s="77">
        <f>IF('Indicator Data'!X79="No data","x",ROUND(IF('Indicator Data'!X79&gt;Y$195,10,IF('Indicator Data'!X79&lt;Y$194,0,10-(Y$195-'Indicator Data'!X79)/(Y$195-Y$194)*10)),1))</f>
        <v>9.6</v>
      </c>
      <c r="Z77" s="78">
        <f t="shared" si="24"/>
        <v>6.9</v>
      </c>
      <c r="AA77" s="92">
        <f>('Indicator Data'!AI79+'Indicator Data'!AH79*0.5+'Indicator Data'!AG79*0.25)/1000</f>
        <v>3496.0695000000001</v>
      </c>
      <c r="AB77" s="83">
        <f>AA77*1000/'Indicator Data'!BB79</f>
        <v>2.7584538422114925E-3</v>
      </c>
      <c r="AC77" s="78">
        <f t="shared" si="25"/>
        <v>0.3</v>
      </c>
      <c r="AD77" s="77">
        <f>IF('Indicator Data'!AM79="No data","x",ROUND(IF('Indicator Data'!AM79&lt;$AD$194,10,IF('Indicator Data'!AM79&gt;$AD$195,0,($AD$195-'Indicator Data'!AM79)/($AD$195-$AD$194)*10)),1))</f>
        <v>5.6</v>
      </c>
      <c r="AE77" s="77">
        <f>IF('Indicator Data'!AN79="No data","x",ROUND(IF('Indicator Data'!AN79&gt;$AE$195,10,IF('Indicator Data'!AN79&lt;$AE$194,0,10-($AE$195-'Indicator Data'!AN79)/($AE$195-$AE$194)*10)),1))</f>
        <v>3.4</v>
      </c>
      <c r="AF77" s="84">
        <f>IF('Indicator Data'!AO79="No data","x",ROUND(IF('Indicator Data'!AO79&gt;$AF$195,10,IF('Indicator Data'!AO79&lt;$AF$194,0,10-($AF$195-'Indicator Data'!AO79)/($AF$195-$AF$194)*10)),1))</f>
        <v>4.0999999999999996</v>
      </c>
      <c r="AG77" s="84">
        <f>IF('Indicator Data'!AP79="No data","x",ROUND(IF('Indicator Data'!AP79&gt;$AG$195,10,IF('Indicator Data'!AP79&lt;$AG$194,0,10-($AG$195-'Indicator Data'!AP79)/($AG$195-$AG$194)*10)),1))</f>
        <v>4.2</v>
      </c>
      <c r="AH77" s="77">
        <f t="shared" si="26"/>
        <v>4.0999999999999996</v>
      </c>
      <c r="AI77" s="78">
        <f t="shared" si="27"/>
        <v>4.4000000000000004</v>
      </c>
      <c r="AJ77" s="85">
        <f t="shared" si="28"/>
        <v>3.7</v>
      </c>
      <c r="AK77" s="86">
        <f t="shared" si="29"/>
        <v>5.0999999999999996</v>
      </c>
    </row>
    <row r="78" spans="1:37" s="4" customFormat="1" x14ac:dyDescent="0.25">
      <c r="A78" s="131" t="s">
        <v>144</v>
      </c>
      <c r="B78" s="63" t="s">
        <v>143</v>
      </c>
      <c r="C78" s="77">
        <f>ROUND(IF('Indicator Data'!Q80="No data",IF((0.1233*LN('Indicator Data'!BA80)-0.4559)&gt;C$195,0,IF((0.1233*LN('Indicator Data'!BA80)-0.4559)&lt;C$194,10,(C$195-(0.1233*LN('Indicator Data'!BA80)-0.4559))/(C$195-C$194)*10)),IF('Indicator Data'!Q80&gt;C$195,0,IF('Indicator Data'!Q80&lt;C$194,10,(C$195-'Indicator Data'!Q80)/(C$195-C$194)*10))),1)</f>
        <v>4.0999999999999996</v>
      </c>
      <c r="D78" s="77">
        <f>IF('Indicator Data'!R80="No data","x",ROUND((IF('Indicator Data'!R80&gt;D$195,10,IF('Indicator Data'!R80&lt;D$194,0,10-(D$195-'Indicator Data'!R80)/(D$195-D$194)*10))),1))</f>
        <v>0</v>
      </c>
      <c r="E78" s="78">
        <f t="shared" si="15"/>
        <v>2.2999999999999998</v>
      </c>
      <c r="F78" s="77">
        <f>IF('Indicator Data'!AE80="No data","x",ROUND(IF('Indicator Data'!AE80&gt;F$195,10,IF('Indicator Data'!AE80&lt;F$194,0,10-(F$195-'Indicator Data'!AE80)/(F$195-F$194)*10)),1))</f>
        <v>6.7</v>
      </c>
      <c r="G78" s="77">
        <f>IF('Indicator Data'!AF80="No data","x",ROUND(IF('Indicator Data'!AF80&gt;G$195,10,IF('Indicator Data'!AF80&lt;G$194,0,10-(G$195-'Indicator Data'!AF80)/(G$195-G$194)*10)),1))</f>
        <v>3.3</v>
      </c>
      <c r="H78" s="78">
        <f t="shared" si="16"/>
        <v>5</v>
      </c>
      <c r="I78" s="79">
        <f>SUM(IF('Indicator Data'!S80=0,0,'Indicator Data'!S80/1000000),SUM('Indicator Data'!T80:U80))</f>
        <v>163.15721099999999</v>
      </c>
      <c r="J78" s="79">
        <f>I78/'Indicator Data'!BB80*1000000</f>
        <v>0.64536909990257785</v>
      </c>
      <c r="K78" s="77">
        <f t="shared" si="17"/>
        <v>0</v>
      </c>
      <c r="L78" s="77">
        <f>IF('Indicator Data'!V80="No data","x",ROUND(IF('Indicator Data'!V80&gt;L$195,10,IF('Indicator Data'!V80&lt;L$194,0,10-(L$195-'Indicator Data'!V80)/(L$195-L$194)*10)),1))</f>
        <v>0</v>
      </c>
      <c r="M78" s="78">
        <f t="shared" si="18"/>
        <v>0</v>
      </c>
      <c r="N78" s="80">
        <f t="shared" si="19"/>
        <v>2.4</v>
      </c>
      <c r="O78" s="92">
        <f>IF(AND('Indicator Data'!AJ80="No data",'Indicator Data'!AK80="No data"),0,SUM('Indicator Data'!AJ80:AL80)/1000)</f>
        <v>35.409999999999997</v>
      </c>
      <c r="P78" s="77">
        <f t="shared" si="20"/>
        <v>5.2</v>
      </c>
      <c r="Q78" s="81">
        <f>O78*1000/'Indicator Data'!BB80</f>
        <v>1.4006441816139087E-4</v>
      </c>
      <c r="R78" s="77">
        <f t="shared" si="21"/>
        <v>2</v>
      </c>
      <c r="S78" s="82">
        <f t="shared" si="22"/>
        <v>3.6</v>
      </c>
      <c r="T78" s="77">
        <f>IF('Indicator Data'!AB80="No data","x",ROUND(IF('Indicator Data'!AB80&gt;T$195,10,IF('Indicator Data'!AB80&lt;T$194,0,10-(T$195-'Indicator Data'!AB80)/(T$195-T$194)*10)),1))</f>
        <v>1</v>
      </c>
      <c r="U78" s="77">
        <f>IF('Indicator Data'!AA80="No data","x",ROUND(IF('Indicator Data'!AA80&gt;U$195,10,IF('Indicator Data'!AA80&lt;U$194,0,10-(U$195-'Indicator Data'!AA80)/(U$195-U$194)*10)),1))</f>
        <v>3.3</v>
      </c>
      <c r="V78" s="77">
        <f>IF('Indicator Data'!AD80="No data","x",ROUND(IF('Indicator Data'!AD80&gt;V$195,10,IF('Indicator Data'!AD80&lt;V$194,0,10-(V$195-'Indicator Data'!AD80)/(V$195-V$194)*10)),1))</f>
        <v>0.2</v>
      </c>
      <c r="W78" s="78">
        <f t="shared" si="23"/>
        <v>1.5</v>
      </c>
      <c r="X78" s="77">
        <f>IF('Indicator Data'!W80="No data","x",ROUND(IF('Indicator Data'!W80&gt;X$195,10,IF('Indicator Data'!W80&lt;X$194,0,10-(X$195-'Indicator Data'!W80)/(X$195-X$194)*10)),1))</f>
        <v>2.2999999999999998</v>
      </c>
      <c r="Y78" s="77">
        <f>IF('Indicator Data'!X80="No data","x",ROUND(IF('Indicator Data'!X80&gt;Y$195,10,IF('Indicator Data'!X80&lt;Y$194,0,10-(Y$195-'Indicator Data'!X80)/(Y$195-Y$194)*10)),1))</f>
        <v>4.4000000000000004</v>
      </c>
      <c r="Z78" s="78">
        <f t="shared" si="24"/>
        <v>3.4</v>
      </c>
      <c r="AA78" s="92">
        <f>('Indicator Data'!AI80+'Indicator Data'!AH80*0.5+'Indicator Data'!AG80*0.25)/1000</f>
        <v>398.59875</v>
      </c>
      <c r="AB78" s="83">
        <f>AA78*1000/'Indicator Data'!BB80</f>
        <v>1.5766591922792346E-3</v>
      </c>
      <c r="AC78" s="78">
        <f t="shared" si="25"/>
        <v>0.2</v>
      </c>
      <c r="AD78" s="77">
        <f>IF('Indicator Data'!AM80="No data","x",ROUND(IF('Indicator Data'!AM80&lt;$AD$194,10,IF('Indicator Data'!AM80&gt;$AD$195,0,($AD$195-'Indicator Data'!AM80)/($AD$195-$AD$194)*10)),1))</f>
        <v>3.9</v>
      </c>
      <c r="AE78" s="77">
        <f>IF('Indicator Data'!AN80="No data","x",ROUND(IF('Indicator Data'!AN80&gt;$AE$195,10,IF('Indicator Data'!AN80&lt;$AE$194,0,10-($AE$195-'Indicator Data'!AN80)/($AE$195-$AE$194)*10)),1))</f>
        <v>0.9</v>
      </c>
      <c r="AF78" s="84">
        <f>IF('Indicator Data'!AO80="No data","x",ROUND(IF('Indicator Data'!AO80&gt;$AF$195,10,IF('Indicator Data'!AO80&lt;$AF$194,0,10-($AF$195-'Indicator Data'!AO80)/($AF$195-$AF$194)*10)),1))</f>
        <v>6.4</v>
      </c>
      <c r="AG78" s="84">
        <f>IF('Indicator Data'!AP80="No data","x",ROUND(IF('Indicator Data'!AP80&gt;$AG$195,10,IF('Indicator Data'!AP80&lt;$AG$194,0,10-($AG$195-'Indicator Data'!AP80)/($AG$195-$AG$194)*10)),1))</f>
        <v>5.4</v>
      </c>
      <c r="AH78" s="77">
        <f t="shared" si="26"/>
        <v>6.2</v>
      </c>
      <c r="AI78" s="78">
        <f t="shared" si="27"/>
        <v>3.7</v>
      </c>
      <c r="AJ78" s="85">
        <f t="shared" si="28"/>
        <v>2.2999999999999998</v>
      </c>
      <c r="AK78" s="86">
        <f t="shared" si="29"/>
        <v>3</v>
      </c>
    </row>
    <row r="79" spans="1:37" s="4" customFormat="1" x14ac:dyDescent="0.25">
      <c r="A79" s="131" t="s">
        <v>882</v>
      </c>
      <c r="B79" s="63" t="s">
        <v>145</v>
      </c>
      <c r="C79" s="77">
        <f>ROUND(IF('Indicator Data'!Q81="No data",IF((0.1233*LN('Indicator Data'!BA81)-0.4559)&gt;C$195,0,IF((0.1233*LN('Indicator Data'!BA81)-0.4559)&lt;C$194,10,(C$195-(0.1233*LN('Indicator Data'!BA81)-0.4559))/(C$195-C$194)*10)),IF('Indicator Data'!Q81&gt;C$195,0,IF('Indicator Data'!Q81&lt;C$194,10,(C$195-'Indicator Data'!Q81)/(C$195-C$194)*10))),1)</f>
        <v>3.1</v>
      </c>
      <c r="D79" s="77" t="str">
        <f>IF('Indicator Data'!R81="No data","x",ROUND((IF('Indicator Data'!R81&gt;D$195,10,IF('Indicator Data'!R81&lt;D$194,0,10-(D$195-'Indicator Data'!R81)/(D$195-D$194)*10))),1))</f>
        <v>x</v>
      </c>
      <c r="E79" s="78">
        <f t="shared" si="15"/>
        <v>3.1</v>
      </c>
      <c r="F79" s="77">
        <f>IF('Indicator Data'!AE81="No data","x",ROUND(IF('Indicator Data'!AE81&gt;F$195,10,IF('Indicator Data'!AE81&lt;F$194,0,10-(F$195-'Indicator Data'!AE81)/(F$195-F$194)*10)),1))</f>
        <v>6.8</v>
      </c>
      <c r="G79" s="77">
        <f>IF('Indicator Data'!AF81="No data","x",ROUND(IF('Indicator Data'!AF81&gt;G$195,10,IF('Indicator Data'!AF81&lt;G$194,0,10-(G$195-'Indicator Data'!AF81)/(G$195-G$194)*10)),1))</f>
        <v>3.3</v>
      </c>
      <c r="H79" s="78">
        <f t="shared" si="16"/>
        <v>5.0999999999999996</v>
      </c>
      <c r="I79" s="79">
        <f>SUM(IF('Indicator Data'!S81=0,0,'Indicator Data'!S81/1000000),SUM('Indicator Data'!T81:U81))</f>
        <v>306.65796499999993</v>
      </c>
      <c r="J79" s="79">
        <f>I79/'Indicator Data'!BB81*1000000</f>
        <v>3.9079533252754142</v>
      </c>
      <c r="K79" s="77">
        <f t="shared" si="17"/>
        <v>0.1</v>
      </c>
      <c r="L79" s="77">
        <f>IF('Indicator Data'!V81="No data","x",ROUND(IF('Indicator Data'!V81&gt;L$195,10,IF('Indicator Data'!V81&lt;L$194,0,10-(L$195-'Indicator Data'!V81)/(L$195-L$194)*10)),1))</f>
        <v>0</v>
      </c>
      <c r="M79" s="78">
        <f t="shared" si="18"/>
        <v>0.1</v>
      </c>
      <c r="N79" s="80">
        <f t="shared" si="19"/>
        <v>2.9</v>
      </c>
      <c r="O79" s="92">
        <f>IF(AND('Indicator Data'!AJ81="No data",'Indicator Data'!AK81="No data"),0,SUM('Indicator Data'!AJ81:AL81)/1000)</f>
        <v>982.04300000000001</v>
      </c>
      <c r="P79" s="77">
        <f t="shared" si="20"/>
        <v>10</v>
      </c>
      <c r="Q79" s="81">
        <f>O79*1000/'Indicator Data'!BB81</f>
        <v>1.2514849263456907E-2</v>
      </c>
      <c r="R79" s="77">
        <f t="shared" si="21"/>
        <v>5.9</v>
      </c>
      <c r="S79" s="82">
        <f t="shared" si="22"/>
        <v>8</v>
      </c>
      <c r="T79" s="77">
        <f>IF('Indicator Data'!AB81="No data","x",ROUND(IF('Indicator Data'!AB81&gt;T$195,10,IF('Indicator Data'!AB81&lt;T$194,0,10-(T$195-'Indicator Data'!AB81)/(T$195-T$194)*10)),1))</f>
        <v>0.2</v>
      </c>
      <c r="U79" s="77">
        <f>IF('Indicator Data'!AA81="No data","x",ROUND(IF('Indicator Data'!AA81&gt;U$195,10,IF('Indicator Data'!AA81&lt;U$194,0,10-(U$195-'Indicator Data'!AA81)/(U$195-U$194)*10)),1))</f>
        <v>0.4</v>
      </c>
      <c r="V79" s="77">
        <f>IF('Indicator Data'!AD81="No data","x",ROUND(IF('Indicator Data'!AD81&gt;V$195,10,IF('Indicator Data'!AD81&lt;V$194,0,10-(V$195-'Indicator Data'!AD81)/(V$195-V$194)*10)),1))</f>
        <v>0</v>
      </c>
      <c r="W79" s="78">
        <f t="shared" si="23"/>
        <v>0.2</v>
      </c>
      <c r="X79" s="77">
        <f>IF('Indicator Data'!W81="No data","x",ROUND(IF('Indicator Data'!W81&gt;X$195,10,IF('Indicator Data'!W81&lt;X$194,0,10-(X$195-'Indicator Data'!W81)/(X$195-X$194)*10)),1))</f>
        <v>1.3</v>
      </c>
      <c r="Y79" s="77">
        <f>IF('Indicator Data'!X81="No data","x",ROUND(IF('Indicator Data'!X81&gt;Y$195,10,IF('Indicator Data'!X81&lt;Y$194,0,10-(Y$195-'Indicator Data'!X81)/(Y$195-Y$194)*10)),1))</f>
        <v>1</v>
      </c>
      <c r="Z79" s="78">
        <f t="shared" si="24"/>
        <v>1.2</v>
      </c>
      <c r="AA79" s="92">
        <f>('Indicator Data'!AI81+'Indicator Data'!AH81*0.5+'Indicator Data'!AG81*0.25)/1000</f>
        <v>231.53925000000001</v>
      </c>
      <c r="AB79" s="83">
        <f>AA79*1000/'Indicator Data'!BB81</f>
        <v>2.9506638836831632E-3</v>
      </c>
      <c r="AC79" s="78">
        <f t="shared" si="25"/>
        <v>0.3</v>
      </c>
      <c r="AD79" s="77">
        <f>IF('Indicator Data'!AM81="No data","x",ROUND(IF('Indicator Data'!AM81&lt;$AD$194,10,IF('Indicator Data'!AM81&gt;$AD$195,0,($AD$195-'Indicator Data'!AM81)/($AD$195-$AD$194)*10)),1))</f>
        <v>1.6</v>
      </c>
      <c r="AE79" s="77">
        <f>IF('Indicator Data'!AN81="No data","x",ROUND(IF('Indicator Data'!AN81&gt;$AE$195,10,IF('Indicator Data'!AN81&lt;$AE$194,0,10-($AE$195-'Indicator Data'!AN81)/($AE$195-$AE$194)*10)),1))</f>
        <v>0</v>
      </c>
      <c r="AF79" s="84">
        <f>IF('Indicator Data'!AO81="No data","x",ROUND(IF('Indicator Data'!AO81&gt;$AF$195,10,IF('Indicator Data'!AO81&lt;$AF$194,0,10-($AF$195-'Indicator Data'!AO81)/($AF$195-$AF$194)*10)),1))</f>
        <v>3.9</v>
      </c>
      <c r="AG79" s="84">
        <f>IF('Indicator Data'!AP81="No data","x",ROUND(IF('Indicator Data'!AP81&gt;$AG$195,10,IF('Indicator Data'!AP81&lt;$AG$194,0,10-($AG$195-'Indicator Data'!AP81)/($AG$195-$AG$194)*10)),1))</f>
        <v>6.5</v>
      </c>
      <c r="AH79" s="77">
        <f t="shared" si="26"/>
        <v>4.4000000000000004</v>
      </c>
      <c r="AI79" s="78">
        <f t="shared" si="27"/>
        <v>2</v>
      </c>
      <c r="AJ79" s="85">
        <f t="shared" si="28"/>
        <v>1</v>
      </c>
      <c r="AK79" s="86">
        <f t="shared" si="29"/>
        <v>5.5</v>
      </c>
    </row>
    <row r="80" spans="1:37" s="4" customFormat="1" x14ac:dyDescent="0.25">
      <c r="A80" s="131" t="s">
        <v>147</v>
      </c>
      <c r="B80" s="63" t="s">
        <v>146</v>
      </c>
      <c r="C80" s="77">
        <f>ROUND(IF('Indicator Data'!Q82="No data",IF((0.1233*LN('Indicator Data'!BA82)-0.4559)&gt;C$195,0,IF((0.1233*LN('Indicator Data'!BA82)-0.4559)&lt;C$194,10,(C$195-(0.1233*LN('Indicator Data'!BA82)-0.4559))/(C$195-C$194)*10)),IF('Indicator Data'!Q82&gt;C$195,0,IF('Indicator Data'!Q82&lt;C$194,10,(C$195-'Indicator Data'!Q82)/(C$195-C$194)*10))),1)</f>
        <v>4.7</v>
      </c>
      <c r="D80" s="77">
        <f>IF('Indicator Data'!R82="No data","x",ROUND((IF('Indicator Data'!R82&gt;D$195,10,IF('Indicator Data'!R82&lt;D$194,0,10-(D$195-'Indicator Data'!R82)/(D$195-D$194)*10))),1))</f>
        <v>0.1</v>
      </c>
      <c r="E80" s="78">
        <f t="shared" si="15"/>
        <v>2.7</v>
      </c>
      <c r="F80" s="77">
        <f>IF('Indicator Data'!AE82="No data","x",ROUND(IF('Indicator Data'!AE82&gt;F$195,10,IF('Indicator Data'!AE82&lt;F$194,0,10-(F$195-'Indicator Data'!AE82)/(F$195-F$194)*10)),1))</f>
        <v>7.2</v>
      </c>
      <c r="G80" s="77">
        <f>IF('Indicator Data'!AF82="No data","x",ROUND(IF('Indicator Data'!AF82&gt;G$195,10,IF('Indicator Data'!AF82&lt;G$194,0,10-(G$195-'Indicator Data'!AF82)/(G$195-G$194)*10)),1))</f>
        <v>1.1000000000000001</v>
      </c>
      <c r="H80" s="78">
        <f t="shared" si="16"/>
        <v>4.2</v>
      </c>
      <c r="I80" s="79">
        <f>SUM(IF('Indicator Data'!S82=0,0,'Indicator Data'!S82/1000000),SUM('Indicator Data'!T82:U82))</f>
        <v>5084.5874519999998</v>
      </c>
      <c r="J80" s="79">
        <f>I80/'Indicator Data'!BB82*1000000</f>
        <v>148.33226731590807</v>
      </c>
      <c r="K80" s="77">
        <f t="shared" si="17"/>
        <v>3</v>
      </c>
      <c r="L80" s="77">
        <f>IF('Indicator Data'!V82="No data","x",ROUND(IF('Indicator Data'!V82&gt;L$195,10,IF('Indicator Data'!V82&lt;L$194,0,10-(L$195-'Indicator Data'!V82)/(L$195-L$194)*10)),1))</f>
        <v>0.4</v>
      </c>
      <c r="M80" s="78">
        <f t="shared" si="18"/>
        <v>1.7</v>
      </c>
      <c r="N80" s="80">
        <f t="shared" si="19"/>
        <v>2.8</v>
      </c>
      <c r="O80" s="92">
        <f>IF(AND('Indicator Data'!AJ82="No data",'Indicator Data'!AK82="No data"),0,SUM('Indicator Data'!AJ82:AL82)/1000)</f>
        <v>4297.3180000000002</v>
      </c>
      <c r="P80" s="77">
        <f t="shared" si="20"/>
        <v>10</v>
      </c>
      <c r="Q80" s="81">
        <f>O80*1000/'Indicator Data'!BB82</f>
        <v>0.12536531790140276</v>
      </c>
      <c r="R80" s="77">
        <f t="shared" si="21"/>
        <v>10</v>
      </c>
      <c r="S80" s="82">
        <f t="shared" si="22"/>
        <v>10</v>
      </c>
      <c r="T80" s="77" t="str">
        <f>IF('Indicator Data'!AB82="No data","x",ROUND(IF('Indicator Data'!AB82&gt;T$195,10,IF('Indicator Data'!AB82&lt;T$194,0,10-(T$195-'Indicator Data'!AB82)/(T$195-T$194)*10)),1))</f>
        <v>x</v>
      </c>
      <c r="U80" s="77">
        <f>IF('Indicator Data'!AA82="No data","x",ROUND(IF('Indicator Data'!AA82&gt;U$195,10,IF('Indicator Data'!AA82&lt;U$194,0,10-(U$195-'Indicator Data'!AA82)/(U$195-U$194)*10)),1))</f>
        <v>0.8</v>
      </c>
      <c r="V80" s="77">
        <f>IF('Indicator Data'!AD82="No data","x",ROUND(IF('Indicator Data'!AD82&gt;V$195,10,IF('Indicator Data'!AD82&lt;V$194,0,10-(V$195-'Indicator Data'!AD82)/(V$195-V$194)*10)),1))</f>
        <v>0</v>
      </c>
      <c r="W80" s="78">
        <f t="shared" si="23"/>
        <v>0.4</v>
      </c>
      <c r="X80" s="77">
        <f>IF('Indicator Data'!W82="No data","x",ROUND(IF('Indicator Data'!W82&gt;X$195,10,IF('Indicator Data'!W82&lt;X$194,0,10-(X$195-'Indicator Data'!W82)/(X$195-X$194)*10)),1))</f>
        <v>2.6</v>
      </c>
      <c r="Y80" s="77">
        <f>IF('Indicator Data'!X82="No data","x",ROUND(IF('Indicator Data'!X82&gt;Y$195,10,IF('Indicator Data'!X82&lt;Y$194,0,10-(Y$195-'Indicator Data'!X82)/(Y$195-Y$194)*10)),1))</f>
        <v>1.6</v>
      </c>
      <c r="Z80" s="78">
        <f t="shared" si="24"/>
        <v>2.1</v>
      </c>
      <c r="AA80" s="92">
        <f>('Indicator Data'!AI82+'Indicator Data'!AH82*0.5+'Indicator Data'!AG82*0.25)/1000</f>
        <v>0</v>
      </c>
      <c r="AB80" s="83">
        <f>AA80*1000/'Indicator Data'!BB82</f>
        <v>0</v>
      </c>
      <c r="AC80" s="78">
        <f t="shared" si="25"/>
        <v>0</v>
      </c>
      <c r="AD80" s="77">
        <f>IF('Indicator Data'!AM82="No data","x",ROUND(IF('Indicator Data'!AM82&lt;$AD$194,10,IF('Indicator Data'!AM82&gt;$AD$195,0,($AD$195-'Indicator Data'!AM82)/($AD$195-$AD$194)*10)),1))</f>
        <v>4.3</v>
      </c>
      <c r="AE80" s="77">
        <f>IF('Indicator Data'!AN82="No data","x",ROUND(IF('Indicator Data'!AN82&gt;$AE$195,10,IF('Indicator Data'!AN82&lt;$AE$194,0,10-($AE$195-'Indicator Data'!AN82)/($AE$195-$AE$194)*10)),1))</f>
        <v>5.9</v>
      </c>
      <c r="AF80" s="84">
        <f>IF('Indicator Data'!AO82="No data","x",ROUND(IF('Indicator Data'!AO82&gt;$AF$195,10,IF('Indicator Data'!AO82&lt;$AF$194,0,10-($AF$195-'Indicator Data'!AO82)/($AF$195-$AF$194)*10)),1))</f>
        <v>4.5</v>
      </c>
      <c r="AG80" s="84">
        <f>IF('Indicator Data'!AP82="No data","x",ROUND(IF('Indicator Data'!AP82&gt;$AG$195,10,IF('Indicator Data'!AP82&lt;$AG$194,0,10-($AG$195-'Indicator Data'!AP82)/($AG$195-$AG$194)*10)),1))</f>
        <v>8.1999999999999993</v>
      </c>
      <c r="AH80" s="77">
        <f t="shared" si="26"/>
        <v>5.2</v>
      </c>
      <c r="AI80" s="78">
        <f t="shared" si="27"/>
        <v>5.0999999999999996</v>
      </c>
      <c r="AJ80" s="85">
        <f t="shared" si="28"/>
        <v>2.2000000000000002</v>
      </c>
      <c r="AK80" s="86">
        <f t="shared" si="29"/>
        <v>8</v>
      </c>
    </row>
    <row r="81" spans="1:37" s="4" customFormat="1" x14ac:dyDescent="0.25">
      <c r="A81" s="131" t="s">
        <v>149</v>
      </c>
      <c r="B81" s="63" t="s">
        <v>148</v>
      </c>
      <c r="C81" s="77">
        <f>ROUND(IF('Indicator Data'!Q83="No data",IF((0.1233*LN('Indicator Data'!BA83)-0.4559)&gt;C$195,0,IF((0.1233*LN('Indicator Data'!BA83)-0.4559)&lt;C$194,10,(C$195-(0.1233*LN('Indicator Data'!BA83)-0.4559))/(C$195-C$194)*10)),IF('Indicator Data'!Q83&gt;C$195,0,IF('Indicator Data'!Q83&lt;C$194,10,(C$195-'Indicator Data'!Q83)/(C$195-C$194)*10))),1)</f>
        <v>0.8</v>
      </c>
      <c r="D81" s="77" t="str">
        <f>IF('Indicator Data'!R83="No data","x",ROUND((IF('Indicator Data'!R83&gt;D$195,10,IF('Indicator Data'!R83&lt;D$194,0,10-(D$195-'Indicator Data'!R83)/(D$195-D$194)*10))),1))</f>
        <v>x</v>
      </c>
      <c r="E81" s="78">
        <f t="shared" si="15"/>
        <v>0.8</v>
      </c>
      <c r="F81" s="77">
        <f>IF('Indicator Data'!AE83="No data","x",ROUND(IF('Indicator Data'!AE83&gt;F$195,10,IF('Indicator Data'!AE83&lt;F$194,0,10-(F$195-'Indicator Data'!AE83)/(F$195-F$194)*10)),1))</f>
        <v>1.5</v>
      </c>
      <c r="G81" s="77">
        <f>IF('Indicator Data'!AF83="No data","x",ROUND(IF('Indicator Data'!AF83&gt;G$195,10,IF('Indicator Data'!AF83&lt;G$194,0,10-(G$195-'Indicator Data'!AF83)/(G$195-G$194)*10)),1))</f>
        <v>1.8</v>
      </c>
      <c r="H81" s="78">
        <f t="shared" si="16"/>
        <v>1.7</v>
      </c>
      <c r="I81" s="79">
        <f>SUM(IF('Indicator Data'!S83=0,0,'Indicator Data'!S83/1000000),SUM('Indicator Data'!T83:U83))</f>
        <v>0</v>
      </c>
      <c r="J81" s="79">
        <f>I81/'Indicator Data'!BB83*1000000</f>
        <v>0</v>
      </c>
      <c r="K81" s="77">
        <f t="shared" si="17"/>
        <v>0</v>
      </c>
      <c r="L81" s="77">
        <f>IF('Indicator Data'!V83="No data","x",ROUND(IF('Indicator Data'!V83&gt;L$195,10,IF('Indicator Data'!V83&lt;L$194,0,10-(L$195-'Indicator Data'!V83)/(L$195-L$194)*10)),1))</f>
        <v>0</v>
      </c>
      <c r="M81" s="78">
        <f t="shared" si="18"/>
        <v>0</v>
      </c>
      <c r="N81" s="80">
        <f t="shared" si="19"/>
        <v>0.8</v>
      </c>
      <c r="O81" s="92">
        <f>IF(AND('Indicator Data'!AJ83="No data",'Indicator Data'!AK83="No data"),0,SUM('Indicator Data'!AJ83:AL83)/1000)</f>
        <v>5.8529999999999998</v>
      </c>
      <c r="P81" s="77">
        <f t="shared" si="20"/>
        <v>2.6</v>
      </c>
      <c r="Q81" s="81">
        <f>O81*1000/'Indicator Data'!BB83</f>
        <v>1.26888284328614E-3</v>
      </c>
      <c r="R81" s="77">
        <f t="shared" si="21"/>
        <v>3.4</v>
      </c>
      <c r="S81" s="82">
        <f t="shared" si="22"/>
        <v>3</v>
      </c>
      <c r="T81" s="77">
        <f>IF('Indicator Data'!AB83="No data","x",ROUND(IF('Indicator Data'!AB83&gt;T$195,10,IF('Indicator Data'!AB83&lt;T$194,0,10-(T$195-'Indicator Data'!AB83)/(T$195-T$194)*10)),1))</f>
        <v>0.6</v>
      </c>
      <c r="U81" s="77">
        <f>IF('Indicator Data'!AA83="No data","x",ROUND(IF('Indicator Data'!AA83&gt;U$195,10,IF('Indicator Data'!AA83&lt;U$194,0,10-(U$195-'Indicator Data'!AA83)/(U$195-U$194)*10)),1))</f>
        <v>0.2</v>
      </c>
      <c r="V81" s="77" t="str">
        <f>IF('Indicator Data'!AD83="No data","x",ROUND(IF('Indicator Data'!AD83&gt;V$195,10,IF('Indicator Data'!AD83&lt;V$194,0,10-(V$195-'Indicator Data'!AD83)/(V$195-V$194)*10)),1))</f>
        <v>x</v>
      </c>
      <c r="W81" s="78">
        <f t="shared" si="23"/>
        <v>0.4</v>
      </c>
      <c r="X81" s="77">
        <f>IF('Indicator Data'!W83="No data","x",ROUND(IF('Indicator Data'!W83&gt;X$195,10,IF('Indicator Data'!W83&lt;X$194,0,10-(X$195-'Indicator Data'!W83)/(X$195-X$194)*10)),1))</f>
        <v>0.3</v>
      </c>
      <c r="Y81" s="77" t="str">
        <f>IF('Indicator Data'!X83="No data","x",ROUND(IF('Indicator Data'!X83&gt;Y$195,10,IF('Indicator Data'!X83&lt;Y$194,0,10-(Y$195-'Indicator Data'!X83)/(Y$195-Y$194)*10)),1))</f>
        <v>x</v>
      </c>
      <c r="Z81" s="78">
        <f t="shared" si="24"/>
        <v>0.3</v>
      </c>
      <c r="AA81" s="92">
        <f>('Indicator Data'!AI83+'Indicator Data'!AH83*0.5+'Indicator Data'!AG83*0.25)/1000</f>
        <v>0</v>
      </c>
      <c r="AB81" s="83">
        <f>AA81*1000/'Indicator Data'!BB83</f>
        <v>0</v>
      </c>
      <c r="AC81" s="78">
        <f t="shared" si="25"/>
        <v>0</v>
      </c>
      <c r="AD81" s="77">
        <f>IF('Indicator Data'!AM83="No data","x",ROUND(IF('Indicator Data'!AM83&lt;$AD$194,10,IF('Indicator Data'!AM83&gt;$AD$195,0,($AD$195-'Indicator Data'!AM83)/($AD$195-$AD$194)*10)),1))</f>
        <v>0.5</v>
      </c>
      <c r="AE81" s="77">
        <f>IF('Indicator Data'!AN83="No data","x",ROUND(IF('Indicator Data'!AN83&gt;$AE$195,10,IF('Indicator Data'!AN83&lt;$AE$194,0,10-($AE$195-'Indicator Data'!AN83)/($AE$195-$AE$194)*10)),1))</f>
        <v>0</v>
      </c>
      <c r="AF81" s="84">
        <f>IF('Indicator Data'!AO83="No data","x",ROUND(IF('Indicator Data'!AO83&gt;$AF$195,10,IF('Indicator Data'!AO83&lt;$AF$194,0,10-($AF$195-'Indicator Data'!AO83)/($AF$195-$AF$194)*10)),1))</f>
        <v>0.3</v>
      </c>
      <c r="AG81" s="84">
        <f>IF('Indicator Data'!AP83="No data","x",ROUND(IF('Indicator Data'!AP83&gt;$AG$195,10,IF('Indicator Data'!AP83&lt;$AG$194,0,10-($AG$195-'Indicator Data'!AP83)/($AG$195-$AG$194)*10)),1))</f>
        <v>1.7</v>
      </c>
      <c r="AH81" s="77">
        <f t="shared" si="26"/>
        <v>0.6</v>
      </c>
      <c r="AI81" s="78">
        <f t="shared" si="27"/>
        <v>0.4</v>
      </c>
      <c r="AJ81" s="85">
        <f t="shared" si="28"/>
        <v>0.3</v>
      </c>
      <c r="AK81" s="86">
        <f t="shared" si="29"/>
        <v>1.7</v>
      </c>
    </row>
    <row r="82" spans="1:37" s="4" customFormat="1" x14ac:dyDescent="0.25">
      <c r="A82" s="131" t="s">
        <v>151</v>
      </c>
      <c r="B82" s="63" t="s">
        <v>150</v>
      </c>
      <c r="C82" s="77">
        <f>ROUND(IF('Indicator Data'!Q84="No data",IF((0.1233*LN('Indicator Data'!BA84)-0.4559)&gt;C$195,0,IF((0.1233*LN('Indicator Data'!BA84)-0.4559)&lt;C$194,10,(C$195-(0.1233*LN('Indicator Data'!BA84)-0.4559))/(C$195-C$194)*10)),IF('Indicator Data'!Q84&gt;C$195,0,IF('Indicator Data'!Q84&lt;C$194,10,(C$195-'Indicator Data'!Q84)/(C$195-C$194)*10))),1)</f>
        <v>1</v>
      </c>
      <c r="D82" s="77" t="str">
        <f>IF('Indicator Data'!R84="No data","x",ROUND((IF('Indicator Data'!R84&gt;D$195,10,IF('Indicator Data'!R84&lt;D$194,0,10-(D$195-'Indicator Data'!R84)/(D$195-D$194)*10))),1))</f>
        <v>x</v>
      </c>
      <c r="E82" s="78">
        <f t="shared" si="15"/>
        <v>1</v>
      </c>
      <c r="F82" s="77">
        <f>IF('Indicator Data'!AE84="No data","x",ROUND(IF('Indicator Data'!AE84&gt;F$195,10,IF('Indicator Data'!AE84&lt;F$194,0,10-(F$195-'Indicator Data'!AE84)/(F$195-F$194)*10)),1))</f>
        <v>1.3</v>
      </c>
      <c r="G82" s="77">
        <f>IF('Indicator Data'!AF84="No data","x",ROUND(IF('Indicator Data'!AF84&gt;G$195,10,IF('Indicator Data'!AF84&lt;G$194,0,10-(G$195-'Indicator Data'!AF84)/(G$195-G$194)*10)),1))</f>
        <v>4.4000000000000004</v>
      </c>
      <c r="H82" s="78">
        <f t="shared" si="16"/>
        <v>2.9</v>
      </c>
      <c r="I82" s="79">
        <f>SUM(IF('Indicator Data'!S84=0,0,'Indicator Data'!S84/1000000),SUM('Indicator Data'!T84:U84))</f>
        <v>14.285714</v>
      </c>
      <c r="J82" s="79">
        <f>I82/'Indicator Data'!BB84*1000000</f>
        <v>1.7389156817158229</v>
      </c>
      <c r="K82" s="77">
        <f t="shared" si="17"/>
        <v>0</v>
      </c>
      <c r="L82" s="77">
        <f>IF('Indicator Data'!V84="No data","x",ROUND(IF('Indicator Data'!V84&gt;L$195,10,IF('Indicator Data'!V84&lt;L$194,0,10-(L$195-'Indicator Data'!V84)/(L$195-L$194)*10)),1))</f>
        <v>0</v>
      </c>
      <c r="M82" s="78">
        <f t="shared" si="18"/>
        <v>0</v>
      </c>
      <c r="N82" s="80">
        <f t="shared" si="19"/>
        <v>1.2</v>
      </c>
      <c r="O82" s="92">
        <f>IF(AND('Indicator Data'!AJ84="No data",'Indicator Data'!AK84="No data"),0,SUM('Indicator Data'!AJ84:AL84)/1000)</f>
        <v>39.716000000000001</v>
      </c>
      <c r="P82" s="77">
        <f t="shared" si="20"/>
        <v>5.3</v>
      </c>
      <c r="Q82" s="81">
        <f>O82*1000/'Indicator Data'!BB84</f>
        <v>4.8343943617396804E-3</v>
      </c>
      <c r="R82" s="77">
        <f t="shared" si="21"/>
        <v>4.7</v>
      </c>
      <c r="S82" s="82">
        <f t="shared" si="22"/>
        <v>5</v>
      </c>
      <c r="T82" s="77">
        <f>IF('Indicator Data'!AB84="No data","x",ROUND(IF('Indicator Data'!AB84&gt;T$195,10,IF('Indicator Data'!AB84&lt;T$194,0,10-(T$195-'Indicator Data'!AB84)/(T$195-T$194)*10)),1))</f>
        <v>0.4</v>
      </c>
      <c r="U82" s="77">
        <f>IF('Indicator Data'!AA84="No data","x",ROUND(IF('Indicator Data'!AA84&gt;U$195,10,IF('Indicator Data'!AA84&lt;U$194,0,10-(U$195-'Indicator Data'!AA84)/(U$195-U$194)*10)),1))</f>
        <v>0.1</v>
      </c>
      <c r="V82" s="77" t="str">
        <f>IF('Indicator Data'!AD84="No data","x",ROUND(IF('Indicator Data'!AD84&gt;V$195,10,IF('Indicator Data'!AD84&lt;V$194,0,10-(V$195-'Indicator Data'!AD84)/(V$195-V$194)*10)),1))</f>
        <v>x</v>
      </c>
      <c r="W82" s="78">
        <f t="shared" si="23"/>
        <v>0.3</v>
      </c>
      <c r="X82" s="77">
        <f>IF('Indicator Data'!W84="No data","x",ROUND(IF('Indicator Data'!W84&gt;X$195,10,IF('Indicator Data'!W84&lt;X$194,0,10-(X$195-'Indicator Data'!W84)/(X$195-X$194)*10)),1))</f>
        <v>0.3</v>
      </c>
      <c r="Y82" s="77" t="str">
        <f>IF('Indicator Data'!X84="No data","x",ROUND(IF('Indicator Data'!X84&gt;Y$195,10,IF('Indicator Data'!X84&lt;Y$194,0,10-(Y$195-'Indicator Data'!X84)/(Y$195-Y$194)*10)),1))</f>
        <v>x</v>
      </c>
      <c r="Z82" s="78">
        <f t="shared" si="24"/>
        <v>0.3</v>
      </c>
      <c r="AA82" s="92">
        <f>('Indicator Data'!AI84+'Indicator Data'!AH84*0.5+'Indicator Data'!AG84*0.25)/1000</f>
        <v>0</v>
      </c>
      <c r="AB82" s="83">
        <f>AA82*1000/'Indicator Data'!BB84</f>
        <v>0</v>
      </c>
      <c r="AC82" s="78">
        <f t="shared" si="25"/>
        <v>0</v>
      </c>
      <c r="AD82" s="77">
        <f>IF('Indicator Data'!AM84="No data","x",ROUND(IF('Indicator Data'!AM84&lt;$AD$194,10,IF('Indicator Data'!AM84&gt;$AD$195,0,($AD$195-'Indicator Data'!AM84)/($AD$195-$AD$194)*10)),1))</f>
        <v>0</v>
      </c>
      <c r="AE82" s="77">
        <f>IF('Indicator Data'!AN84="No data","x",ROUND(IF('Indicator Data'!AN84&gt;$AE$195,10,IF('Indicator Data'!AN84&lt;$AE$194,0,10-($AE$195-'Indicator Data'!AN84)/($AE$195-$AE$194)*10)),1))</f>
        <v>0</v>
      </c>
      <c r="AF82" s="84">
        <f>IF('Indicator Data'!AO84="No data","x",ROUND(IF('Indicator Data'!AO84&gt;$AF$195,10,IF('Indicator Data'!AO84&lt;$AF$194,0,10-($AF$195-'Indicator Data'!AO84)/($AF$195-$AF$194)*10)),1))</f>
        <v>1.3</v>
      </c>
      <c r="AG82" s="84">
        <f>IF('Indicator Data'!AP84="No data","x",ROUND(IF('Indicator Data'!AP84&gt;$AG$195,10,IF('Indicator Data'!AP84&lt;$AG$194,0,10-($AG$195-'Indicator Data'!AP84)/($AG$195-$AG$194)*10)),1))</f>
        <v>3</v>
      </c>
      <c r="AH82" s="77">
        <f t="shared" si="26"/>
        <v>1.6</v>
      </c>
      <c r="AI82" s="78">
        <f t="shared" si="27"/>
        <v>0.5</v>
      </c>
      <c r="AJ82" s="85">
        <f t="shared" si="28"/>
        <v>0.3</v>
      </c>
      <c r="AK82" s="86">
        <f t="shared" si="29"/>
        <v>3</v>
      </c>
    </row>
    <row r="83" spans="1:37" s="4" customFormat="1" x14ac:dyDescent="0.25">
      <c r="A83" s="131" t="s">
        <v>153</v>
      </c>
      <c r="B83" s="63" t="s">
        <v>152</v>
      </c>
      <c r="C83" s="77">
        <f>ROUND(IF('Indicator Data'!Q85="No data",IF((0.1233*LN('Indicator Data'!BA85)-0.4559)&gt;C$195,0,IF((0.1233*LN('Indicator Data'!BA85)-0.4559)&lt;C$194,10,(C$195-(0.1233*LN('Indicator Data'!BA85)-0.4559))/(C$195-C$194)*10)),IF('Indicator Data'!Q85&gt;C$195,0,IF('Indicator Data'!Q85&lt;C$194,10,(C$195-'Indicator Data'!Q85)/(C$195-C$194)*10))),1)</f>
        <v>1.2</v>
      </c>
      <c r="D83" s="77" t="str">
        <f>IF('Indicator Data'!R85="No data","x",ROUND((IF('Indicator Data'!R85&gt;D$195,10,IF('Indicator Data'!R85&lt;D$194,0,10-(D$195-'Indicator Data'!R85)/(D$195-D$194)*10))),1))</f>
        <v>x</v>
      </c>
      <c r="E83" s="78">
        <f t="shared" si="15"/>
        <v>1.2</v>
      </c>
      <c r="F83" s="77">
        <f>IF('Indicator Data'!AE85="No data","x",ROUND(IF('Indicator Data'!AE85&gt;F$195,10,IF('Indicator Data'!AE85&lt;F$194,0,10-(F$195-'Indicator Data'!AE85)/(F$195-F$194)*10)),1))</f>
        <v>0.9</v>
      </c>
      <c r="G83" s="77">
        <f>IF('Indicator Data'!AF85="No data","x",ROUND(IF('Indicator Data'!AF85&gt;G$195,10,IF('Indicator Data'!AF85&lt;G$194,0,10-(G$195-'Indicator Data'!AF85)/(G$195-G$194)*10)),1))</f>
        <v>2.6</v>
      </c>
      <c r="H83" s="78">
        <f t="shared" si="16"/>
        <v>1.8</v>
      </c>
      <c r="I83" s="79">
        <f>SUM(IF('Indicator Data'!S85=0,0,'Indicator Data'!S85/1000000),SUM('Indicator Data'!T85:U85))</f>
        <v>2.1786439999999998</v>
      </c>
      <c r="J83" s="79">
        <f>I83/'Indicator Data'!BB85*1000000</f>
        <v>3.5519601113772802E-2</v>
      </c>
      <c r="K83" s="77">
        <f t="shared" si="17"/>
        <v>0</v>
      </c>
      <c r="L83" s="77">
        <f>IF('Indicator Data'!V85="No data","x",ROUND(IF('Indicator Data'!V85&gt;L$195,10,IF('Indicator Data'!V85&lt;L$194,0,10-(L$195-'Indicator Data'!V85)/(L$195-L$194)*10)),1))</f>
        <v>0</v>
      </c>
      <c r="M83" s="78">
        <f t="shared" si="18"/>
        <v>0</v>
      </c>
      <c r="N83" s="80">
        <f t="shared" si="19"/>
        <v>1.1000000000000001</v>
      </c>
      <c r="O83" s="92">
        <f>IF(AND('Indicator Data'!AJ85="No data",'Indicator Data'!AK85="No data"),0,SUM('Indicator Data'!AJ85:AL85)/1000)</f>
        <v>93.715000000000003</v>
      </c>
      <c r="P83" s="77">
        <f t="shared" si="20"/>
        <v>6.6</v>
      </c>
      <c r="Q83" s="81">
        <f>O83*1000/'Indicator Data'!BB85</f>
        <v>1.5278858860728135E-3</v>
      </c>
      <c r="R83" s="77">
        <f t="shared" si="21"/>
        <v>3.5</v>
      </c>
      <c r="S83" s="82">
        <f t="shared" si="22"/>
        <v>5.0999999999999996</v>
      </c>
      <c r="T83" s="77">
        <f>IF('Indicator Data'!AB85="No data","x",ROUND(IF('Indicator Data'!AB85&gt;T$195,10,IF('Indicator Data'!AB85&lt;T$194,0,10-(T$195-'Indicator Data'!AB85)/(T$195-T$194)*10)),1))</f>
        <v>0.6</v>
      </c>
      <c r="U83" s="77">
        <f>IF('Indicator Data'!AA85="No data","x",ROUND(IF('Indicator Data'!AA85&gt;U$195,10,IF('Indicator Data'!AA85&lt;U$194,0,10-(U$195-'Indicator Data'!AA85)/(U$195-U$194)*10)),1))</f>
        <v>0.1</v>
      </c>
      <c r="V83" s="77" t="str">
        <f>IF('Indicator Data'!AD85="No data","x",ROUND(IF('Indicator Data'!AD85&gt;V$195,10,IF('Indicator Data'!AD85&lt;V$194,0,10-(V$195-'Indicator Data'!AD85)/(V$195-V$194)*10)),1))</f>
        <v>x</v>
      </c>
      <c r="W83" s="78">
        <f t="shared" si="23"/>
        <v>0.4</v>
      </c>
      <c r="X83" s="77">
        <f>IF('Indicator Data'!W85="No data","x",ROUND(IF('Indicator Data'!W85&gt;X$195,10,IF('Indicator Data'!W85&lt;X$194,0,10-(X$195-'Indicator Data'!W85)/(X$195-X$194)*10)),1))</f>
        <v>0.3</v>
      </c>
      <c r="Y83" s="77" t="str">
        <f>IF('Indicator Data'!X85="No data","x",ROUND(IF('Indicator Data'!X85&gt;Y$195,10,IF('Indicator Data'!X85&lt;Y$194,0,10-(Y$195-'Indicator Data'!X85)/(Y$195-Y$194)*10)),1))</f>
        <v>x</v>
      </c>
      <c r="Z83" s="78">
        <f t="shared" si="24"/>
        <v>0.3</v>
      </c>
      <c r="AA83" s="92">
        <f>('Indicator Data'!AI85+'Indicator Data'!AH85*0.5+'Indicator Data'!AG85*0.25)/1000</f>
        <v>4.8055000000000003</v>
      </c>
      <c r="AB83" s="83">
        <f>AA83*1000/'Indicator Data'!BB85</f>
        <v>7.834664275220515E-5</v>
      </c>
      <c r="AC83" s="78">
        <f t="shared" si="25"/>
        <v>0</v>
      </c>
      <c r="AD83" s="77">
        <f>IF('Indicator Data'!AM85="No data","x",ROUND(IF('Indicator Data'!AM85&lt;$AD$194,10,IF('Indicator Data'!AM85&gt;$AD$195,0,($AD$195-'Indicator Data'!AM85)/($AD$195-$AD$194)*10)),1))</f>
        <v>1.3</v>
      </c>
      <c r="AE83" s="77">
        <f>IF('Indicator Data'!AN85="No data","x",ROUND(IF('Indicator Data'!AN85&gt;$AE$195,10,IF('Indicator Data'!AN85&lt;$AE$194,0,10-($AE$195-'Indicator Data'!AN85)/($AE$195-$AE$194)*10)),1))</f>
        <v>0</v>
      </c>
      <c r="AF83" s="84">
        <f>IF('Indicator Data'!AO85="No data","x",ROUND(IF('Indicator Data'!AO85&gt;$AF$195,10,IF('Indicator Data'!AO85&lt;$AF$194,0,10-($AF$195-'Indicator Data'!AO85)/($AF$195-$AF$194)*10)),1))</f>
        <v>1.1000000000000001</v>
      </c>
      <c r="AG83" s="84">
        <f>IF('Indicator Data'!AP85="No data","x",ROUND(IF('Indicator Data'!AP85&gt;$AG$195,10,IF('Indicator Data'!AP85&lt;$AG$194,0,10-($AG$195-'Indicator Data'!AP85)/($AG$195-$AG$194)*10)),1))</f>
        <v>2.5</v>
      </c>
      <c r="AH83" s="77">
        <f t="shared" si="26"/>
        <v>1.4</v>
      </c>
      <c r="AI83" s="78">
        <f t="shared" si="27"/>
        <v>0.9</v>
      </c>
      <c r="AJ83" s="85">
        <f t="shared" si="28"/>
        <v>0.4</v>
      </c>
      <c r="AK83" s="86">
        <f t="shared" si="29"/>
        <v>3.1</v>
      </c>
    </row>
    <row r="84" spans="1:37" s="4" customFormat="1" x14ac:dyDescent="0.25">
      <c r="A84" s="131" t="s">
        <v>155</v>
      </c>
      <c r="B84" s="63" t="s">
        <v>154</v>
      </c>
      <c r="C84" s="77">
        <f>ROUND(IF('Indicator Data'!Q86="No data",IF((0.1233*LN('Indicator Data'!BA86)-0.4559)&gt;C$195,0,IF((0.1233*LN('Indicator Data'!BA86)-0.4559)&lt;C$194,10,(C$195-(0.1233*LN('Indicator Data'!BA86)-0.4559))/(C$195-C$194)*10)),IF('Indicator Data'!Q86&gt;C$195,0,IF('Indicator Data'!Q86&lt;C$194,10,(C$195-'Indicator Data'!Q86)/(C$195-C$194)*10))),1)</f>
        <v>3.6</v>
      </c>
      <c r="D84" s="77" t="str">
        <f>IF('Indicator Data'!R86="No data","x",ROUND((IF('Indicator Data'!R86&gt;D$195,10,IF('Indicator Data'!R86&lt;D$194,0,10-(D$195-'Indicator Data'!R86)/(D$195-D$194)*10))),1))</f>
        <v>x</v>
      </c>
      <c r="E84" s="78">
        <f t="shared" si="15"/>
        <v>3.6</v>
      </c>
      <c r="F84" s="77">
        <f>IF('Indicator Data'!AE86="No data","x",ROUND(IF('Indicator Data'!AE86&gt;F$195,10,IF('Indicator Data'!AE86&lt;F$194,0,10-(F$195-'Indicator Data'!AE86)/(F$195-F$194)*10)),1))</f>
        <v>6.1</v>
      </c>
      <c r="G84" s="77">
        <f>IF('Indicator Data'!AF86="No data","x",ROUND(IF('Indicator Data'!AF86&gt;G$195,10,IF('Indicator Data'!AF86&lt;G$194,0,10-(G$195-'Indicator Data'!AF86)/(G$195-G$194)*10)),1))</f>
        <v>5.0999999999999996</v>
      </c>
      <c r="H84" s="78">
        <f t="shared" si="16"/>
        <v>5.6</v>
      </c>
      <c r="I84" s="79">
        <f>SUM(IF('Indicator Data'!S86=0,0,'Indicator Data'!S86/1000000),SUM('Indicator Data'!T86:U86))</f>
        <v>92.682129999999987</v>
      </c>
      <c r="J84" s="79">
        <f>I84/'Indicator Data'!BB86*1000000</f>
        <v>34.058635510419464</v>
      </c>
      <c r="K84" s="77">
        <f t="shared" si="17"/>
        <v>0.7</v>
      </c>
      <c r="L84" s="77">
        <f>IF('Indicator Data'!V86="No data","x",ROUND(IF('Indicator Data'!V86&gt;L$195,10,IF('Indicator Data'!V86&lt;L$194,0,10-(L$195-'Indicator Data'!V86)/(L$195-L$194)*10)),1))</f>
        <v>0.3</v>
      </c>
      <c r="M84" s="78">
        <f t="shared" si="18"/>
        <v>0.5</v>
      </c>
      <c r="N84" s="80">
        <f t="shared" si="19"/>
        <v>3.3</v>
      </c>
      <c r="O84" s="92">
        <f>IF(AND('Indicator Data'!AJ86="No data",'Indicator Data'!AK86="No data"),0,SUM('Indicator Data'!AJ86:AL86)/1000)</f>
        <v>2.1999999999999999E-2</v>
      </c>
      <c r="P84" s="77">
        <f t="shared" si="20"/>
        <v>0</v>
      </c>
      <c r="Q84" s="81">
        <f>O84*1000/'Indicator Data'!BB86</f>
        <v>8.0845140398610641E-6</v>
      </c>
      <c r="R84" s="77">
        <f t="shared" si="21"/>
        <v>0</v>
      </c>
      <c r="S84" s="82">
        <f t="shared" si="22"/>
        <v>0</v>
      </c>
      <c r="T84" s="77">
        <f>IF('Indicator Data'!AB86="No data","x",ROUND(IF('Indicator Data'!AB86&gt;T$195,10,IF('Indicator Data'!AB86&lt;T$194,0,10-(T$195-'Indicator Data'!AB86)/(T$195-T$194)*10)),1))</f>
        <v>3.6</v>
      </c>
      <c r="U84" s="77">
        <f>IF('Indicator Data'!AA86="No data","x",ROUND(IF('Indicator Data'!AA86&gt;U$195,10,IF('Indicator Data'!AA86&lt;U$194,0,10-(U$195-'Indicator Data'!AA86)/(U$195-U$194)*10)),1))</f>
        <v>0.1</v>
      </c>
      <c r="V84" s="77" t="str">
        <f>IF('Indicator Data'!AD86="No data","x",ROUND(IF('Indicator Data'!AD86&gt;V$195,10,IF('Indicator Data'!AD86&lt;V$194,0,10-(V$195-'Indicator Data'!AD86)/(V$195-V$194)*10)),1))</f>
        <v>x</v>
      </c>
      <c r="W84" s="78">
        <f t="shared" si="23"/>
        <v>1.9</v>
      </c>
      <c r="X84" s="77">
        <f>IF('Indicator Data'!W86="No data","x",ROUND(IF('Indicator Data'!W86&gt;X$195,10,IF('Indicator Data'!W86&lt;X$194,0,10-(X$195-'Indicator Data'!W86)/(X$195-X$194)*10)),1))</f>
        <v>1.3</v>
      </c>
      <c r="Y84" s="77">
        <f>IF('Indicator Data'!X86="No data","x",ROUND(IF('Indicator Data'!X86&gt;Y$195,10,IF('Indicator Data'!X86&lt;Y$194,0,10-(Y$195-'Indicator Data'!X86)/(Y$195-Y$194)*10)),1))</f>
        <v>0.4</v>
      </c>
      <c r="Z84" s="78">
        <f t="shared" si="24"/>
        <v>0.9</v>
      </c>
      <c r="AA84" s="92">
        <f>('Indicator Data'!AI86+'Indicator Data'!AH86*0.5+'Indicator Data'!AG86*0.25)/1000</f>
        <v>45.772500000000001</v>
      </c>
      <c r="AB84" s="83">
        <f>AA84*1000/'Indicator Data'!BB86</f>
        <v>1.6820382676797297E-2</v>
      </c>
      <c r="AC84" s="78">
        <f t="shared" si="25"/>
        <v>1.7</v>
      </c>
      <c r="AD84" s="77">
        <f>IF('Indicator Data'!AM86="No data","x",ROUND(IF('Indicator Data'!AM86&lt;$AD$194,10,IF('Indicator Data'!AM86&gt;$AD$195,0,($AD$195-'Indicator Data'!AM86)/($AD$195-$AD$194)*10)),1))</f>
        <v>4.3</v>
      </c>
      <c r="AE84" s="77">
        <f>IF('Indicator Data'!AN86="No data","x",ROUND(IF('Indicator Data'!AN86&gt;$AE$195,10,IF('Indicator Data'!AN86&lt;$AE$194,0,10-($AE$195-'Indicator Data'!AN86)/($AE$195-$AE$194)*10)),1))</f>
        <v>1</v>
      </c>
      <c r="AF84" s="84">
        <f>IF('Indicator Data'!AO86="No data","x",ROUND(IF('Indicator Data'!AO86&gt;$AF$195,10,IF('Indicator Data'!AO86&lt;$AF$194,0,10-($AF$195-'Indicator Data'!AO86)/($AF$195-$AF$194)*10)),1))</f>
        <v>4.4000000000000004</v>
      </c>
      <c r="AG84" s="84">
        <f>IF('Indicator Data'!AP86="No data","x",ROUND(IF('Indicator Data'!AP86&gt;$AG$195,10,IF('Indicator Data'!AP86&lt;$AG$194,0,10-($AG$195-'Indicator Data'!AP86)/($AG$195-$AG$194)*10)),1))</f>
        <v>3.5</v>
      </c>
      <c r="AH84" s="77">
        <f t="shared" si="26"/>
        <v>4.2</v>
      </c>
      <c r="AI84" s="78">
        <f t="shared" si="27"/>
        <v>3.2</v>
      </c>
      <c r="AJ84" s="85">
        <f t="shared" si="28"/>
        <v>2</v>
      </c>
      <c r="AK84" s="86">
        <f t="shared" si="29"/>
        <v>1</v>
      </c>
    </row>
    <row r="85" spans="1:37" s="4" customFormat="1" x14ac:dyDescent="0.25">
      <c r="A85" s="131" t="s">
        <v>157</v>
      </c>
      <c r="B85" s="63" t="s">
        <v>156</v>
      </c>
      <c r="C85" s="77">
        <f>ROUND(IF('Indicator Data'!Q87="No data",IF((0.1233*LN('Indicator Data'!BA87)-0.4559)&gt;C$195,0,IF((0.1233*LN('Indicator Data'!BA87)-0.4559)&lt;C$194,10,(C$195-(0.1233*LN('Indicator Data'!BA87)-0.4559))/(C$195-C$194)*10)),IF('Indicator Data'!Q87&gt;C$195,0,IF('Indicator Data'!Q87&lt;C$194,10,(C$195-'Indicator Data'!Q87)/(C$195-C$194)*10))),1)</f>
        <v>0.9</v>
      </c>
      <c r="D85" s="77" t="str">
        <f>IF('Indicator Data'!R87="No data","x",ROUND((IF('Indicator Data'!R87&gt;D$195,10,IF('Indicator Data'!R87&lt;D$194,0,10-(D$195-'Indicator Data'!R87)/(D$195-D$194)*10))),1))</f>
        <v>x</v>
      </c>
      <c r="E85" s="78">
        <f t="shared" si="15"/>
        <v>0.9</v>
      </c>
      <c r="F85" s="77">
        <f>IF('Indicator Data'!AE87="No data","x",ROUND(IF('Indicator Data'!AE87&gt;F$195,10,IF('Indicator Data'!AE87&lt;F$194,0,10-(F$195-'Indicator Data'!AE87)/(F$195-F$194)*10)),1))</f>
        <v>1.8</v>
      </c>
      <c r="G85" s="77">
        <f>IF('Indicator Data'!AF87="No data","x",ROUND(IF('Indicator Data'!AF87&gt;G$195,10,IF('Indicator Data'!AF87&lt;G$194,0,10-(G$195-'Indicator Data'!AF87)/(G$195-G$194)*10)),1))</f>
        <v>1.8</v>
      </c>
      <c r="H85" s="78">
        <f t="shared" si="16"/>
        <v>1.8</v>
      </c>
      <c r="I85" s="79">
        <f>SUM(IF('Indicator Data'!S87=0,0,'Indicator Data'!S87/1000000),SUM('Indicator Data'!T87:U87))</f>
        <v>0</v>
      </c>
      <c r="J85" s="79">
        <f>I85/'Indicator Data'!BB87*1000000</f>
        <v>0</v>
      </c>
      <c r="K85" s="77">
        <f t="shared" si="17"/>
        <v>0</v>
      </c>
      <c r="L85" s="77">
        <f>IF('Indicator Data'!V87="No data","x",ROUND(IF('Indicator Data'!V87&gt;L$195,10,IF('Indicator Data'!V87&lt;L$194,0,10-(L$195-'Indicator Data'!V87)/(L$195-L$194)*10)),1))</f>
        <v>0</v>
      </c>
      <c r="M85" s="78">
        <f t="shared" si="18"/>
        <v>0</v>
      </c>
      <c r="N85" s="80">
        <f t="shared" si="19"/>
        <v>0.9</v>
      </c>
      <c r="O85" s="92">
        <f>IF(AND('Indicator Data'!AJ87="No data",'Indicator Data'!AK87="No data"),0,SUM('Indicator Data'!AJ87:AL87)/1000)</f>
        <v>2.56</v>
      </c>
      <c r="P85" s="77">
        <f t="shared" si="20"/>
        <v>1.4</v>
      </c>
      <c r="Q85" s="81">
        <f>O85*1000/'Indicator Data'!BB87</f>
        <v>2.0136582664604765E-5</v>
      </c>
      <c r="R85" s="77">
        <f t="shared" si="21"/>
        <v>0</v>
      </c>
      <c r="S85" s="82">
        <f t="shared" si="22"/>
        <v>0.7</v>
      </c>
      <c r="T85" s="77">
        <f>IF('Indicator Data'!AB87="No data","x",ROUND(IF('Indicator Data'!AB87&gt;T$195,10,IF('Indicator Data'!AB87&lt;T$194,0,10-(T$195-'Indicator Data'!AB87)/(T$195-T$194)*10)),1))</f>
        <v>0.2</v>
      </c>
      <c r="U85" s="77">
        <f>IF('Indicator Data'!AA87="No data","x",ROUND(IF('Indicator Data'!AA87&gt;U$195,10,IF('Indicator Data'!AA87&lt;U$194,0,10-(U$195-'Indicator Data'!AA87)/(U$195-U$194)*10)),1))</f>
        <v>0.3</v>
      </c>
      <c r="V85" s="77" t="str">
        <f>IF('Indicator Data'!AD87="No data","x",ROUND(IF('Indicator Data'!AD87&gt;V$195,10,IF('Indicator Data'!AD87&lt;V$194,0,10-(V$195-'Indicator Data'!AD87)/(V$195-V$194)*10)),1))</f>
        <v>x</v>
      </c>
      <c r="W85" s="78">
        <f t="shared" si="23"/>
        <v>0.3</v>
      </c>
      <c r="X85" s="77">
        <f>IF('Indicator Data'!W87="No data","x",ROUND(IF('Indicator Data'!W87&gt;X$195,10,IF('Indicator Data'!W87&lt;X$194,0,10-(X$195-'Indicator Data'!W87)/(X$195-X$194)*10)),1))</f>
        <v>0.2</v>
      </c>
      <c r="Y85" s="77" t="str">
        <f>IF('Indicator Data'!X87="No data","x",ROUND(IF('Indicator Data'!X87&gt;Y$195,10,IF('Indicator Data'!X87&lt;Y$194,0,10-(Y$195-'Indicator Data'!X87)/(Y$195-Y$194)*10)),1))</f>
        <v>x</v>
      </c>
      <c r="Z85" s="78">
        <f t="shared" si="24"/>
        <v>0.2</v>
      </c>
      <c r="AA85" s="92">
        <f>('Indicator Data'!AI87+'Indicator Data'!AH87*0.5+'Indicator Data'!AG87*0.25)/1000</f>
        <v>51.276249999999997</v>
      </c>
      <c r="AB85" s="83">
        <f>AA85*1000/'Indicator Data'!BB87</f>
        <v>4.033314245531016E-4</v>
      </c>
      <c r="AC85" s="78">
        <f t="shared" si="25"/>
        <v>0</v>
      </c>
      <c r="AD85" s="77">
        <f>IF('Indicator Data'!AM87="No data","x",ROUND(IF('Indicator Data'!AM87&lt;$AD$194,10,IF('Indicator Data'!AM87&gt;$AD$195,0,($AD$195-'Indicator Data'!AM87)/($AD$195-$AD$194)*10)),1))</f>
        <v>5.0999999999999996</v>
      </c>
      <c r="AE85" s="77">
        <f>IF('Indicator Data'!AN87="No data","x",ROUND(IF('Indicator Data'!AN87&gt;$AE$195,10,IF('Indicator Data'!AN87&lt;$AE$194,0,10-($AE$195-'Indicator Data'!AN87)/($AE$195-$AE$194)*10)),1))</f>
        <v>0</v>
      </c>
      <c r="AF85" s="84">
        <f>IF('Indicator Data'!AO87="No data","x",ROUND(IF('Indicator Data'!AO87&gt;$AF$195,10,IF('Indicator Data'!AO87&lt;$AF$194,0,10-($AF$195-'Indicator Data'!AO87)/($AF$195-$AF$194)*10)),1))</f>
        <v>1</v>
      </c>
      <c r="AG85" s="84">
        <f>IF('Indicator Data'!AP87="No data","x",ROUND(IF('Indicator Data'!AP87&gt;$AG$195,10,IF('Indicator Data'!AP87&lt;$AG$194,0,10-($AG$195-'Indicator Data'!AP87)/($AG$195-$AG$194)*10)),1))</f>
        <v>2.8</v>
      </c>
      <c r="AH85" s="77">
        <f t="shared" si="26"/>
        <v>1.4</v>
      </c>
      <c r="AI85" s="78">
        <f t="shared" si="27"/>
        <v>2.2000000000000002</v>
      </c>
      <c r="AJ85" s="85">
        <f t="shared" si="28"/>
        <v>0.7</v>
      </c>
      <c r="AK85" s="86">
        <f t="shared" si="29"/>
        <v>0.7</v>
      </c>
    </row>
    <row r="86" spans="1:37" s="4" customFormat="1" x14ac:dyDescent="0.25">
      <c r="A86" s="131" t="s">
        <v>159</v>
      </c>
      <c r="B86" s="63" t="s">
        <v>158</v>
      </c>
      <c r="C86" s="77">
        <f>ROUND(IF('Indicator Data'!Q88="No data",IF((0.1233*LN('Indicator Data'!BA88)-0.4559)&gt;C$195,0,IF((0.1233*LN('Indicator Data'!BA88)-0.4559)&lt;C$194,10,(C$195-(0.1233*LN('Indicator Data'!BA88)-0.4559))/(C$195-C$194)*10)),IF('Indicator Data'!Q88&gt;C$195,0,IF('Indicator Data'!Q88&lt;C$194,10,(C$195-'Indicator Data'!Q88)/(C$195-C$194)*10))),1)</f>
        <v>3.1</v>
      </c>
      <c r="D86" s="77">
        <f>IF('Indicator Data'!R88="No data","x",ROUND((IF('Indicator Data'!R88&gt;D$195,10,IF('Indicator Data'!R88&lt;D$194,0,10-(D$195-'Indicator Data'!R88)/(D$195-D$194)*10))),1))</f>
        <v>0</v>
      </c>
      <c r="E86" s="78">
        <f t="shared" si="15"/>
        <v>1.7</v>
      </c>
      <c r="F86" s="77">
        <f>IF('Indicator Data'!AE88="No data","x",ROUND(IF('Indicator Data'!AE88&gt;F$195,10,IF('Indicator Data'!AE88&lt;F$194,0,10-(F$195-'Indicator Data'!AE88)/(F$195-F$194)*10)),1))</f>
        <v>6.5</v>
      </c>
      <c r="G86" s="77">
        <f>IF('Indicator Data'!AF88="No data","x",ROUND(IF('Indicator Data'!AF88&gt;G$195,10,IF('Indicator Data'!AF88&lt;G$194,0,10-(G$195-'Indicator Data'!AF88)/(G$195-G$194)*10)),1))</f>
        <v>2.2000000000000002</v>
      </c>
      <c r="H86" s="78">
        <f t="shared" si="16"/>
        <v>4.4000000000000004</v>
      </c>
      <c r="I86" s="79">
        <f>SUM(IF('Indicator Data'!S88=0,0,'Indicator Data'!S88/1000000),SUM('Indicator Data'!T88:U88))</f>
        <v>5084.6369979999999</v>
      </c>
      <c r="J86" s="79">
        <f>I86/'Indicator Data'!BB88*1000000</f>
        <v>769.58332041773883</v>
      </c>
      <c r="K86" s="77">
        <f t="shared" si="17"/>
        <v>10</v>
      </c>
      <c r="L86" s="77">
        <f>IF('Indicator Data'!V88="No data","x",ROUND(IF('Indicator Data'!V88&gt;L$195,10,IF('Indicator Data'!V88&lt;L$194,0,10-(L$195-'Indicator Data'!V88)/(L$195-L$194)*10)),1))</f>
        <v>2.8</v>
      </c>
      <c r="M86" s="78">
        <f t="shared" si="18"/>
        <v>6.4</v>
      </c>
      <c r="N86" s="80">
        <f t="shared" si="19"/>
        <v>3.6</v>
      </c>
      <c r="O86" s="92">
        <f>IF(AND('Indicator Data'!AJ88="No data",'Indicator Data'!AK88="No data"),0,SUM('Indicator Data'!AJ88:AL88)/1000)</f>
        <v>2847.56</v>
      </c>
      <c r="P86" s="77">
        <f t="shared" si="20"/>
        <v>10</v>
      </c>
      <c r="Q86" s="81">
        <f>O86*1000/'Indicator Data'!BB88</f>
        <v>0.43099137278643862</v>
      </c>
      <c r="R86" s="77">
        <f t="shared" si="21"/>
        <v>10</v>
      </c>
      <c r="S86" s="82">
        <f t="shared" si="22"/>
        <v>10</v>
      </c>
      <c r="T86" s="77" t="str">
        <f>IF('Indicator Data'!AB88="No data","x",ROUND(IF('Indicator Data'!AB88&gt;T$195,10,IF('Indicator Data'!AB88&lt;T$194,0,10-(T$195-'Indicator Data'!AB88)/(T$195-T$194)*10)),1))</f>
        <v>x</v>
      </c>
      <c r="U86" s="77">
        <f>IF('Indicator Data'!AA88="No data","x",ROUND(IF('Indicator Data'!AA88&gt;U$195,10,IF('Indicator Data'!AA88&lt;U$194,0,10-(U$195-'Indicator Data'!AA88)/(U$195-U$194)*10)),1))</f>
        <v>0.1</v>
      </c>
      <c r="V86" s="77" t="str">
        <f>IF('Indicator Data'!AD88="No data","x",ROUND(IF('Indicator Data'!AD88&gt;V$195,10,IF('Indicator Data'!AD88&lt;V$194,0,10-(V$195-'Indicator Data'!AD88)/(V$195-V$194)*10)),1))</f>
        <v>x</v>
      </c>
      <c r="W86" s="78">
        <f t="shared" si="23"/>
        <v>0.1</v>
      </c>
      <c r="X86" s="77">
        <f>IF('Indicator Data'!W88="No data","x",ROUND(IF('Indicator Data'!W88&gt;X$195,10,IF('Indicator Data'!W88&lt;X$194,0,10-(X$195-'Indicator Data'!W88)/(X$195-X$194)*10)),1))</f>
        <v>1.4</v>
      </c>
      <c r="Y86" s="77">
        <f>IF('Indicator Data'!X88="No data","x",ROUND(IF('Indicator Data'!X88&gt;Y$195,10,IF('Indicator Data'!X88&lt;Y$194,0,10-(Y$195-'Indicator Data'!X88)/(Y$195-Y$194)*10)),1))</f>
        <v>0.7</v>
      </c>
      <c r="Z86" s="78">
        <f t="shared" si="24"/>
        <v>1.1000000000000001</v>
      </c>
      <c r="AA86" s="92">
        <f>('Indicator Data'!AI88+'Indicator Data'!AH88*0.5+'Indicator Data'!AG88*0.25)/1000</f>
        <v>0</v>
      </c>
      <c r="AB86" s="83">
        <f>AA86*1000/'Indicator Data'!BB88</f>
        <v>0</v>
      </c>
      <c r="AC86" s="78">
        <f t="shared" si="25"/>
        <v>0</v>
      </c>
      <c r="AD86" s="77">
        <f>IF('Indicator Data'!AM88="No data","x",ROUND(IF('Indicator Data'!AM88&lt;$AD$194,10,IF('Indicator Data'!AM88&gt;$AD$195,0,($AD$195-'Indicator Data'!AM88)/($AD$195-$AD$194)*10)),1))</f>
        <v>1.6</v>
      </c>
      <c r="AE86" s="77">
        <f>IF('Indicator Data'!AN88="No data","x",ROUND(IF('Indicator Data'!AN88&gt;$AE$195,10,IF('Indicator Data'!AN88&lt;$AE$194,0,10-($AE$195-'Indicator Data'!AN88)/($AE$195-$AE$194)*10)),1))</f>
        <v>0</v>
      </c>
      <c r="AF86" s="84">
        <f>IF('Indicator Data'!AO88="No data","x",ROUND(IF('Indicator Data'!AO88&gt;$AF$195,10,IF('Indicator Data'!AO88&lt;$AF$194,0,10-($AF$195-'Indicator Data'!AO88)/($AF$195-$AF$194)*10)),1))</f>
        <v>3.9</v>
      </c>
      <c r="AG86" s="84">
        <f>IF('Indicator Data'!AP88="No data","x",ROUND(IF('Indicator Data'!AP88&gt;$AG$195,10,IF('Indicator Data'!AP88&lt;$AG$194,0,10-($AG$195-'Indicator Data'!AP88)/($AG$195-$AG$194)*10)),1))</f>
        <v>3.1</v>
      </c>
      <c r="AH86" s="77">
        <f t="shared" si="26"/>
        <v>3.7</v>
      </c>
      <c r="AI86" s="78">
        <f t="shared" si="27"/>
        <v>1.8</v>
      </c>
      <c r="AJ86" s="85">
        <f t="shared" si="28"/>
        <v>0.8</v>
      </c>
      <c r="AK86" s="86">
        <f t="shared" si="29"/>
        <v>7.7</v>
      </c>
    </row>
    <row r="87" spans="1:37" s="4" customFormat="1" x14ac:dyDescent="0.25">
      <c r="A87" s="131" t="s">
        <v>161</v>
      </c>
      <c r="B87" s="63" t="s">
        <v>160</v>
      </c>
      <c r="C87" s="77">
        <f>ROUND(IF('Indicator Data'!Q89="No data",IF((0.1233*LN('Indicator Data'!BA89)-0.4559)&gt;C$195,0,IF((0.1233*LN('Indicator Data'!BA89)-0.4559)&lt;C$194,10,(C$195-(0.1233*LN('Indicator Data'!BA89)-0.4559))/(C$195-C$194)*10)),IF('Indicator Data'!Q89&gt;C$195,0,IF('Indicator Data'!Q89&lt;C$194,10,(C$195-'Indicator Data'!Q89)/(C$195-C$194)*10))),1)</f>
        <v>3</v>
      </c>
      <c r="D87" s="77">
        <f>IF('Indicator Data'!R89="No data","x",ROUND((IF('Indicator Data'!R89&gt;D$195,10,IF('Indicator Data'!R89&lt;D$194,0,10-(D$195-'Indicator Data'!R89)/(D$195-D$194)*10))),1))</f>
        <v>0</v>
      </c>
      <c r="E87" s="78">
        <f t="shared" si="15"/>
        <v>1.6</v>
      </c>
      <c r="F87" s="77">
        <f>IF('Indicator Data'!AE89="No data","x",ROUND(IF('Indicator Data'!AE89&gt;F$195,10,IF('Indicator Data'!AE89&lt;F$194,0,10-(F$195-'Indicator Data'!AE89)/(F$195-F$194)*10)),1))</f>
        <v>4.3</v>
      </c>
      <c r="G87" s="77">
        <f>IF('Indicator Data'!AF89="No data","x",ROUND(IF('Indicator Data'!AF89&gt;G$195,10,IF('Indicator Data'!AF89&lt;G$194,0,10-(G$195-'Indicator Data'!AF89)/(G$195-G$194)*10)),1))</f>
        <v>0.9</v>
      </c>
      <c r="H87" s="78">
        <f t="shared" si="16"/>
        <v>2.6</v>
      </c>
      <c r="I87" s="79">
        <f>SUM(IF('Indicator Data'!S89=0,0,'Indicator Data'!S89/1000000),SUM('Indicator Data'!T89:U89))</f>
        <v>220.69487599999997</v>
      </c>
      <c r="J87" s="79">
        <f>I87/'Indicator Data'!BB89*1000000</f>
        <v>12.764963797155328</v>
      </c>
      <c r="K87" s="77">
        <f t="shared" si="17"/>
        <v>0.3</v>
      </c>
      <c r="L87" s="77">
        <f>IF('Indicator Data'!V89="No data","x",ROUND(IF('Indicator Data'!V89&gt;L$195,10,IF('Indicator Data'!V89&lt;L$194,0,10-(L$195-'Indicator Data'!V89)/(L$195-L$194)*10)),1))</f>
        <v>0</v>
      </c>
      <c r="M87" s="78">
        <f t="shared" si="18"/>
        <v>0.2</v>
      </c>
      <c r="N87" s="80">
        <f t="shared" si="19"/>
        <v>1.5</v>
      </c>
      <c r="O87" s="92">
        <f>IF(AND('Indicator Data'!AJ89="No data",'Indicator Data'!AK89="No data"),0,SUM('Indicator Data'!AJ89:AL89)/1000)</f>
        <v>0.63300000000000001</v>
      </c>
      <c r="P87" s="77">
        <f t="shared" si="20"/>
        <v>0</v>
      </c>
      <c r="Q87" s="81">
        <f>O87*1000/'Indicator Data'!BB89</f>
        <v>3.6612640175657386E-5</v>
      </c>
      <c r="R87" s="77">
        <f t="shared" si="21"/>
        <v>0</v>
      </c>
      <c r="S87" s="82">
        <f t="shared" si="22"/>
        <v>0</v>
      </c>
      <c r="T87" s="77">
        <f>IF('Indicator Data'!AB89="No data","x",ROUND(IF('Indicator Data'!AB89&gt;T$195,10,IF('Indicator Data'!AB89&lt;T$194,0,10-(T$195-'Indicator Data'!AB89)/(T$195-T$194)*10)),1))</f>
        <v>0.4</v>
      </c>
      <c r="U87" s="77">
        <f>IF('Indicator Data'!AA89="No data","x",ROUND(IF('Indicator Data'!AA89&gt;U$195,10,IF('Indicator Data'!AA89&lt;U$194,0,10-(U$195-'Indicator Data'!AA89)/(U$195-U$194)*10)),1))</f>
        <v>2.5</v>
      </c>
      <c r="V87" s="77" t="str">
        <f>IF('Indicator Data'!AD89="No data","x",ROUND(IF('Indicator Data'!AD89&gt;V$195,10,IF('Indicator Data'!AD89&lt;V$194,0,10-(V$195-'Indicator Data'!AD89)/(V$195-V$194)*10)),1))</f>
        <v>x</v>
      </c>
      <c r="W87" s="78">
        <f t="shared" si="23"/>
        <v>1.5</v>
      </c>
      <c r="X87" s="77">
        <f>IF('Indicator Data'!W89="No data","x",ROUND(IF('Indicator Data'!W89&gt;X$195,10,IF('Indicator Data'!W89&lt;X$194,0,10-(X$195-'Indicator Data'!W89)/(X$195-X$194)*10)),1))</f>
        <v>1.3</v>
      </c>
      <c r="Y87" s="77">
        <f>IF('Indicator Data'!X89="No data","x",ROUND(IF('Indicator Data'!X89&gt;Y$195,10,IF('Indicator Data'!X89&lt;Y$194,0,10-(Y$195-'Indicator Data'!X89)/(Y$195-Y$194)*10)),1))</f>
        <v>1.1000000000000001</v>
      </c>
      <c r="Z87" s="78">
        <f t="shared" si="24"/>
        <v>1.2</v>
      </c>
      <c r="AA87" s="92">
        <f>('Indicator Data'!AI89+'Indicator Data'!AH89*0.5+'Indicator Data'!AG89*0.25)/1000</f>
        <v>15.2745</v>
      </c>
      <c r="AB87" s="83">
        <f>AA87*1000/'Indicator Data'!BB89</f>
        <v>8.8347515381213067E-4</v>
      </c>
      <c r="AC87" s="78">
        <f t="shared" si="25"/>
        <v>0.1</v>
      </c>
      <c r="AD87" s="77">
        <f>IF('Indicator Data'!AM89="No data","x",ROUND(IF('Indicator Data'!AM89&lt;$AD$194,10,IF('Indicator Data'!AM89&gt;$AD$195,0,($AD$195-'Indicator Data'!AM89)/($AD$195-$AD$194)*10)),1))</f>
        <v>1.7</v>
      </c>
      <c r="AE87" s="77">
        <f>IF('Indicator Data'!AN89="No data","x",ROUND(IF('Indicator Data'!AN89&gt;$AE$195,10,IF('Indicator Data'!AN89&lt;$AE$194,0,10-($AE$195-'Indicator Data'!AN89)/($AE$195-$AE$194)*10)),1))</f>
        <v>0</v>
      </c>
      <c r="AF87" s="84" t="str">
        <f>IF('Indicator Data'!AO89="No data","x",ROUND(IF('Indicator Data'!AO89&gt;$AF$195,10,IF('Indicator Data'!AO89&lt;$AF$194,0,10-($AF$195-'Indicator Data'!AO89)/($AF$195-$AF$194)*10)),1))</f>
        <v>x</v>
      </c>
      <c r="AG87" s="84" t="str">
        <f>IF('Indicator Data'!AP89="No data","x",ROUND(IF('Indicator Data'!AP89&gt;$AG$195,10,IF('Indicator Data'!AP89&lt;$AG$194,0,10-($AG$195-'Indicator Data'!AP89)/($AG$195-$AG$194)*10)),1))</f>
        <v>x</v>
      </c>
      <c r="AH87" s="77" t="str">
        <f t="shared" si="26"/>
        <v>x</v>
      </c>
      <c r="AI87" s="78">
        <f t="shared" si="27"/>
        <v>0.9</v>
      </c>
      <c r="AJ87" s="85">
        <f t="shared" si="28"/>
        <v>0.9</v>
      </c>
      <c r="AK87" s="86">
        <f t="shared" si="29"/>
        <v>0.5</v>
      </c>
    </row>
    <row r="88" spans="1:37" s="4" customFormat="1" x14ac:dyDescent="0.25">
      <c r="A88" s="131" t="s">
        <v>163</v>
      </c>
      <c r="B88" s="63" t="s">
        <v>162</v>
      </c>
      <c r="C88" s="77">
        <f>ROUND(IF('Indicator Data'!Q90="No data",IF((0.1233*LN('Indicator Data'!BA90)-0.4559)&gt;C$195,0,IF((0.1233*LN('Indicator Data'!BA90)-0.4559)&lt;C$194,10,(C$195-(0.1233*LN('Indicator Data'!BA90)-0.4559))/(C$195-C$194)*10)),IF('Indicator Data'!Q90&gt;C$195,0,IF('Indicator Data'!Q90&lt;C$194,10,(C$195-'Indicator Data'!Q90)/(C$195-C$194)*10))),1)</f>
        <v>6.4</v>
      </c>
      <c r="D88" s="77">
        <f>IF('Indicator Data'!R90="No data","x",ROUND((IF('Indicator Data'!R90&gt;D$195,10,IF('Indicator Data'!R90&lt;D$194,0,10-(D$195-'Indicator Data'!R90)/(D$195-D$194)*10))),1))</f>
        <v>3.9</v>
      </c>
      <c r="E88" s="78">
        <f t="shared" si="15"/>
        <v>5.3</v>
      </c>
      <c r="F88" s="77">
        <f>IF('Indicator Data'!AE90="No data","x",ROUND(IF('Indicator Data'!AE90&gt;F$195,10,IF('Indicator Data'!AE90&lt;F$194,0,10-(F$195-'Indicator Data'!AE90)/(F$195-F$194)*10)),1))</f>
        <v>7.3</v>
      </c>
      <c r="G88" s="77">
        <f>IF('Indicator Data'!AF90="No data","x",ROUND(IF('Indicator Data'!AF90&gt;G$195,10,IF('Indicator Data'!AF90&lt;G$194,0,10-(G$195-'Indicator Data'!AF90)/(G$195-G$194)*10)),1))</f>
        <v>5.7</v>
      </c>
      <c r="H88" s="78">
        <f t="shared" si="16"/>
        <v>6.5</v>
      </c>
      <c r="I88" s="79">
        <f>SUM(IF('Indicator Data'!S90=0,0,'Indicator Data'!S90/1000000),SUM('Indicator Data'!T90:U90))</f>
        <v>6713.6751419999991</v>
      </c>
      <c r="J88" s="79">
        <f>I88/'Indicator Data'!BB90*1000000</f>
        <v>147.40434044892655</v>
      </c>
      <c r="K88" s="77">
        <f t="shared" si="17"/>
        <v>2.9</v>
      </c>
      <c r="L88" s="77">
        <f>IF('Indicator Data'!V90="No data","x",ROUND(IF('Indicator Data'!V90&gt;L$195,10,IF('Indicator Data'!V90&lt;L$194,0,10-(L$195-'Indicator Data'!V90)/(L$195-L$194)*10)),1))</f>
        <v>3.9</v>
      </c>
      <c r="M88" s="78">
        <f t="shared" si="18"/>
        <v>3.4</v>
      </c>
      <c r="N88" s="80">
        <f t="shared" si="19"/>
        <v>5.0999999999999996</v>
      </c>
      <c r="O88" s="92">
        <f>IF(AND('Indicator Data'!AJ90="No data",'Indicator Data'!AK90="No data"),0,SUM('Indicator Data'!AJ90:AL90)/1000)</f>
        <v>813.48500000000001</v>
      </c>
      <c r="P88" s="77">
        <f t="shared" si="20"/>
        <v>9.6999999999999993</v>
      </c>
      <c r="Q88" s="81">
        <f>O88*1000/'Indicator Data'!BB90</f>
        <v>1.7860742045730491E-2</v>
      </c>
      <c r="R88" s="77">
        <f t="shared" si="21"/>
        <v>6.5</v>
      </c>
      <c r="S88" s="82">
        <f t="shared" si="22"/>
        <v>8.1</v>
      </c>
      <c r="T88" s="77">
        <f>IF('Indicator Data'!AB90="No data","x",ROUND(IF('Indicator Data'!AB90&gt;T$195,10,IF('Indicator Data'!AB90&lt;T$194,0,10-(T$195-'Indicator Data'!AB90)/(T$195-T$194)*10)),1))</f>
        <v>10</v>
      </c>
      <c r="U88" s="77">
        <f>IF('Indicator Data'!AA90="No data","x",ROUND(IF('Indicator Data'!AA90&gt;U$195,10,IF('Indicator Data'!AA90&lt;U$194,0,10-(U$195-'Indicator Data'!AA90)/(U$195-U$194)*10)),1))</f>
        <v>4.9000000000000004</v>
      </c>
      <c r="V88" s="77">
        <f>IF('Indicator Data'!AD90="No data","x",ROUND(IF('Indicator Data'!AD90&gt;V$195,10,IF('Indicator Data'!AD90&lt;V$194,0,10-(V$195-'Indicator Data'!AD90)/(V$195-V$194)*10)),1))</f>
        <v>6.8</v>
      </c>
      <c r="W88" s="78">
        <f t="shared" si="23"/>
        <v>7.2</v>
      </c>
      <c r="X88" s="77">
        <f>IF('Indicator Data'!W90="No data","x",ROUND(IF('Indicator Data'!W90&gt;X$195,10,IF('Indicator Data'!W90&lt;X$194,0,10-(X$195-'Indicator Data'!W90)/(X$195-X$194)*10)),1))</f>
        <v>5.4</v>
      </c>
      <c r="Y88" s="77">
        <f>IF('Indicator Data'!X90="No data","x",ROUND(IF('Indicator Data'!X90&gt;Y$195,10,IF('Indicator Data'!X90&lt;Y$194,0,10-(Y$195-'Indicator Data'!X90)/(Y$195-Y$194)*10)),1))</f>
        <v>3.6</v>
      </c>
      <c r="Z88" s="78">
        <f t="shared" si="24"/>
        <v>4.5</v>
      </c>
      <c r="AA88" s="92">
        <f>('Indicator Data'!AI90+'Indicator Data'!AH90*0.5+'Indicator Data'!AG90*0.25)/1000</f>
        <v>835.65875000000005</v>
      </c>
      <c r="AB88" s="83">
        <f>AA88*1000/'Indicator Data'!BB90</f>
        <v>1.8347585231451819E-2</v>
      </c>
      <c r="AC88" s="78">
        <f t="shared" si="25"/>
        <v>1.8</v>
      </c>
      <c r="AD88" s="77">
        <f>IF('Indicator Data'!AM90="No data","x",ROUND(IF('Indicator Data'!AM90&lt;$AD$194,10,IF('Indicator Data'!AM90&gt;$AD$195,0,($AD$195-'Indicator Data'!AM90)/($AD$195-$AD$194)*10)),1))</f>
        <v>6.4</v>
      </c>
      <c r="AE88" s="77">
        <f>IF('Indicator Data'!AN90="No data","x",ROUND(IF('Indicator Data'!AN90&gt;$AE$195,10,IF('Indicator Data'!AN90&lt;$AE$194,0,10-($AE$195-'Indicator Data'!AN90)/($AE$195-$AE$194)*10)),1))</f>
        <v>5.4</v>
      </c>
      <c r="AF88" s="84">
        <f>IF('Indicator Data'!AO90="No data","x",ROUND(IF('Indicator Data'!AO90&gt;$AF$195,10,IF('Indicator Data'!AO90&lt;$AF$194,0,10-($AF$195-'Indicator Data'!AO90)/($AF$195-$AF$194)*10)),1))</f>
        <v>5.4</v>
      </c>
      <c r="AG88" s="84">
        <f>IF('Indicator Data'!AP90="No data","x",ROUND(IF('Indicator Data'!AP90&gt;$AG$195,10,IF('Indicator Data'!AP90&lt;$AG$194,0,10-($AG$195-'Indicator Data'!AP90)/($AG$195-$AG$194)*10)),1))</f>
        <v>3</v>
      </c>
      <c r="AH88" s="77">
        <f t="shared" si="26"/>
        <v>4.9000000000000004</v>
      </c>
      <c r="AI88" s="78">
        <f t="shared" si="27"/>
        <v>5.6</v>
      </c>
      <c r="AJ88" s="85">
        <f t="shared" si="28"/>
        <v>5.0999999999999996</v>
      </c>
      <c r="AK88" s="86">
        <f t="shared" si="29"/>
        <v>6.9</v>
      </c>
    </row>
    <row r="89" spans="1:37" s="4" customFormat="1" x14ac:dyDescent="0.25">
      <c r="A89" s="131" t="s">
        <v>165</v>
      </c>
      <c r="B89" s="63" t="s">
        <v>164</v>
      </c>
      <c r="C89" s="77">
        <f>ROUND(IF('Indicator Data'!Q91="No data",IF((0.1233*LN('Indicator Data'!BA91)-0.4559)&gt;C$195,0,IF((0.1233*LN('Indicator Data'!BA91)-0.4559)&lt;C$194,10,(C$195-(0.1233*LN('Indicator Data'!BA91)-0.4559))/(C$195-C$194)*10)),IF('Indicator Data'!Q91&gt;C$195,0,IF('Indicator Data'!Q91&lt;C$194,10,(C$195-'Indicator Data'!Q91)/(C$195-C$194)*10))),1)</f>
        <v>5.3</v>
      </c>
      <c r="D89" s="77" t="str">
        <f>IF('Indicator Data'!R91="No data","x",ROUND((IF('Indicator Data'!R91&gt;D$195,10,IF('Indicator Data'!R91&lt;D$194,0,10-(D$195-'Indicator Data'!R91)/(D$195-D$194)*10))),1))</f>
        <v>x</v>
      </c>
      <c r="E89" s="78">
        <f t="shared" si="15"/>
        <v>5.3</v>
      </c>
      <c r="F89" s="77" t="str">
        <f>IF('Indicator Data'!AE91="No data","x",ROUND(IF('Indicator Data'!AE91&gt;F$195,10,IF('Indicator Data'!AE91&lt;F$194,0,10-(F$195-'Indicator Data'!AE91)/(F$195-F$194)*10)),1))</f>
        <v>x</v>
      </c>
      <c r="G89" s="77" t="str">
        <f>IF('Indicator Data'!AF91="No data","x",ROUND(IF('Indicator Data'!AF91&gt;G$195,10,IF('Indicator Data'!AF91&lt;G$194,0,10-(G$195-'Indicator Data'!AF91)/(G$195-G$194)*10)),1))</f>
        <v>x</v>
      </c>
      <c r="H89" s="78" t="str">
        <f t="shared" si="16"/>
        <v>x</v>
      </c>
      <c r="I89" s="79">
        <f>SUM(IF('Indicator Data'!S91=0,0,'Indicator Data'!S91/1000000),SUM('Indicator Data'!T91:U91))</f>
        <v>129.36000000000001</v>
      </c>
      <c r="J89" s="79">
        <f>I89/'Indicator Data'!BB91*1000000</f>
        <v>1244.540224355891</v>
      </c>
      <c r="K89" s="77">
        <f t="shared" si="17"/>
        <v>10</v>
      </c>
      <c r="L89" s="77">
        <f>IF('Indicator Data'!V91="No data","x",ROUND(IF('Indicator Data'!V91&gt;L$195,10,IF('Indicator Data'!V91&lt;L$194,0,10-(L$195-'Indicator Data'!V91)/(L$195-L$194)*10)),1))</f>
        <v>10</v>
      </c>
      <c r="M89" s="78">
        <f t="shared" si="18"/>
        <v>10</v>
      </c>
      <c r="N89" s="80">
        <f t="shared" si="19"/>
        <v>6.9</v>
      </c>
      <c r="O89" s="92">
        <f>IF(AND('Indicator Data'!AJ91="No data",'Indicator Data'!AK91="No data"),0,SUM('Indicator Data'!AJ91:AL91)/1000)</f>
        <v>0</v>
      </c>
      <c r="P89" s="77">
        <f t="shared" si="20"/>
        <v>0</v>
      </c>
      <c r="Q89" s="81">
        <f>O89*1000/'Indicator Data'!BB91</f>
        <v>0</v>
      </c>
      <c r="R89" s="77">
        <f t="shared" si="21"/>
        <v>0</v>
      </c>
      <c r="S89" s="82">
        <f t="shared" si="22"/>
        <v>0</v>
      </c>
      <c r="T89" s="77" t="str">
        <f>IF('Indicator Data'!AB91="No data","x",ROUND(IF('Indicator Data'!AB91&gt;T$195,10,IF('Indicator Data'!AB91&lt;T$194,0,10-(T$195-'Indicator Data'!AB91)/(T$195-T$194)*10)),1))</f>
        <v>x</v>
      </c>
      <c r="U89" s="77">
        <f>IF('Indicator Data'!AA91="No data","x",ROUND(IF('Indicator Data'!AA91&gt;U$195,10,IF('Indicator Data'!AA91&lt;U$194,0,10-(U$195-'Indicator Data'!AA91)/(U$195-U$194)*10)),1))</f>
        <v>9</v>
      </c>
      <c r="V89" s="77" t="str">
        <f>IF('Indicator Data'!AD91="No data","x",ROUND(IF('Indicator Data'!AD91&gt;V$195,10,IF('Indicator Data'!AD91&lt;V$194,0,10-(V$195-'Indicator Data'!AD91)/(V$195-V$194)*10)),1))</f>
        <v>x</v>
      </c>
      <c r="W89" s="78">
        <f t="shared" si="23"/>
        <v>9</v>
      </c>
      <c r="X89" s="77">
        <f>IF('Indicator Data'!W91="No data","x",ROUND(IF('Indicator Data'!W91&gt;X$195,10,IF('Indicator Data'!W91&lt;X$194,0,10-(X$195-'Indicator Data'!W91)/(X$195-X$194)*10)),1))</f>
        <v>4.5</v>
      </c>
      <c r="Y89" s="77" t="str">
        <f>IF('Indicator Data'!X91="No data","x",ROUND(IF('Indicator Data'!X91&gt;Y$195,10,IF('Indicator Data'!X91&lt;Y$194,0,10-(Y$195-'Indicator Data'!X91)/(Y$195-Y$194)*10)),1))</f>
        <v>x</v>
      </c>
      <c r="Z89" s="78">
        <f t="shared" si="24"/>
        <v>4.5</v>
      </c>
      <c r="AA89" s="92">
        <f>('Indicator Data'!AI91+'Indicator Data'!AH91*0.5+'Indicator Data'!AG91*0.25)/1000</f>
        <v>0.11</v>
      </c>
      <c r="AB89" s="83">
        <f>AA89*1000/'Indicator Data'!BB91</f>
        <v>1.0582825037039887E-3</v>
      </c>
      <c r="AC89" s="78">
        <f t="shared" si="25"/>
        <v>0.1</v>
      </c>
      <c r="AD89" s="77">
        <f>IF('Indicator Data'!AM91="No data","x",ROUND(IF('Indicator Data'!AM91&lt;$AD$194,10,IF('Indicator Data'!AM91&gt;$AD$195,0,($AD$195-'Indicator Data'!AM91)/($AD$195-$AD$194)*10)),1))</f>
        <v>1.6</v>
      </c>
      <c r="AE89" s="77">
        <f>IF('Indicator Data'!AN91="No data","x",ROUND(IF('Indicator Data'!AN91&gt;$AE$195,10,IF('Indicator Data'!AN91&lt;$AE$194,0,10-($AE$195-'Indicator Data'!AN91)/($AE$195-$AE$194)*10)),1))</f>
        <v>0</v>
      </c>
      <c r="AF89" s="84" t="str">
        <f>IF('Indicator Data'!AO91="No data","x",ROUND(IF('Indicator Data'!AO91&gt;$AF$195,10,IF('Indicator Data'!AO91&lt;$AF$194,0,10-($AF$195-'Indicator Data'!AO91)/($AF$195-$AF$194)*10)),1))</f>
        <v>x</v>
      </c>
      <c r="AG89" s="84" t="str">
        <f>IF('Indicator Data'!AP91="No data","x",ROUND(IF('Indicator Data'!AP91&gt;$AG$195,10,IF('Indicator Data'!AP91&lt;$AG$194,0,10-($AG$195-'Indicator Data'!AP91)/($AG$195-$AG$194)*10)),1))</f>
        <v>x</v>
      </c>
      <c r="AH89" s="77" t="str">
        <f t="shared" si="26"/>
        <v>x</v>
      </c>
      <c r="AI89" s="78">
        <f t="shared" si="27"/>
        <v>0.8</v>
      </c>
      <c r="AJ89" s="85">
        <f t="shared" si="28"/>
        <v>4.8</v>
      </c>
      <c r="AK89" s="86">
        <f t="shared" si="29"/>
        <v>2.7</v>
      </c>
    </row>
    <row r="90" spans="1:37" s="4" customFormat="1" x14ac:dyDescent="0.25">
      <c r="A90" s="131" t="s">
        <v>880</v>
      </c>
      <c r="B90" s="63" t="s">
        <v>166</v>
      </c>
      <c r="C90" s="77">
        <f>ROUND(IF('Indicator Data'!Q92="No data",IF((0.1233*LN('Indicator Data'!BA92)-0.4559)&gt;C$195,0,IF((0.1233*LN('Indicator Data'!BA92)-0.4559)&lt;C$194,10,(C$195-(0.1233*LN('Indicator Data'!BA92)-0.4559))/(C$195-C$194)*10)),IF('Indicator Data'!Q92&gt;C$195,0,IF('Indicator Data'!Q92&lt;C$194,10,(C$195-'Indicator Data'!Q92)/(C$195-C$194)*10))),1)</f>
        <v>7.4</v>
      </c>
      <c r="D90" s="77" t="str">
        <f>IF('Indicator Data'!R92="No data","x",ROUND((IF('Indicator Data'!R92&gt;D$195,10,IF('Indicator Data'!R92&lt;D$194,0,10-(D$195-'Indicator Data'!R92)/(D$195-D$194)*10))),1))</f>
        <v>x</v>
      </c>
      <c r="E90" s="78">
        <f t="shared" si="15"/>
        <v>7.4</v>
      </c>
      <c r="F90" s="77" t="str">
        <f>IF('Indicator Data'!AE92="No data","x",ROUND(IF('Indicator Data'!AE92&gt;F$195,10,IF('Indicator Data'!AE92&lt;F$194,0,10-(F$195-'Indicator Data'!AE92)/(F$195-F$194)*10)),1))</f>
        <v>x</v>
      </c>
      <c r="G90" s="77" t="str">
        <f>IF('Indicator Data'!AF92="No data","x",ROUND(IF('Indicator Data'!AF92&gt;G$195,10,IF('Indicator Data'!AF92&lt;G$194,0,10-(G$195-'Indicator Data'!AF92)/(G$195-G$194)*10)),1))</f>
        <v>x</v>
      </c>
      <c r="H90" s="78" t="str">
        <f t="shared" si="16"/>
        <v>x</v>
      </c>
      <c r="I90" s="79">
        <f>SUM(IF('Indicator Data'!S92=0,0,'Indicator Data'!S92/1000000),SUM('Indicator Data'!T92:U92))</f>
        <v>329.14213100000001</v>
      </c>
      <c r="J90" s="79">
        <f>I90/'Indicator Data'!BB92*1000000</f>
        <v>13.15169814598778</v>
      </c>
      <c r="K90" s="77">
        <f t="shared" si="17"/>
        <v>0.3</v>
      </c>
      <c r="L90" s="77">
        <f>IF('Indicator Data'!V92="No data","x",ROUND(IF('Indicator Data'!V92&gt;L$195,10,IF('Indicator Data'!V92&lt;L$194,0,10-(L$195-'Indicator Data'!V92)/(L$195-L$194)*10)),1))</f>
        <v>0</v>
      </c>
      <c r="M90" s="78">
        <f t="shared" si="18"/>
        <v>0.2</v>
      </c>
      <c r="N90" s="80">
        <f t="shared" si="19"/>
        <v>5</v>
      </c>
      <c r="O90" s="92">
        <f>IF(AND('Indicator Data'!AJ92="No data",'Indicator Data'!AK92="No data"),0,SUM('Indicator Data'!AJ92:AL92)/1000)</f>
        <v>0</v>
      </c>
      <c r="P90" s="77">
        <f t="shared" si="20"/>
        <v>0</v>
      </c>
      <c r="Q90" s="81">
        <f>O90*1000/'Indicator Data'!BB92</f>
        <v>0</v>
      </c>
      <c r="R90" s="77">
        <f t="shared" si="21"/>
        <v>0</v>
      </c>
      <c r="S90" s="82">
        <f t="shared" si="22"/>
        <v>0</v>
      </c>
      <c r="T90" s="77">
        <f>IF('Indicator Data'!AB92="No data","x",ROUND(IF('Indicator Data'!AB92&gt;T$195,10,IF('Indicator Data'!AB92&lt;T$194,0,10-(T$195-'Indicator Data'!AB92)/(T$195-T$194)*10)),1))</f>
        <v>0</v>
      </c>
      <c r="U90" s="77">
        <f>IF('Indicator Data'!AA92="No data","x",ROUND(IF('Indicator Data'!AA92&gt;U$195,10,IF('Indicator Data'!AA92&lt;U$194,0,10-(U$195-'Indicator Data'!AA92)/(U$195-U$194)*10)),1))</f>
        <v>7.8</v>
      </c>
      <c r="V90" s="77">
        <f>IF('Indicator Data'!AD92="No data","x",ROUND(IF('Indicator Data'!AD92&gt;V$195,10,IF('Indicator Data'!AD92&lt;V$194,0,10-(V$195-'Indicator Data'!AD92)/(V$195-V$194)*10)),1))</f>
        <v>0</v>
      </c>
      <c r="W90" s="78">
        <f t="shared" si="23"/>
        <v>2.6</v>
      </c>
      <c r="X90" s="77">
        <f>IF('Indicator Data'!W92="No data","x",ROUND(IF('Indicator Data'!W92&gt;X$195,10,IF('Indicator Data'!W92&lt;X$194,0,10-(X$195-'Indicator Data'!W92)/(X$195-X$194)*10)),1))</f>
        <v>2.1</v>
      </c>
      <c r="Y90" s="77">
        <f>IF('Indicator Data'!X92="No data","x",ROUND(IF('Indicator Data'!X92&gt;Y$195,10,IF('Indicator Data'!X92&lt;Y$194,0,10-(Y$195-'Indicator Data'!X92)/(Y$195-Y$194)*10)),1))</f>
        <v>4.2</v>
      </c>
      <c r="Z90" s="78">
        <f t="shared" si="24"/>
        <v>3.2</v>
      </c>
      <c r="AA90" s="92">
        <f>('Indicator Data'!AI92+'Indicator Data'!AH92*0.5+'Indicator Data'!AG92*0.25)/1000</f>
        <v>212.17250000000001</v>
      </c>
      <c r="AB90" s="83">
        <f>AA90*1000/'Indicator Data'!BB92</f>
        <v>8.4778836012324166E-3</v>
      </c>
      <c r="AC90" s="78">
        <f t="shared" si="25"/>
        <v>0.8</v>
      </c>
      <c r="AD90" s="77">
        <f>IF('Indicator Data'!AM92="No data","x",ROUND(IF('Indicator Data'!AM92&lt;$AD$194,10,IF('Indicator Data'!AM92&gt;$AD$195,0,($AD$195-'Indicator Data'!AM92)/($AD$195-$AD$194)*10)),1))</f>
        <v>8.3000000000000007</v>
      </c>
      <c r="AE90" s="77">
        <f>IF('Indicator Data'!AN92="No data","x",ROUND(IF('Indicator Data'!AN92&gt;$AE$195,10,IF('Indicator Data'!AN92&lt;$AE$194,0,10-($AE$195-'Indicator Data'!AN92)/($AE$195-$AE$194)*10)),1))</f>
        <v>10</v>
      </c>
      <c r="AF90" s="84" t="str">
        <f>IF('Indicator Data'!AO92="No data","x",ROUND(IF('Indicator Data'!AO92&gt;$AF$195,10,IF('Indicator Data'!AO92&lt;$AF$194,0,10-($AF$195-'Indicator Data'!AO92)/($AF$195-$AF$194)*10)),1))</f>
        <v>x</v>
      </c>
      <c r="AG90" s="84" t="str">
        <f>IF('Indicator Data'!AP92="No data","x",ROUND(IF('Indicator Data'!AP92&gt;$AG$195,10,IF('Indicator Data'!AP92&lt;$AG$194,0,10-($AG$195-'Indicator Data'!AP92)/($AG$195-$AG$194)*10)),1))</f>
        <v>x</v>
      </c>
      <c r="AH90" s="77" t="str">
        <f t="shared" si="26"/>
        <v>x</v>
      </c>
      <c r="AI90" s="78">
        <f t="shared" si="27"/>
        <v>9.1999999999999993</v>
      </c>
      <c r="AJ90" s="85">
        <f t="shared" si="28"/>
        <v>5.0999999999999996</v>
      </c>
      <c r="AK90" s="86">
        <f t="shared" si="29"/>
        <v>2.9</v>
      </c>
    </row>
    <row r="91" spans="1:37" s="4" customFormat="1" x14ac:dyDescent="0.25">
      <c r="A91" s="131" t="s">
        <v>884</v>
      </c>
      <c r="B91" s="63" t="s">
        <v>297</v>
      </c>
      <c r="C91" s="77">
        <f>ROUND(IF('Indicator Data'!Q93="No data",IF((0.1233*LN('Indicator Data'!BA93)-0.4559)&gt;C$195,0,IF((0.1233*LN('Indicator Data'!BA93)-0.4559)&lt;C$194,10,(C$195-(0.1233*LN('Indicator Data'!BA93)-0.4559))/(C$195-C$194)*10)),IF('Indicator Data'!Q93&gt;C$195,0,IF('Indicator Data'!Q93&lt;C$194,10,(C$195-'Indicator Data'!Q93)/(C$195-C$194)*10))),1)</f>
        <v>0.9</v>
      </c>
      <c r="D91" s="77" t="str">
        <f>IF('Indicator Data'!R93="No data","x",ROUND((IF('Indicator Data'!R93&gt;D$195,10,IF('Indicator Data'!R93&lt;D$194,0,10-(D$195-'Indicator Data'!R93)/(D$195-D$194)*10))),1))</f>
        <v>x</v>
      </c>
      <c r="E91" s="78">
        <f t="shared" si="15"/>
        <v>0.9</v>
      </c>
      <c r="F91" s="77">
        <f>IF('Indicator Data'!AE93="No data","x",ROUND(IF('Indicator Data'!AE93&gt;F$195,10,IF('Indicator Data'!AE93&lt;F$194,0,10-(F$195-'Indicator Data'!AE93)/(F$195-F$194)*10)),1))</f>
        <v>1.3</v>
      </c>
      <c r="G91" s="77" t="str">
        <f>IF('Indicator Data'!AF93="No data","x",ROUND(IF('Indicator Data'!AF93&gt;G$195,10,IF('Indicator Data'!AF93&lt;G$194,0,10-(G$195-'Indicator Data'!AF93)/(G$195-G$194)*10)),1))</f>
        <v>x</v>
      </c>
      <c r="H91" s="78">
        <f t="shared" si="16"/>
        <v>1.3</v>
      </c>
      <c r="I91" s="79">
        <f>SUM(IF('Indicator Data'!S93=0,0,'Indicator Data'!S93/1000000),SUM('Indicator Data'!T93:U93))</f>
        <v>1.144171</v>
      </c>
      <c r="J91" s="79">
        <f>I91/'Indicator Data'!BB93*1000000</f>
        <v>2.2691020567506059E-2</v>
      </c>
      <c r="K91" s="77">
        <f t="shared" si="17"/>
        <v>0</v>
      </c>
      <c r="L91" s="77">
        <f>IF('Indicator Data'!V93="No data","x",ROUND(IF('Indicator Data'!V93&gt;L$195,10,IF('Indicator Data'!V93&lt;L$194,0,10-(L$195-'Indicator Data'!V93)/(L$195-L$194)*10)),1))</f>
        <v>0</v>
      </c>
      <c r="M91" s="78">
        <f t="shared" si="18"/>
        <v>0</v>
      </c>
      <c r="N91" s="80">
        <f t="shared" si="19"/>
        <v>0.8</v>
      </c>
      <c r="O91" s="92">
        <f>IF(AND('Indicator Data'!AJ93="No data",'Indicator Data'!AK93="No data"),0,SUM('Indicator Data'!AJ93:AL93)/1000)</f>
        <v>1.173</v>
      </c>
      <c r="P91" s="77">
        <f t="shared" si="20"/>
        <v>0.2</v>
      </c>
      <c r="Q91" s="81">
        <f>O91*1000/'Indicator Data'!BB93</f>
        <v>2.3262752792794614E-5</v>
      </c>
      <c r="R91" s="77">
        <f t="shared" si="21"/>
        <v>0</v>
      </c>
      <c r="S91" s="82">
        <f t="shared" si="22"/>
        <v>0.1</v>
      </c>
      <c r="T91" s="77">
        <f>IF('Indicator Data'!AB93="No data","x",ROUND(IF('Indicator Data'!AB93&gt;T$195,10,IF('Indicator Data'!AB93&lt;T$194,0,10-(T$195-'Indicator Data'!AB93)/(T$195-T$194)*10)),1))</f>
        <v>0.2</v>
      </c>
      <c r="U91" s="77">
        <f>IF('Indicator Data'!AA93="No data","x",ROUND(IF('Indicator Data'!AA93&gt;U$195,10,IF('Indicator Data'!AA93&lt;U$194,0,10-(U$195-'Indicator Data'!AA93)/(U$195-U$194)*10)),1))</f>
        <v>1.8</v>
      </c>
      <c r="V91" s="77">
        <f>IF('Indicator Data'!AD93="No data","x",ROUND(IF('Indicator Data'!AD93&gt;V$195,10,IF('Indicator Data'!AD93&lt;V$194,0,10-(V$195-'Indicator Data'!AD93)/(V$195-V$194)*10)),1))</f>
        <v>0</v>
      </c>
      <c r="W91" s="78">
        <f t="shared" si="23"/>
        <v>0.7</v>
      </c>
      <c r="X91" s="77">
        <f>IF('Indicator Data'!W93="No data","x",ROUND(IF('Indicator Data'!W93&gt;X$195,10,IF('Indicator Data'!W93&lt;X$194,0,10-(X$195-'Indicator Data'!W93)/(X$195-X$194)*10)),1))</f>
        <v>0.3</v>
      </c>
      <c r="Y91" s="77" t="str">
        <f>IF('Indicator Data'!X93="No data","x",ROUND(IF('Indicator Data'!X93&gt;Y$195,10,IF('Indicator Data'!X93&lt;Y$194,0,10-(Y$195-'Indicator Data'!X93)/(Y$195-Y$194)*10)),1))</f>
        <v>x</v>
      </c>
      <c r="Z91" s="78">
        <f t="shared" si="24"/>
        <v>0.3</v>
      </c>
      <c r="AA91" s="92">
        <f>('Indicator Data'!AI93+'Indicator Data'!AH93*0.5+'Indicator Data'!AG93*0.25)/1000</f>
        <v>5.0500000000000003E-2</v>
      </c>
      <c r="AB91" s="83">
        <f>AA91*1000/'Indicator Data'!BB93</f>
        <v>1.001508112562769E-6</v>
      </c>
      <c r="AC91" s="78">
        <f t="shared" si="25"/>
        <v>0</v>
      </c>
      <c r="AD91" s="77">
        <f>IF('Indicator Data'!AM93="No data","x",ROUND(IF('Indicator Data'!AM93&lt;$AD$194,10,IF('Indicator Data'!AM93&gt;$AD$195,0,($AD$195-'Indicator Data'!AM93)/($AD$195-$AD$194)*10)),1))</f>
        <v>1.1000000000000001</v>
      </c>
      <c r="AE91" s="77">
        <f>IF('Indicator Data'!AN93="No data","x",ROUND(IF('Indicator Data'!AN93&gt;$AE$195,10,IF('Indicator Data'!AN93&lt;$AE$194,0,10-($AE$195-'Indicator Data'!AN93)/($AE$195-$AE$194)*10)),1))</f>
        <v>0</v>
      </c>
      <c r="AF91" s="84">
        <f>IF('Indicator Data'!AO93="No data","x",ROUND(IF('Indicator Data'!AO93&gt;$AF$195,10,IF('Indicator Data'!AO93&lt;$AF$194,0,10-($AF$195-'Indicator Data'!AO93)/($AF$195-$AF$194)*10)),1))</f>
        <v>0.9</v>
      </c>
      <c r="AG91" s="84">
        <f>IF('Indicator Data'!AP93="No data","x",ROUND(IF('Indicator Data'!AP93&gt;$AG$195,10,IF('Indicator Data'!AP93&lt;$AG$194,0,10-($AG$195-'Indicator Data'!AP93)/($AG$195-$AG$194)*10)),1))</f>
        <v>4.5999999999999996</v>
      </c>
      <c r="AH91" s="77">
        <f t="shared" si="26"/>
        <v>1.6</v>
      </c>
      <c r="AI91" s="78">
        <f t="shared" si="27"/>
        <v>0.9</v>
      </c>
      <c r="AJ91" s="85">
        <f t="shared" si="28"/>
        <v>0.5</v>
      </c>
      <c r="AK91" s="86">
        <f t="shared" si="29"/>
        <v>0.3</v>
      </c>
    </row>
    <row r="92" spans="1:37" s="4" customFormat="1" x14ac:dyDescent="0.25">
      <c r="A92" s="131" t="s">
        <v>168</v>
      </c>
      <c r="B92" s="63" t="s">
        <v>167</v>
      </c>
      <c r="C92" s="77">
        <f>ROUND(IF('Indicator Data'!Q94="No data",IF((0.1233*LN('Indicator Data'!BA94)-0.4559)&gt;C$195,0,IF((0.1233*LN('Indicator Data'!BA94)-0.4559)&lt;C$194,10,(C$195-(0.1233*LN('Indicator Data'!BA94)-0.4559))/(C$195-C$194)*10)),IF('Indicator Data'!Q94&gt;C$195,0,IF('Indicator Data'!Q94&lt;C$194,10,(C$195-'Indicator Data'!Q94)/(C$195-C$194)*10))),1)</f>
        <v>2.1</v>
      </c>
      <c r="D92" s="77" t="str">
        <f>IF('Indicator Data'!R94="No data","x",ROUND((IF('Indicator Data'!R94&gt;D$195,10,IF('Indicator Data'!R94&lt;D$194,0,10-(D$195-'Indicator Data'!R94)/(D$195-D$194)*10))),1))</f>
        <v>x</v>
      </c>
      <c r="E92" s="78">
        <f t="shared" si="15"/>
        <v>2.1</v>
      </c>
      <c r="F92" s="77">
        <f>IF('Indicator Data'!AE94="No data","x",ROUND(IF('Indicator Data'!AE94&gt;F$195,10,IF('Indicator Data'!AE94&lt;F$194,0,10-(F$195-'Indicator Data'!AE94)/(F$195-F$194)*10)),1))</f>
        <v>3.8</v>
      </c>
      <c r="G92" s="77" t="str">
        <f>IF('Indicator Data'!AF94="No data","x",ROUND(IF('Indicator Data'!AF94&gt;G$195,10,IF('Indicator Data'!AF94&lt;G$194,0,10-(G$195-'Indicator Data'!AF94)/(G$195-G$194)*10)),1))</f>
        <v>x</v>
      </c>
      <c r="H92" s="78">
        <f t="shared" si="16"/>
        <v>3.8</v>
      </c>
      <c r="I92" s="79">
        <f>SUM(IF('Indicator Data'!S94=0,0,'Indicator Data'!S94/1000000),SUM('Indicator Data'!T94:U94))</f>
        <v>0</v>
      </c>
      <c r="J92" s="79">
        <f>I92/'Indicator Data'!BB94*1000000</f>
        <v>0</v>
      </c>
      <c r="K92" s="77">
        <f t="shared" si="17"/>
        <v>0</v>
      </c>
      <c r="L92" s="77">
        <f>IF('Indicator Data'!V94="No data","x",ROUND(IF('Indicator Data'!V94&gt;L$195,10,IF('Indicator Data'!V94&lt;L$194,0,10-(L$195-'Indicator Data'!V94)/(L$195-L$194)*10)),1))</f>
        <v>0</v>
      </c>
      <c r="M92" s="78">
        <f t="shared" si="18"/>
        <v>0</v>
      </c>
      <c r="N92" s="80">
        <f t="shared" si="19"/>
        <v>2</v>
      </c>
      <c r="O92" s="92">
        <f>IF(AND('Indicator Data'!AJ94="No data",'Indicator Data'!AK94="No data"),0,SUM('Indicator Data'!AJ94:AL94)/1000)</f>
        <v>0.61399999999999999</v>
      </c>
      <c r="P92" s="77">
        <f t="shared" si="20"/>
        <v>0</v>
      </c>
      <c r="Q92" s="81">
        <f>O92*1000/'Indicator Data'!BB94</f>
        <v>1.7646867781561667E-4</v>
      </c>
      <c r="R92" s="77">
        <f t="shared" si="21"/>
        <v>2.1</v>
      </c>
      <c r="S92" s="82">
        <f t="shared" si="22"/>
        <v>1.1000000000000001</v>
      </c>
      <c r="T92" s="77" t="str">
        <f>IF('Indicator Data'!AB94="No data","x",ROUND(IF('Indicator Data'!AB94&gt;T$195,10,IF('Indicator Data'!AB94&lt;T$194,0,10-(T$195-'Indicator Data'!AB94)/(T$195-T$194)*10)),1))</f>
        <v>x</v>
      </c>
      <c r="U92" s="77">
        <f>IF('Indicator Data'!AA94="No data","x",ROUND(IF('Indicator Data'!AA94&gt;U$195,10,IF('Indicator Data'!AA94&lt;U$194,0,10-(U$195-'Indicator Data'!AA94)/(U$195-U$194)*10)),1))</f>
        <v>0.4</v>
      </c>
      <c r="V92" s="77" t="str">
        <f>IF('Indicator Data'!AD94="No data","x",ROUND(IF('Indicator Data'!AD94&gt;V$195,10,IF('Indicator Data'!AD94&lt;V$194,0,10-(V$195-'Indicator Data'!AD94)/(V$195-V$194)*10)),1))</f>
        <v>x</v>
      </c>
      <c r="W92" s="78">
        <f t="shared" si="23"/>
        <v>0.4</v>
      </c>
      <c r="X92" s="77">
        <f>IF('Indicator Data'!W94="No data","x",ROUND(IF('Indicator Data'!W94&gt;X$195,10,IF('Indicator Data'!W94&lt;X$194,0,10-(X$195-'Indicator Data'!W94)/(X$195-X$194)*10)),1))</f>
        <v>0.7</v>
      </c>
      <c r="Y92" s="77">
        <f>IF('Indicator Data'!X94="No data","x",ROUND(IF('Indicator Data'!X94&gt;Y$195,10,IF('Indicator Data'!X94&lt;Y$194,0,10-(Y$195-'Indicator Data'!X94)/(Y$195-Y$194)*10)),1))</f>
        <v>0.5</v>
      </c>
      <c r="Z92" s="78">
        <f t="shared" si="24"/>
        <v>0.6</v>
      </c>
      <c r="AA92" s="92">
        <f>('Indicator Data'!AI94+'Indicator Data'!AH94*0.5+'Indicator Data'!AG94*0.25)/1000</f>
        <v>0</v>
      </c>
      <c r="AB92" s="83">
        <f>AA92*1000/'Indicator Data'!BB94</f>
        <v>0</v>
      </c>
      <c r="AC92" s="78">
        <f t="shared" si="25"/>
        <v>0</v>
      </c>
      <c r="AD92" s="77">
        <f>IF('Indicator Data'!AM94="No data","x",ROUND(IF('Indicator Data'!AM94&lt;$AD$194,10,IF('Indicator Data'!AM94&gt;$AD$195,0,($AD$195-'Indicator Data'!AM94)/($AD$195-$AD$194)*10)),1))</f>
        <v>2</v>
      </c>
      <c r="AE92" s="77">
        <f>IF('Indicator Data'!AN94="No data","x",ROUND(IF('Indicator Data'!AN94&gt;$AE$195,10,IF('Indicator Data'!AN94&lt;$AE$194,0,10-($AE$195-'Indicator Data'!AN94)/($AE$195-$AE$194)*10)),1))</f>
        <v>0</v>
      </c>
      <c r="AF92" s="84">
        <f>IF('Indicator Data'!AO94="No data","x",ROUND(IF('Indicator Data'!AO94&gt;$AF$195,10,IF('Indicator Data'!AO94&lt;$AF$194,0,10-($AF$195-'Indicator Data'!AO94)/($AF$195-$AF$194)*10)),1))</f>
        <v>1.8</v>
      </c>
      <c r="AG92" s="84">
        <f>IF('Indicator Data'!AP94="No data","x",ROUND(IF('Indicator Data'!AP94&gt;$AG$195,10,IF('Indicator Data'!AP94&lt;$AG$194,0,10-($AG$195-'Indicator Data'!AP94)/($AG$195-$AG$194)*10)),1))</f>
        <v>1.9</v>
      </c>
      <c r="AH92" s="77">
        <f t="shared" si="26"/>
        <v>1.8</v>
      </c>
      <c r="AI92" s="78">
        <f t="shared" si="27"/>
        <v>1.3</v>
      </c>
      <c r="AJ92" s="85">
        <f t="shared" si="28"/>
        <v>0.6</v>
      </c>
      <c r="AK92" s="86">
        <f t="shared" si="29"/>
        <v>0.9</v>
      </c>
    </row>
    <row r="93" spans="1:37" s="4" customFormat="1" x14ac:dyDescent="0.25">
      <c r="A93" s="131" t="s">
        <v>170</v>
      </c>
      <c r="B93" s="63" t="s">
        <v>169</v>
      </c>
      <c r="C93" s="77">
        <f>ROUND(IF('Indicator Data'!Q95="No data",IF((0.1233*LN('Indicator Data'!BA95)-0.4559)&gt;C$195,0,IF((0.1233*LN('Indicator Data'!BA95)-0.4559)&lt;C$194,10,(C$195-(0.1233*LN('Indicator Data'!BA95)-0.4559))/(C$195-C$194)*10)),IF('Indicator Data'!Q95&gt;C$195,0,IF('Indicator Data'!Q95&lt;C$194,10,(C$195-'Indicator Data'!Q95)/(C$195-C$194)*10))),1)</f>
        <v>5</v>
      </c>
      <c r="D93" s="77">
        <f>IF('Indicator Data'!R95="No data","x",ROUND((IF('Indicator Data'!R95&gt;D$195,10,IF('Indicator Data'!R95&lt;D$194,0,10-(D$195-'Indicator Data'!R95)/(D$195-D$194)*10))),1))</f>
        <v>0</v>
      </c>
      <c r="E93" s="78">
        <f t="shared" si="15"/>
        <v>2.9</v>
      </c>
      <c r="F93" s="77">
        <f>IF('Indicator Data'!AE95="No data","x",ROUND(IF('Indicator Data'!AE95&gt;F$195,10,IF('Indicator Data'!AE95&lt;F$194,0,10-(F$195-'Indicator Data'!AE95)/(F$195-F$194)*10)),1))</f>
        <v>4.5999999999999996</v>
      </c>
      <c r="G93" s="77">
        <f>IF('Indicator Data'!AF95="No data","x",ROUND(IF('Indicator Data'!AF95&gt;G$195,10,IF('Indicator Data'!AF95&lt;G$194,0,10-(G$195-'Indicator Data'!AF95)/(G$195-G$194)*10)),1))</f>
        <v>2.1</v>
      </c>
      <c r="H93" s="78">
        <f t="shared" si="16"/>
        <v>3.4</v>
      </c>
      <c r="I93" s="79">
        <f>SUM(IF('Indicator Data'!S95=0,0,'Indicator Data'!S95/1000000),SUM('Indicator Data'!T95:U95))</f>
        <v>1020.3244950000001</v>
      </c>
      <c r="J93" s="79">
        <f>I93/'Indicator Data'!BB95*1000000</f>
        <v>174.88678739158755</v>
      </c>
      <c r="K93" s="77">
        <f t="shared" si="17"/>
        <v>3.5</v>
      </c>
      <c r="L93" s="77">
        <f>IF('Indicator Data'!V95="No data","x",ROUND(IF('Indicator Data'!V95&gt;L$195,10,IF('Indicator Data'!V95&lt;L$194,0,10-(L$195-'Indicator Data'!V95)/(L$195-L$194)*10)),1))</f>
        <v>5.0999999999999996</v>
      </c>
      <c r="M93" s="78">
        <f t="shared" si="18"/>
        <v>4.3</v>
      </c>
      <c r="N93" s="80">
        <f t="shared" si="19"/>
        <v>3.4</v>
      </c>
      <c r="O93" s="92">
        <f>IF(AND('Indicator Data'!AJ95="No data",'Indicator Data'!AK95="No data"),0,SUM('Indicator Data'!AJ95:AL95)/1000)</f>
        <v>0.48399999999999999</v>
      </c>
      <c r="P93" s="77">
        <f t="shared" si="20"/>
        <v>0</v>
      </c>
      <c r="Q93" s="81">
        <f>O93*1000/'Indicator Data'!BB95</f>
        <v>8.2959103218950331E-5</v>
      </c>
      <c r="R93" s="77">
        <f t="shared" si="21"/>
        <v>1.7</v>
      </c>
      <c r="S93" s="82">
        <f t="shared" si="22"/>
        <v>0.9</v>
      </c>
      <c r="T93" s="77">
        <f>IF('Indicator Data'!AB95="No data","x",ROUND(IF('Indicator Data'!AB95&gt;T$195,10,IF('Indicator Data'!AB95&lt;T$194,0,10-(T$195-'Indicator Data'!AB95)/(T$195-T$194)*10)),1))</f>
        <v>0.4</v>
      </c>
      <c r="U93" s="77">
        <f>IF('Indicator Data'!AA95="No data","x",ROUND(IF('Indicator Data'!AA95&gt;U$195,10,IF('Indicator Data'!AA95&lt;U$194,0,10-(U$195-'Indicator Data'!AA95)/(U$195-U$194)*10)),1))</f>
        <v>2.6</v>
      </c>
      <c r="V93" s="77">
        <f>IF('Indicator Data'!AD95="No data","x",ROUND(IF('Indicator Data'!AD95&gt;V$195,10,IF('Indicator Data'!AD95&lt;V$194,0,10-(V$195-'Indicator Data'!AD95)/(V$195-V$194)*10)),1))</f>
        <v>0</v>
      </c>
      <c r="W93" s="78">
        <f t="shared" si="23"/>
        <v>1</v>
      </c>
      <c r="X93" s="77">
        <f>IF('Indicator Data'!W95="No data","x",ROUND(IF('Indicator Data'!W95&gt;X$195,10,IF('Indicator Data'!W95&lt;X$194,0,10-(X$195-'Indicator Data'!W95)/(X$195-X$194)*10)),1))</f>
        <v>1.9</v>
      </c>
      <c r="Y93" s="77">
        <f>IF('Indicator Data'!X95="No data","x",ROUND(IF('Indicator Data'!X95&gt;Y$195,10,IF('Indicator Data'!X95&lt;Y$194,0,10-(Y$195-'Indicator Data'!X95)/(Y$195-Y$194)*10)),1))</f>
        <v>0.6</v>
      </c>
      <c r="Z93" s="78">
        <f t="shared" si="24"/>
        <v>1.3</v>
      </c>
      <c r="AA93" s="92">
        <f>('Indicator Data'!AI95+'Indicator Data'!AH95*0.5+'Indicator Data'!AG95*0.25)/1000</f>
        <v>0</v>
      </c>
      <c r="AB93" s="83">
        <f>AA93*1000/'Indicator Data'!BB95</f>
        <v>0</v>
      </c>
      <c r="AC93" s="78">
        <f t="shared" si="25"/>
        <v>0</v>
      </c>
      <c r="AD93" s="77">
        <f>IF('Indicator Data'!AM95="No data","x",ROUND(IF('Indicator Data'!AM95&lt;$AD$194,10,IF('Indicator Data'!AM95&gt;$AD$195,0,($AD$195-'Indicator Data'!AM95)/($AD$195-$AD$194)*10)),1))</f>
        <v>3.7</v>
      </c>
      <c r="AE93" s="77">
        <f>IF('Indicator Data'!AN95="No data","x",ROUND(IF('Indicator Data'!AN95&gt;$AE$195,10,IF('Indicator Data'!AN95&lt;$AE$194,0,10-($AE$195-'Indicator Data'!AN95)/($AE$195-$AE$194)*10)),1))</f>
        <v>0.3</v>
      </c>
      <c r="AF93" s="84" t="str">
        <f>IF('Indicator Data'!AO95="No data","x",ROUND(IF('Indicator Data'!AO95&gt;$AF$195,10,IF('Indicator Data'!AO95&lt;$AF$194,0,10-($AF$195-'Indicator Data'!AO95)/($AF$195-$AF$194)*10)),1))</f>
        <v>x</v>
      </c>
      <c r="AG93" s="84" t="str">
        <f>IF('Indicator Data'!AP95="No data","x",ROUND(IF('Indicator Data'!AP95&gt;$AG$195,10,IF('Indicator Data'!AP95&lt;$AG$194,0,10-($AG$195-'Indicator Data'!AP95)/($AG$195-$AG$194)*10)),1))</f>
        <v>x</v>
      </c>
      <c r="AH93" s="77" t="str">
        <f t="shared" si="26"/>
        <v>x</v>
      </c>
      <c r="AI93" s="78">
        <f t="shared" si="27"/>
        <v>2</v>
      </c>
      <c r="AJ93" s="85">
        <f t="shared" si="28"/>
        <v>1.1000000000000001</v>
      </c>
      <c r="AK93" s="86">
        <f t="shared" si="29"/>
        <v>1</v>
      </c>
    </row>
    <row r="94" spans="1:37" s="4" customFormat="1" x14ac:dyDescent="0.25">
      <c r="A94" s="131" t="s">
        <v>883</v>
      </c>
      <c r="B94" s="63" t="s">
        <v>171</v>
      </c>
      <c r="C94" s="77">
        <f>ROUND(IF('Indicator Data'!Q96="No data",IF((0.1233*LN('Indicator Data'!BA96)-0.4559)&gt;C$195,0,IF((0.1233*LN('Indicator Data'!BA96)-0.4559)&lt;C$194,10,(C$195-(0.1233*LN('Indicator Data'!BA96)-0.4559))/(C$195-C$194)*10)),IF('Indicator Data'!Q96&gt;C$195,0,IF('Indicator Data'!Q96&lt;C$194,10,(C$195-'Indicator Data'!Q96)/(C$195-C$194)*10))),1)</f>
        <v>5.9</v>
      </c>
      <c r="D94" s="77">
        <f>IF('Indicator Data'!R96="No data","x",ROUND((IF('Indicator Data'!R96&gt;D$195,10,IF('Indicator Data'!R96&lt;D$194,0,10-(D$195-'Indicator Data'!R96)/(D$195-D$194)*10))),1))</f>
        <v>3</v>
      </c>
      <c r="E94" s="78">
        <f t="shared" si="15"/>
        <v>4.5999999999999996</v>
      </c>
      <c r="F94" s="77">
        <f>IF('Indicator Data'!AE96="No data","x",ROUND(IF('Indicator Data'!AE96&gt;F$195,10,IF('Indicator Data'!AE96&lt;F$194,0,10-(F$195-'Indicator Data'!AE96)/(F$195-F$194)*10)),1))</f>
        <v>7.1</v>
      </c>
      <c r="G94" s="77">
        <f>IF('Indicator Data'!AF96="No data","x",ROUND(IF('Indicator Data'!AF96&gt;G$195,10,IF('Indicator Data'!AF96&lt;G$194,0,10-(G$195-'Indicator Data'!AF96)/(G$195-G$194)*10)),1))</f>
        <v>2.8</v>
      </c>
      <c r="H94" s="78">
        <f t="shared" si="16"/>
        <v>5</v>
      </c>
      <c r="I94" s="79">
        <f>SUM(IF('Indicator Data'!S96=0,0,'Indicator Data'!S96/1000000),SUM('Indicator Data'!T96:U96))</f>
        <v>842.2932790000001</v>
      </c>
      <c r="J94" s="79">
        <f>I94/'Indicator Data'!BB96*1000000</f>
        <v>122.17599445206611</v>
      </c>
      <c r="K94" s="77">
        <f t="shared" si="17"/>
        <v>2.4</v>
      </c>
      <c r="L94" s="77">
        <f>IF('Indicator Data'!V96="No data","x",ROUND(IF('Indicator Data'!V96&gt;L$195,10,IF('Indicator Data'!V96&lt;L$194,0,10-(L$195-'Indicator Data'!V96)/(L$195-L$194)*10)),1))</f>
        <v>2.7</v>
      </c>
      <c r="M94" s="78">
        <f t="shared" si="18"/>
        <v>2.6</v>
      </c>
      <c r="N94" s="80">
        <f t="shared" si="19"/>
        <v>4.2</v>
      </c>
      <c r="O94" s="92">
        <f>IF(AND('Indicator Data'!AJ96="No data",'Indicator Data'!AK96="No data"),0,SUM('Indicator Data'!AJ96:AL96)/1000)</f>
        <v>4.5</v>
      </c>
      <c r="P94" s="77">
        <f t="shared" si="20"/>
        <v>2.2000000000000002</v>
      </c>
      <c r="Q94" s="81">
        <f>O94*1000/'Indicator Data'!BB96</f>
        <v>6.5273223560210483E-4</v>
      </c>
      <c r="R94" s="77">
        <f t="shared" si="21"/>
        <v>2.9</v>
      </c>
      <c r="S94" s="82">
        <f t="shared" si="22"/>
        <v>2.6</v>
      </c>
      <c r="T94" s="77">
        <f>IF('Indicator Data'!AB96="No data","x",ROUND(IF('Indicator Data'!AB96&gt;T$195,10,IF('Indicator Data'!AB96&lt;T$194,0,10-(T$195-'Indicator Data'!AB96)/(T$195-T$194)*10)),1))</f>
        <v>0.2</v>
      </c>
      <c r="U94" s="77">
        <f>IF('Indicator Data'!AA96="No data","x",ROUND(IF('Indicator Data'!AA96&gt;U$195,10,IF('Indicator Data'!AA96&lt;U$194,0,10-(U$195-'Indicator Data'!AA96)/(U$195-U$194)*10)),1))</f>
        <v>3.6</v>
      </c>
      <c r="V94" s="77">
        <f>IF('Indicator Data'!AD96="No data","x",ROUND(IF('Indicator Data'!AD96&gt;V$195,10,IF('Indicator Data'!AD96&lt;V$194,0,10-(V$195-'Indicator Data'!AD96)/(V$195-V$194)*10)),1))</f>
        <v>0.1</v>
      </c>
      <c r="W94" s="78">
        <f t="shared" si="23"/>
        <v>1.3</v>
      </c>
      <c r="X94" s="77">
        <f>IF('Indicator Data'!W96="No data","x",ROUND(IF('Indicator Data'!W96&gt;X$195,10,IF('Indicator Data'!W96&lt;X$194,0,10-(X$195-'Indicator Data'!W96)/(X$195-X$194)*10)),1))</f>
        <v>5.5</v>
      </c>
      <c r="Y94" s="77">
        <f>IF('Indicator Data'!X96="No data","x",ROUND(IF('Indicator Data'!X96&gt;Y$195,10,IF('Indicator Data'!X96&lt;Y$194,0,10-(Y$195-'Indicator Data'!X96)/(Y$195-Y$194)*10)),1))</f>
        <v>5.9</v>
      </c>
      <c r="Z94" s="78">
        <f t="shared" si="24"/>
        <v>5.7</v>
      </c>
      <c r="AA94" s="92">
        <f>('Indicator Data'!AI96+'Indicator Data'!AH96*0.5+'Indicator Data'!AG96*0.25)/1000</f>
        <v>38.5045</v>
      </c>
      <c r="AB94" s="83">
        <f>AA94*1000/'Indicator Data'!BB96</f>
        <v>5.5851396368313882E-3</v>
      </c>
      <c r="AC94" s="78">
        <f t="shared" si="25"/>
        <v>0.6</v>
      </c>
      <c r="AD94" s="77">
        <f>IF('Indicator Data'!AM96="No data","x",ROUND(IF('Indicator Data'!AM96&lt;$AD$194,10,IF('Indicator Data'!AM96&gt;$AD$195,0,($AD$195-'Indicator Data'!AM96)/($AD$195-$AD$194)*10)),1))</f>
        <v>6.1</v>
      </c>
      <c r="AE94" s="77">
        <f>IF('Indicator Data'!AN96="No data","x",ROUND(IF('Indicator Data'!AN96&gt;$AE$195,10,IF('Indicator Data'!AN96&lt;$AE$194,0,10-($AE$195-'Indicator Data'!AN96)/($AE$195-$AE$194)*10)),1))</f>
        <v>4.5</v>
      </c>
      <c r="AF94" s="84">
        <f>IF('Indicator Data'!AO96="No data","x",ROUND(IF('Indicator Data'!AO96&gt;$AF$195,10,IF('Indicator Data'!AO96&lt;$AF$194,0,10-($AF$195-'Indicator Data'!AO96)/($AF$195-$AF$194)*10)),1))</f>
        <v>8.5</v>
      </c>
      <c r="AG94" s="84">
        <f>IF('Indicator Data'!AP96="No data","x",ROUND(IF('Indicator Data'!AP96&gt;$AG$195,10,IF('Indicator Data'!AP96&lt;$AG$194,0,10-($AG$195-'Indicator Data'!AP96)/($AG$195-$AG$194)*10)),1))</f>
        <v>1.8</v>
      </c>
      <c r="AH94" s="77">
        <f t="shared" si="26"/>
        <v>7.2</v>
      </c>
      <c r="AI94" s="78">
        <f t="shared" si="27"/>
        <v>5.9</v>
      </c>
      <c r="AJ94" s="85">
        <f t="shared" si="28"/>
        <v>3.8</v>
      </c>
      <c r="AK94" s="86">
        <f t="shared" si="29"/>
        <v>3.2</v>
      </c>
    </row>
    <row r="95" spans="1:37" s="4" customFormat="1" x14ac:dyDescent="0.25">
      <c r="A95" s="131" t="s">
        <v>378</v>
      </c>
      <c r="B95" s="63" t="s">
        <v>172</v>
      </c>
      <c r="C95" s="77">
        <f>ROUND(IF('Indicator Data'!Q97="No data",IF((0.1233*LN('Indicator Data'!BA97)-0.4559)&gt;C$195,0,IF((0.1233*LN('Indicator Data'!BA97)-0.4559)&lt;C$194,10,(C$195-(0.1233*LN('Indicator Data'!BA97)-0.4559))/(C$195-C$194)*10)),IF('Indicator Data'!Q97&gt;C$195,0,IF('Indicator Data'!Q97&lt;C$194,10,(C$195-'Indicator Data'!Q97)/(C$195-C$194)*10))),1)</f>
        <v>2.1</v>
      </c>
      <c r="D95" s="77" t="str">
        <f>IF('Indicator Data'!R97="No data","x",ROUND((IF('Indicator Data'!R97&gt;D$195,10,IF('Indicator Data'!R97&lt;D$194,0,10-(D$195-'Indicator Data'!R97)/(D$195-D$194)*10))),1))</f>
        <v>x</v>
      </c>
      <c r="E95" s="78">
        <f t="shared" si="15"/>
        <v>2.1</v>
      </c>
      <c r="F95" s="77">
        <f>IF('Indicator Data'!AE97="No data","x",ROUND(IF('Indicator Data'!AE97&gt;F$195,10,IF('Indicator Data'!AE97&lt;F$194,0,10-(F$195-'Indicator Data'!AE97)/(F$195-F$194)*10)),1))</f>
        <v>3</v>
      </c>
      <c r="G95" s="77">
        <f>IF('Indicator Data'!AF97="No data","x",ROUND(IF('Indicator Data'!AF97&gt;G$195,10,IF('Indicator Data'!AF97&lt;G$194,0,10-(G$195-'Indicator Data'!AF97)/(G$195-G$194)*10)),1))</f>
        <v>2.8</v>
      </c>
      <c r="H95" s="78">
        <f t="shared" si="16"/>
        <v>2.9</v>
      </c>
      <c r="I95" s="79">
        <f>SUM(IF('Indicator Data'!S97=0,0,'Indicator Data'!S97/1000000),SUM('Indicator Data'!T97:U97))</f>
        <v>0</v>
      </c>
      <c r="J95" s="79">
        <f>I95/'Indicator Data'!BB97*1000000</f>
        <v>0</v>
      </c>
      <c r="K95" s="77">
        <f t="shared" si="17"/>
        <v>0</v>
      </c>
      <c r="L95" s="77">
        <f>IF('Indicator Data'!V97="No data","x",ROUND(IF('Indicator Data'!V97&gt;L$195,10,IF('Indicator Data'!V97&lt;L$194,0,10-(L$195-'Indicator Data'!V97)/(L$195-L$194)*10)),1))</f>
        <v>0</v>
      </c>
      <c r="M95" s="78">
        <f t="shared" si="18"/>
        <v>0</v>
      </c>
      <c r="N95" s="80">
        <f t="shared" si="19"/>
        <v>1.8</v>
      </c>
      <c r="O95" s="92">
        <f>IF(AND('Indicator Data'!AJ97="No data",'Indicator Data'!AK97="No data"),0,SUM('Indicator Data'!AJ97:AL97)/1000)</f>
        <v>0.183</v>
      </c>
      <c r="P95" s="77">
        <f t="shared" si="20"/>
        <v>0</v>
      </c>
      <c r="Q95" s="81">
        <f>O95*1000/'Indicator Data'!BB97</f>
        <v>9.1943581810444491E-5</v>
      </c>
      <c r="R95" s="77">
        <f t="shared" si="21"/>
        <v>1.8</v>
      </c>
      <c r="S95" s="82">
        <f t="shared" si="22"/>
        <v>0.9</v>
      </c>
      <c r="T95" s="77">
        <f>IF('Indicator Data'!AB97="No data","x",ROUND(IF('Indicator Data'!AB97&gt;T$195,10,IF('Indicator Data'!AB97&lt;T$194,0,10-(T$195-'Indicator Data'!AB97)/(T$195-T$194)*10)),1))</f>
        <v>1.4</v>
      </c>
      <c r="U95" s="77">
        <f>IF('Indicator Data'!AA97="No data","x",ROUND(IF('Indicator Data'!AA97&gt;U$195,10,IF('Indicator Data'!AA97&lt;U$194,0,10-(U$195-'Indicator Data'!AA97)/(U$195-U$194)*10)),1))</f>
        <v>0.9</v>
      </c>
      <c r="V95" s="77" t="str">
        <f>IF('Indicator Data'!AD97="No data","x",ROUND(IF('Indicator Data'!AD97&gt;V$195,10,IF('Indicator Data'!AD97&lt;V$194,0,10-(V$195-'Indicator Data'!AD97)/(V$195-V$194)*10)),1))</f>
        <v>x</v>
      </c>
      <c r="W95" s="78">
        <f t="shared" si="23"/>
        <v>1.2</v>
      </c>
      <c r="X95" s="77">
        <f>IF('Indicator Data'!W97="No data","x",ROUND(IF('Indicator Data'!W97&gt;X$195,10,IF('Indicator Data'!W97&lt;X$194,0,10-(X$195-'Indicator Data'!W97)/(X$195-X$194)*10)),1))</f>
        <v>0.6</v>
      </c>
      <c r="Y95" s="77" t="str">
        <f>IF('Indicator Data'!X97="No data","x",ROUND(IF('Indicator Data'!X97&gt;Y$195,10,IF('Indicator Data'!X97&lt;Y$194,0,10-(Y$195-'Indicator Data'!X97)/(Y$195-Y$194)*10)),1))</f>
        <v>x</v>
      </c>
      <c r="Z95" s="78">
        <f t="shared" si="24"/>
        <v>0.6</v>
      </c>
      <c r="AA95" s="92">
        <f>('Indicator Data'!AI97+'Indicator Data'!AH97*0.5+'Indicator Data'!AG97*0.25)/1000</f>
        <v>0</v>
      </c>
      <c r="AB95" s="83">
        <f>AA95*1000/'Indicator Data'!BB97</f>
        <v>0</v>
      </c>
      <c r="AC95" s="78">
        <f t="shared" si="25"/>
        <v>0</v>
      </c>
      <c r="AD95" s="77">
        <f>IF('Indicator Data'!AM97="No data","x",ROUND(IF('Indicator Data'!AM97&lt;$AD$194,10,IF('Indicator Data'!AM97&gt;$AD$195,0,($AD$195-'Indicator Data'!AM97)/($AD$195-$AD$194)*10)),1))</f>
        <v>2</v>
      </c>
      <c r="AE95" s="77">
        <f>IF('Indicator Data'!AN97="No data","x",ROUND(IF('Indicator Data'!AN97&gt;$AE$195,10,IF('Indicator Data'!AN97&lt;$AE$194,0,10-($AE$195-'Indicator Data'!AN97)/($AE$195-$AE$194)*10)),1))</f>
        <v>0</v>
      </c>
      <c r="AF95" s="84">
        <f>IF('Indicator Data'!AO97="No data","x",ROUND(IF('Indicator Data'!AO97&gt;$AF$195,10,IF('Indicator Data'!AO97&lt;$AF$194,0,10-($AF$195-'Indicator Data'!AO97)/($AF$195-$AF$194)*10)),1))</f>
        <v>2.1</v>
      </c>
      <c r="AG95" s="84">
        <f>IF('Indicator Data'!AP97="No data","x",ROUND(IF('Indicator Data'!AP97&gt;$AG$195,10,IF('Indicator Data'!AP97&lt;$AG$194,0,10-($AG$195-'Indicator Data'!AP97)/($AG$195-$AG$194)*10)),1))</f>
        <v>4</v>
      </c>
      <c r="AH95" s="77">
        <f t="shared" si="26"/>
        <v>2.5</v>
      </c>
      <c r="AI95" s="78">
        <f t="shared" si="27"/>
        <v>1.5</v>
      </c>
      <c r="AJ95" s="85">
        <f t="shared" si="28"/>
        <v>0.8</v>
      </c>
      <c r="AK95" s="86">
        <f t="shared" si="29"/>
        <v>0.9</v>
      </c>
    </row>
    <row r="96" spans="1:37" s="4" customFormat="1" x14ac:dyDescent="0.25">
      <c r="A96" s="131" t="s">
        <v>174</v>
      </c>
      <c r="B96" s="63" t="s">
        <v>173</v>
      </c>
      <c r="C96" s="77">
        <f>ROUND(IF('Indicator Data'!Q98="No data",IF((0.1233*LN('Indicator Data'!BA98)-0.4559)&gt;C$195,0,IF((0.1233*LN('Indicator Data'!BA98)-0.4559)&lt;C$194,10,(C$195-(0.1233*LN('Indicator Data'!BA98)-0.4559))/(C$195-C$194)*10)),IF('Indicator Data'!Q98&gt;C$195,0,IF('Indicator Data'!Q98&lt;C$194,10,(C$195-'Indicator Data'!Q98)/(C$195-C$194)*10))),1)</f>
        <v>2.8</v>
      </c>
      <c r="D96" s="77" t="str">
        <f>IF('Indicator Data'!R98="No data","x",ROUND((IF('Indicator Data'!R98&gt;D$195,10,IF('Indicator Data'!R98&lt;D$194,0,10-(D$195-'Indicator Data'!R98)/(D$195-D$194)*10))),1))</f>
        <v>x</v>
      </c>
      <c r="E96" s="78">
        <f t="shared" si="15"/>
        <v>2.8</v>
      </c>
      <c r="F96" s="77">
        <f>IF('Indicator Data'!AE98="No data","x",ROUND(IF('Indicator Data'!AE98&gt;F$195,10,IF('Indicator Data'!AE98&lt;F$194,0,10-(F$195-'Indicator Data'!AE98)/(F$195-F$194)*10)),1))</f>
        <v>5.5</v>
      </c>
      <c r="G96" s="77" t="str">
        <f>IF('Indicator Data'!AF98="No data","x",ROUND(IF('Indicator Data'!AF98&gt;G$195,10,IF('Indicator Data'!AF98&lt;G$194,0,10-(G$195-'Indicator Data'!AF98)/(G$195-G$194)*10)),1))</f>
        <v>x</v>
      </c>
      <c r="H96" s="78">
        <f t="shared" si="16"/>
        <v>5.5</v>
      </c>
      <c r="I96" s="79">
        <f>SUM(IF('Indicator Data'!S98=0,0,'Indicator Data'!S98/1000000),SUM('Indicator Data'!T98:U98))</f>
        <v>4099.4666959999995</v>
      </c>
      <c r="J96" s="79">
        <f>I96/'Indicator Data'!BB98*1000000</f>
        <v>908.91199855619379</v>
      </c>
      <c r="K96" s="77">
        <f t="shared" si="17"/>
        <v>10</v>
      </c>
      <c r="L96" s="77">
        <f>IF('Indicator Data'!V98="No data","x",ROUND(IF('Indicator Data'!V98&gt;L$195,10,IF('Indicator Data'!V98&lt;L$194,0,10-(L$195-'Indicator Data'!V98)/(L$195-L$194)*10)),1))</f>
        <v>0.9</v>
      </c>
      <c r="M96" s="78">
        <f t="shared" si="18"/>
        <v>5.5</v>
      </c>
      <c r="N96" s="80">
        <f t="shared" si="19"/>
        <v>4.2</v>
      </c>
      <c r="O96" s="92">
        <f>IF(AND('Indicator Data'!AJ98="No data",'Indicator Data'!AK98="No data"),0,SUM('Indicator Data'!AJ98:AL98)/1000)</f>
        <v>1628.4190000000001</v>
      </c>
      <c r="P96" s="77">
        <f t="shared" si="20"/>
        <v>10</v>
      </c>
      <c r="Q96" s="81">
        <f>O96*1000/'Indicator Data'!BB98</f>
        <v>0.36104441809981197</v>
      </c>
      <c r="R96" s="77">
        <f t="shared" si="21"/>
        <v>10</v>
      </c>
      <c r="S96" s="82">
        <f t="shared" si="22"/>
        <v>10</v>
      </c>
      <c r="T96" s="77">
        <f>IF('Indicator Data'!AB98="No data","x",ROUND(IF('Indicator Data'!AB98&gt;T$195,10,IF('Indicator Data'!AB98&lt;T$194,0,10-(T$195-'Indicator Data'!AB98)/(T$195-T$194)*10)),1))</f>
        <v>0.2</v>
      </c>
      <c r="U96" s="77">
        <f>IF('Indicator Data'!AA98="No data","x",ROUND(IF('Indicator Data'!AA98&gt;U$195,10,IF('Indicator Data'!AA98&lt;U$194,0,10-(U$195-'Indicator Data'!AA98)/(U$195-U$194)*10)),1))</f>
        <v>0.3</v>
      </c>
      <c r="V96" s="77" t="str">
        <f>IF('Indicator Data'!AD98="No data","x",ROUND(IF('Indicator Data'!AD98&gt;V$195,10,IF('Indicator Data'!AD98&lt;V$194,0,10-(V$195-'Indicator Data'!AD98)/(V$195-V$194)*10)),1))</f>
        <v>x</v>
      </c>
      <c r="W96" s="78">
        <f t="shared" si="23"/>
        <v>0.3</v>
      </c>
      <c r="X96" s="77">
        <f>IF('Indicator Data'!W98="No data","x",ROUND(IF('Indicator Data'!W98&gt;X$195,10,IF('Indicator Data'!W98&lt;X$194,0,10-(X$195-'Indicator Data'!W98)/(X$195-X$194)*10)),1))</f>
        <v>0.7</v>
      </c>
      <c r="Y96" s="77">
        <f>IF('Indicator Data'!X98="No data","x",ROUND(IF('Indicator Data'!X98&gt;Y$195,10,IF('Indicator Data'!X98&lt;Y$194,0,10-(Y$195-'Indicator Data'!X98)/(Y$195-Y$194)*10)),1))</f>
        <v>0.9</v>
      </c>
      <c r="Z96" s="78">
        <f t="shared" si="24"/>
        <v>0.8</v>
      </c>
      <c r="AA96" s="92">
        <f>('Indicator Data'!AI98+'Indicator Data'!AH98*0.5+'Indicator Data'!AG98*0.25)/1000</f>
        <v>1000</v>
      </c>
      <c r="AB96" s="83">
        <f>AA96*1000/'Indicator Data'!BB98</f>
        <v>0.22171469265576732</v>
      </c>
      <c r="AC96" s="78">
        <f t="shared" si="25"/>
        <v>10</v>
      </c>
      <c r="AD96" s="77">
        <f>IF('Indicator Data'!AM98="No data","x",ROUND(IF('Indicator Data'!AM98&lt;$AD$194,10,IF('Indicator Data'!AM98&gt;$AD$195,0,($AD$195-'Indicator Data'!AM98)/($AD$195-$AD$194)*10)),1))</f>
        <v>2</v>
      </c>
      <c r="AE96" s="77">
        <f>IF('Indicator Data'!AN98="No data","x",ROUND(IF('Indicator Data'!AN98&gt;$AE$195,10,IF('Indicator Data'!AN98&lt;$AE$194,0,10-($AE$195-'Indicator Data'!AN98)/($AE$195-$AE$194)*10)),1))</f>
        <v>0</v>
      </c>
      <c r="AF96" s="84" t="str">
        <f>IF('Indicator Data'!AO98="No data","x",ROUND(IF('Indicator Data'!AO98&gt;$AF$195,10,IF('Indicator Data'!AO98&lt;$AF$194,0,10-($AF$195-'Indicator Data'!AO98)/($AF$195-$AF$194)*10)),1))</f>
        <v>x</v>
      </c>
      <c r="AG96" s="84" t="str">
        <f>IF('Indicator Data'!AP98="No data","x",ROUND(IF('Indicator Data'!AP98&gt;$AG$195,10,IF('Indicator Data'!AP98&lt;$AG$194,0,10-($AG$195-'Indicator Data'!AP98)/($AG$195-$AG$194)*10)),1))</f>
        <v>x</v>
      </c>
      <c r="AH96" s="77" t="str">
        <f t="shared" si="26"/>
        <v>x</v>
      </c>
      <c r="AI96" s="78">
        <f t="shared" si="27"/>
        <v>1</v>
      </c>
      <c r="AJ96" s="85">
        <f t="shared" si="28"/>
        <v>5.2</v>
      </c>
      <c r="AK96" s="86">
        <f t="shared" si="29"/>
        <v>8.5</v>
      </c>
    </row>
    <row r="97" spans="1:37" s="4" customFormat="1" x14ac:dyDescent="0.25">
      <c r="A97" s="131" t="s">
        <v>176</v>
      </c>
      <c r="B97" s="63" t="s">
        <v>175</v>
      </c>
      <c r="C97" s="77">
        <f>ROUND(IF('Indicator Data'!Q99="No data",IF((0.1233*LN('Indicator Data'!BA99)-0.4559)&gt;C$195,0,IF((0.1233*LN('Indicator Data'!BA99)-0.4559)&lt;C$194,10,(C$195-(0.1233*LN('Indicator Data'!BA99)-0.4559))/(C$195-C$194)*10)),IF('Indicator Data'!Q99&gt;C$195,0,IF('Indicator Data'!Q99&lt;C$194,10,(C$195-'Indicator Data'!Q99)/(C$195-C$194)*10))),1)</f>
        <v>7.1</v>
      </c>
      <c r="D97" s="77">
        <f>IF('Indicator Data'!R99="No data","x",ROUND((IF('Indicator Data'!R99&gt;D$195,10,IF('Indicator Data'!R99&lt;D$194,0,10-(D$195-'Indicator Data'!R99)/(D$195-D$194)*10))),1))</f>
        <v>3.9</v>
      </c>
      <c r="E97" s="78">
        <f t="shared" si="15"/>
        <v>5.7</v>
      </c>
      <c r="F97" s="77">
        <f>IF('Indicator Data'!AE99="No data","x",ROUND(IF('Indicator Data'!AE99&gt;F$195,10,IF('Indicator Data'!AE99&lt;F$194,0,10-(F$195-'Indicator Data'!AE99)/(F$195-F$194)*10)),1))</f>
        <v>7.4</v>
      </c>
      <c r="G97" s="77">
        <f>IF('Indicator Data'!AF99="No data","x",ROUND(IF('Indicator Data'!AF99&gt;G$195,10,IF('Indicator Data'!AF99&lt;G$194,0,10-(G$195-'Indicator Data'!AF99)/(G$195-G$194)*10)),1))</f>
        <v>7.3</v>
      </c>
      <c r="H97" s="78">
        <f t="shared" si="16"/>
        <v>7.4</v>
      </c>
      <c r="I97" s="79">
        <f>SUM(IF('Indicator Data'!S99=0,0,'Indicator Data'!S99/1000000),SUM('Indicator Data'!T99:U99))</f>
        <v>607.72255900000005</v>
      </c>
      <c r="J97" s="79">
        <f>I97/'Indicator Data'!BB99*1000000</f>
        <v>289.73509983976248</v>
      </c>
      <c r="K97" s="77">
        <f t="shared" si="17"/>
        <v>5.8</v>
      </c>
      <c r="L97" s="77">
        <f>IF('Indicator Data'!V99="No data","x",ROUND(IF('Indicator Data'!V99&gt;L$195,10,IF('Indicator Data'!V99&lt;L$194,0,10-(L$195-'Indicator Data'!V99)/(L$195-L$194)*10)),1))</f>
        <v>7.5</v>
      </c>
      <c r="M97" s="78">
        <f t="shared" si="18"/>
        <v>6.7</v>
      </c>
      <c r="N97" s="80">
        <f t="shared" si="19"/>
        <v>6.4</v>
      </c>
      <c r="O97" s="92">
        <f>IF(AND('Indicator Data'!AJ99="No data",'Indicator Data'!AK99="No data"),0,SUM('Indicator Data'!AJ99:AL99)/1000)</f>
        <v>4.3999999999999997E-2</v>
      </c>
      <c r="P97" s="77">
        <f t="shared" si="20"/>
        <v>0</v>
      </c>
      <c r="Q97" s="81">
        <f>O97*1000/'Indicator Data'!BB99</f>
        <v>2.0977243981080432E-5</v>
      </c>
      <c r="R97" s="77">
        <f t="shared" si="21"/>
        <v>0</v>
      </c>
      <c r="S97" s="82">
        <f t="shared" si="22"/>
        <v>0</v>
      </c>
      <c r="T97" s="77">
        <f>IF('Indicator Data'!AB99="No data","x",ROUND(IF('Indicator Data'!AB99&gt;T$195,10,IF('Indicator Data'!AB99&lt;T$194,0,10-(T$195-'Indicator Data'!AB99)/(T$195-T$194)*10)),1))</f>
        <v>10</v>
      </c>
      <c r="U97" s="77">
        <f>IF('Indicator Data'!AA99="No data","x",ROUND(IF('Indicator Data'!AA99&gt;U$195,10,IF('Indicator Data'!AA99&lt;U$194,0,10-(U$195-'Indicator Data'!AA99)/(U$195-U$194)*10)),1))</f>
        <v>10</v>
      </c>
      <c r="V97" s="77" t="str">
        <f>IF('Indicator Data'!AD99="No data","x",ROUND(IF('Indicator Data'!AD99&gt;V$195,10,IF('Indicator Data'!AD99&lt;V$194,0,10-(V$195-'Indicator Data'!AD99)/(V$195-V$194)*10)),1))</f>
        <v>x</v>
      </c>
      <c r="W97" s="78">
        <f t="shared" si="23"/>
        <v>10</v>
      </c>
      <c r="X97" s="77">
        <f>IF('Indicator Data'!W99="No data","x",ROUND(IF('Indicator Data'!W99&gt;X$195,10,IF('Indicator Data'!W99&lt;X$194,0,10-(X$195-'Indicator Data'!W99)/(X$195-X$194)*10)),1))</f>
        <v>7.5</v>
      </c>
      <c r="Y97" s="77">
        <f>IF('Indicator Data'!X99="No data","x",ROUND(IF('Indicator Data'!X99&gt;Y$195,10,IF('Indicator Data'!X99&lt;Y$194,0,10-(Y$195-'Indicator Data'!X99)/(Y$195-Y$194)*10)),1))</f>
        <v>3</v>
      </c>
      <c r="Z97" s="78">
        <f t="shared" si="24"/>
        <v>5.3</v>
      </c>
      <c r="AA97" s="92">
        <f>('Indicator Data'!AI99+'Indicator Data'!AH99*0.5+'Indicator Data'!AG99*0.25)/1000</f>
        <v>1.3</v>
      </c>
      <c r="AB97" s="83">
        <f>AA97*1000/'Indicator Data'!BB99</f>
        <v>6.1978220853192191E-4</v>
      </c>
      <c r="AC97" s="78">
        <f t="shared" si="25"/>
        <v>0.1</v>
      </c>
      <c r="AD97" s="77">
        <f>IF('Indicator Data'!AM99="No data","x",ROUND(IF('Indicator Data'!AM99&lt;$AD$194,10,IF('Indicator Data'!AM99&gt;$AD$195,0,($AD$195-'Indicator Data'!AM99)/($AD$195-$AD$194)*10)),1))</f>
        <v>4.5</v>
      </c>
      <c r="AE97" s="77">
        <f>IF('Indicator Data'!AN99="No data","x",ROUND(IF('Indicator Data'!AN99&gt;$AE$195,10,IF('Indicator Data'!AN99&lt;$AE$194,0,10-($AE$195-'Indicator Data'!AN99)/($AE$195-$AE$194)*10)),1))</f>
        <v>2.1</v>
      </c>
      <c r="AF97" s="84">
        <f>IF('Indicator Data'!AO99="No data","x",ROUND(IF('Indicator Data'!AO99&gt;$AF$195,10,IF('Indicator Data'!AO99&lt;$AF$194,0,10-($AF$195-'Indicator Data'!AO99)/($AF$195-$AF$194)*10)),1))</f>
        <v>3.8</v>
      </c>
      <c r="AG97" s="84">
        <f>IF('Indicator Data'!AP99="No data","x",ROUND(IF('Indicator Data'!AP99&gt;$AG$195,10,IF('Indicator Data'!AP99&lt;$AG$194,0,10-($AG$195-'Indicator Data'!AP99)/($AG$195-$AG$194)*10)),1))</f>
        <v>3.2</v>
      </c>
      <c r="AH97" s="77">
        <f t="shared" si="26"/>
        <v>3.7</v>
      </c>
      <c r="AI97" s="78">
        <f t="shared" si="27"/>
        <v>3.4</v>
      </c>
      <c r="AJ97" s="85">
        <f t="shared" si="28"/>
        <v>6.3</v>
      </c>
      <c r="AK97" s="86">
        <f t="shared" si="29"/>
        <v>3.8</v>
      </c>
    </row>
    <row r="98" spans="1:37" s="4" customFormat="1" x14ac:dyDescent="0.25">
      <c r="A98" s="131" t="s">
        <v>178</v>
      </c>
      <c r="B98" s="63" t="s">
        <v>177</v>
      </c>
      <c r="C98" s="77">
        <f>ROUND(IF('Indicator Data'!Q100="No data",IF((0.1233*LN('Indicator Data'!BA100)-0.4559)&gt;C$195,0,IF((0.1233*LN('Indicator Data'!BA100)-0.4559)&lt;C$194,10,(C$195-(0.1233*LN('Indicator Data'!BA100)-0.4559))/(C$195-C$194)*10)),IF('Indicator Data'!Q100&gt;C$195,0,IF('Indicator Data'!Q100&lt;C$194,10,(C$195-'Indicator Data'!Q100)/(C$195-C$194)*10))),1)</f>
        <v>8.3000000000000007</v>
      </c>
      <c r="D98" s="77">
        <f>IF('Indicator Data'!R100="No data","x",ROUND((IF('Indicator Data'!R100&gt;D$195,10,IF('Indicator Data'!R100&lt;D$194,0,10-(D$195-'Indicator Data'!R100)/(D$195-D$194)*10))),1))</f>
        <v>9.1</v>
      </c>
      <c r="E98" s="78">
        <f t="shared" si="15"/>
        <v>8.6999999999999993</v>
      </c>
      <c r="F98" s="77">
        <f>IF('Indicator Data'!AE100="No data","x",ROUND(IF('Indicator Data'!AE100&gt;F$195,10,IF('Indicator Data'!AE100&lt;F$194,0,10-(F$195-'Indicator Data'!AE100)/(F$195-F$194)*10)),1))</f>
        <v>8.6999999999999993</v>
      </c>
      <c r="G98" s="77">
        <f>IF('Indicator Data'!AF100="No data","x",ROUND(IF('Indicator Data'!AF100&gt;G$195,10,IF('Indicator Data'!AF100&lt;G$194,0,10-(G$195-'Indicator Data'!AF100)/(G$195-G$194)*10)),1))</f>
        <v>3.3</v>
      </c>
      <c r="H98" s="78">
        <f t="shared" si="16"/>
        <v>6</v>
      </c>
      <c r="I98" s="79">
        <f>SUM(IF('Indicator Data'!S100=0,0,'Indicator Data'!S100/1000000),SUM('Indicator Data'!T100:U100))</f>
        <v>2101.142124</v>
      </c>
      <c r="J98" s="79">
        <f>I98/'Indicator Data'!BB100*1000000</f>
        <v>477.87191579106332</v>
      </c>
      <c r="K98" s="77">
        <f t="shared" si="17"/>
        <v>9.6</v>
      </c>
      <c r="L98" s="77">
        <f>IF('Indicator Data'!V100="No data","x",ROUND(IF('Indicator Data'!V100&gt;L$195,10,IF('Indicator Data'!V100&lt;L$194,0,10-(L$195-'Indicator Data'!V100)/(L$195-L$194)*10)),1))</f>
        <v>10</v>
      </c>
      <c r="M98" s="78">
        <f t="shared" si="18"/>
        <v>9.8000000000000007</v>
      </c>
      <c r="N98" s="80">
        <f t="shared" si="19"/>
        <v>8.3000000000000007</v>
      </c>
      <c r="O98" s="92">
        <f>IF(AND('Indicator Data'!AJ100="No data",'Indicator Data'!AK100="No data"),0,SUM('Indicator Data'!AJ100:AL100)/1000)</f>
        <v>61.783999999999999</v>
      </c>
      <c r="P98" s="77">
        <f t="shared" si="20"/>
        <v>6</v>
      </c>
      <c r="Q98" s="81">
        <f>O98*1000/'Indicator Data'!BB100</f>
        <v>1.405180454382012E-2</v>
      </c>
      <c r="R98" s="77">
        <f t="shared" si="21"/>
        <v>6.1</v>
      </c>
      <c r="S98" s="82">
        <f t="shared" si="22"/>
        <v>6.1</v>
      </c>
      <c r="T98" s="77">
        <f>IF('Indicator Data'!AB100="No data","x",ROUND(IF('Indicator Data'!AB100&gt;T$195,10,IF('Indicator Data'!AB100&lt;T$194,0,10-(T$195-'Indicator Data'!AB100)/(T$195-T$194)*10)),1))</f>
        <v>2.2000000000000002</v>
      </c>
      <c r="U98" s="77">
        <f>IF('Indicator Data'!AA100="No data","x",ROUND(IF('Indicator Data'!AA100&gt;U$195,10,IF('Indicator Data'!AA100&lt;U$194,0,10-(U$195-'Indicator Data'!AA100)/(U$195-U$194)*10)),1))</f>
        <v>5.6</v>
      </c>
      <c r="V98" s="77">
        <f>IF('Indicator Data'!AD100="No data","x",ROUND(IF('Indicator Data'!AD100&gt;V$195,10,IF('Indicator Data'!AD100&lt;V$194,0,10-(V$195-'Indicator Data'!AD100)/(V$195-V$194)*10)),1))</f>
        <v>7.3</v>
      </c>
      <c r="W98" s="78">
        <f t="shared" si="23"/>
        <v>5</v>
      </c>
      <c r="X98" s="77">
        <f>IF('Indicator Data'!W100="No data","x",ROUND(IF('Indicator Data'!W100&gt;X$195,10,IF('Indicator Data'!W100&lt;X$194,0,10-(X$195-'Indicator Data'!W100)/(X$195-X$194)*10)),1))</f>
        <v>5.5</v>
      </c>
      <c r="Y98" s="77">
        <f>IF('Indicator Data'!X100="No data","x",ROUND(IF('Indicator Data'!X100&gt;Y$195,10,IF('Indicator Data'!X100&lt;Y$194,0,10-(Y$195-'Indicator Data'!X100)/(Y$195-Y$194)*10)),1))</f>
        <v>3.4</v>
      </c>
      <c r="Z98" s="78">
        <f t="shared" si="24"/>
        <v>4.5</v>
      </c>
      <c r="AA98" s="92">
        <f>('Indicator Data'!AI100+'Indicator Data'!AH100*0.5+'Indicator Data'!AG100*0.25)/1000</f>
        <v>5.1139999999999999</v>
      </c>
      <c r="AB98" s="83">
        <f>AA98*1000/'Indicator Data'!BB100</f>
        <v>1.1630993208127686E-3</v>
      </c>
      <c r="AC98" s="78">
        <f t="shared" si="25"/>
        <v>0.1</v>
      </c>
      <c r="AD98" s="77">
        <f>IF('Indicator Data'!AM100="No data","x",ROUND(IF('Indicator Data'!AM100&lt;$AD$194,10,IF('Indicator Data'!AM100&gt;$AD$195,0,($AD$195-'Indicator Data'!AM100)/($AD$195-$AD$194)*10)),1))</f>
        <v>5.5</v>
      </c>
      <c r="AE98" s="77">
        <f>IF('Indicator Data'!AN100="No data","x",ROUND(IF('Indicator Data'!AN100&gt;$AE$195,10,IF('Indicator Data'!AN100&lt;$AE$194,0,10-($AE$195-'Indicator Data'!AN100)/($AE$195-$AE$194)*10)),1))</f>
        <v>9</v>
      </c>
      <c r="AF98" s="84" t="str">
        <f>IF('Indicator Data'!AO100="No data","x",ROUND(IF('Indicator Data'!AO100&gt;$AF$195,10,IF('Indicator Data'!AO100&lt;$AF$194,0,10-($AF$195-'Indicator Data'!AO100)/($AF$195-$AF$194)*10)),1))</f>
        <v>x</v>
      </c>
      <c r="AG98" s="84" t="str">
        <f>IF('Indicator Data'!AP100="No data","x",ROUND(IF('Indicator Data'!AP100&gt;$AG$195,10,IF('Indicator Data'!AP100&lt;$AG$194,0,10-($AG$195-'Indicator Data'!AP100)/($AG$195-$AG$194)*10)),1))</f>
        <v>x</v>
      </c>
      <c r="AH98" s="77" t="str">
        <f t="shared" si="26"/>
        <v>x</v>
      </c>
      <c r="AI98" s="78">
        <f t="shared" si="27"/>
        <v>7.3</v>
      </c>
      <c r="AJ98" s="85">
        <f t="shared" si="28"/>
        <v>4.7</v>
      </c>
      <c r="AK98" s="86">
        <f t="shared" si="29"/>
        <v>5.4</v>
      </c>
    </row>
    <row r="99" spans="1:37" s="4" customFormat="1" x14ac:dyDescent="0.25">
      <c r="A99" s="131" t="s">
        <v>180</v>
      </c>
      <c r="B99" s="63" t="s">
        <v>179</v>
      </c>
      <c r="C99" s="77">
        <f>ROUND(IF('Indicator Data'!Q101="No data",IF((0.1233*LN('Indicator Data'!BA101)-0.4559)&gt;C$195,0,IF((0.1233*LN('Indicator Data'!BA101)-0.4559)&lt;C$194,10,(C$195-(0.1233*LN('Indicator Data'!BA101)-0.4559))/(C$195-C$194)*10)),IF('Indicator Data'!Q101&gt;C$195,0,IF('Indicator Data'!Q101&lt;C$194,10,(C$195-'Indicator Data'!Q101)/(C$195-C$194)*10))),1)</f>
        <v>2.5</v>
      </c>
      <c r="D99" s="77" t="str">
        <f>IF('Indicator Data'!R101="No data","x",ROUND((IF('Indicator Data'!R101&gt;D$195,10,IF('Indicator Data'!R101&lt;D$194,0,10-(D$195-'Indicator Data'!R101)/(D$195-D$194)*10))),1))</f>
        <v>x</v>
      </c>
      <c r="E99" s="78">
        <f t="shared" si="15"/>
        <v>2.5</v>
      </c>
      <c r="F99" s="77">
        <f>IF('Indicator Data'!AE101="No data","x",ROUND(IF('Indicator Data'!AE101&gt;F$195,10,IF('Indicator Data'!AE101&lt;F$194,0,10-(F$195-'Indicator Data'!AE101)/(F$195-F$194)*10)),1))</f>
        <v>2.9</v>
      </c>
      <c r="G99" s="77" t="str">
        <f>IF('Indicator Data'!AF101="No data","x",ROUND(IF('Indicator Data'!AF101&gt;G$195,10,IF('Indicator Data'!AF101&lt;G$194,0,10-(G$195-'Indicator Data'!AF101)/(G$195-G$194)*10)),1))</f>
        <v>x</v>
      </c>
      <c r="H99" s="78">
        <f t="shared" si="16"/>
        <v>2.9</v>
      </c>
      <c r="I99" s="79">
        <f>SUM(IF('Indicator Data'!S101=0,0,'Indicator Data'!S101/1000000),SUM('Indicator Data'!T101:U101))</f>
        <v>255.70731599999999</v>
      </c>
      <c r="J99" s="79">
        <f>I99/'Indicator Data'!BB101*1000000</f>
        <v>40.890585871611385</v>
      </c>
      <c r="K99" s="77">
        <f t="shared" si="17"/>
        <v>0.8</v>
      </c>
      <c r="L99" s="77">
        <f>IF('Indicator Data'!V101="No data","x",ROUND(IF('Indicator Data'!V101&gt;L$195,10,IF('Indicator Data'!V101&lt;L$194,0,10-(L$195-'Indicator Data'!V101)/(L$195-L$194)*10)),1))</f>
        <v>0.1</v>
      </c>
      <c r="M99" s="78">
        <f t="shared" si="18"/>
        <v>0.5</v>
      </c>
      <c r="N99" s="80">
        <f t="shared" si="19"/>
        <v>2.1</v>
      </c>
      <c r="O99" s="92">
        <f>IF(AND('Indicator Data'!AJ101="No data",'Indicator Data'!AK101="No data"),0,SUM('Indicator Data'!AJ101:AL101)/1000)</f>
        <v>461.964</v>
      </c>
      <c r="P99" s="77">
        <f t="shared" si="20"/>
        <v>8.9</v>
      </c>
      <c r="Q99" s="81">
        <f>O99*1000/'Indicator Data'!BB101</f>
        <v>7.3873438222600896E-2</v>
      </c>
      <c r="R99" s="77">
        <f t="shared" si="21"/>
        <v>9.1999999999999993</v>
      </c>
      <c r="S99" s="82">
        <f t="shared" si="22"/>
        <v>9.1</v>
      </c>
      <c r="T99" s="77" t="str">
        <f>IF('Indicator Data'!AB101="No data","x",ROUND(IF('Indicator Data'!AB101&gt;T$195,10,IF('Indicator Data'!AB101&lt;T$194,0,10-(T$195-'Indicator Data'!AB101)/(T$195-T$194)*10)),1))</f>
        <v>x</v>
      </c>
      <c r="U99" s="77">
        <f>IF('Indicator Data'!AA101="No data","x",ROUND(IF('Indicator Data'!AA101&gt;U$195,10,IF('Indicator Data'!AA101&lt;U$194,0,10-(U$195-'Indicator Data'!AA101)/(U$195-U$194)*10)),1))</f>
        <v>0.7</v>
      </c>
      <c r="V99" s="77" t="str">
        <f>IF('Indicator Data'!AD101="No data","x",ROUND(IF('Indicator Data'!AD101&gt;V$195,10,IF('Indicator Data'!AD101&lt;V$194,0,10-(V$195-'Indicator Data'!AD101)/(V$195-V$194)*10)),1))</f>
        <v>x</v>
      </c>
      <c r="W99" s="78">
        <f t="shared" si="23"/>
        <v>0.7</v>
      </c>
      <c r="X99" s="77">
        <f>IF('Indicator Data'!W101="No data","x",ROUND(IF('Indicator Data'!W101&gt;X$195,10,IF('Indicator Data'!W101&lt;X$194,0,10-(X$195-'Indicator Data'!W101)/(X$195-X$194)*10)),1))</f>
        <v>1.1000000000000001</v>
      </c>
      <c r="Y99" s="77">
        <f>IF('Indicator Data'!X101="No data","x",ROUND(IF('Indicator Data'!X101&gt;Y$195,10,IF('Indicator Data'!X101&lt;Y$194,0,10-(Y$195-'Indicator Data'!X101)/(Y$195-Y$194)*10)),1))</f>
        <v>1.2</v>
      </c>
      <c r="Z99" s="78">
        <f t="shared" si="24"/>
        <v>1.2</v>
      </c>
      <c r="AA99" s="92">
        <f>('Indicator Data'!AI101+'Indicator Data'!AH101*0.5+'Indicator Data'!AG101*0.25)/1000</f>
        <v>0</v>
      </c>
      <c r="AB99" s="83">
        <f>AA99*1000/'Indicator Data'!BB101</f>
        <v>0</v>
      </c>
      <c r="AC99" s="78">
        <f t="shared" si="25"/>
        <v>0</v>
      </c>
      <c r="AD99" s="77">
        <f>IF('Indicator Data'!AM101="No data","x",ROUND(IF('Indicator Data'!AM101&lt;$AD$194,10,IF('Indicator Data'!AM101&gt;$AD$195,0,($AD$195-'Indicator Data'!AM101)/($AD$195-$AD$194)*10)),1))</f>
        <v>2.4</v>
      </c>
      <c r="AE99" s="77">
        <f>IF('Indicator Data'!AN101="No data","x",ROUND(IF('Indicator Data'!AN101&gt;$AE$195,10,IF('Indicator Data'!AN101&lt;$AE$194,0,10-($AE$195-'Indicator Data'!AN101)/($AE$195-$AE$194)*10)),1))</f>
        <v>0.2</v>
      </c>
      <c r="AF99" s="84" t="str">
        <f>IF('Indicator Data'!AO101="No data","x",ROUND(IF('Indicator Data'!AO101&gt;$AF$195,10,IF('Indicator Data'!AO101&lt;$AF$194,0,10-($AF$195-'Indicator Data'!AO101)/($AF$195-$AF$194)*10)),1))</f>
        <v>x</v>
      </c>
      <c r="AG99" s="84" t="str">
        <f>IF('Indicator Data'!AP101="No data","x",ROUND(IF('Indicator Data'!AP101&gt;$AG$195,10,IF('Indicator Data'!AP101&lt;$AG$194,0,10-($AG$195-'Indicator Data'!AP101)/($AG$195-$AG$194)*10)),1))</f>
        <v>x</v>
      </c>
      <c r="AH99" s="77" t="str">
        <f t="shared" si="26"/>
        <v>x</v>
      </c>
      <c r="AI99" s="78">
        <f t="shared" si="27"/>
        <v>1.3</v>
      </c>
      <c r="AJ99" s="85">
        <f t="shared" si="28"/>
        <v>0.8</v>
      </c>
      <c r="AK99" s="86">
        <f t="shared" si="29"/>
        <v>6.6</v>
      </c>
    </row>
    <row r="100" spans="1:37" s="4" customFormat="1" x14ac:dyDescent="0.25">
      <c r="A100" s="131" t="s">
        <v>182</v>
      </c>
      <c r="B100" s="63" t="s">
        <v>181</v>
      </c>
      <c r="C100" s="77">
        <f>ROUND(IF('Indicator Data'!Q102="No data",IF((0.1233*LN('Indicator Data'!BA102)-0.4559)&gt;C$195,0,IF((0.1233*LN('Indicator Data'!BA102)-0.4559)&lt;C$194,10,(C$195-(0.1233*LN('Indicator Data'!BA102)-0.4559))/(C$195-C$194)*10)),IF('Indicator Data'!Q102&gt;C$195,0,IF('Indicator Data'!Q102&lt;C$194,10,(C$195-'Indicator Data'!Q102)/(C$195-C$194)*10))),1)</f>
        <v>0.9</v>
      </c>
      <c r="D100" s="77" t="str">
        <f>IF('Indicator Data'!R102="No data","x",ROUND((IF('Indicator Data'!R102&gt;D$195,10,IF('Indicator Data'!R102&lt;D$194,0,10-(D$195-'Indicator Data'!R102)/(D$195-D$194)*10))),1))</f>
        <v>x</v>
      </c>
      <c r="E100" s="78">
        <f t="shared" si="15"/>
        <v>0.9</v>
      </c>
      <c r="F100" s="77" t="str">
        <f>IF('Indicator Data'!AE102="No data","x",ROUND(IF('Indicator Data'!AE102&gt;F$195,10,IF('Indicator Data'!AE102&lt;F$194,0,10-(F$195-'Indicator Data'!AE102)/(F$195-F$194)*10)),1))</f>
        <v>x</v>
      </c>
      <c r="G100" s="77" t="str">
        <f>IF('Indicator Data'!AF102="No data","x",ROUND(IF('Indicator Data'!AF102&gt;G$195,10,IF('Indicator Data'!AF102&lt;G$194,0,10-(G$195-'Indicator Data'!AF102)/(G$195-G$194)*10)),1))</f>
        <v>x</v>
      </c>
      <c r="H100" s="78" t="str">
        <f t="shared" si="16"/>
        <v>x</v>
      </c>
      <c r="I100" s="79">
        <f>SUM(IF('Indicator Data'!S102=0,0,'Indicator Data'!S102/1000000),SUM('Indicator Data'!T102:U102))</f>
        <v>0</v>
      </c>
      <c r="J100" s="79">
        <f>I100/'Indicator Data'!BB102*1000000</f>
        <v>0</v>
      </c>
      <c r="K100" s="77">
        <f t="shared" si="17"/>
        <v>0</v>
      </c>
      <c r="L100" s="77">
        <f>IF('Indicator Data'!V102="No data","x",ROUND(IF('Indicator Data'!V102&gt;L$195,10,IF('Indicator Data'!V102&lt;L$194,0,10-(L$195-'Indicator Data'!V102)/(L$195-L$194)*10)),1))</f>
        <v>0</v>
      </c>
      <c r="M100" s="78">
        <f t="shared" si="18"/>
        <v>0</v>
      </c>
      <c r="N100" s="80">
        <f t="shared" si="19"/>
        <v>0.6</v>
      </c>
      <c r="O100" s="92">
        <f>IF(AND('Indicator Data'!AJ102="No data",'Indicator Data'!AK102="No data"),0,SUM('Indicator Data'!AJ102:AL102)/1000)</f>
        <v>0.10299999999999999</v>
      </c>
      <c r="P100" s="77">
        <f t="shared" si="20"/>
        <v>0</v>
      </c>
      <c r="Q100" s="81">
        <f>O100*1000/'Indicator Data'!BB102</f>
        <v>2.7692638597623274E-3</v>
      </c>
      <c r="R100" s="77">
        <f t="shared" si="21"/>
        <v>4.0999999999999996</v>
      </c>
      <c r="S100" s="82">
        <f t="shared" si="22"/>
        <v>2.1</v>
      </c>
      <c r="T100" s="77" t="str">
        <f>IF('Indicator Data'!AB102="No data","x",ROUND(IF('Indicator Data'!AB102&gt;T$195,10,IF('Indicator Data'!AB102&lt;T$194,0,10-(T$195-'Indicator Data'!AB102)/(T$195-T$194)*10)),1))</f>
        <v>x</v>
      </c>
      <c r="U100" s="77" t="str">
        <f>IF('Indicator Data'!AA102="No data","x",ROUND(IF('Indicator Data'!AA102&gt;U$195,10,IF('Indicator Data'!AA102&lt;U$194,0,10-(U$195-'Indicator Data'!AA102)/(U$195-U$194)*10)),1))</f>
        <v>x</v>
      </c>
      <c r="V100" s="77" t="str">
        <f>IF('Indicator Data'!AD102="No data","x",ROUND(IF('Indicator Data'!AD102&gt;V$195,10,IF('Indicator Data'!AD102&lt;V$194,0,10-(V$195-'Indicator Data'!AD102)/(V$195-V$194)*10)),1))</f>
        <v>x</v>
      </c>
      <c r="W100" s="78" t="str">
        <f t="shared" si="23"/>
        <v>x</v>
      </c>
      <c r="X100" s="77" t="str">
        <f>IF('Indicator Data'!W102="No data","x",ROUND(IF('Indicator Data'!W102&gt;X$195,10,IF('Indicator Data'!W102&lt;X$194,0,10-(X$195-'Indicator Data'!W102)/(X$195-X$194)*10)),1))</f>
        <v>x</v>
      </c>
      <c r="Y100" s="77" t="str">
        <f>IF('Indicator Data'!X102="No data","x",ROUND(IF('Indicator Data'!X102&gt;Y$195,10,IF('Indicator Data'!X102&lt;Y$194,0,10-(Y$195-'Indicator Data'!X102)/(Y$195-Y$194)*10)),1))</f>
        <v>x</v>
      </c>
      <c r="Z100" s="78" t="str">
        <f t="shared" si="24"/>
        <v>x</v>
      </c>
      <c r="AA100" s="92">
        <f>('Indicator Data'!AI102+'Indicator Data'!AH102*0.5+'Indicator Data'!AG102*0.25)/1000</f>
        <v>0</v>
      </c>
      <c r="AB100" s="83">
        <f>AA100*1000/'Indicator Data'!BB102</f>
        <v>0</v>
      </c>
      <c r="AC100" s="78">
        <f t="shared" si="25"/>
        <v>0</v>
      </c>
      <c r="AD100" s="77">
        <f>IF('Indicator Data'!AM102="No data","x",ROUND(IF('Indicator Data'!AM102&lt;$AD$194,10,IF('Indicator Data'!AM102&gt;$AD$195,0,($AD$195-'Indicator Data'!AM102)/($AD$195-$AD$194)*10)),1))</f>
        <v>10</v>
      </c>
      <c r="AE100" s="77">
        <f>IF('Indicator Data'!AN102="No data","x",ROUND(IF('Indicator Data'!AN102&gt;$AE$195,10,IF('Indicator Data'!AN102&lt;$AE$194,0,10-($AE$195-'Indicator Data'!AN102)/($AE$195-$AE$194)*10)),1))</f>
        <v>0</v>
      </c>
      <c r="AF100" s="84" t="str">
        <f>IF('Indicator Data'!AO102="No data","x",ROUND(IF('Indicator Data'!AO102&gt;$AF$195,10,IF('Indicator Data'!AO102&lt;$AF$194,0,10-($AF$195-'Indicator Data'!AO102)/($AF$195-$AF$194)*10)),1))</f>
        <v>x</v>
      </c>
      <c r="AG100" s="84" t="str">
        <f>IF('Indicator Data'!AP102="No data","x",ROUND(IF('Indicator Data'!AP102&gt;$AG$195,10,IF('Indicator Data'!AP102&lt;$AG$194,0,10-($AG$195-'Indicator Data'!AP102)/($AG$195-$AG$194)*10)),1))</f>
        <v>x</v>
      </c>
      <c r="AH100" s="77" t="str">
        <f t="shared" si="26"/>
        <v>x</v>
      </c>
      <c r="AI100" s="78">
        <f t="shared" si="27"/>
        <v>5</v>
      </c>
      <c r="AJ100" s="85">
        <f t="shared" si="28"/>
        <v>2.9</v>
      </c>
      <c r="AK100" s="86">
        <f t="shared" si="29"/>
        <v>2.5</v>
      </c>
    </row>
    <row r="101" spans="1:37" s="4" customFormat="1" x14ac:dyDescent="0.25">
      <c r="A101" s="131" t="s">
        <v>184</v>
      </c>
      <c r="B101" s="63" t="s">
        <v>183</v>
      </c>
      <c r="C101" s="77">
        <f>ROUND(IF('Indicator Data'!Q103="No data",IF((0.1233*LN('Indicator Data'!BA103)-0.4559)&gt;C$195,0,IF((0.1233*LN('Indicator Data'!BA103)-0.4559)&lt;C$194,10,(C$195-(0.1233*LN('Indicator Data'!BA103)-0.4559))/(C$195-C$194)*10)),IF('Indicator Data'!Q103&gt;C$195,0,IF('Indicator Data'!Q103&lt;C$194,10,(C$195-'Indicator Data'!Q103)/(C$195-C$194)*10))),1)</f>
        <v>1.8</v>
      </c>
      <c r="D101" s="77" t="str">
        <f>IF('Indicator Data'!R103="No data","x",ROUND((IF('Indicator Data'!R103&gt;D$195,10,IF('Indicator Data'!R103&lt;D$194,0,10-(D$195-'Indicator Data'!R103)/(D$195-D$194)*10))),1))</f>
        <v>x</v>
      </c>
      <c r="E101" s="78">
        <f t="shared" si="15"/>
        <v>1.8</v>
      </c>
      <c r="F101" s="77">
        <f>IF('Indicator Data'!AE103="No data","x",ROUND(IF('Indicator Data'!AE103&gt;F$195,10,IF('Indicator Data'!AE103&lt;F$194,0,10-(F$195-'Indicator Data'!AE103)/(F$195-F$194)*10)),1))</f>
        <v>1.5</v>
      </c>
      <c r="G101" s="77">
        <f>IF('Indicator Data'!AF103="No data","x",ROUND(IF('Indicator Data'!AF103&gt;G$195,10,IF('Indicator Data'!AF103&lt;G$194,0,10-(G$195-'Indicator Data'!AF103)/(G$195-G$194)*10)),1))</f>
        <v>1.9</v>
      </c>
      <c r="H101" s="78">
        <f t="shared" si="16"/>
        <v>1.7</v>
      </c>
      <c r="I101" s="79">
        <f>SUM(IF('Indicator Data'!S103=0,0,'Indicator Data'!S103/1000000),SUM('Indicator Data'!T103:U103))</f>
        <v>0</v>
      </c>
      <c r="J101" s="79">
        <f>I101/'Indicator Data'!BB103*1000000</f>
        <v>0</v>
      </c>
      <c r="K101" s="77">
        <f t="shared" si="17"/>
        <v>0</v>
      </c>
      <c r="L101" s="77">
        <f>IF('Indicator Data'!V103="No data","x",ROUND(IF('Indicator Data'!V103&gt;L$195,10,IF('Indicator Data'!V103&lt;L$194,0,10-(L$195-'Indicator Data'!V103)/(L$195-L$194)*10)),1))</f>
        <v>0</v>
      </c>
      <c r="M101" s="78">
        <f t="shared" si="18"/>
        <v>0</v>
      </c>
      <c r="N101" s="80">
        <f t="shared" si="19"/>
        <v>1.3</v>
      </c>
      <c r="O101" s="92">
        <f>IF(AND('Indicator Data'!AJ103="No data",'Indicator Data'!AK103="No data"),0,SUM('Indicator Data'!AJ103:AL103)/1000)</f>
        <v>1.0069999999999999</v>
      </c>
      <c r="P101" s="77">
        <f t="shared" si="20"/>
        <v>0</v>
      </c>
      <c r="Q101" s="81">
        <f>O101*1000/'Indicator Data'!BB103</f>
        <v>3.4376543658722508E-4</v>
      </c>
      <c r="R101" s="77">
        <f t="shared" si="21"/>
        <v>2.5</v>
      </c>
      <c r="S101" s="82">
        <f t="shared" si="22"/>
        <v>1.3</v>
      </c>
      <c r="T101" s="77">
        <f>IF('Indicator Data'!AB103="No data","x",ROUND(IF('Indicator Data'!AB103&gt;T$195,10,IF('Indicator Data'!AB103&lt;T$194,0,10-(T$195-'Indicator Data'!AB103)/(T$195-T$194)*10)),1))</f>
        <v>0.2</v>
      </c>
      <c r="U101" s="77">
        <f>IF('Indicator Data'!AA103="No data","x",ROUND(IF('Indicator Data'!AA103&gt;U$195,10,IF('Indicator Data'!AA103&lt;U$194,0,10-(U$195-'Indicator Data'!AA103)/(U$195-U$194)*10)),1))</f>
        <v>1.2</v>
      </c>
      <c r="V101" s="77" t="str">
        <f>IF('Indicator Data'!AD103="No data","x",ROUND(IF('Indicator Data'!AD103&gt;V$195,10,IF('Indicator Data'!AD103&lt;V$194,0,10-(V$195-'Indicator Data'!AD103)/(V$195-V$194)*10)),1))</f>
        <v>x</v>
      </c>
      <c r="W101" s="78">
        <f t="shared" si="23"/>
        <v>0.7</v>
      </c>
      <c r="X101" s="77">
        <f>IF('Indicator Data'!W103="No data","x",ROUND(IF('Indicator Data'!W103&gt;X$195,10,IF('Indicator Data'!W103&lt;X$194,0,10-(X$195-'Indicator Data'!W103)/(X$195-X$194)*10)),1))</f>
        <v>0.4</v>
      </c>
      <c r="Y101" s="77" t="str">
        <f>IF('Indicator Data'!X103="No data","x",ROUND(IF('Indicator Data'!X103&gt;Y$195,10,IF('Indicator Data'!X103&lt;Y$194,0,10-(Y$195-'Indicator Data'!X103)/(Y$195-Y$194)*10)),1))</f>
        <v>x</v>
      </c>
      <c r="Z101" s="78">
        <f t="shared" si="24"/>
        <v>0.4</v>
      </c>
      <c r="AA101" s="92">
        <f>('Indicator Data'!AI103+'Indicator Data'!AH103*0.5+'Indicator Data'!AG103*0.25)/1000</f>
        <v>0</v>
      </c>
      <c r="AB101" s="83">
        <f>AA101*1000/'Indicator Data'!BB103</f>
        <v>0</v>
      </c>
      <c r="AC101" s="78">
        <f t="shared" si="25"/>
        <v>0</v>
      </c>
      <c r="AD101" s="77">
        <f>IF('Indicator Data'!AM103="No data","x",ROUND(IF('Indicator Data'!AM103&lt;$AD$194,10,IF('Indicator Data'!AM103&gt;$AD$195,0,($AD$195-'Indicator Data'!AM103)/($AD$195-$AD$194)*10)),1))</f>
        <v>0.8</v>
      </c>
      <c r="AE101" s="77">
        <f>IF('Indicator Data'!AN103="No data","x",ROUND(IF('Indicator Data'!AN103&gt;$AE$195,10,IF('Indicator Data'!AN103&lt;$AE$194,0,10-($AE$195-'Indicator Data'!AN103)/($AE$195-$AE$194)*10)),1))</f>
        <v>0</v>
      </c>
      <c r="AF101" s="84">
        <f>IF('Indicator Data'!AO103="No data","x",ROUND(IF('Indicator Data'!AO103&gt;$AF$195,10,IF('Indicator Data'!AO103&lt;$AF$194,0,10-($AF$195-'Indicator Data'!AO103)/($AF$195-$AF$194)*10)),1))</f>
        <v>2.8</v>
      </c>
      <c r="AG101" s="84">
        <f>IF('Indicator Data'!AP103="No data","x",ROUND(IF('Indicator Data'!AP103&gt;$AG$195,10,IF('Indicator Data'!AP103&lt;$AG$194,0,10-($AG$195-'Indicator Data'!AP103)/($AG$195-$AG$194)*10)),1))</f>
        <v>2.8</v>
      </c>
      <c r="AH101" s="77">
        <f t="shared" si="26"/>
        <v>2.8</v>
      </c>
      <c r="AI101" s="78">
        <f t="shared" si="27"/>
        <v>1.2</v>
      </c>
      <c r="AJ101" s="85">
        <f t="shared" si="28"/>
        <v>0.6</v>
      </c>
      <c r="AK101" s="86">
        <f t="shared" si="29"/>
        <v>1</v>
      </c>
    </row>
    <row r="102" spans="1:37" s="4" customFormat="1" x14ac:dyDescent="0.25">
      <c r="A102" s="131" t="s">
        <v>186</v>
      </c>
      <c r="B102" s="63" t="s">
        <v>185</v>
      </c>
      <c r="C102" s="77">
        <f>ROUND(IF('Indicator Data'!Q104="No data",IF((0.1233*LN('Indicator Data'!BA104)-0.4559)&gt;C$195,0,IF((0.1233*LN('Indicator Data'!BA104)-0.4559)&lt;C$194,10,(C$195-(0.1233*LN('Indicator Data'!BA104)-0.4559))/(C$195-C$194)*10)),IF('Indicator Data'!Q104&gt;C$195,0,IF('Indicator Data'!Q104&lt;C$194,10,(C$195-'Indicator Data'!Q104)/(C$195-C$194)*10))),1)</f>
        <v>1.1000000000000001</v>
      </c>
      <c r="D102" s="77" t="str">
        <f>IF('Indicator Data'!R104="No data","x",ROUND((IF('Indicator Data'!R104&gt;D$195,10,IF('Indicator Data'!R104&lt;D$194,0,10-(D$195-'Indicator Data'!R104)/(D$195-D$194)*10))),1))</f>
        <v>x</v>
      </c>
      <c r="E102" s="78">
        <f t="shared" si="15"/>
        <v>1.1000000000000001</v>
      </c>
      <c r="F102" s="77">
        <f>IF('Indicator Data'!AE104="No data","x",ROUND(IF('Indicator Data'!AE104&gt;F$195,10,IF('Indicator Data'!AE104&lt;F$194,0,10-(F$195-'Indicator Data'!AE104)/(F$195-F$194)*10)),1))</f>
        <v>2.1</v>
      </c>
      <c r="G102" s="77" t="str">
        <f>IF('Indicator Data'!AF104="No data","x",ROUND(IF('Indicator Data'!AF104&gt;G$195,10,IF('Indicator Data'!AF104&lt;G$194,0,10-(G$195-'Indicator Data'!AF104)/(G$195-G$194)*10)),1))</f>
        <v>x</v>
      </c>
      <c r="H102" s="78">
        <f t="shared" si="16"/>
        <v>2.1</v>
      </c>
      <c r="I102" s="79">
        <f>SUM(IF('Indicator Data'!S104=0,0,'Indicator Data'!S104/1000000),SUM('Indicator Data'!T104:U104))</f>
        <v>0</v>
      </c>
      <c r="J102" s="79">
        <f>I102/'Indicator Data'!BB104*1000000</f>
        <v>0</v>
      </c>
      <c r="K102" s="77">
        <f t="shared" si="17"/>
        <v>0</v>
      </c>
      <c r="L102" s="77">
        <f>IF('Indicator Data'!V104="No data","x",ROUND(IF('Indicator Data'!V104&gt;L$195,10,IF('Indicator Data'!V104&lt;L$194,0,10-(L$195-'Indicator Data'!V104)/(L$195-L$194)*10)),1))</f>
        <v>0</v>
      </c>
      <c r="M102" s="78">
        <f t="shared" si="18"/>
        <v>0</v>
      </c>
      <c r="N102" s="80">
        <f t="shared" si="19"/>
        <v>1.1000000000000001</v>
      </c>
      <c r="O102" s="92">
        <f>IF(AND('Indicator Data'!AJ104="No data",'Indicator Data'!AK104="No data"),0,SUM('Indicator Data'!AJ104:AL104)/1000)</f>
        <v>1.1080000000000001</v>
      </c>
      <c r="P102" s="77">
        <f t="shared" si="20"/>
        <v>0.1</v>
      </c>
      <c r="Q102" s="81">
        <f>O102*1000/'Indicator Data'!BB104</f>
        <v>1.9925405611483362E-3</v>
      </c>
      <c r="R102" s="77">
        <f t="shared" si="21"/>
        <v>3.8</v>
      </c>
      <c r="S102" s="82">
        <f t="shared" si="22"/>
        <v>2</v>
      </c>
      <c r="T102" s="77">
        <f>IF('Indicator Data'!AB104="No data","x",ROUND(IF('Indicator Data'!AB104&gt;T$195,10,IF('Indicator Data'!AB104&lt;T$194,0,10-(T$195-'Indicator Data'!AB104)/(T$195-T$194)*10)),1))</f>
        <v>0.6</v>
      </c>
      <c r="U102" s="77">
        <f>IF('Indicator Data'!AA104="No data","x",ROUND(IF('Indicator Data'!AA104&gt;U$195,10,IF('Indicator Data'!AA104&lt;U$194,0,10-(U$195-'Indicator Data'!AA104)/(U$195-U$194)*10)),1))</f>
        <v>0.2</v>
      </c>
      <c r="V102" s="77" t="str">
        <f>IF('Indicator Data'!AD104="No data","x",ROUND(IF('Indicator Data'!AD104&gt;V$195,10,IF('Indicator Data'!AD104&lt;V$194,0,10-(V$195-'Indicator Data'!AD104)/(V$195-V$194)*10)),1))</f>
        <v>x</v>
      </c>
      <c r="W102" s="78">
        <f t="shared" si="23"/>
        <v>0.4</v>
      </c>
      <c r="X102" s="77">
        <f>IF('Indicator Data'!W104="No data","x",ROUND(IF('Indicator Data'!W104&gt;X$195,10,IF('Indicator Data'!W104&lt;X$194,0,10-(X$195-'Indicator Data'!W104)/(X$195-X$194)*10)),1))</f>
        <v>0.2</v>
      </c>
      <c r="Y102" s="77" t="str">
        <f>IF('Indicator Data'!X104="No data","x",ROUND(IF('Indicator Data'!X104&gt;Y$195,10,IF('Indicator Data'!X104&lt;Y$194,0,10-(Y$195-'Indicator Data'!X104)/(Y$195-Y$194)*10)),1))</f>
        <v>x</v>
      </c>
      <c r="Z102" s="78">
        <f t="shared" si="24"/>
        <v>0.2</v>
      </c>
      <c r="AA102" s="92">
        <f>('Indicator Data'!AI104+'Indicator Data'!AH104*0.5+'Indicator Data'!AG104*0.25)/1000</f>
        <v>0</v>
      </c>
      <c r="AB102" s="83">
        <f>AA102*1000/'Indicator Data'!BB104</f>
        <v>0</v>
      </c>
      <c r="AC102" s="78">
        <f t="shared" si="25"/>
        <v>0</v>
      </c>
      <c r="AD102" s="77">
        <f>IF('Indicator Data'!AM104="No data","x",ROUND(IF('Indicator Data'!AM104&lt;$AD$194,10,IF('Indicator Data'!AM104&gt;$AD$195,0,($AD$195-'Indicator Data'!AM104)/($AD$195-$AD$194)*10)),1))</f>
        <v>1.3</v>
      </c>
      <c r="AE102" s="77">
        <f>IF('Indicator Data'!AN104="No data","x",ROUND(IF('Indicator Data'!AN104&gt;$AE$195,10,IF('Indicator Data'!AN104&lt;$AE$194,0,10-($AE$195-'Indicator Data'!AN104)/($AE$195-$AE$194)*10)),1))</f>
        <v>0</v>
      </c>
      <c r="AF102" s="84">
        <f>IF('Indicator Data'!AO104="No data","x",ROUND(IF('Indicator Data'!AO104&gt;$AF$195,10,IF('Indicator Data'!AO104&lt;$AF$194,0,10-($AF$195-'Indicator Data'!AO104)/($AF$195-$AF$194)*10)),1))</f>
        <v>0.3</v>
      </c>
      <c r="AG102" s="84">
        <f>IF('Indicator Data'!AP104="No data","x",ROUND(IF('Indicator Data'!AP104&gt;$AG$195,10,IF('Indicator Data'!AP104&lt;$AG$194,0,10-($AG$195-'Indicator Data'!AP104)/($AG$195-$AG$194)*10)),1))</f>
        <v>4.5</v>
      </c>
      <c r="AH102" s="77">
        <f t="shared" si="26"/>
        <v>1.1000000000000001</v>
      </c>
      <c r="AI102" s="78">
        <f t="shared" si="27"/>
        <v>0.8</v>
      </c>
      <c r="AJ102" s="85">
        <f t="shared" si="28"/>
        <v>0.4</v>
      </c>
      <c r="AK102" s="86">
        <f t="shared" si="29"/>
        <v>1.2</v>
      </c>
    </row>
    <row r="103" spans="1:37" s="4" customFormat="1" x14ac:dyDescent="0.25">
      <c r="A103" s="131" t="s">
        <v>189</v>
      </c>
      <c r="B103" s="63" t="s">
        <v>188</v>
      </c>
      <c r="C103" s="77">
        <f>ROUND(IF('Indicator Data'!Q105="No data",IF((0.1233*LN('Indicator Data'!BA105)-0.4559)&gt;C$195,0,IF((0.1233*LN('Indicator Data'!BA105)-0.4559)&lt;C$194,10,(C$195-(0.1233*LN('Indicator Data'!BA105)-0.4559))/(C$195-C$194)*10)),IF('Indicator Data'!Q105&gt;C$195,0,IF('Indicator Data'!Q105&lt;C$194,10,(C$195-'Indicator Data'!Q105)/(C$195-C$194)*10))),1)</f>
        <v>7</v>
      </c>
      <c r="D103" s="77">
        <f>IF('Indicator Data'!R105="No data","x",ROUND((IF('Indicator Data'!R105&gt;D$195,10,IF('Indicator Data'!R105&lt;D$194,0,10-(D$195-'Indicator Data'!R105)/(D$195-D$194)*10))),1))</f>
        <v>8.1999999999999993</v>
      </c>
      <c r="E103" s="78">
        <f t="shared" si="15"/>
        <v>7.7</v>
      </c>
      <c r="F103" s="77" t="str">
        <f>IF('Indicator Data'!AE105="No data","x",ROUND(IF('Indicator Data'!AE105&gt;F$195,10,IF('Indicator Data'!AE105&lt;F$194,0,10-(F$195-'Indicator Data'!AE105)/(F$195-F$194)*10)),1))</f>
        <v>x</v>
      </c>
      <c r="G103" s="77">
        <f>IF('Indicator Data'!AF105="No data","x",ROUND(IF('Indicator Data'!AF105&gt;G$195,10,IF('Indicator Data'!AF105&lt;G$194,0,10-(G$195-'Indicator Data'!AF105)/(G$195-G$194)*10)),1))</f>
        <v>3.9</v>
      </c>
      <c r="H103" s="78">
        <f t="shared" si="16"/>
        <v>3.9</v>
      </c>
      <c r="I103" s="79">
        <f>SUM(IF('Indicator Data'!S105=0,0,'Indicator Data'!S105/1000000),SUM('Indicator Data'!T105:U105))</f>
        <v>950.14609899999994</v>
      </c>
      <c r="J103" s="79">
        <f>I103/'Indicator Data'!BB105*1000000</f>
        <v>40.308316253012791</v>
      </c>
      <c r="K103" s="77">
        <f t="shared" si="17"/>
        <v>0.8</v>
      </c>
      <c r="L103" s="77">
        <f>IF('Indicator Data'!V105="No data","x",ROUND(IF('Indicator Data'!V105&gt;L$195,10,IF('Indicator Data'!V105&lt;L$194,0,10-(L$195-'Indicator Data'!V105)/(L$195-L$194)*10)),1))</f>
        <v>3.2</v>
      </c>
      <c r="M103" s="78">
        <f t="shared" si="18"/>
        <v>2</v>
      </c>
      <c r="N103" s="80">
        <f t="shared" si="19"/>
        <v>5.3</v>
      </c>
      <c r="O103" s="92">
        <f>IF(AND('Indicator Data'!AJ105="No data",'Indicator Data'!AK105="No data"),0,SUM('Indicator Data'!AJ105:AL105)/1000)</f>
        <v>1.0999999999999999E-2</v>
      </c>
      <c r="P103" s="77">
        <f t="shared" si="20"/>
        <v>0</v>
      </c>
      <c r="Q103" s="81">
        <f>O103*1000/'Indicator Data'!BB105</f>
        <v>4.6665610609757474E-7</v>
      </c>
      <c r="R103" s="77">
        <f t="shared" si="21"/>
        <v>0</v>
      </c>
      <c r="S103" s="82">
        <f t="shared" si="22"/>
        <v>0</v>
      </c>
      <c r="T103" s="77">
        <f>IF('Indicator Data'!AB105="No data","x",ROUND(IF('Indicator Data'!AB105&gt;T$195,10,IF('Indicator Data'!AB105&lt;T$194,0,10-(T$195-'Indicator Data'!AB105)/(T$195-T$194)*10)),1))</f>
        <v>0.8</v>
      </c>
      <c r="U103" s="77">
        <f>IF('Indicator Data'!AA105="No data","x",ROUND(IF('Indicator Data'!AA105&gt;U$195,10,IF('Indicator Data'!AA105&lt;U$194,0,10-(U$195-'Indicator Data'!AA105)/(U$195-U$194)*10)),1))</f>
        <v>4.2</v>
      </c>
      <c r="V103" s="77">
        <f>IF('Indicator Data'!AD105="No data","x",ROUND(IF('Indicator Data'!AD105&gt;V$195,10,IF('Indicator Data'!AD105&lt;V$194,0,10-(V$195-'Indicator Data'!AD105)/(V$195-V$194)*10)),1))</f>
        <v>1.4</v>
      </c>
      <c r="W103" s="78">
        <f t="shared" si="23"/>
        <v>2.1</v>
      </c>
      <c r="X103" s="77">
        <f>IF('Indicator Data'!W105="No data","x",ROUND(IF('Indicator Data'!W105&gt;X$195,10,IF('Indicator Data'!W105&lt;X$194,0,10-(X$195-'Indicator Data'!W105)/(X$195-X$194)*10)),1))</f>
        <v>4.3</v>
      </c>
      <c r="Y103" s="77">
        <f>IF('Indicator Data'!X105="No data","x",ROUND(IF('Indicator Data'!X105&gt;Y$195,10,IF('Indicator Data'!X105&lt;Y$194,0,10-(Y$195-'Indicator Data'!X105)/(Y$195-Y$194)*10)),1))</f>
        <v>8.1999999999999993</v>
      </c>
      <c r="Z103" s="78">
        <f t="shared" si="24"/>
        <v>6.3</v>
      </c>
      <c r="AA103" s="92">
        <f>('Indicator Data'!AI105+'Indicator Data'!AH105*0.5+'Indicator Data'!AG105*0.25)/1000</f>
        <v>220.09475</v>
      </c>
      <c r="AB103" s="83">
        <f>AA103*1000/'Indicator Data'!BB105</f>
        <v>9.3371417279562892E-3</v>
      </c>
      <c r="AC103" s="78">
        <f t="shared" si="25"/>
        <v>0.9</v>
      </c>
      <c r="AD103" s="77">
        <f>IF('Indicator Data'!AM105="No data","x",ROUND(IF('Indicator Data'!AM105&lt;$AD$194,10,IF('Indicator Data'!AM105&gt;$AD$195,0,($AD$195-'Indicator Data'!AM105)/($AD$195-$AD$194)*10)),1))</f>
        <v>7.1</v>
      </c>
      <c r="AE103" s="77">
        <f>IF('Indicator Data'!AN105="No data","x",ROUND(IF('Indicator Data'!AN105&gt;$AE$195,10,IF('Indicator Data'!AN105&lt;$AE$194,0,10-($AE$195-'Indicator Data'!AN105)/($AE$195-$AE$194)*10)),1))</f>
        <v>9.3000000000000007</v>
      </c>
      <c r="AF103" s="84">
        <f>IF('Indicator Data'!AO105="No data","x",ROUND(IF('Indicator Data'!AO105&gt;$AF$195,10,IF('Indicator Data'!AO105&lt;$AF$194,0,10-($AF$195-'Indicator Data'!AO105)/($AF$195-$AF$194)*10)),1))</f>
        <v>6.7</v>
      </c>
      <c r="AG103" s="84">
        <f>IF('Indicator Data'!AP105="No data","x",ROUND(IF('Indicator Data'!AP105&gt;$AG$195,10,IF('Indicator Data'!AP105&lt;$AG$194,0,10-($AG$195-'Indicator Data'!AP105)/($AG$195-$AG$194)*10)),1))</f>
        <v>1.8</v>
      </c>
      <c r="AH103" s="77">
        <f t="shared" si="26"/>
        <v>5.7</v>
      </c>
      <c r="AI103" s="78">
        <f t="shared" si="27"/>
        <v>7.4</v>
      </c>
      <c r="AJ103" s="85">
        <f t="shared" si="28"/>
        <v>4.7</v>
      </c>
      <c r="AK103" s="86">
        <f t="shared" si="29"/>
        <v>2.7</v>
      </c>
    </row>
    <row r="104" spans="1:37" s="4" customFormat="1" x14ac:dyDescent="0.25">
      <c r="A104" s="131" t="s">
        <v>191</v>
      </c>
      <c r="B104" s="63" t="s">
        <v>190</v>
      </c>
      <c r="C104" s="77">
        <f>ROUND(IF('Indicator Data'!Q106="No data",IF((0.1233*LN('Indicator Data'!BA106)-0.4559)&gt;C$195,0,IF((0.1233*LN('Indicator Data'!BA106)-0.4559)&lt;C$194,10,(C$195-(0.1233*LN('Indicator Data'!BA106)-0.4559))/(C$195-C$194)*10)),IF('Indicator Data'!Q106&gt;C$195,0,IF('Indicator Data'!Q106&lt;C$194,10,(C$195-'Indicator Data'!Q106)/(C$195-C$194)*10))),1)</f>
        <v>8.1999999999999993</v>
      </c>
      <c r="D104" s="77">
        <f>IF('Indicator Data'!R106="No data","x",ROUND((IF('Indicator Data'!R106&gt;D$195,10,IF('Indicator Data'!R106&lt;D$194,0,10-(D$195-'Indicator Data'!R106)/(D$195-D$194)*10))),1))</f>
        <v>6.3</v>
      </c>
      <c r="E104" s="78">
        <f t="shared" si="15"/>
        <v>7.4</v>
      </c>
      <c r="F104" s="77">
        <f>IF('Indicator Data'!AE106="No data","x",ROUND(IF('Indicator Data'!AE106&gt;F$195,10,IF('Indicator Data'!AE106&lt;F$194,0,10-(F$195-'Indicator Data'!AE106)/(F$195-F$194)*10)),1))</f>
        <v>7.9</v>
      </c>
      <c r="G104" s="77">
        <f>IF('Indicator Data'!AF106="No data","x",ROUND(IF('Indicator Data'!AF106&gt;G$195,10,IF('Indicator Data'!AF106&lt;G$194,0,10-(G$195-'Indicator Data'!AF106)/(G$195-G$194)*10)),1))</f>
        <v>5.3</v>
      </c>
      <c r="H104" s="78">
        <f t="shared" si="16"/>
        <v>6.6</v>
      </c>
      <c r="I104" s="79">
        <f>SUM(IF('Indicator Data'!S106=0,0,'Indicator Data'!S106/1000000),SUM('Indicator Data'!T106:U106))</f>
        <v>2443.3305310000001</v>
      </c>
      <c r="J104" s="79">
        <f>I104/'Indicator Data'!BB106*1000000</f>
        <v>145.18448062480184</v>
      </c>
      <c r="K104" s="77">
        <f t="shared" si="17"/>
        <v>2.9</v>
      </c>
      <c r="L104" s="77">
        <f>IF('Indicator Data'!V106="No data","x",ROUND(IF('Indicator Data'!V106&gt;L$195,10,IF('Indicator Data'!V106&lt;L$194,0,10-(L$195-'Indicator Data'!V106)/(L$195-L$194)*10)),1))</f>
        <v>10</v>
      </c>
      <c r="M104" s="78">
        <f t="shared" si="18"/>
        <v>6.5</v>
      </c>
      <c r="N104" s="80">
        <f t="shared" si="19"/>
        <v>7</v>
      </c>
      <c r="O104" s="92">
        <f>IF(AND('Indicator Data'!AJ106="No data",'Indicator Data'!AK106="No data"),0,SUM('Indicator Data'!AJ106:AL106)/1000)</f>
        <v>5.8739999999999997</v>
      </c>
      <c r="P104" s="77">
        <f t="shared" si="20"/>
        <v>2.6</v>
      </c>
      <c r="Q104" s="81">
        <f>O104*1000/'Indicator Data'!BB106</f>
        <v>3.4903736042665034E-4</v>
      </c>
      <c r="R104" s="77">
        <f t="shared" si="21"/>
        <v>2.5</v>
      </c>
      <c r="S104" s="82">
        <f t="shared" si="22"/>
        <v>2.6</v>
      </c>
      <c r="T104" s="77">
        <f>IF('Indicator Data'!AB106="No data","x",ROUND(IF('Indicator Data'!AB106&gt;T$195,10,IF('Indicator Data'!AB106&lt;T$194,0,10-(T$195-'Indicator Data'!AB106)/(T$195-T$194)*10)),1))</f>
        <v>10</v>
      </c>
      <c r="U104" s="77">
        <f>IF('Indicator Data'!AA106="No data","x",ROUND(IF('Indicator Data'!AA106&gt;U$195,10,IF('Indicator Data'!AA106&lt;U$194,0,10-(U$195-'Indicator Data'!AA106)/(U$195-U$194)*10)),1))</f>
        <v>2.8</v>
      </c>
      <c r="V104" s="77">
        <f>IF('Indicator Data'!AD106="No data","x",ROUND(IF('Indicator Data'!AD106&gt;V$195,10,IF('Indicator Data'!AD106&lt;V$194,0,10-(V$195-'Indicator Data'!AD106)/(V$195-V$194)*10)),1))</f>
        <v>6.3</v>
      </c>
      <c r="W104" s="78">
        <f t="shared" si="23"/>
        <v>6.4</v>
      </c>
      <c r="X104" s="77">
        <f>IF('Indicator Data'!W106="No data","x",ROUND(IF('Indicator Data'!W106&gt;X$195,10,IF('Indicator Data'!W106&lt;X$194,0,10-(X$195-'Indicator Data'!W106)/(X$195-X$194)*10)),1))</f>
        <v>5.2</v>
      </c>
      <c r="Y104" s="77">
        <f>IF('Indicator Data'!X106="No data","x",ROUND(IF('Indicator Data'!X106&gt;Y$195,10,IF('Indicator Data'!X106&lt;Y$194,0,10-(Y$195-'Indicator Data'!X106)/(Y$195-Y$194)*10)),1))</f>
        <v>3.1</v>
      </c>
      <c r="Z104" s="78">
        <f t="shared" si="24"/>
        <v>4.2</v>
      </c>
      <c r="AA104" s="92">
        <f>('Indicator Data'!AI106+'Indicator Data'!AH106*0.5+'Indicator Data'!AG106*0.25)/1000</f>
        <v>685.77125000000001</v>
      </c>
      <c r="AB104" s="83">
        <f>AA104*1000/'Indicator Data'!BB106</f>
        <v>4.0749027401512518E-2</v>
      </c>
      <c r="AC104" s="78">
        <f t="shared" si="25"/>
        <v>4.0999999999999996</v>
      </c>
      <c r="AD104" s="77">
        <f>IF('Indicator Data'!AM106="No data","x",ROUND(IF('Indicator Data'!AM106&lt;$AD$194,10,IF('Indicator Data'!AM106&gt;$AD$195,0,($AD$195-'Indicator Data'!AM106)/($AD$195-$AD$194)*10)),1))</f>
        <v>5.2</v>
      </c>
      <c r="AE104" s="77">
        <f>IF('Indicator Data'!AN106="No data","x",ROUND(IF('Indicator Data'!AN106&gt;$AE$195,10,IF('Indicator Data'!AN106&lt;$AE$194,0,10-($AE$195-'Indicator Data'!AN106)/($AE$195-$AE$194)*10)),1))</f>
        <v>5.2</v>
      </c>
      <c r="AF104" s="84">
        <f>IF('Indicator Data'!AO106="No data","x",ROUND(IF('Indicator Data'!AO106&gt;$AF$195,10,IF('Indicator Data'!AO106&lt;$AF$194,0,10-($AF$195-'Indicator Data'!AO106)/($AF$195-$AF$194)*10)),1))</f>
        <v>7.4</v>
      </c>
      <c r="AG104" s="84">
        <f>IF('Indicator Data'!AP106="No data","x",ROUND(IF('Indicator Data'!AP106&gt;$AG$195,10,IF('Indicator Data'!AP106&lt;$AG$194,0,10-($AG$195-'Indicator Data'!AP106)/($AG$195-$AG$194)*10)),1))</f>
        <v>10</v>
      </c>
      <c r="AH104" s="77">
        <f t="shared" si="26"/>
        <v>7.9</v>
      </c>
      <c r="AI104" s="78">
        <f t="shared" si="27"/>
        <v>6.1</v>
      </c>
      <c r="AJ104" s="85">
        <f t="shared" si="28"/>
        <v>5.3</v>
      </c>
      <c r="AK104" s="86">
        <f t="shared" si="29"/>
        <v>4.0999999999999996</v>
      </c>
    </row>
    <row r="105" spans="1:37" s="4" customFormat="1" x14ac:dyDescent="0.25">
      <c r="A105" s="131" t="s">
        <v>193</v>
      </c>
      <c r="B105" s="63" t="s">
        <v>192</v>
      </c>
      <c r="C105" s="77">
        <f>ROUND(IF('Indicator Data'!Q107="No data",IF((0.1233*LN('Indicator Data'!BA107)-0.4559)&gt;C$195,0,IF((0.1233*LN('Indicator Data'!BA107)-0.4559)&lt;C$194,10,(C$195-(0.1233*LN('Indicator Data'!BA107)-0.4559))/(C$195-C$194)*10)),IF('Indicator Data'!Q107&gt;C$195,0,IF('Indicator Data'!Q107&lt;C$194,10,(C$195-'Indicator Data'!Q107)/(C$195-C$194)*10))),1)</f>
        <v>2.7</v>
      </c>
      <c r="D105" s="77" t="str">
        <f>IF('Indicator Data'!R107="No data","x",ROUND((IF('Indicator Data'!R107&gt;D$195,10,IF('Indicator Data'!R107&lt;D$194,0,10-(D$195-'Indicator Data'!R107)/(D$195-D$194)*10))),1))</f>
        <v>x</v>
      </c>
      <c r="E105" s="78">
        <f t="shared" si="15"/>
        <v>2.7</v>
      </c>
      <c r="F105" s="77">
        <f>IF('Indicator Data'!AE107="No data","x",ROUND(IF('Indicator Data'!AE107&gt;F$195,10,IF('Indicator Data'!AE107&lt;F$194,0,10-(F$195-'Indicator Data'!AE107)/(F$195-F$194)*10)),1))</f>
        <v>2.8</v>
      </c>
      <c r="G105" s="77">
        <f>IF('Indicator Data'!AF107="No data","x",ROUND(IF('Indicator Data'!AF107&gt;G$195,10,IF('Indicator Data'!AF107&lt;G$194,0,10-(G$195-'Indicator Data'!AF107)/(G$195-G$194)*10)),1))</f>
        <v>5.3</v>
      </c>
      <c r="H105" s="78">
        <f t="shared" si="16"/>
        <v>4.0999999999999996</v>
      </c>
      <c r="I105" s="79">
        <f>SUM(IF('Indicator Data'!S107=0,0,'Indicator Data'!S107/1000000),SUM('Indicator Data'!T107:U107))</f>
        <v>-91.104707999999988</v>
      </c>
      <c r="J105" s="79">
        <f>I105/'Indicator Data'!BB107*1000000</f>
        <v>-3.0179217524798676</v>
      </c>
      <c r="K105" s="77">
        <f t="shared" si="17"/>
        <v>0</v>
      </c>
      <c r="L105" s="77">
        <f>IF('Indicator Data'!V107="No data","x",ROUND(IF('Indicator Data'!V107&gt;L$195,10,IF('Indicator Data'!V107&lt;L$194,0,10-(L$195-'Indicator Data'!V107)/(L$195-L$194)*10)),1))</f>
        <v>0</v>
      </c>
      <c r="M105" s="78">
        <f t="shared" si="18"/>
        <v>0</v>
      </c>
      <c r="N105" s="80">
        <f t="shared" si="19"/>
        <v>2.4</v>
      </c>
      <c r="O105" s="92">
        <f>IF(AND('Indicator Data'!AJ107="No data",'Indicator Data'!AK107="No data"),0,SUM('Indicator Data'!AJ107:AL107)/1000)</f>
        <v>99.381</v>
      </c>
      <c r="P105" s="77">
        <f t="shared" si="20"/>
        <v>6.7</v>
      </c>
      <c r="Q105" s="81">
        <f>O105*1000/'Indicator Data'!BB107</f>
        <v>3.2920810380425319E-3</v>
      </c>
      <c r="R105" s="77">
        <f t="shared" si="21"/>
        <v>4.3</v>
      </c>
      <c r="S105" s="82">
        <f t="shared" si="22"/>
        <v>5.5</v>
      </c>
      <c r="T105" s="77">
        <f>IF('Indicator Data'!AB107="No data","x",ROUND(IF('Indicator Data'!AB107&gt;T$195,10,IF('Indicator Data'!AB107&lt;T$194,0,10-(T$195-'Indicator Data'!AB107)/(T$195-T$194)*10)),1))</f>
        <v>0.8</v>
      </c>
      <c r="U105" s="77">
        <f>IF('Indicator Data'!AA107="No data","x",ROUND(IF('Indicator Data'!AA107&gt;U$195,10,IF('Indicator Data'!AA107&lt;U$194,0,10-(U$195-'Indicator Data'!AA107)/(U$195-U$194)*10)),1))</f>
        <v>1.8</v>
      </c>
      <c r="V105" s="77">
        <f>IF('Indicator Data'!AD107="No data","x",ROUND(IF('Indicator Data'!AD107&gt;V$195,10,IF('Indicator Data'!AD107&lt;V$194,0,10-(V$195-'Indicator Data'!AD107)/(V$195-V$194)*10)),1))</f>
        <v>0</v>
      </c>
      <c r="W105" s="78">
        <f t="shared" si="23"/>
        <v>0.9</v>
      </c>
      <c r="X105" s="77">
        <f>IF('Indicator Data'!W107="No data","x",ROUND(IF('Indicator Data'!W107&gt;X$195,10,IF('Indicator Data'!W107&lt;X$194,0,10-(X$195-'Indicator Data'!W107)/(X$195-X$194)*10)),1))</f>
        <v>0.7</v>
      </c>
      <c r="Y105" s="77">
        <f>IF('Indicator Data'!X107="No data","x",ROUND(IF('Indicator Data'!X107&gt;Y$195,10,IF('Indicator Data'!X107&lt;Y$194,0,10-(Y$195-'Indicator Data'!X107)/(Y$195-Y$194)*10)),1))</f>
        <v>2.9</v>
      </c>
      <c r="Z105" s="78">
        <f t="shared" si="24"/>
        <v>1.8</v>
      </c>
      <c r="AA105" s="92">
        <f>('Indicator Data'!AI107+'Indicator Data'!AH107*0.5+'Indicator Data'!AG107*0.25)/1000</f>
        <v>1221.8050000000001</v>
      </c>
      <c r="AB105" s="83">
        <f>AA105*1000/'Indicator Data'!BB107</f>
        <v>4.0473340705824611E-2</v>
      </c>
      <c r="AC105" s="78">
        <f t="shared" si="25"/>
        <v>4</v>
      </c>
      <c r="AD105" s="77">
        <f>IF('Indicator Data'!AM107="No data","x",ROUND(IF('Indicator Data'!AM107&lt;$AD$194,10,IF('Indicator Data'!AM107&gt;$AD$195,0,($AD$195-'Indicator Data'!AM107)/($AD$195-$AD$194)*10)),1))</f>
        <v>2.8</v>
      </c>
      <c r="AE105" s="77">
        <f>IF('Indicator Data'!AN107="No data","x",ROUND(IF('Indicator Data'!AN107&gt;$AE$195,10,IF('Indicator Data'!AN107&lt;$AE$194,0,10-($AE$195-'Indicator Data'!AN107)/($AE$195-$AE$194)*10)),1))</f>
        <v>0</v>
      </c>
      <c r="AF105" s="84">
        <f>IF('Indicator Data'!AO107="No data","x",ROUND(IF('Indicator Data'!AO107&gt;$AF$195,10,IF('Indicator Data'!AO107&lt;$AF$194,0,10-($AF$195-'Indicator Data'!AO107)/($AF$195-$AF$194)*10)),1))</f>
        <v>2.1</v>
      </c>
      <c r="AG105" s="84">
        <f>IF('Indicator Data'!AP107="No data","x",ROUND(IF('Indicator Data'!AP107&gt;$AG$195,10,IF('Indicator Data'!AP107&lt;$AG$194,0,10-($AG$195-'Indicator Data'!AP107)/($AG$195-$AG$194)*10)),1))</f>
        <v>2.2000000000000002</v>
      </c>
      <c r="AH105" s="77">
        <f t="shared" si="26"/>
        <v>2.1</v>
      </c>
      <c r="AI105" s="78">
        <f t="shared" si="27"/>
        <v>1.6</v>
      </c>
      <c r="AJ105" s="85">
        <f t="shared" si="28"/>
        <v>2.2000000000000002</v>
      </c>
      <c r="AK105" s="86">
        <f t="shared" si="29"/>
        <v>4</v>
      </c>
    </row>
    <row r="106" spans="1:37" s="4" customFormat="1" x14ac:dyDescent="0.25">
      <c r="A106" s="131" t="s">
        <v>195</v>
      </c>
      <c r="B106" s="63" t="s">
        <v>194</v>
      </c>
      <c r="C106" s="77">
        <f>ROUND(IF('Indicator Data'!Q108="No data",IF((0.1233*LN('Indicator Data'!BA108)-0.4559)&gt;C$195,0,IF((0.1233*LN('Indicator Data'!BA108)-0.4559)&lt;C$194,10,(C$195-(0.1233*LN('Indicator Data'!BA108)-0.4559))/(C$195-C$194)*10)),IF('Indicator Data'!Q108&gt;C$195,0,IF('Indicator Data'!Q108&lt;C$194,10,(C$195-'Indicator Data'!Q108)/(C$195-C$194)*10))),1)</f>
        <v>3.9</v>
      </c>
      <c r="D106" s="77">
        <f>IF('Indicator Data'!R108="No data","x",ROUND((IF('Indicator Data'!R108&gt;D$195,10,IF('Indicator Data'!R108&lt;D$194,0,10-(D$195-'Indicator Data'!R108)/(D$195-D$194)*10))),1))</f>
        <v>0</v>
      </c>
      <c r="E106" s="78">
        <f t="shared" si="15"/>
        <v>2.2000000000000002</v>
      </c>
      <c r="F106" s="77">
        <f>IF('Indicator Data'!AE108="No data","x",ROUND(IF('Indicator Data'!AE108&gt;F$195,10,IF('Indicator Data'!AE108&lt;F$194,0,10-(F$195-'Indicator Data'!AE108)/(F$195-F$194)*10)),1))</f>
        <v>3.8</v>
      </c>
      <c r="G106" s="77">
        <f>IF('Indicator Data'!AF108="No data","x",ROUND(IF('Indicator Data'!AF108&gt;G$195,10,IF('Indicator Data'!AF108&lt;G$194,0,10-(G$195-'Indicator Data'!AF108)/(G$195-G$194)*10)),1))</f>
        <v>3.1</v>
      </c>
      <c r="H106" s="78">
        <f t="shared" si="16"/>
        <v>3.5</v>
      </c>
      <c r="I106" s="79">
        <f>SUM(IF('Indicator Data'!S108=0,0,'Indicator Data'!S108/1000000),SUM('Indicator Data'!T108:U108))</f>
        <v>79.659336999999994</v>
      </c>
      <c r="J106" s="79">
        <f>I106/'Indicator Data'!BB108*1000000</f>
        <v>226.58043587088844</v>
      </c>
      <c r="K106" s="77">
        <f t="shared" si="17"/>
        <v>4.5</v>
      </c>
      <c r="L106" s="77">
        <f>IF('Indicator Data'!V108="No data","x",ROUND(IF('Indicator Data'!V108&gt;L$195,10,IF('Indicator Data'!V108&lt;L$194,0,10-(L$195-'Indicator Data'!V108)/(L$195-L$194)*10)),1))</f>
        <v>0.7</v>
      </c>
      <c r="M106" s="78">
        <f t="shared" si="18"/>
        <v>2.6</v>
      </c>
      <c r="N106" s="80">
        <f t="shared" si="19"/>
        <v>2.6</v>
      </c>
      <c r="O106" s="92">
        <f>IF(AND('Indicator Data'!AJ108="No data",'Indicator Data'!AK108="No data"),0,SUM('Indicator Data'!AJ108:AL108)/1000)</f>
        <v>0</v>
      </c>
      <c r="P106" s="77">
        <f t="shared" si="20"/>
        <v>0</v>
      </c>
      <c r="Q106" s="81">
        <f>O106*1000/'Indicator Data'!BB108</f>
        <v>0</v>
      </c>
      <c r="R106" s="77">
        <f t="shared" si="21"/>
        <v>0</v>
      </c>
      <c r="S106" s="82">
        <f t="shared" si="22"/>
        <v>0</v>
      </c>
      <c r="T106" s="77">
        <f>IF('Indicator Data'!AB108="No data","x",ROUND(IF('Indicator Data'!AB108&gt;T$195,10,IF('Indicator Data'!AB108&lt;T$194,0,10-(T$195-'Indicator Data'!AB108)/(T$195-T$194)*10)),1))</f>
        <v>0.2</v>
      </c>
      <c r="U106" s="77">
        <f>IF('Indicator Data'!AA108="No data","x",ROUND(IF('Indicator Data'!AA108&gt;U$195,10,IF('Indicator Data'!AA108&lt;U$194,0,10-(U$195-'Indicator Data'!AA108)/(U$195-U$194)*10)),1))</f>
        <v>0.7</v>
      </c>
      <c r="V106" s="77" t="str">
        <f>IF('Indicator Data'!AD108="No data","x",ROUND(IF('Indicator Data'!AD108&gt;V$195,10,IF('Indicator Data'!AD108&lt;V$194,0,10-(V$195-'Indicator Data'!AD108)/(V$195-V$194)*10)),1))</f>
        <v>x</v>
      </c>
      <c r="W106" s="78">
        <f t="shared" si="23"/>
        <v>0.5</v>
      </c>
      <c r="X106" s="77">
        <f>IF('Indicator Data'!W108="No data","x",ROUND(IF('Indicator Data'!W108&gt;X$195,10,IF('Indicator Data'!W108&lt;X$194,0,10-(X$195-'Indicator Data'!W108)/(X$195-X$194)*10)),1))</f>
        <v>0.8</v>
      </c>
      <c r="Y106" s="77">
        <f>IF('Indicator Data'!X108="No data","x",ROUND(IF('Indicator Data'!X108&gt;Y$195,10,IF('Indicator Data'!X108&lt;Y$194,0,10-(Y$195-'Indicator Data'!X108)/(Y$195-Y$194)*10)),1))</f>
        <v>4</v>
      </c>
      <c r="Z106" s="78">
        <f t="shared" si="24"/>
        <v>2.4</v>
      </c>
      <c r="AA106" s="92">
        <f>('Indicator Data'!AI108+'Indicator Data'!AH108*0.5+'Indicator Data'!AG108*0.25)/1000</f>
        <v>0</v>
      </c>
      <c r="AB106" s="83">
        <f>AA106*1000/'Indicator Data'!BB108</f>
        <v>0</v>
      </c>
      <c r="AC106" s="78">
        <f t="shared" si="25"/>
        <v>0</v>
      </c>
      <c r="AD106" s="77">
        <f>IF('Indicator Data'!AM108="No data","x",ROUND(IF('Indicator Data'!AM108&lt;$AD$194,10,IF('Indicator Data'!AM108&gt;$AD$195,0,($AD$195-'Indicator Data'!AM108)/($AD$195-$AD$194)*10)),1))</f>
        <v>2.5</v>
      </c>
      <c r="AE106" s="77">
        <f>IF('Indicator Data'!AN108="No data","x",ROUND(IF('Indicator Data'!AN108&gt;$AE$195,10,IF('Indicator Data'!AN108&lt;$AE$194,0,10-($AE$195-'Indicator Data'!AN108)/($AE$195-$AE$194)*10)),1))</f>
        <v>0.1</v>
      </c>
      <c r="AF106" s="84">
        <f>IF('Indicator Data'!AO108="No data","x",ROUND(IF('Indicator Data'!AO108&gt;$AF$195,10,IF('Indicator Data'!AO108&lt;$AF$194,0,10-($AF$195-'Indicator Data'!AO108)/($AF$195-$AF$194)*10)),1))</f>
        <v>2.8</v>
      </c>
      <c r="AG106" s="84">
        <f>IF('Indicator Data'!AP108="No data","x",ROUND(IF('Indicator Data'!AP108&gt;$AG$195,10,IF('Indicator Data'!AP108&lt;$AG$194,0,10-($AG$195-'Indicator Data'!AP108)/($AG$195-$AG$194)*10)),1))</f>
        <v>7.1</v>
      </c>
      <c r="AH106" s="77">
        <f t="shared" si="26"/>
        <v>3.7</v>
      </c>
      <c r="AI106" s="78">
        <f t="shared" si="27"/>
        <v>2.1</v>
      </c>
      <c r="AJ106" s="85">
        <f t="shared" si="28"/>
        <v>1.3</v>
      </c>
      <c r="AK106" s="86">
        <f t="shared" si="29"/>
        <v>0.7</v>
      </c>
    </row>
    <row r="107" spans="1:37" s="4" customFormat="1" x14ac:dyDescent="0.25">
      <c r="A107" s="131" t="s">
        <v>197</v>
      </c>
      <c r="B107" s="63" t="s">
        <v>196</v>
      </c>
      <c r="C107" s="77">
        <f>ROUND(IF('Indicator Data'!Q109="No data",IF((0.1233*LN('Indicator Data'!BA109)-0.4559)&gt;C$195,0,IF((0.1233*LN('Indicator Data'!BA109)-0.4559)&lt;C$194,10,(C$195-(0.1233*LN('Indicator Data'!BA109)-0.4559))/(C$195-C$194)*10)),IF('Indicator Data'!Q109&gt;C$195,0,IF('Indicator Data'!Q109&lt;C$194,10,(C$195-'Indicator Data'!Q109)/(C$195-C$194)*10))),1)</f>
        <v>8.4</v>
      </c>
      <c r="D107" s="77">
        <f>IF('Indicator Data'!R109="No data","x",ROUND((IF('Indicator Data'!R109&gt;D$195,10,IF('Indicator Data'!R109&lt;D$194,0,10-(D$195-'Indicator Data'!R109)/(D$195-D$194)*10))),1))</f>
        <v>10</v>
      </c>
      <c r="E107" s="78">
        <f t="shared" si="15"/>
        <v>9.4</v>
      </c>
      <c r="F107" s="77">
        <f>IF('Indicator Data'!AE109="No data","x",ROUND(IF('Indicator Data'!AE109&gt;F$195,10,IF('Indicator Data'!AE109&lt;F$194,0,10-(F$195-'Indicator Data'!AE109)/(F$195-F$194)*10)),1))</f>
        <v>9</v>
      </c>
      <c r="G107" s="77">
        <f>IF('Indicator Data'!AF109="No data","x",ROUND(IF('Indicator Data'!AF109&gt;G$195,10,IF('Indicator Data'!AF109&lt;G$194,0,10-(G$195-'Indicator Data'!AF109)/(G$195-G$194)*10)),1))</f>
        <v>2</v>
      </c>
      <c r="H107" s="78">
        <f t="shared" si="16"/>
        <v>5.5</v>
      </c>
      <c r="I107" s="79">
        <f>SUM(IF('Indicator Data'!S109=0,0,'Indicator Data'!S109/1000000),SUM('Indicator Data'!T109:U109))</f>
        <v>3306.325456</v>
      </c>
      <c r="J107" s="79">
        <f>I107/'Indicator Data'!BB109*1000000</f>
        <v>209.68276623617859</v>
      </c>
      <c r="K107" s="77">
        <f t="shared" si="17"/>
        <v>4.2</v>
      </c>
      <c r="L107" s="77">
        <f>IF('Indicator Data'!V109="No data","x",ROUND(IF('Indicator Data'!V109&gt;L$195,10,IF('Indicator Data'!V109&lt;L$194,0,10-(L$195-'Indicator Data'!V109)/(L$195-L$194)*10)),1))</f>
        <v>8.6999999999999993</v>
      </c>
      <c r="M107" s="78">
        <f t="shared" si="18"/>
        <v>6.5</v>
      </c>
      <c r="N107" s="80">
        <f t="shared" si="19"/>
        <v>7.7</v>
      </c>
      <c r="O107" s="92">
        <f>IF(AND('Indicator Data'!AJ109="No data",'Indicator Data'!AK109="No data"),0,SUM('Indicator Data'!AJ109:AL109)/1000)</f>
        <v>154.999</v>
      </c>
      <c r="P107" s="77">
        <f t="shared" si="20"/>
        <v>7.3</v>
      </c>
      <c r="Q107" s="81">
        <f>O107*1000/'Indicator Data'!BB109</f>
        <v>9.8298305827281655E-3</v>
      </c>
      <c r="R107" s="77">
        <f t="shared" si="21"/>
        <v>5.6</v>
      </c>
      <c r="S107" s="82">
        <f t="shared" si="22"/>
        <v>6.5</v>
      </c>
      <c r="T107" s="77">
        <f>IF('Indicator Data'!AB109="No data","x",ROUND(IF('Indicator Data'!AB109&gt;T$195,10,IF('Indicator Data'!AB109&lt;T$194,0,10-(T$195-'Indicator Data'!AB109)/(T$195-T$194)*10)),1))</f>
        <v>1.8</v>
      </c>
      <c r="U107" s="77">
        <f>IF('Indicator Data'!AA109="No data","x",ROUND(IF('Indicator Data'!AA109&gt;U$195,10,IF('Indicator Data'!AA109&lt;U$194,0,10-(U$195-'Indicator Data'!AA109)/(U$195-U$194)*10)),1))</f>
        <v>1.1000000000000001</v>
      </c>
      <c r="V107" s="77">
        <f>IF('Indicator Data'!AD109="No data","x",ROUND(IF('Indicator Data'!AD109&gt;V$195,10,IF('Indicator Data'!AD109&lt;V$194,0,10-(V$195-'Indicator Data'!AD109)/(V$195-V$194)*10)),1))</f>
        <v>10</v>
      </c>
      <c r="W107" s="78">
        <f t="shared" si="23"/>
        <v>4.3</v>
      </c>
      <c r="X107" s="77">
        <f>IF('Indicator Data'!W109="No data","x",ROUND(IF('Indicator Data'!W109&gt;X$195,10,IF('Indicator Data'!W109&lt;X$194,0,10-(X$195-'Indicator Data'!W109)/(X$195-X$194)*10)),1))</f>
        <v>9.4</v>
      </c>
      <c r="Y107" s="77">
        <f>IF('Indicator Data'!X109="No data","x",ROUND(IF('Indicator Data'!X109&gt;Y$195,10,IF('Indicator Data'!X109&lt;Y$194,0,10-(Y$195-'Indicator Data'!X109)/(Y$195-Y$194)*10)),1))</f>
        <v>6.2</v>
      </c>
      <c r="Z107" s="78">
        <f t="shared" si="24"/>
        <v>7.8</v>
      </c>
      <c r="AA107" s="92">
        <f>('Indicator Data'!AI109+'Indicator Data'!AH109*0.5+'Indicator Data'!AG109*0.25)/1000</f>
        <v>11.503500000000001</v>
      </c>
      <c r="AB107" s="83">
        <f>AA107*1000/'Indicator Data'!BB109</f>
        <v>7.2953668158125826E-4</v>
      </c>
      <c r="AC107" s="78">
        <f t="shared" si="25"/>
        <v>0.1</v>
      </c>
      <c r="AD107" s="77">
        <f>IF('Indicator Data'!AM109="No data","x",ROUND(IF('Indicator Data'!AM109&lt;$AD$194,10,IF('Indicator Data'!AM109&gt;$AD$195,0,($AD$195-'Indicator Data'!AM109)/($AD$195-$AD$194)*10)),1))</f>
        <v>1.7</v>
      </c>
      <c r="AE107" s="77">
        <f>IF('Indicator Data'!AN109="No data","x",ROUND(IF('Indicator Data'!AN109&gt;$AE$195,10,IF('Indicator Data'!AN109&lt;$AE$194,0,10-($AE$195-'Indicator Data'!AN109)/($AE$195-$AE$194)*10)),1))</f>
        <v>0</v>
      </c>
      <c r="AF107" s="84">
        <f>IF('Indicator Data'!AO109="No data","x",ROUND(IF('Indicator Data'!AO109&gt;$AF$195,10,IF('Indicator Data'!AO109&lt;$AF$194,0,10-($AF$195-'Indicator Data'!AO109)/($AF$195-$AF$194)*10)),1))</f>
        <v>7.4</v>
      </c>
      <c r="AG107" s="84">
        <f>IF('Indicator Data'!AP109="No data","x",ROUND(IF('Indicator Data'!AP109&gt;$AG$195,10,IF('Indicator Data'!AP109&lt;$AG$194,0,10-($AG$195-'Indicator Data'!AP109)/($AG$195-$AG$194)*10)),1))</f>
        <v>4.7</v>
      </c>
      <c r="AH107" s="77">
        <f t="shared" si="26"/>
        <v>6.9</v>
      </c>
      <c r="AI107" s="78">
        <f t="shared" si="27"/>
        <v>2.9</v>
      </c>
      <c r="AJ107" s="85">
        <f t="shared" si="28"/>
        <v>4.4000000000000004</v>
      </c>
      <c r="AK107" s="86">
        <f t="shared" si="29"/>
        <v>5.5</v>
      </c>
    </row>
    <row r="108" spans="1:37" s="4" customFormat="1" x14ac:dyDescent="0.25">
      <c r="A108" s="131" t="s">
        <v>199</v>
      </c>
      <c r="B108" s="63" t="s">
        <v>198</v>
      </c>
      <c r="C108" s="77">
        <f>ROUND(IF('Indicator Data'!Q110="No data",IF((0.1233*LN('Indicator Data'!BA110)-0.4559)&gt;C$195,0,IF((0.1233*LN('Indicator Data'!BA110)-0.4559)&lt;C$194,10,(C$195-(0.1233*LN('Indicator Data'!BA110)-0.4559))/(C$195-C$194)*10)),IF('Indicator Data'!Q110&gt;C$195,0,IF('Indicator Data'!Q110&lt;C$194,10,(C$195-'Indicator Data'!Q110)/(C$195-C$194)*10))),1)</f>
        <v>1.9</v>
      </c>
      <c r="D108" s="77" t="str">
        <f>IF('Indicator Data'!R110="No data","x",ROUND((IF('Indicator Data'!R110&gt;D$195,10,IF('Indicator Data'!R110&lt;D$194,0,10-(D$195-'Indicator Data'!R110)/(D$195-D$194)*10))),1))</f>
        <v>x</v>
      </c>
      <c r="E108" s="78">
        <f t="shared" si="15"/>
        <v>1.9</v>
      </c>
      <c r="F108" s="77">
        <f>IF('Indicator Data'!AE110="No data","x",ROUND(IF('Indicator Data'!AE110&gt;F$195,10,IF('Indicator Data'!AE110&lt;F$194,0,10-(F$195-'Indicator Data'!AE110)/(F$195-F$194)*10)),1))</f>
        <v>2.9</v>
      </c>
      <c r="G108" s="77" t="str">
        <f>IF('Indicator Data'!AF110="No data","x",ROUND(IF('Indicator Data'!AF110&gt;G$195,10,IF('Indicator Data'!AF110&lt;G$194,0,10-(G$195-'Indicator Data'!AF110)/(G$195-G$194)*10)),1))</f>
        <v>x</v>
      </c>
      <c r="H108" s="78">
        <f t="shared" si="16"/>
        <v>2.9</v>
      </c>
      <c r="I108" s="79">
        <f>SUM(IF('Indicator Data'!S110=0,0,'Indicator Data'!S110/1000000),SUM('Indicator Data'!T110:U110))</f>
        <v>0</v>
      </c>
      <c r="J108" s="79">
        <f>I108/'Indicator Data'!BB110*1000000</f>
        <v>0</v>
      </c>
      <c r="K108" s="77">
        <f t="shared" si="17"/>
        <v>0</v>
      </c>
      <c r="L108" s="77">
        <f>IF('Indicator Data'!V110="No data","x",ROUND(IF('Indicator Data'!V110&gt;L$195,10,IF('Indicator Data'!V110&lt;L$194,0,10-(L$195-'Indicator Data'!V110)/(L$195-L$194)*10)),1))</f>
        <v>0</v>
      </c>
      <c r="M108" s="78">
        <f t="shared" si="18"/>
        <v>0</v>
      </c>
      <c r="N108" s="80">
        <f t="shared" si="19"/>
        <v>1.7</v>
      </c>
      <c r="O108" s="92">
        <f>IF(AND('Indicator Data'!AJ110="No data",'Indicator Data'!AK110="No data"),0,SUM('Indicator Data'!AJ110:AL110)/1000)</f>
        <v>6.0949999999999998</v>
      </c>
      <c r="P108" s="77">
        <f t="shared" si="20"/>
        <v>2.6</v>
      </c>
      <c r="Q108" s="81">
        <f>O108*1000/'Indicator Data'!BB110</f>
        <v>1.42605123021778E-2</v>
      </c>
      <c r="R108" s="77">
        <f t="shared" si="21"/>
        <v>6.1</v>
      </c>
      <c r="S108" s="82">
        <f t="shared" si="22"/>
        <v>4.4000000000000004</v>
      </c>
      <c r="T108" s="77">
        <f>IF('Indicator Data'!AB110="No data","x",ROUND(IF('Indicator Data'!AB110&gt;T$195,10,IF('Indicator Data'!AB110&lt;T$194,0,10-(T$195-'Indicator Data'!AB110)/(T$195-T$194)*10)),1))</f>
        <v>0.2</v>
      </c>
      <c r="U108" s="77">
        <f>IF('Indicator Data'!AA110="No data","x",ROUND(IF('Indicator Data'!AA110&gt;U$195,10,IF('Indicator Data'!AA110&lt;U$194,0,10-(U$195-'Indicator Data'!AA110)/(U$195-U$194)*10)),1))</f>
        <v>0.2</v>
      </c>
      <c r="V108" s="77" t="str">
        <f>IF('Indicator Data'!AD110="No data","x",ROUND(IF('Indicator Data'!AD110&gt;V$195,10,IF('Indicator Data'!AD110&lt;V$194,0,10-(V$195-'Indicator Data'!AD110)/(V$195-V$194)*10)),1))</f>
        <v>x</v>
      </c>
      <c r="W108" s="78">
        <f t="shared" si="23"/>
        <v>0.2</v>
      </c>
      <c r="X108" s="77">
        <f>IF('Indicator Data'!W110="No data","x",ROUND(IF('Indicator Data'!W110&gt;X$195,10,IF('Indicator Data'!W110&lt;X$194,0,10-(X$195-'Indicator Data'!W110)/(X$195-X$194)*10)),1))</f>
        <v>0.5</v>
      </c>
      <c r="Y108" s="77" t="str">
        <f>IF('Indicator Data'!X110="No data","x",ROUND(IF('Indicator Data'!X110&gt;Y$195,10,IF('Indicator Data'!X110&lt;Y$194,0,10-(Y$195-'Indicator Data'!X110)/(Y$195-Y$194)*10)),1))</f>
        <v>x</v>
      </c>
      <c r="Z108" s="78">
        <f t="shared" si="24"/>
        <v>0.5</v>
      </c>
      <c r="AA108" s="92">
        <f>('Indicator Data'!AI110+'Indicator Data'!AH110*0.5+'Indicator Data'!AG110*0.25)/1000</f>
        <v>0</v>
      </c>
      <c r="AB108" s="83">
        <f>AA108*1000/'Indicator Data'!BB110</f>
        <v>0</v>
      </c>
      <c r="AC108" s="78">
        <f t="shared" si="25"/>
        <v>0</v>
      </c>
      <c r="AD108" s="77">
        <f>IF('Indicator Data'!AM110="No data","x",ROUND(IF('Indicator Data'!AM110&lt;$AD$194,10,IF('Indicator Data'!AM110&gt;$AD$195,0,($AD$195-'Indicator Data'!AM110)/($AD$195-$AD$194)*10)),1))</f>
        <v>1.9</v>
      </c>
      <c r="AE108" s="77">
        <f>IF('Indicator Data'!AN110="No data","x",ROUND(IF('Indicator Data'!AN110&gt;$AE$195,10,IF('Indicator Data'!AN110&lt;$AE$194,0,10-($AE$195-'Indicator Data'!AN110)/($AE$195-$AE$194)*10)),1))</f>
        <v>0</v>
      </c>
      <c r="AF108" s="84">
        <f>IF('Indicator Data'!AO110="No data","x",ROUND(IF('Indicator Data'!AO110&gt;$AF$195,10,IF('Indicator Data'!AO110&lt;$AF$194,0,10-($AF$195-'Indicator Data'!AO110)/($AF$195-$AF$194)*10)),1))</f>
        <v>1.8</v>
      </c>
      <c r="AG108" s="84">
        <f>IF('Indicator Data'!AP110="No data","x",ROUND(IF('Indicator Data'!AP110&gt;$AG$195,10,IF('Indicator Data'!AP110&lt;$AG$194,0,10-($AG$195-'Indicator Data'!AP110)/($AG$195-$AG$194)*10)),1))</f>
        <v>4.3</v>
      </c>
      <c r="AH108" s="77">
        <f t="shared" si="26"/>
        <v>2.2999999999999998</v>
      </c>
      <c r="AI108" s="78">
        <f t="shared" si="27"/>
        <v>1.4</v>
      </c>
      <c r="AJ108" s="85">
        <f t="shared" si="28"/>
        <v>0.5</v>
      </c>
      <c r="AK108" s="86">
        <f t="shared" si="29"/>
        <v>2.7</v>
      </c>
    </row>
    <row r="109" spans="1:37" s="4" customFormat="1" x14ac:dyDescent="0.25">
      <c r="A109" s="131" t="s">
        <v>201</v>
      </c>
      <c r="B109" s="63" t="s">
        <v>200</v>
      </c>
      <c r="C109" s="77">
        <f>ROUND(IF('Indicator Data'!Q111="No data",IF((0.1233*LN('Indicator Data'!BA111)-0.4559)&gt;C$195,0,IF((0.1233*LN('Indicator Data'!BA111)-0.4559)&lt;C$194,10,(C$195-(0.1233*LN('Indicator Data'!BA111)-0.4559))/(C$195-C$194)*10)),IF('Indicator Data'!Q111&gt;C$195,0,IF('Indicator Data'!Q111&lt;C$194,10,(C$195-'Indicator Data'!Q111)/(C$195-C$194)*10))),1)</f>
        <v>6.2</v>
      </c>
      <c r="D109" s="77" t="str">
        <f>IF('Indicator Data'!R111="No data","x",ROUND((IF('Indicator Data'!R111&gt;D$195,10,IF('Indicator Data'!R111&lt;D$194,0,10-(D$195-'Indicator Data'!R111)/(D$195-D$194)*10))),1))</f>
        <v>x</v>
      </c>
      <c r="E109" s="78">
        <f t="shared" si="15"/>
        <v>6.2</v>
      </c>
      <c r="F109" s="77" t="str">
        <f>IF('Indicator Data'!AE111="No data","x",ROUND(IF('Indicator Data'!AE111&gt;F$195,10,IF('Indicator Data'!AE111&lt;F$194,0,10-(F$195-'Indicator Data'!AE111)/(F$195-F$194)*10)),1))</f>
        <v>x</v>
      </c>
      <c r="G109" s="77" t="str">
        <f>IF('Indicator Data'!AF111="No data","x",ROUND(IF('Indicator Data'!AF111&gt;G$195,10,IF('Indicator Data'!AF111&lt;G$194,0,10-(G$195-'Indicator Data'!AF111)/(G$195-G$194)*10)),1))</f>
        <v>x</v>
      </c>
      <c r="H109" s="78" t="str">
        <f t="shared" si="16"/>
        <v>x</v>
      </c>
      <c r="I109" s="79">
        <f>SUM(IF('Indicator Data'!S111=0,0,'Indicator Data'!S111/1000000),SUM('Indicator Data'!T111:U111))</f>
        <v>176.15864300000001</v>
      </c>
      <c r="J109" s="79">
        <f>I109/'Indicator Data'!BB111*1000000</f>
        <v>3338.1081444705528</v>
      </c>
      <c r="K109" s="77">
        <f t="shared" si="17"/>
        <v>10</v>
      </c>
      <c r="L109" s="77">
        <f>IF('Indicator Data'!V111="No data","x",ROUND(IF('Indicator Data'!V111&gt;L$195,10,IF('Indicator Data'!V111&lt;L$194,0,10-(L$195-'Indicator Data'!V111)/(L$195-L$194)*10)),1))</f>
        <v>10</v>
      </c>
      <c r="M109" s="78">
        <f t="shared" si="18"/>
        <v>10</v>
      </c>
      <c r="N109" s="80">
        <f t="shared" si="19"/>
        <v>7.5</v>
      </c>
      <c r="O109" s="92">
        <f>IF(AND('Indicator Data'!AJ111="No data",'Indicator Data'!AK111="No data"),0,SUM('Indicator Data'!AJ111:AL111)/1000)</f>
        <v>0</v>
      </c>
      <c r="P109" s="77">
        <f t="shared" si="20"/>
        <v>0</v>
      </c>
      <c r="Q109" s="81">
        <f>O109*1000/'Indicator Data'!BB111</f>
        <v>0</v>
      </c>
      <c r="R109" s="77">
        <f t="shared" si="21"/>
        <v>0</v>
      </c>
      <c r="S109" s="82">
        <f t="shared" si="22"/>
        <v>0</v>
      </c>
      <c r="T109" s="77" t="str">
        <f>IF('Indicator Data'!AB111="No data","x",ROUND(IF('Indicator Data'!AB111&gt;T$195,10,IF('Indicator Data'!AB111&lt;T$194,0,10-(T$195-'Indicator Data'!AB111)/(T$195-T$194)*10)),1))</f>
        <v>x</v>
      </c>
      <c r="U109" s="77">
        <f>IF('Indicator Data'!AA111="No data","x",ROUND(IF('Indicator Data'!AA111&gt;U$195,10,IF('Indicator Data'!AA111&lt;U$194,0,10-(U$195-'Indicator Data'!AA111)/(U$195-U$194)*10)),1))</f>
        <v>6.4</v>
      </c>
      <c r="V109" s="77" t="str">
        <f>IF('Indicator Data'!AD111="No data","x",ROUND(IF('Indicator Data'!AD111&gt;V$195,10,IF('Indicator Data'!AD111&lt;V$194,0,10-(V$195-'Indicator Data'!AD111)/(V$195-V$194)*10)),1))</f>
        <v>x</v>
      </c>
      <c r="W109" s="78">
        <f t="shared" si="23"/>
        <v>6.4</v>
      </c>
      <c r="X109" s="77">
        <f>IF('Indicator Data'!W111="No data","x",ROUND(IF('Indicator Data'!W111&gt;X$195,10,IF('Indicator Data'!W111&lt;X$194,0,10-(X$195-'Indicator Data'!W111)/(X$195-X$194)*10)),1))</f>
        <v>2.9</v>
      </c>
      <c r="Y109" s="77" t="str">
        <f>IF('Indicator Data'!X111="No data","x",ROUND(IF('Indicator Data'!X111&gt;Y$195,10,IF('Indicator Data'!X111&lt;Y$194,0,10-(Y$195-'Indicator Data'!X111)/(Y$195-Y$194)*10)),1))</f>
        <v>x</v>
      </c>
      <c r="Z109" s="78">
        <f t="shared" si="24"/>
        <v>2.9</v>
      </c>
      <c r="AA109" s="92">
        <f>('Indicator Data'!AI111+'Indicator Data'!AH111*0.5+'Indicator Data'!AG111*0.25)/1000</f>
        <v>1.776</v>
      </c>
      <c r="AB109" s="83">
        <f>AA109*1000/'Indicator Data'!BB111</f>
        <v>3.3654210566209354E-2</v>
      </c>
      <c r="AC109" s="78">
        <f t="shared" si="25"/>
        <v>3.4</v>
      </c>
      <c r="AD109" s="77">
        <f>IF('Indicator Data'!AM111="No data","x",ROUND(IF('Indicator Data'!AM111&lt;$AD$194,10,IF('Indicator Data'!AM111&gt;$AD$195,0,($AD$195-'Indicator Data'!AM111)/($AD$195-$AD$194)*10)),1))</f>
        <v>4.8</v>
      </c>
      <c r="AE109" s="77">
        <f>IF('Indicator Data'!AN111="No data","x",ROUND(IF('Indicator Data'!AN111&gt;$AE$195,10,IF('Indicator Data'!AN111&lt;$AE$194,0,10-($AE$195-'Indicator Data'!AN111)/($AE$195-$AE$194)*10)),1))</f>
        <v>3.1</v>
      </c>
      <c r="AF109" s="84" t="str">
        <f>IF('Indicator Data'!AO111="No data","x",ROUND(IF('Indicator Data'!AO111&gt;$AF$195,10,IF('Indicator Data'!AO111&lt;$AF$194,0,10-($AF$195-'Indicator Data'!AO111)/($AF$195-$AF$194)*10)),1))</f>
        <v>x</v>
      </c>
      <c r="AG109" s="84" t="str">
        <f>IF('Indicator Data'!AP111="No data","x",ROUND(IF('Indicator Data'!AP111&gt;$AG$195,10,IF('Indicator Data'!AP111&lt;$AG$194,0,10-($AG$195-'Indicator Data'!AP111)/($AG$195-$AG$194)*10)),1))</f>
        <v>x</v>
      </c>
      <c r="AH109" s="77" t="str">
        <f t="shared" si="26"/>
        <v>x</v>
      </c>
      <c r="AI109" s="78">
        <f t="shared" si="27"/>
        <v>4</v>
      </c>
      <c r="AJ109" s="85">
        <f t="shared" si="28"/>
        <v>4.3</v>
      </c>
      <c r="AK109" s="86">
        <f t="shared" si="29"/>
        <v>2.4</v>
      </c>
    </row>
    <row r="110" spans="1:37" s="4" customFormat="1" x14ac:dyDescent="0.25">
      <c r="A110" s="131" t="s">
        <v>203</v>
      </c>
      <c r="B110" s="63" t="s">
        <v>202</v>
      </c>
      <c r="C110" s="77">
        <f>ROUND(IF('Indicator Data'!Q112="No data",IF((0.1233*LN('Indicator Data'!BA112)-0.4559)&gt;C$195,0,IF((0.1233*LN('Indicator Data'!BA112)-0.4559)&lt;C$194,10,(C$195-(0.1233*LN('Indicator Data'!BA112)-0.4559))/(C$195-C$194)*10)),IF('Indicator Data'!Q112&gt;C$195,0,IF('Indicator Data'!Q112&lt;C$194,10,(C$195-'Indicator Data'!Q112)/(C$195-C$194)*10))),1)</f>
        <v>7.1</v>
      </c>
      <c r="D110" s="77">
        <f>IF('Indicator Data'!R112="No data","x",ROUND((IF('Indicator Data'!R112&gt;D$195,10,IF('Indicator Data'!R112&lt;D$194,0,10-(D$195-'Indicator Data'!R112)/(D$195-D$194)*10))),1))</f>
        <v>6.9</v>
      </c>
      <c r="E110" s="78">
        <f t="shared" si="15"/>
        <v>7</v>
      </c>
      <c r="F110" s="77">
        <f>IF('Indicator Data'!AE112="No data","x",ROUND(IF('Indicator Data'!AE112&gt;F$195,10,IF('Indicator Data'!AE112&lt;F$194,0,10-(F$195-'Indicator Data'!AE112)/(F$195-F$194)*10)),1))</f>
        <v>8.6</v>
      </c>
      <c r="G110" s="77">
        <f>IF('Indicator Data'!AF112="No data","x",ROUND(IF('Indicator Data'!AF112&gt;G$195,10,IF('Indicator Data'!AF112&lt;G$194,0,10-(G$195-'Indicator Data'!AF112)/(G$195-G$194)*10)),1))</f>
        <v>3.9</v>
      </c>
      <c r="H110" s="78">
        <f t="shared" si="16"/>
        <v>6.3</v>
      </c>
      <c r="I110" s="79">
        <f>SUM(IF('Indicator Data'!S112=0,0,'Indicator Data'!S112/1000000),SUM('Indicator Data'!T112:U112))</f>
        <v>926.78041599999995</v>
      </c>
      <c r="J110" s="79">
        <f>I110/'Indicator Data'!BB112*1000000</f>
        <v>232.59892527388297</v>
      </c>
      <c r="K110" s="77">
        <f t="shared" si="17"/>
        <v>4.7</v>
      </c>
      <c r="L110" s="77">
        <f>IF('Indicator Data'!V112="No data","x",ROUND(IF('Indicator Data'!V112&gt;L$195,10,IF('Indicator Data'!V112&lt;L$194,0,10-(L$195-'Indicator Data'!V112)/(L$195-L$194)*10)),1))</f>
        <v>4</v>
      </c>
      <c r="M110" s="78">
        <f t="shared" si="18"/>
        <v>4.4000000000000004</v>
      </c>
      <c r="N110" s="80">
        <f t="shared" si="19"/>
        <v>6.2</v>
      </c>
      <c r="O110" s="92">
        <f>IF(AND('Indicator Data'!AJ112="No data",'Indicator Data'!AK112="No data"),0,SUM('Indicator Data'!AJ112:AL112)/1000)</f>
        <v>76.825000000000003</v>
      </c>
      <c r="P110" s="77">
        <f t="shared" si="20"/>
        <v>6.3</v>
      </c>
      <c r="Q110" s="81">
        <f>O110*1000/'Indicator Data'!BB112</f>
        <v>1.9281171813373816E-2</v>
      </c>
      <c r="R110" s="77">
        <f t="shared" si="21"/>
        <v>6.6</v>
      </c>
      <c r="S110" s="82">
        <f t="shared" si="22"/>
        <v>6.5</v>
      </c>
      <c r="T110" s="77">
        <f>IF('Indicator Data'!AB112="No data","x",ROUND(IF('Indicator Data'!AB112&gt;T$195,10,IF('Indicator Data'!AB112&lt;T$194,0,10-(T$195-'Indicator Data'!AB112)/(T$195-T$194)*10)),1))</f>
        <v>0.8</v>
      </c>
      <c r="U110" s="77">
        <f>IF('Indicator Data'!AA112="No data","x",ROUND(IF('Indicator Data'!AA112&gt;U$195,10,IF('Indicator Data'!AA112&lt;U$194,0,10-(U$195-'Indicator Data'!AA112)/(U$195-U$194)*10)),1))</f>
        <v>2.1</v>
      </c>
      <c r="V110" s="77">
        <f>IF('Indicator Data'!AD112="No data","x",ROUND(IF('Indicator Data'!AD112&gt;V$195,10,IF('Indicator Data'!AD112&lt;V$194,0,10-(V$195-'Indicator Data'!AD112)/(V$195-V$194)*10)),1))</f>
        <v>6.7</v>
      </c>
      <c r="W110" s="78">
        <f t="shared" si="23"/>
        <v>3.2</v>
      </c>
      <c r="X110" s="77">
        <f>IF('Indicator Data'!W112="No data","x",ROUND(IF('Indicator Data'!W112&gt;X$195,10,IF('Indicator Data'!W112&lt;X$194,0,10-(X$195-'Indicator Data'!W112)/(X$195-X$194)*10)),1))</f>
        <v>6.9</v>
      </c>
      <c r="Y110" s="77">
        <f>IF('Indicator Data'!X112="No data","x",ROUND(IF('Indicator Data'!X112&gt;Y$195,10,IF('Indicator Data'!X112&lt;Y$194,0,10-(Y$195-'Indicator Data'!X112)/(Y$195-Y$194)*10)),1))</f>
        <v>4.3</v>
      </c>
      <c r="Z110" s="78">
        <f t="shared" si="24"/>
        <v>5.6</v>
      </c>
      <c r="AA110" s="92">
        <f>('Indicator Data'!AI112+'Indicator Data'!AH112*0.5+'Indicator Data'!AG112*0.25)/1000</f>
        <v>1.0562499999999999</v>
      </c>
      <c r="AB110" s="83">
        <f>AA110*1000/'Indicator Data'!BB112</f>
        <v>2.6509258350635985E-4</v>
      </c>
      <c r="AC110" s="78">
        <f t="shared" si="25"/>
        <v>0</v>
      </c>
      <c r="AD110" s="77">
        <f>IF('Indicator Data'!AM112="No data","x",ROUND(IF('Indicator Data'!AM112&lt;$AD$194,10,IF('Indicator Data'!AM112&gt;$AD$195,0,($AD$195-'Indicator Data'!AM112)/($AD$195-$AD$194)*10)),1))</f>
        <v>2.4</v>
      </c>
      <c r="AE110" s="77">
        <f>IF('Indicator Data'!AN112="No data","x",ROUND(IF('Indicator Data'!AN112&gt;$AE$195,10,IF('Indicator Data'!AN112&lt;$AE$194,0,10-($AE$195-'Indicator Data'!AN112)/($AE$195-$AE$194)*10)),1))</f>
        <v>0.2</v>
      </c>
      <c r="AF110" s="84">
        <f>IF('Indicator Data'!AO112="No data","x",ROUND(IF('Indicator Data'!AO112&gt;$AF$195,10,IF('Indicator Data'!AO112&lt;$AF$194,0,10-($AF$195-'Indicator Data'!AO112)/($AF$195-$AF$194)*10)),1))</f>
        <v>10</v>
      </c>
      <c r="AG110" s="84">
        <f>IF('Indicator Data'!AP112="No data","x",ROUND(IF('Indicator Data'!AP112&gt;$AG$195,10,IF('Indicator Data'!AP112&lt;$AG$194,0,10-($AG$195-'Indicator Data'!AP112)/($AG$195-$AG$194)*10)),1))</f>
        <v>1.6</v>
      </c>
      <c r="AH110" s="77">
        <f t="shared" si="26"/>
        <v>8.3000000000000007</v>
      </c>
      <c r="AI110" s="78">
        <f t="shared" si="27"/>
        <v>3.6</v>
      </c>
      <c r="AJ110" s="85">
        <f t="shared" si="28"/>
        <v>3.3</v>
      </c>
      <c r="AK110" s="86">
        <f t="shared" si="29"/>
        <v>5.0999999999999996</v>
      </c>
    </row>
    <row r="111" spans="1:37" s="4" customFormat="1" x14ac:dyDescent="0.25">
      <c r="A111" s="131" t="s">
        <v>205</v>
      </c>
      <c r="B111" s="63" t="s">
        <v>204</v>
      </c>
      <c r="C111" s="77">
        <f>ROUND(IF('Indicator Data'!Q113="No data",IF((0.1233*LN('Indicator Data'!BA113)-0.4559)&gt;C$195,0,IF((0.1233*LN('Indicator Data'!BA113)-0.4559)&lt;C$194,10,(C$195-(0.1233*LN('Indicator Data'!BA113)-0.4559))/(C$195-C$194)*10)),IF('Indicator Data'!Q113&gt;C$195,0,IF('Indicator Data'!Q113&lt;C$194,10,(C$195-'Indicator Data'!Q113)/(C$195-C$194)*10))),1)</f>
        <v>2.8</v>
      </c>
      <c r="D111" s="77" t="str">
        <f>IF('Indicator Data'!R113="No data","x",ROUND((IF('Indicator Data'!R113&gt;D$195,10,IF('Indicator Data'!R113&lt;D$194,0,10-(D$195-'Indicator Data'!R113)/(D$195-D$194)*10))),1))</f>
        <v>x</v>
      </c>
      <c r="E111" s="78">
        <f t="shared" si="15"/>
        <v>2.8</v>
      </c>
      <c r="F111" s="77">
        <f>IF('Indicator Data'!AE113="No data","x",ROUND(IF('Indicator Data'!AE113&gt;F$195,10,IF('Indicator Data'!AE113&lt;F$194,0,10-(F$195-'Indicator Data'!AE113)/(F$195-F$194)*10)),1))</f>
        <v>5</v>
      </c>
      <c r="G111" s="77">
        <f>IF('Indicator Data'!AF113="No data","x",ROUND(IF('Indicator Data'!AF113&gt;G$195,10,IF('Indicator Data'!AF113&lt;G$194,0,10-(G$195-'Indicator Data'!AF113)/(G$195-G$194)*10)),1))</f>
        <v>2.7</v>
      </c>
      <c r="H111" s="78">
        <f t="shared" si="16"/>
        <v>3.9</v>
      </c>
      <c r="I111" s="79">
        <f>SUM(IF('Indicator Data'!S113=0,0,'Indicator Data'!S113/1000000),SUM('Indicator Data'!T113:U113))</f>
        <v>326.19</v>
      </c>
      <c r="J111" s="79">
        <f>I111/'Indicator Data'!BB113*1000000</f>
        <v>258.68919388326429</v>
      </c>
      <c r="K111" s="77">
        <f t="shared" si="17"/>
        <v>5.2</v>
      </c>
      <c r="L111" s="77">
        <f>IF('Indicator Data'!V113="No data","x",ROUND(IF('Indicator Data'!V113&gt;L$195,10,IF('Indicator Data'!V113&lt;L$194,0,10-(L$195-'Indicator Data'!V113)/(L$195-L$194)*10)),1))</f>
        <v>0.8</v>
      </c>
      <c r="M111" s="78">
        <f t="shared" si="18"/>
        <v>3</v>
      </c>
      <c r="N111" s="80">
        <f t="shared" si="19"/>
        <v>3.1</v>
      </c>
      <c r="O111" s="92">
        <f>IF(AND('Indicator Data'!AJ113="No data",'Indicator Data'!AK113="No data"),0,SUM('Indicator Data'!AJ113:AL113)/1000)</f>
        <v>0</v>
      </c>
      <c r="P111" s="77">
        <f t="shared" si="20"/>
        <v>0</v>
      </c>
      <c r="Q111" s="81">
        <f>O111*1000/'Indicator Data'!BB113</f>
        <v>0</v>
      </c>
      <c r="R111" s="77">
        <f t="shared" si="21"/>
        <v>0</v>
      </c>
      <c r="S111" s="82">
        <f t="shared" si="22"/>
        <v>0</v>
      </c>
      <c r="T111" s="77">
        <f>IF('Indicator Data'!AB113="No data","x",ROUND(IF('Indicator Data'!AB113&gt;T$195,10,IF('Indicator Data'!AB113&lt;T$194,0,10-(T$195-'Indicator Data'!AB113)/(T$195-T$194)*10)),1))</f>
        <v>2.2000000000000002</v>
      </c>
      <c r="U111" s="77">
        <f>IF('Indicator Data'!AA113="No data","x",ROUND(IF('Indicator Data'!AA113&gt;U$195,10,IF('Indicator Data'!AA113&lt;U$194,0,10-(U$195-'Indicator Data'!AA113)/(U$195-U$194)*10)),1))</f>
        <v>0.4</v>
      </c>
      <c r="V111" s="77" t="str">
        <f>IF('Indicator Data'!AD113="No data","x",ROUND(IF('Indicator Data'!AD113&gt;V$195,10,IF('Indicator Data'!AD113&lt;V$194,0,10-(V$195-'Indicator Data'!AD113)/(V$195-V$194)*10)),1))</f>
        <v>x</v>
      </c>
      <c r="W111" s="78">
        <f t="shared" si="23"/>
        <v>1.3</v>
      </c>
      <c r="X111" s="77">
        <f>IF('Indicator Data'!W113="No data","x",ROUND(IF('Indicator Data'!W113&gt;X$195,10,IF('Indicator Data'!W113&lt;X$194,0,10-(X$195-'Indicator Data'!W113)/(X$195-X$194)*10)),1))</f>
        <v>1.1000000000000001</v>
      </c>
      <c r="Y111" s="77" t="str">
        <f>IF('Indicator Data'!X113="No data","x",ROUND(IF('Indicator Data'!X113&gt;Y$195,10,IF('Indicator Data'!X113&lt;Y$194,0,10-(Y$195-'Indicator Data'!X113)/(Y$195-Y$194)*10)),1))</f>
        <v>x</v>
      </c>
      <c r="Z111" s="78">
        <f t="shared" si="24"/>
        <v>1.1000000000000001</v>
      </c>
      <c r="AA111" s="92">
        <f>('Indicator Data'!AI113+'Indicator Data'!AH113*0.5+'Indicator Data'!AG113*0.25)/1000</f>
        <v>2.0500000000000001E-2</v>
      </c>
      <c r="AB111" s="83">
        <f>AA111*1000/'Indicator Data'!BB113</f>
        <v>1.6257789860531954E-5</v>
      </c>
      <c r="AC111" s="78">
        <f t="shared" si="25"/>
        <v>0</v>
      </c>
      <c r="AD111" s="77">
        <f>IF('Indicator Data'!AM113="No data","x",ROUND(IF('Indicator Data'!AM113&lt;$AD$194,10,IF('Indicator Data'!AM113&gt;$AD$195,0,($AD$195-'Indicator Data'!AM113)/($AD$195-$AD$194)*10)),1))</f>
        <v>2.8</v>
      </c>
      <c r="AE111" s="77">
        <f>IF('Indicator Data'!AN113="No data","x",ROUND(IF('Indicator Data'!AN113&gt;$AE$195,10,IF('Indicator Data'!AN113&lt;$AE$194,0,10-($AE$195-'Indicator Data'!AN113)/($AE$195-$AE$194)*10)),1))</f>
        <v>0</v>
      </c>
      <c r="AF111" s="84">
        <f>IF('Indicator Data'!AO113="No data","x",ROUND(IF('Indicator Data'!AO113&gt;$AF$195,10,IF('Indicator Data'!AO113&lt;$AF$194,0,10-($AF$195-'Indicator Data'!AO113)/($AF$195-$AF$194)*10)),1))</f>
        <v>4.3</v>
      </c>
      <c r="AG111" s="84">
        <f>IF('Indicator Data'!AP113="No data","x",ROUND(IF('Indicator Data'!AP113&gt;$AG$195,10,IF('Indicator Data'!AP113&lt;$AG$194,0,10-($AG$195-'Indicator Data'!AP113)/($AG$195-$AG$194)*10)),1))</f>
        <v>5.9</v>
      </c>
      <c r="AH111" s="77">
        <f t="shared" si="26"/>
        <v>4.5999999999999996</v>
      </c>
      <c r="AI111" s="78">
        <f t="shared" si="27"/>
        <v>2.5</v>
      </c>
      <c r="AJ111" s="85">
        <f t="shared" si="28"/>
        <v>1.3</v>
      </c>
      <c r="AK111" s="86">
        <f t="shared" si="29"/>
        <v>0.7</v>
      </c>
    </row>
    <row r="112" spans="1:37" s="4" customFormat="1" x14ac:dyDescent="0.25">
      <c r="A112" s="131" t="s">
        <v>207</v>
      </c>
      <c r="B112" s="63" t="s">
        <v>206</v>
      </c>
      <c r="C112" s="77">
        <f>ROUND(IF('Indicator Data'!Q114="No data",IF((0.1233*LN('Indicator Data'!BA114)-0.4559)&gt;C$195,0,IF((0.1233*LN('Indicator Data'!BA114)-0.4559)&lt;C$194,10,(C$195-(0.1233*LN('Indicator Data'!BA114)-0.4559))/(C$195-C$194)*10)),IF('Indicator Data'!Q114&gt;C$195,0,IF('Indicator Data'!Q114&lt;C$194,10,(C$195-'Indicator Data'!Q114)/(C$195-C$194)*10))),1)</f>
        <v>3</v>
      </c>
      <c r="D112" s="77">
        <f>IF('Indicator Data'!R114="No data","x",ROUND((IF('Indicator Data'!R114&gt;D$195,10,IF('Indicator Data'!R114&lt;D$194,0,10-(D$195-'Indicator Data'!R114)/(D$195-D$194)*10))),1))</f>
        <v>0</v>
      </c>
      <c r="E112" s="78">
        <f t="shared" si="15"/>
        <v>1.6</v>
      </c>
      <c r="F112" s="77">
        <f>IF('Indicator Data'!AE114="No data","x",ROUND(IF('Indicator Data'!AE114&gt;F$195,10,IF('Indicator Data'!AE114&lt;F$194,0,10-(F$195-'Indicator Data'!AE114)/(F$195-F$194)*10)),1))</f>
        <v>5</v>
      </c>
      <c r="G112" s="77">
        <f>IF('Indicator Data'!AF114="No data","x",ROUND(IF('Indicator Data'!AF114&gt;G$195,10,IF('Indicator Data'!AF114&lt;G$194,0,10-(G$195-'Indicator Data'!AF114)/(G$195-G$194)*10)),1))</f>
        <v>5.8</v>
      </c>
      <c r="H112" s="78">
        <f t="shared" si="16"/>
        <v>5.4</v>
      </c>
      <c r="I112" s="79">
        <f>SUM(IF('Indicator Data'!S114=0,0,'Indicator Data'!S114/1000000),SUM('Indicator Data'!T114:U114))</f>
        <v>982.20922199999995</v>
      </c>
      <c r="J112" s="79">
        <f>I112/'Indicator Data'!BB114*1000000</f>
        <v>7.9338889345946164</v>
      </c>
      <c r="K112" s="77">
        <f t="shared" si="17"/>
        <v>0.2</v>
      </c>
      <c r="L112" s="77">
        <f>IF('Indicator Data'!V114="No data","x",ROUND(IF('Indicator Data'!V114&gt;L$195,10,IF('Indicator Data'!V114&lt;L$194,0,10-(L$195-'Indicator Data'!V114)/(L$195-L$194)*10)),1))</f>
        <v>0</v>
      </c>
      <c r="M112" s="78">
        <f t="shared" si="18"/>
        <v>0.1</v>
      </c>
      <c r="N112" s="80">
        <f t="shared" si="19"/>
        <v>2.2000000000000002</v>
      </c>
      <c r="O112" s="92">
        <f>IF(AND('Indicator Data'!AJ114="No data",'Indicator Data'!AK114="No data"),0,SUM('Indicator Data'!AJ114:AL114)/1000)</f>
        <v>283.23700000000002</v>
      </c>
      <c r="P112" s="77">
        <f t="shared" si="20"/>
        <v>8.1999999999999993</v>
      </c>
      <c r="Q112" s="81">
        <f>O112*1000/'Indicator Data'!BB114</f>
        <v>2.2878739578437554E-3</v>
      </c>
      <c r="R112" s="77">
        <f t="shared" si="21"/>
        <v>3.9</v>
      </c>
      <c r="S112" s="82">
        <f t="shared" si="22"/>
        <v>6.1</v>
      </c>
      <c r="T112" s="77">
        <f>IF('Indicator Data'!AB114="No data","x",ROUND(IF('Indicator Data'!AB114&gt;T$195,10,IF('Indicator Data'!AB114&lt;T$194,0,10-(T$195-'Indicator Data'!AB114)/(T$195-T$194)*10)),1))</f>
        <v>0.4</v>
      </c>
      <c r="U112" s="77">
        <f>IF('Indicator Data'!AA114="No data","x",ROUND(IF('Indicator Data'!AA114&gt;U$195,10,IF('Indicator Data'!AA114&lt;U$194,0,10-(U$195-'Indicator Data'!AA114)/(U$195-U$194)*10)),1))</f>
        <v>0.4</v>
      </c>
      <c r="V112" s="77">
        <f>IF('Indicator Data'!AD114="No data","x",ROUND(IF('Indicator Data'!AD114&gt;V$195,10,IF('Indicator Data'!AD114&lt;V$194,0,10-(V$195-'Indicator Data'!AD114)/(V$195-V$194)*10)),1))</f>
        <v>0</v>
      </c>
      <c r="W112" s="78">
        <f t="shared" si="23"/>
        <v>0.3</v>
      </c>
      <c r="X112" s="77">
        <f>IF('Indicator Data'!W114="No data","x",ROUND(IF('Indicator Data'!W114&gt;X$195,10,IF('Indicator Data'!W114&lt;X$194,0,10-(X$195-'Indicator Data'!W114)/(X$195-X$194)*10)),1))</f>
        <v>1.1000000000000001</v>
      </c>
      <c r="Y112" s="77">
        <f>IF('Indicator Data'!X114="No data","x",ROUND(IF('Indicator Data'!X114&gt;Y$195,10,IF('Indicator Data'!X114&lt;Y$194,0,10-(Y$195-'Indicator Data'!X114)/(Y$195-Y$194)*10)),1))</f>
        <v>0.6</v>
      </c>
      <c r="Z112" s="78">
        <f t="shared" si="24"/>
        <v>0.9</v>
      </c>
      <c r="AA112" s="92">
        <f>('Indicator Data'!AI114+'Indicator Data'!AH114*0.5+'Indicator Data'!AG114*0.25)/1000</f>
        <v>93.635999999999996</v>
      </c>
      <c r="AB112" s="83">
        <f>AA112*1000/'Indicator Data'!BB114</f>
        <v>7.5635374586179732E-4</v>
      </c>
      <c r="AC112" s="78">
        <f t="shared" si="25"/>
        <v>0.1</v>
      </c>
      <c r="AD112" s="77">
        <f>IF('Indicator Data'!AM114="No data","x",ROUND(IF('Indicator Data'!AM114&lt;$AD$194,10,IF('Indicator Data'!AM114&gt;$AD$195,0,($AD$195-'Indicator Data'!AM114)/($AD$195-$AD$194)*10)),1))</f>
        <v>2.7</v>
      </c>
      <c r="AE112" s="77">
        <f>IF('Indicator Data'!AN114="No data","x",ROUND(IF('Indicator Data'!AN114&gt;$AE$195,10,IF('Indicator Data'!AN114&lt;$AE$194,0,10-($AE$195-'Indicator Data'!AN114)/($AE$195-$AE$194)*10)),1))</f>
        <v>0</v>
      </c>
      <c r="AF112" s="84">
        <f>IF('Indicator Data'!AO114="No data","x",ROUND(IF('Indicator Data'!AO114&gt;$AF$195,10,IF('Indicator Data'!AO114&lt;$AF$194,0,10-($AF$195-'Indicator Data'!AO114)/($AF$195-$AF$194)*10)),1))</f>
        <v>3</v>
      </c>
      <c r="AG112" s="84">
        <f>IF('Indicator Data'!AP114="No data","x",ROUND(IF('Indicator Data'!AP114&gt;$AG$195,10,IF('Indicator Data'!AP114&lt;$AG$194,0,10-($AG$195-'Indicator Data'!AP114)/($AG$195-$AG$194)*10)),1))</f>
        <v>2.4</v>
      </c>
      <c r="AH112" s="77">
        <f t="shared" si="26"/>
        <v>2.9</v>
      </c>
      <c r="AI112" s="78">
        <f t="shared" si="27"/>
        <v>1.9</v>
      </c>
      <c r="AJ112" s="85">
        <f t="shared" si="28"/>
        <v>0.8</v>
      </c>
      <c r="AK112" s="86">
        <f t="shared" si="29"/>
        <v>3.9</v>
      </c>
    </row>
    <row r="113" spans="1:37" s="4" customFormat="1" x14ac:dyDescent="0.25">
      <c r="A113" s="131" t="s">
        <v>782</v>
      </c>
      <c r="B113" s="63" t="s">
        <v>208</v>
      </c>
      <c r="C113" s="77">
        <f>ROUND(IF('Indicator Data'!Q115="No data",IF((0.1233*LN('Indicator Data'!BA115)-0.4559)&gt;C$195,0,IF((0.1233*LN('Indicator Data'!BA115)-0.4559)&lt;C$194,10,(C$195-(0.1233*LN('Indicator Data'!BA115)-0.4559))/(C$195-C$194)*10)),IF('Indicator Data'!Q115&gt;C$195,0,IF('Indicator Data'!Q115&lt;C$194,10,(C$195-'Indicator Data'!Q115)/(C$195-C$194)*10))),1)</f>
        <v>4.9000000000000004</v>
      </c>
      <c r="D113" s="77" t="str">
        <f>IF('Indicator Data'!R115="No data","x",ROUND((IF('Indicator Data'!R115&gt;D$195,10,IF('Indicator Data'!R115&lt;D$194,0,10-(D$195-'Indicator Data'!R115)/(D$195-D$194)*10))),1))</f>
        <v>x</v>
      </c>
      <c r="E113" s="78">
        <f t="shared" si="15"/>
        <v>4.9000000000000004</v>
      </c>
      <c r="F113" s="77" t="str">
        <f>IF('Indicator Data'!AE115="No data","x",ROUND(IF('Indicator Data'!AE115&gt;F$195,10,IF('Indicator Data'!AE115&lt;F$194,0,10-(F$195-'Indicator Data'!AE115)/(F$195-F$194)*10)),1))</f>
        <v>x</v>
      </c>
      <c r="G113" s="77" t="str">
        <f>IF('Indicator Data'!AF115="No data","x",ROUND(IF('Indicator Data'!AF115&gt;G$195,10,IF('Indicator Data'!AF115&lt;G$194,0,10-(G$195-'Indicator Data'!AF115)/(G$195-G$194)*10)),1))</f>
        <v>x</v>
      </c>
      <c r="H113" s="78" t="str">
        <f t="shared" si="16"/>
        <v>x</v>
      </c>
      <c r="I113" s="79">
        <f>SUM(IF('Indicator Data'!S115=0,0,'Indicator Data'!S115/1000000),SUM('Indicator Data'!T115:U115))</f>
        <v>261.09090299999997</v>
      </c>
      <c r="J113" s="79">
        <f>I113/'Indicator Data'!BB115*1000000</f>
        <v>2512.833152074531</v>
      </c>
      <c r="K113" s="77">
        <f t="shared" si="17"/>
        <v>10</v>
      </c>
      <c r="L113" s="77">
        <f>IF('Indicator Data'!V115="No data","x",ROUND(IF('Indicator Data'!V115&gt;L$195,10,IF('Indicator Data'!V115&lt;L$194,0,10-(L$195-'Indicator Data'!V115)/(L$195-L$194)*10)),1))</f>
        <v>10</v>
      </c>
      <c r="M113" s="78">
        <f t="shared" si="18"/>
        <v>10</v>
      </c>
      <c r="N113" s="80">
        <f t="shared" si="19"/>
        <v>6.6</v>
      </c>
      <c r="O113" s="92">
        <f>IF(AND('Indicator Data'!AJ115="No data",'Indicator Data'!AK115="No data"),0,SUM('Indicator Data'!AJ115:AL115)/1000)</f>
        <v>0</v>
      </c>
      <c r="P113" s="77">
        <f t="shared" si="20"/>
        <v>0</v>
      </c>
      <c r="Q113" s="81">
        <f>O113*1000/'Indicator Data'!BB115</f>
        <v>0</v>
      </c>
      <c r="R113" s="77">
        <f t="shared" si="21"/>
        <v>0</v>
      </c>
      <c r="S113" s="82">
        <f t="shared" si="22"/>
        <v>0</v>
      </c>
      <c r="T113" s="77" t="str">
        <f>IF('Indicator Data'!AB115="No data","x",ROUND(IF('Indicator Data'!AB115&gt;T$195,10,IF('Indicator Data'!AB115&lt;T$194,0,10-(T$195-'Indicator Data'!AB115)/(T$195-T$194)*10)),1))</f>
        <v>x</v>
      </c>
      <c r="U113" s="77">
        <f>IF('Indicator Data'!AA115="No data","x",ROUND(IF('Indicator Data'!AA115&gt;U$195,10,IF('Indicator Data'!AA115&lt;U$194,0,10-(U$195-'Indicator Data'!AA115)/(U$195-U$194)*10)),1))</f>
        <v>3.4</v>
      </c>
      <c r="V113" s="77" t="str">
        <f>IF('Indicator Data'!AD115="No data","x",ROUND(IF('Indicator Data'!AD115&gt;V$195,10,IF('Indicator Data'!AD115&lt;V$194,0,10-(V$195-'Indicator Data'!AD115)/(V$195-V$194)*10)),1))</f>
        <v>x</v>
      </c>
      <c r="W113" s="78">
        <f t="shared" si="23"/>
        <v>3.4</v>
      </c>
      <c r="X113" s="77">
        <f>IF('Indicator Data'!W115="No data","x",ROUND(IF('Indicator Data'!W115&gt;X$195,10,IF('Indicator Data'!W115&lt;X$194,0,10-(X$195-'Indicator Data'!W115)/(X$195-X$194)*10)),1))</f>
        <v>2.8</v>
      </c>
      <c r="Y113" s="77" t="str">
        <f>IF('Indicator Data'!X115="No data","x",ROUND(IF('Indicator Data'!X115&gt;Y$195,10,IF('Indicator Data'!X115&lt;Y$194,0,10-(Y$195-'Indicator Data'!X115)/(Y$195-Y$194)*10)),1))</f>
        <v>x</v>
      </c>
      <c r="Z113" s="78">
        <f t="shared" si="24"/>
        <v>2.8</v>
      </c>
      <c r="AA113" s="92">
        <f>('Indicator Data'!AI115+'Indicator Data'!AH115*0.5+'Indicator Data'!AG115*0.25)/1000</f>
        <v>6</v>
      </c>
      <c r="AB113" s="83">
        <f>AA113*1000/'Indicator Data'!BB115</f>
        <v>5.7746167098158857E-2</v>
      </c>
      <c r="AC113" s="78">
        <f t="shared" si="25"/>
        <v>5.8</v>
      </c>
      <c r="AD113" s="77">
        <f>IF('Indicator Data'!AM115="No data","x",ROUND(IF('Indicator Data'!AM115&lt;$AD$194,10,IF('Indicator Data'!AM115&gt;$AD$195,0,($AD$195-'Indicator Data'!AM115)/($AD$195-$AD$194)*10)),1))</f>
        <v>4.8</v>
      </c>
      <c r="AE113" s="77">
        <f>IF('Indicator Data'!AN115="No data","x",ROUND(IF('Indicator Data'!AN115&gt;$AE$195,10,IF('Indicator Data'!AN115&lt;$AE$194,0,10-($AE$195-'Indicator Data'!AN115)/($AE$195-$AE$194)*10)),1))</f>
        <v>3.1</v>
      </c>
      <c r="AF113" s="84" t="str">
        <f>IF('Indicator Data'!AO115="No data","x",ROUND(IF('Indicator Data'!AO115&gt;$AF$195,10,IF('Indicator Data'!AO115&lt;$AF$194,0,10-($AF$195-'Indicator Data'!AO115)/($AF$195-$AF$194)*10)),1))</f>
        <v>x</v>
      </c>
      <c r="AG113" s="84" t="str">
        <f>IF('Indicator Data'!AP115="No data","x",ROUND(IF('Indicator Data'!AP115&gt;$AG$195,10,IF('Indicator Data'!AP115&lt;$AG$194,0,10-($AG$195-'Indicator Data'!AP115)/($AG$195-$AG$194)*10)),1))</f>
        <v>x</v>
      </c>
      <c r="AH113" s="77" t="str">
        <f t="shared" si="26"/>
        <v>x</v>
      </c>
      <c r="AI113" s="78">
        <f t="shared" si="27"/>
        <v>4</v>
      </c>
      <c r="AJ113" s="85">
        <f t="shared" si="28"/>
        <v>4.0999999999999996</v>
      </c>
      <c r="AK113" s="86">
        <f t="shared" si="29"/>
        <v>2.2999999999999998</v>
      </c>
    </row>
    <row r="114" spans="1:37" s="4" customFormat="1" x14ac:dyDescent="0.25">
      <c r="A114" s="131" t="s">
        <v>885</v>
      </c>
      <c r="B114" s="63" t="s">
        <v>209</v>
      </c>
      <c r="C114" s="77">
        <f>ROUND(IF('Indicator Data'!Q116="No data",IF((0.1233*LN('Indicator Data'!BA116)-0.4559)&gt;C$195,0,IF((0.1233*LN('Indicator Data'!BA116)-0.4559)&lt;C$194,10,(C$195-(0.1233*LN('Indicator Data'!BA116)-0.4559))/(C$195-C$194)*10)),IF('Indicator Data'!Q116&gt;C$195,0,IF('Indicator Data'!Q116&lt;C$194,10,(C$195-'Indicator Data'!Q116)/(C$195-C$194)*10))),1)</f>
        <v>4.4000000000000004</v>
      </c>
      <c r="D114" s="77">
        <f>IF('Indicator Data'!R116="No data","x",ROUND((IF('Indicator Data'!R116&gt;D$195,10,IF('Indicator Data'!R116&lt;D$194,0,10-(D$195-'Indicator Data'!R116)/(D$195-D$194)*10))),1))</f>
        <v>0</v>
      </c>
      <c r="E114" s="78">
        <f t="shared" si="15"/>
        <v>2.5</v>
      </c>
      <c r="F114" s="77">
        <f>IF('Indicator Data'!AE116="No data","x",ROUND(IF('Indicator Data'!AE116&gt;F$195,10,IF('Indicator Data'!AE116&lt;F$194,0,10-(F$195-'Indicator Data'!AE116)/(F$195-F$194)*10)),1))</f>
        <v>4</v>
      </c>
      <c r="G114" s="77">
        <f>IF('Indicator Data'!AF116="No data","x",ROUND(IF('Indicator Data'!AF116&gt;G$195,10,IF('Indicator Data'!AF116&lt;G$194,0,10-(G$195-'Indicator Data'!AF116)/(G$195-G$194)*10)),1))</f>
        <v>1.4</v>
      </c>
      <c r="H114" s="78">
        <f t="shared" si="16"/>
        <v>2.7</v>
      </c>
      <c r="I114" s="79">
        <f>SUM(IF('Indicator Data'!S116=0,0,'Indicator Data'!S116/1000000),SUM('Indicator Data'!T116:U116))</f>
        <v>819.960465</v>
      </c>
      <c r="J114" s="79">
        <f>I114/'Indicator Data'!BB116*1000000</f>
        <v>230.55912298953999</v>
      </c>
      <c r="K114" s="77">
        <f t="shared" si="17"/>
        <v>4.5999999999999996</v>
      </c>
      <c r="L114" s="77">
        <f>IF('Indicator Data'!V116="No data","x",ROUND(IF('Indicator Data'!V116&gt;L$195,10,IF('Indicator Data'!V116&lt;L$194,0,10-(L$195-'Indicator Data'!V116)/(L$195-L$194)*10)),1))</f>
        <v>2.8</v>
      </c>
      <c r="M114" s="78">
        <f t="shared" si="18"/>
        <v>3.7</v>
      </c>
      <c r="N114" s="80">
        <f t="shared" si="19"/>
        <v>2.9</v>
      </c>
      <c r="O114" s="92">
        <f>IF(AND('Indicator Data'!AJ116="No data",'Indicator Data'!AK116="No data"),0,SUM('Indicator Data'!AJ116:AL116)/1000)</f>
        <v>0.33500000000000002</v>
      </c>
      <c r="P114" s="77">
        <f t="shared" si="20"/>
        <v>0</v>
      </c>
      <c r="Q114" s="81">
        <f>O114*1000/'Indicator Data'!BB116</f>
        <v>9.4196378360139461E-5</v>
      </c>
      <c r="R114" s="77">
        <f t="shared" si="21"/>
        <v>1.8</v>
      </c>
      <c r="S114" s="82">
        <f t="shared" si="22"/>
        <v>0.9</v>
      </c>
      <c r="T114" s="77">
        <f>IF('Indicator Data'!AB116="No data","x",ROUND(IF('Indicator Data'!AB116&gt;T$195,10,IF('Indicator Data'!AB116&lt;T$194,0,10-(T$195-'Indicator Data'!AB116)/(T$195-T$194)*10)),1))</f>
        <v>1.2</v>
      </c>
      <c r="U114" s="77">
        <f>IF('Indicator Data'!AA116="No data","x",ROUND(IF('Indicator Data'!AA116&gt;U$195,10,IF('Indicator Data'!AA116&lt;U$194,0,10-(U$195-'Indicator Data'!AA116)/(U$195-U$194)*10)),1))</f>
        <v>2.9</v>
      </c>
      <c r="V114" s="77" t="str">
        <f>IF('Indicator Data'!AD116="No data","x",ROUND(IF('Indicator Data'!AD116&gt;V$195,10,IF('Indicator Data'!AD116&lt;V$194,0,10-(V$195-'Indicator Data'!AD116)/(V$195-V$194)*10)),1))</f>
        <v>x</v>
      </c>
      <c r="W114" s="78">
        <f t="shared" si="23"/>
        <v>2.1</v>
      </c>
      <c r="X114" s="77">
        <f>IF('Indicator Data'!W116="No data","x",ROUND(IF('Indicator Data'!W116&gt;X$195,10,IF('Indicator Data'!W116&lt;X$194,0,10-(X$195-'Indicator Data'!W116)/(X$195-X$194)*10)),1))</f>
        <v>1.2</v>
      </c>
      <c r="Y114" s="77">
        <f>IF('Indicator Data'!X116="No data","x",ROUND(IF('Indicator Data'!X116&gt;Y$195,10,IF('Indicator Data'!X116&lt;Y$194,0,10-(Y$195-'Indicator Data'!X116)/(Y$195-Y$194)*10)),1))</f>
        <v>0.7</v>
      </c>
      <c r="Z114" s="78">
        <f t="shared" si="24"/>
        <v>1</v>
      </c>
      <c r="AA114" s="92">
        <f>('Indicator Data'!AI116+'Indicator Data'!AH116*0.5+'Indicator Data'!AG116*0.25)/1000</f>
        <v>0</v>
      </c>
      <c r="AB114" s="83">
        <f>AA114*1000/'Indicator Data'!BB116</f>
        <v>0</v>
      </c>
      <c r="AC114" s="78">
        <f t="shared" si="25"/>
        <v>0</v>
      </c>
      <c r="AD114" s="77">
        <f>IF('Indicator Data'!AM116="No data","x",ROUND(IF('Indicator Data'!AM116&lt;$AD$194,10,IF('Indicator Data'!AM116&gt;$AD$195,0,($AD$195-'Indicator Data'!AM116)/($AD$195-$AD$194)*10)),1))</f>
        <v>4.5</v>
      </c>
      <c r="AE114" s="77">
        <f>IF('Indicator Data'!AN116="No data","x",ROUND(IF('Indicator Data'!AN116&gt;$AE$195,10,IF('Indicator Data'!AN116&lt;$AE$194,0,10-($AE$195-'Indicator Data'!AN116)/($AE$195-$AE$194)*10)),1))</f>
        <v>0</v>
      </c>
      <c r="AF114" s="84">
        <f>IF('Indicator Data'!AO116="No data","x",ROUND(IF('Indicator Data'!AO116&gt;$AF$195,10,IF('Indicator Data'!AO116&lt;$AF$194,0,10-($AF$195-'Indicator Data'!AO116)/($AF$195-$AF$194)*10)),1))</f>
        <v>4.2</v>
      </c>
      <c r="AG114" s="84">
        <f>IF('Indicator Data'!AP116="No data","x",ROUND(IF('Indicator Data'!AP116&gt;$AG$195,10,IF('Indicator Data'!AP116&lt;$AG$194,0,10-($AG$195-'Indicator Data'!AP116)/($AG$195-$AG$194)*10)),1))</f>
        <v>2.9</v>
      </c>
      <c r="AH114" s="77">
        <f t="shared" si="26"/>
        <v>3.9</v>
      </c>
      <c r="AI114" s="78">
        <f t="shared" si="27"/>
        <v>2.8</v>
      </c>
      <c r="AJ114" s="85">
        <f t="shared" si="28"/>
        <v>1.5</v>
      </c>
      <c r="AK114" s="86">
        <f t="shared" si="29"/>
        <v>1.2</v>
      </c>
    </row>
    <row r="115" spans="1:37" s="4" customFormat="1" x14ac:dyDescent="0.25">
      <c r="A115" s="131" t="s">
        <v>211</v>
      </c>
      <c r="B115" s="63" t="s">
        <v>210</v>
      </c>
      <c r="C115" s="77">
        <f>ROUND(IF('Indicator Data'!Q117="No data",IF((0.1233*LN('Indicator Data'!BA117)-0.4559)&gt;C$195,0,IF((0.1233*LN('Indicator Data'!BA117)-0.4559)&lt;C$194,10,(C$195-(0.1233*LN('Indicator Data'!BA117)-0.4559))/(C$195-C$194)*10)),IF('Indicator Data'!Q117&gt;C$195,0,IF('Indicator Data'!Q117&lt;C$194,10,(C$195-'Indicator Data'!Q117)/(C$195-C$194)*10))),1)</f>
        <v>3.9</v>
      </c>
      <c r="D115" s="77">
        <f>IF('Indicator Data'!R117="No data","x",ROUND((IF('Indicator Data'!R117&gt;D$195,10,IF('Indicator Data'!R117&lt;D$194,0,10-(D$195-'Indicator Data'!R117)/(D$195-D$194)*10))),1))</f>
        <v>0.6</v>
      </c>
      <c r="E115" s="78">
        <f t="shared" si="15"/>
        <v>2.4</v>
      </c>
      <c r="F115" s="77">
        <f>IF('Indicator Data'!AE117="No data","x",ROUND(IF('Indicator Data'!AE117&gt;F$195,10,IF('Indicator Data'!AE117&lt;F$194,0,10-(F$195-'Indicator Data'!AE117)/(F$195-F$194)*10)),1))</f>
        <v>4.3</v>
      </c>
      <c r="G115" s="77">
        <f>IF('Indicator Data'!AF117="No data","x",ROUND(IF('Indicator Data'!AF117&gt;G$195,10,IF('Indicator Data'!AF117&lt;G$194,0,10-(G$195-'Indicator Data'!AF117)/(G$195-G$194)*10)),1))</f>
        <v>2.9</v>
      </c>
      <c r="H115" s="78">
        <f t="shared" si="16"/>
        <v>3.6</v>
      </c>
      <c r="I115" s="79">
        <f>SUM(IF('Indicator Data'!S117=0,0,'Indicator Data'!S117/1000000),SUM('Indicator Data'!T117:U117))</f>
        <v>876.82662299999993</v>
      </c>
      <c r="J115" s="79">
        <f>I115/'Indicator Data'!BB117*1000000</f>
        <v>304.30417798199841</v>
      </c>
      <c r="K115" s="77">
        <f t="shared" si="17"/>
        <v>6.1</v>
      </c>
      <c r="L115" s="77">
        <f>IF('Indicator Data'!V117="No data","x",ROUND(IF('Indicator Data'!V117&gt;L$195,10,IF('Indicator Data'!V117&lt;L$194,0,10-(L$195-'Indicator Data'!V117)/(L$195-L$194)*10)),1))</f>
        <v>2.4</v>
      </c>
      <c r="M115" s="78">
        <f t="shared" si="18"/>
        <v>4.3</v>
      </c>
      <c r="N115" s="80">
        <f t="shared" si="19"/>
        <v>3.2</v>
      </c>
      <c r="O115" s="92">
        <f>IF(AND('Indicator Data'!AJ117="No data",'Indicator Data'!AK117="No data"),0,SUM('Indicator Data'!AJ117:AL117)/1000)</f>
        <v>6.0000000000000001E-3</v>
      </c>
      <c r="P115" s="77">
        <f t="shared" si="20"/>
        <v>0</v>
      </c>
      <c r="Q115" s="81">
        <f>O115*1000/'Indicator Data'!BB117</f>
        <v>2.0823102538162672E-6</v>
      </c>
      <c r="R115" s="77">
        <f t="shared" si="21"/>
        <v>0</v>
      </c>
      <c r="S115" s="82">
        <f t="shared" si="22"/>
        <v>0</v>
      </c>
      <c r="T115" s="77">
        <f>IF('Indicator Data'!AB117="No data","x",ROUND(IF('Indicator Data'!AB117&gt;T$195,10,IF('Indicator Data'!AB117&lt;T$194,0,10-(T$195-'Indicator Data'!AB117)/(T$195-T$194)*10)),1))</f>
        <v>0.2</v>
      </c>
      <c r="U115" s="77">
        <f>IF('Indicator Data'!AA117="No data","x",ROUND(IF('Indicator Data'!AA117&gt;U$195,10,IF('Indicator Data'!AA117&lt;U$194,0,10-(U$195-'Indicator Data'!AA117)/(U$195-U$194)*10)),1))</f>
        <v>3.3</v>
      </c>
      <c r="V115" s="77" t="str">
        <f>IF('Indicator Data'!AD117="No data","x",ROUND(IF('Indicator Data'!AD117&gt;V$195,10,IF('Indicator Data'!AD117&lt;V$194,0,10-(V$195-'Indicator Data'!AD117)/(V$195-V$194)*10)),1))</f>
        <v>x</v>
      </c>
      <c r="W115" s="78">
        <f t="shared" si="23"/>
        <v>1.8</v>
      </c>
      <c r="X115" s="77">
        <f>IF('Indicator Data'!W117="No data","x",ROUND(IF('Indicator Data'!W117&gt;X$195,10,IF('Indicator Data'!W117&lt;X$194,0,10-(X$195-'Indicator Data'!W117)/(X$195-X$194)*10)),1))</f>
        <v>2.4</v>
      </c>
      <c r="Y115" s="77">
        <f>IF('Indicator Data'!X117="No data","x",ROUND(IF('Indicator Data'!X117&gt;Y$195,10,IF('Indicator Data'!X117&lt;Y$194,0,10-(Y$195-'Indicator Data'!X117)/(Y$195-Y$194)*10)),1))</f>
        <v>0.4</v>
      </c>
      <c r="Z115" s="78">
        <f t="shared" si="24"/>
        <v>1.4</v>
      </c>
      <c r="AA115" s="92">
        <f>('Indicator Data'!AI117+'Indicator Data'!AH117*0.5+'Indicator Data'!AG117*0.25)/1000</f>
        <v>0</v>
      </c>
      <c r="AB115" s="83">
        <f>AA115*1000/'Indicator Data'!BB117</f>
        <v>0</v>
      </c>
      <c r="AC115" s="78">
        <f t="shared" si="25"/>
        <v>0</v>
      </c>
      <c r="AD115" s="77">
        <f>IF('Indicator Data'!AM117="No data","x",ROUND(IF('Indicator Data'!AM117&lt;$AD$194,10,IF('Indicator Data'!AM117&gt;$AD$195,0,($AD$195-'Indicator Data'!AM117)/($AD$195-$AD$194)*10)),1))</f>
        <v>5.5</v>
      </c>
      <c r="AE115" s="77">
        <f>IF('Indicator Data'!AN117="No data","x",ROUND(IF('Indicator Data'!AN117&gt;$AE$195,10,IF('Indicator Data'!AN117&lt;$AE$194,0,10-($AE$195-'Indicator Data'!AN117)/($AE$195-$AE$194)*10)),1))</f>
        <v>5.2</v>
      </c>
      <c r="AF115" s="84">
        <f>IF('Indicator Data'!AO117="No data","x",ROUND(IF('Indicator Data'!AO117&gt;$AF$195,10,IF('Indicator Data'!AO117&lt;$AF$194,0,10-($AF$195-'Indicator Data'!AO117)/($AF$195-$AF$194)*10)),1))</f>
        <v>4.2</v>
      </c>
      <c r="AG115" s="84">
        <f>IF('Indicator Data'!AP117="No data","x",ROUND(IF('Indicator Data'!AP117&gt;$AG$195,10,IF('Indicator Data'!AP117&lt;$AG$194,0,10-($AG$195-'Indicator Data'!AP117)/($AG$195-$AG$194)*10)),1))</f>
        <v>8.4</v>
      </c>
      <c r="AH115" s="77">
        <f t="shared" si="26"/>
        <v>5</v>
      </c>
      <c r="AI115" s="78">
        <f t="shared" si="27"/>
        <v>5.2</v>
      </c>
      <c r="AJ115" s="85">
        <f t="shared" si="28"/>
        <v>2.2999999999999998</v>
      </c>
      <c r="AK115" s="86">
        <f t="shared" si="29"/>
        <v>1.2</v>
      </c>
    </row>
    <row r="116" spans="1:37" s="4" customFormat="1" x14ac:dyDescent="0.25">
      <c r="A116" s="131" t="s">
        <v>213</v>
      </c>
      <c r="B116" s="63" t="s">
        <v>212</v>
      </c>
      <c r="C116" s="77">
        <f>ROUND(IF('Indicator Data'!Q118="No data",IF((0.1233*LN('Indicator Data'!BA118)-0.4559)&gt;C$195,0,IF((0.1233*LN('Indicator Data'!BA118)-0.4559)&lt;C$194,10,(C$195-(0.1233*LN('Indicator Data'!BA118)-0.4559))/(C$195-C$194)*10)),IF('Indicator Data'!Q118&gt;C$195,0,IF('Indicator Data'!Q118&lt;C$194,10,(C$195-'Indicator Data'!Q118)/(C$195-C$194)*10))),1)</f>
        <v>2.5</v>
      </c>
      <c r="D116" s="77">
        <f>IF('Indicator Data'!R118="No data","x",ROUND((IF('Indicator Data'!R118&gt;D$195,10,IF('Indicator Data'!R118&lt;D$194,0,10-(D$195-'Indicator Data'!R118)/(D$195-D$194)*10))),1))</f>
        <v>0</v>
      </c>
      <c r="E116" s="78">
        <f t="shared" si="15"/>
        <v>1.3</v>
      </c>
      <c r="F116" s="77" t="str">
        <f>IF('Indicator Data'!AE118="No data","x",ROUND(IF('Indicator Data'!AE118&gt;F$195,10,IF('Indicator Data'!AE118&lt;F$194,0,10-(F$195-'Indicator Data'!AE118)/(F$195-F$194)*10)),1))</f>
        <v>x</v>
      </c>
      <c r="G116" s="77">
        <f>IF('Indicator Data'!AF118="No data","x",ROUND(IF('Indicator Data'!AF118&gt;G$195,10,IF('Indicator Data'!AF118&lt;G$194,0,10-(G$195-'Indicator Data'!AF118)/(G$195-G$194)*10)),1))</f>
        <v>1.4</v>
      </c>
      <c r="H116" s="78">
        <f t="shared" si="16"/>
        <v>1.4</v>
      </c>
      <c r="I116" s="79">
        <f>SUM(IF('Indicator Data'!S118=0,0,'Indicator Data'!S118/1000000),SUM('Indicator Data'!T118:U118))</f>
        <v>230.19</v>
      </c>
      <c r="J116" s="79">
        <f>I116/'Indicator Data'!BB118*1000000</f>
        <v>370.19942103570281</v>
      </c>
      <c r="K116" s="77">
        <f t="shared" si="17"/>
        <v>7.4</v>
      </c>
      <c r="L116" s="77">
        <f>IF('Indicator Data'!V118="No data","x",ROUND(IF('Indicator Data'!V118&gt;L$195,10,IF('Indicator Data'!V118&lt;L$194,0,10-(L$195-'Indicator Data'!V118)/(L$195-L$194)*10)),1))</f>
        <v>1.9</v>
      </c>
      <c r="M116" s="78">
        <f t="shared" si="18"/>
        <v>4.7</v>
      </c>
      <c r="N116" s="80">
        <f t="shared" si="19"/>
        <v>2.2000000000000002</v>
      </c>
      <c r="O116" s="92">
        <f>IF(AND('Indicator Data'!AJ118="No data",'Indicator Data'!AK118="No data"),0,SUM('Indicator Data'!AJ118:AL118)/1000)</f>
        <v>6.4619999999999997</v>
      </c>
      <c r="P116" s="77">
        <f t="shared" si="20"/>
        <v>2.7</v>
      </c>
      <c r="Q116" s="81">
        <f>O116*1000/'Indicator Data'!BB118</f>
        <v>1.0392409134770023E-2</v>
      </c>
      <c r="R116" s="77">
        <f t="shared" si="21"/>
        <v>5.7</v>
      </c>
      <c r="S116" s="82">
        <f t="shared" si="22"/>
        <v>4.2</v>
      </c>
      <c r="T116" s="77" t="str">
        <f>IF('Indicator Data'!AB118="No data","x",ROUND(IF('Indicator Data'!AB118&gt;T$195,10,IF('Indicator Data'!AB118&lt;T$194,0,10-(T$195-'Indicator Data'!AB118)/(T$195-T$194)*10)),1))</f>
        <v>x</v>
      </c>
      <c r="U116" s="77">
        <f>IF('Indicator Data'!AA118="No data","x",ROUND(IF('Indicator Data'!AA118&gt;U$195,10,IF('Indicator Data'!AA118&lt;U$194,0,10-(U$195-'Indicator Data'!AA118)/(U$195-U$194)*10)),1))</f>
        <v>0.4</v>
      </c>
      <c r="V116" s="77" t="str">
        <f>IF('Indicator Data'!AD118="No data","x",ROUND(IF('Indicator Data'!AD118&gt;V$195,10,IF('Indicator Data'!AD118&lt;V$194,0,10-(V$195-'Indicator Data'!AD118)/(V$195-V$194)*10)),1))</f>
        <v>x</v>
      </c>
      <c r="W116" s="78">
        <f t="shared" si="23"/>
        <v>0.4</v>
      </c>
      <c r="X116" s="77">
        <f>IF('Indicator Data'!W118="No data","x",ROUND(IF('Indicator Data'!W118&gt;X$195,10,IF('Indicator Data'!W118&lt;X$194,0,10-(X$195-'Indicator Data'!W118)/(X$195-X$194)*10)),1))</f>
        <v>0.4</v>
      </c>
      <c r="Y116" s="77">
        <f>IF('Indicator Data'!X118="No data","x",ROUND(IF('Indicator Data'!X118&gt;Y$195,10,IF('Indicator Data'!X118&lt;Y$194,0,10-(Y$195-'Indicator Data'!X118)/(Y$195-Y$194)*10)),1))</f>
        <v>0.2</v>
      </c>
      <c r="Z116" s="78">
        <f t="shared" si="24"/>
        <v>0.3</v>
      </c>
      <c r="AA116" s="92">
        <f>('Indicator Data'!AI118+'Indicator Data'!AH118*0.5+'Indicator Data'!AG118*0.25)/1000</f>
        <v>0</v>
      </c>
      <c r="AB116" s="83">
        <f>AA116*1000/'Indicator Data'!BB118</f>
        <v>0</v>
      </c>
      <c r="AC116" s="78">
        <f t="shared" si="25"/>
        <v>0</v>
      </c>
      <c r="AD116" s="77">
        <f>IF('Indicator Data'!AM118="No data","x",ROUND(IF('Indicator Data'!AM118&lt;$AD$194,10,IF('Indicator Data'!AM118&gt;$AD$195,0,($AD$195-'Indicator Data'!AM118)/($AD$195-$AD$194)*10)),1))</f>
        <v>0.4</v>
      </c>
      <c r="AE116" s="77">
        <f>IF('Indicator Data'!AN118="No data","x",ROUND(IF('Indicator Data'!AN118&gt;$AE$195,10,IF('Indicator Data'!AN118&lt;$AE$194,0,10-($AE$195-'Indicator Data'!AN118)/($AE$195-$AE$194)*10)),1))</f>
        <v>0</v>
      </c>
      <c r="AF116" s="84">
        <f>IF('Indicator Data'!AO118="No data","x",ROUND(IF('Indicator Data'!AO118&gt;$AF$195,10,IF('Indicator Data'!AO118&lt;$AF$194,0,10-($AF$195-'Indicator Data'!AO118)/($AF$195-$AF$194)*10)),1))</f>
        <v>5.0999999999999996</v>
      </c>
      <c r="AG116" s="84" t="str">
        <f>IF('Indicator Data'!AP118="No data","x",ROUND(IF('Indicator Data'!AP118&gt;$AG$195,10,IF('Indicator Data'!AP118&lt;$AG$194,0,10-($AG$195-'Indicator Data'!AP118)/($AG$195-$AG$194)*10)),1))</f>
        <v>x</v>
      </c>
      <c r="AH116" s="77">
        <f t="shared" si="26"/>
        <v>5.0999999999999996</v>
      </c>
      <c r="AI116" s="78">
        <f t="shared" si="27"/>
        <v>1.8</v>
      </c>
      <c r="AJ116" s="85">
        <f t="shared" si="28"/>
        <v>0.6</v>
      </c>
      <c r="AK116" s="86">
        <f t="shared" si="29"/>
        <v>2.6</v>
      </c>
    </row>
    <row r="117" spans="1:37" s="4" customFormat="1" x14ac:dyDescent="0.25">
      <c r="A117" s="131" t="s">
        <v>215</v>
      </c>
      <c r="B117" s="63" t="s">
        <v>214</v>
      </c>
      <c r="C117" s="77">
        <f>ROUND(IF('Indicator Data'!Q119="No data",IF((0.1233*LN('Indicator Data'!BA119)-0.4559)&gt;C$195,0,IF((0.1233*LN('Indicator Data'!BA119)-0.4559)&lt;C$194,10,(C$195-(0.1233*LN('Indicator Data'!BA119)-0.4559))/(C$195-C$194)*10)),IF('Indicator Data'!Q119&gt;C$195,0,IF('Indicator Data'!Q119&lt;C$194,10,(C$195-'Indicator Data'!Q119)/(C$195-C$194)*10))),1)</f>
        <v>5.0999999999999996</v>
      </c>
      <c r="D117" s="77" t="str">
        <f>IF('Indicator Data'!R119="No data","x",ROUND((IF('Indicator Data'!R119&gt;D$195,10,IF('Indicator Data'!R119&lt;D$194,0,10-(D$195-'Indicator Data'!R119)/(D$195-D$194)*10))),1))</f>
        <v>x</v>
      </c>
      <c r="E117" s="78">
        <f t="shared" si="15"/>
        <v>5.0999999999999996</v>
      </c>
      <c r="F117" s="77">
        <f>IF('Indicator Data'!AE119="No data","x",ROUND(IF('Indicator Data'!AE119&gt;F$195,10,IF('Indicator Data'!AE119&lt;F$194,0,10-(F$195-'Indicator Data'!AE119)/(F$195-F$194)*10)),1))</f>
        <v>6.1</v>
      </c>
      <c r="G117" s="77">
        <f>IF('Indicator Data'!AF119="No data","x",ROUND(IF('Indicator Data'!AF119&gt;G$195,10,IF('Indicator Data'!AF119&lt;G$194,0,10-(G$195-'Indicator Data'!AF119)/(G$195-G$194)*10)),1))</f>
        <v>4</v>
      </c>
      <c r="H117" s="78">
        <f t="shared" si="16"/>
        <v>5.0999999999999996</v>
      </c>
      <c r="I117" s="79">
        <f>SUM(IF('Indicator Data'!S119=0,0,'Indicator Data'!S119/1000000),SUM('Indicator Data'!T119:U119))</f>
        <v>3544.577984</v>
      </c>
      <c r="J117" s="79">
        <f>I117/'Indicator Data'!BB119*1000000</f>
        <v>105.83069938774204</v>
      </c>
      <c r="K117" s="77">
        <f t="shared" si="17"/>
        <v>2.1</v>
      </c>
      <c r="L117" s="77">
        <f>IF('Indicator Data'!V119="No data","x",ROUND(IF('Indicator Data'!V119&gt;L$195,10,IF('Indicator Data'!V119&lt;L$194,0,10-(L$195-'Indicator Data'!V119)/(L$195-L$194)*10)),1))</f>
        <v>1.3</v>
      </c>
      <c r="M117" s="78">
        <f t="shared" si="18"/>
        <v>1.7</v>
      </c>
      <c r="N117" s="80">
        <f t="shared" si="19"/>
        <v>4.3</v>
      </c>
      <c r="O117" s="92">
        <f>IF(AND('Indicator Data'!AJ119="No data",'Indicator Data'!AK119="No data"),0,SUM('Indicator Data'!AJ119:AL119)/1000)</f>
        <v>1.216</v>
      </c>
      <c r="P117" s="77">
        <f t="shared" si="20"/>
        <v>0.3</v>
      </c>
      <c r="Q117" s="81">
        <f>O117*1000/'Indicator Data'!BB119</f>
        <v>3.63061924540505E-5</v>
      </c>
      <c r="R117" s="77">
        <f t="shared" si="21"/>
        <v>0</v>
      </c>
      <c r="S117" s="82">
        <f t="shared" si="22"/>
        <v>0.2</v>
      </c>
      <c r="T117" s="77">
        <f>IF('Indicator Data'!AB119="No data","x",ROUND(IF('Indicator Data'!AB119&gt;T$195,10,IF('Indicator Data'!AB119&lt;T$194,0,10-(T$195-'Indicator Data'!AB119)/(T$195-T$194)*10)),1))</f>
        <v>0.4</v>
      </c>
      <c r="U117" s="77">
        <f>IF('Indicator Data'!AA119="No data","x",ROUND(IF('Indicator Data'!AA119&gt;U$195,10,IF('Indicator Data'!AA119&lt;U$194,0,10-(U$195-'Indicator Data'!AA119)/(U$195-U$194)*10)),1))</f>
        <v>1.9</v>
      </c>
      <c r="V117" s="77" t="str">
        <f>IF('Indicator Data'!AD119="No data","x",ROUND(IF('Indicator Data'!AD119&gt;V$195,10,IF('Indicator Data'!AD119&lt;V$194,0,10-(V$195-'Indicator Data'!AD119)/(V$195-V$194)*10)),1))</f>
        <v>x</v>
      </c>
      <c r="W117" s="78">
        <f t="shared" si="23"/>
        <v>1.2</v>
      </c>
      <c r="X117" s="77">
        <f>IF('Indicator Data'!W119="No data","x",ROUND(IF('Indicator Data'!W119&gt;X$195,10,IF('Indicator Data'!W119&lt;X$194,0,10-(X$195-'Indicator Data'!W119)/(X$195-X$194)*10)),1))</f>
        <v>2.2999999999999998</v>
      </c>
      <c r="Y117" s="77">
        <f>IF('Indicator Data'!X119="No data","x",ROUND(IF('Indicator Data'!X119&gt;Y$195,10,IF('Indicator Data'!X119&lt;Y$194,0,10-(Y$195-'Indicator Data'!X119)/(Y$195-Y$194)*10)),1))</f>
        <v>0.7</v>
      </c>
      <c r="Z117" s="78">
        <f t="shared" si="24"/>
        <v>1.5</v>
      </c>
      <c r="AA117" s="92">
        <f>('Indicator Data'!AI119+'Indicator Data'!AH119*0.5+'Indicator Data'!AG119*0.25)/1000</f>
        <v>58.5</v>
      </c>
      <c r="AB117" s="83">
        <f>AA117*1000/'Indicator Data'!BB119</f>
        <v>1.7466383705279228E-3</v>
      </c>
      <c r="AC117" s="78">
        <f t="shared" si="25"/>
        <v>0.2</v>
      </c>
      <c r="AD117" s="77">
        <f>IF('Indicator Data'!AM119="No data","x",ROUND(IF('Indicator Data'!AM119&lt;$AD$194,10,IF('Indicator Data'!AM119&gt;$AD$195,0,($AD$195-'Indicator Data'!AM119)/($AD$195-$AD$194)*10)),1))</f>
        <v>0.8</v>
      </c>
      <c r="AE117" s="77">
        <f>IF('Indicator Data'!AN119="No data","x",ROUND(IF('Indicator Data'!AN119&gt;$AE$195,10,IF('Indicator Data'!AN119&lt;$AE$194,0,10-($AE$195-'Indicator Data'!AN119)/($AE$195-$AE$194)*10)),1))</f>
        <v>0</v>
      </c>
      <c r="AF117" s="84">
        <f>IF('Indicator Data'!AO119="No data","x",ROUND(IF('Indicator Data'!AO119&gt;$AF$195,10,IF('Indicator Data'!AO119&lt;$AF$194,0,10-($AF$195-'Indicator Data'!AO119)/($AF$195-$AF$194)*10)),1))</f>
        <v>5.2</v>
      </c>
      <c r="AG117" s="84">
        <f>IF('Indicator Data'!AP119="No data","x",ROUND(IF('Indicator Data'!AP119&gt;$AG$195,10,IF('Indicator Data'!AP119&lt;$AG$194,0,10-($AG$195-'Indicator Data'!AP119)/($AG$195-$AG$194)*10)),1))</f>
        <v>2.5</v>
      </c>
      <c r="AH117" s="77">
        <f t="shared" si="26"/>
        <v>4.7</v>
      </c>
      <c r="AI117" s="78">
        <f t="shared" si="27"/>
        <v>1.8</v>
      </c>
      <c r="AJ117" s="85">
        <f t="shared" si="28"/>
        <v>1.2</v>
      </c>
      <c r="AK117" s="86">
        <f t="shared" si="29"/>
        <v>0.7</v>
      </c>
    </row>
    <row r="118" spans="1:37" s="4" customFormat="1" x14ac:dyDescent="0.25">
      <c r="A118" s="131" t="s">
        <v>217</v>
      </c>
      <c r="B118" s="63" t="s">
        <v>216</v>
      </c>
      <c r="C118" s="77">
        <f>ROUND(IF('Indicator Data'!Q120="No data",IF((0.1233*LN('Indicator Data'!BA120)-0.4559)&gt;C$195,0,IF((0.1233*LN('Indicator Data'!BA120)-0.4559)&lt;C$194,10,(C$195-(0.1233*LN('Indicator Data'!BA120)-0.4559))/(C$195-C$194)*10)),IF('Indicator Data'!Q120&gt;C$195,0,IF('Indicator Data'!Q120&lt;C$194,10,(C$195-'Indicator Data'!Q120)/(C$195-C$194)*10))),1)</f>
        <v>8.6</v>
      </c>
      <c r="D118" s="77">
        <f>IF('Indicator Data'!R120="No data","x",ROUND((IF('Indicator Data'!R120&gt;D$195,10,IF('Indicator Data'!R120&lt;D$194,0,10-(D$195-'Indicator Data'!R120)/(D$195-D$194)*10))),1))</f>
        <v>7.6</v>
      </c>
      <c r="E118" s="78">
        <f t="shared" si="15"/>
        <v>8.1</v>
      </c>
      <c r="F118" s="77">
        <f>IF('Indicator Data'!AE120="No data","x",ROUND(IF('Indicator Data'!AE120&gt;F$195,10,IF('Indicator Data'!AE120&lt;F$194,0,10-(F$195-'Indicator Data'!AE120)/(F$195-F$194)*10)),1))</f>
        <v>8.8000000000000007</v>
      </c>
      <c r="G118" s="77">
        <f>IF('Indicator Data'!AF120="No data","x",ROUND(IF('Indicator Data'!AF120&gt;G$195,10,IF('Indicator Data'!AF120&lt;G$194,0,10-(G$195-'Indicator Data'!AF120)/(G$195-G$194)*10)),1))</f>
        <v>5.2</v>
      </c>
      <c r="H118" s="78">
        <f t="shared" si="16"/>
        <v>7</v>
      </c>
      <c r="I118" s="79">
        <f>SUM(IF('Indicator Data'!S120=0,0,'Indicator Data'!S120/1000000),SUM('Indicator Data'!T120:U120))</f>
        <v>4453.5752149999998</v>
      </c>
      <c r="J118" s="79">
        <f>I118/'Indicator Data'!BB120*1000000</f>
        <v>168.23099325021133</v>
      </c>
      <c r="K118" s="77">
        <f t="shared" si="17"/>
        <v>3.4</v>
      </c>
      <c r="L118" s="77">
        <f>IF('Indicator Data'!V120="No data","x",ROUND(IF('Indicator Data'!V120&gt;L$195,10,IF('Indicator Data'!V120&lt;L$194,0,10-(L$195-'Indicator Data'!V120)/(L$195-L$194)*10)),1))</f>
        <v>9.9</v>
      </c>
      <c r="M118" s="78">
        <f t="shared" si="18"/>
        <v>6.7</v>
      </c>
      <c r="N118" s="80">
        <f t="shared" si="19"/>
        <v>7.5</v>
      </c>
      <c r="O118" s="92">
        <f>IF(AND('Indicator Data'!AJ120="No data",'Indicator Data'!AK120="No data"),0,SUM('Indicator Data'!AJ120:AL120)/1000)</f>
        <v>4.5359999999999996</v>
      </c>
      <c r="P118" s="77">
        <f t="shared" si="20"/>
        <v>2.2000000000000002</v>
      </c>
      <c r="Q118" s="81">
        <f>O118*1000/'Indicator Data'!BB120</f>
        <v>1.7134453748817143E-4</v>
      </c>
      <c r="R118" s="77">
        <f t="shared" si="21"/>
        <v>2.1</v>
      </c>
      <c r="S118" s="82">
        <f t="shared" si="22"/>
        <v>2.2000000000000002</v>
      </c>
      <c r="T118" s="77">
        <f>IF('Indicator Data'!AB120="No data","x",ROUND(IF('Indicator Data'!AB120&gt;T$195,10,IF('Indicator Data'!AB120&lt;T$194,0,10-(T$195-'Indicator Data'!AB120)/(T$195-T$194)*10)),1))</f>
        <v>10</v>
      </c>
      <c r="U118" s="77">
        <f>IF('Indicator Data'!AA120="No data","x",ROUND(IF('Indicator Data'!AA120&gt;U$195,10,IF('Indicator Data'!AA120&lt;U$194,0,10-(U$195-'Indicator Data'!AA120)/(U$195-U$194)*10)),1))</f>
        <v>10</v>
      </c>
      <c r="V118" s="77">
        <f>IF('Indicator Data'!AD120="No data","x",ROUND(IF('Indicator Data'!AD120&gt;V$195,10,IF('Indicator Data'!AD120&lt;V$194,0,10-(V$195-'Indicator Data'!AD120)/(V$195-V$194)*10)),1))</f>
        <v>6.7</v>
      </c>
      <c r="W118" s="78">
        <f t="shared" si="23"/>
        <v>8.9</v>
      </c>
      <c r="X118" s="77">
        <f>IF('Indicator Data'!W120="No data","x",ROUND(IF('Indicator Data'!W120&gt;X$195,10,IF('Indicator Data'!W120&lt;X$194,0,10-(X$195-'Indicator Data'!W120)/(X$195-X$194)*10)),1))</f>
        <v>6.7</v>
      </c>
      <c r="Y118" s="77">
        <f>IF('Indicator Data'!X120="No data","x",ROUND(IF('Indicator Data'!X120&gt;Y$195,10,IF('Indicator Data'!X120&lt;Y$194,0,10-(Y$195-'Indicator Data'!X120)/(Y$195-Y$194)*10)),1))</f>
        <v>4.0999999999999996</v>
      </c>
      <c r="Z118" s="78">
        <f t="shared" si="24"/>
        <v>5.4</v>
      </c>
      <c r="AA118" s="92">
        <f>('Indicator Data'!AI120+'Indicator Data'!AH120*0.5+'Indicator Data'!AG120*0.25)/1000</f>
        <v>215.59350000000001</v>
      </c>
      <c r="AB118" s="83">
        <f>AA118*1000/'Indicator Data'!BB120</f>
        <v>8.1439084089409367E-3</v>
      </c>
      <c r="AC118" s="78">
        <f t="shared" si="25"/>
        <v>0.8</v>
      </c>
      <c r="AD118" s="77">
        <f>IF('Indicator Data'!AM120="No data","x",ROUND(IF('Indicator Data'!AM120&lt;$AD$194,10,IF('Indicator Data'!AM120&gt;$AD$195,0,($AD$195-'Indicator Data'!AM120)/($AD$195-$AD$194)*10)),1))</f>
        <v>5.3</v>
      </c>
      <c r="AE118" s="77">
        <f>IF('Indicator Data'!AN120="No data","x",ROUND(IF('Indicator Data'!AN120&gt;$AE$195,10,IF('Indicator Data'!AN120&lt;$AE$194,0,10-($AE$195-'Indicator Data'!AN120)/($AE$195-$AE$194)*10)),1))</f>
        <v>6.8</v>
      </c>
      <c r="AF118" s="84">
        <f>IF('Indicator Data'!AO120="No data","x",ROUND(IF('Indicator Data'!AO120&gt;$AF$195,10,IF('Indicator Data'!AO120&lt;$AF$194,0,10-($AF$195-'Indicator Data'!AO120)/($AF$195-$AF$194)*10)),1))</f>
        <v>8.5</v>
      </c>
      <c r="AG118" s="84">
        <f>IF('Indicator Data'!AP120="No data","x",ROUND(IF('Indicator Data'!AP120&gt;$AG$195,10,IF('Indicator Data'!AP120&lt;$AG$194,0,10-($AG$195-'Indicator Data'!AP120)/($AG$195-$AG$194)*10)),1))</f>
        <v>3.4</v>
      </c>
      <c r="AH118" s="77">
        <f t="shared" si="26"/>
        <v>7.5</v>
      </c>
      <c r="AI118" s="78">
        <f t="shared" si="27"/>
        <v>6.5</v>
      </c>
      <c r="AJ118" s="85">
        <f t="shared" si="28"/>
        <v>6.2</v>
      </c>
      <c r="AK118" s="86">
        <f t="shared" si="29"/>
        <v>4.5</v>
      </c>
    </row>
    <row r="119" spans="1:37" s="4" customFormat="1" x14ac:dyDescent="0.25">
      <c r="A119" s="131" t="s">
        <v>370</v>
      </c>
      <c r="B119" s="63" t="s">
        <v>218</v>
      </c>
      <c r="C119" s="77">
        <f>ROUND(IF('Indicator Data'!Q121="No data",IF((0.1233*LN('Indicator Data'!BA121)-0.4559)&gt;C$195,0,IF((0.1233*LN('Indicator Data'!BA121)-0.4559)&lt;C$194,10,(C$195-(0.1233*LN('Indicator Data'!BA121)-0.4559))/(C$195-C$194)*10)),IF('Indicator Data'!Q121&gt;C$195,0,IF('Indicator Data'!Q121&lt;C$194,10,(C$195-'Indicator Data'!Q121)/(C$195-C$194)*10))),1)</f>
        <v>6.6</v>
      </c>
      <c r="D119" s="77" t="str">
        <f>IF('Indicator Data'!R121="No data","x",ROUND((IF('Indicator Data'!R121&gt;D$195,10,IF('Indicator Data'!R121&lt;D$194,0,10-(D$195-'Indicator Data'!R121)/(D$195-D$194)*10))),1))</f>
        <v>x</v>
      </c>
      <c r="E119" s="78">
        <f t="shared" si="15"/>
        <v>6.6</v>
      </c>
      <c r="F119" s="77">
        <f>IF('Indicator Data'!AE121="No data","x",ROUND(IF('Indicator Data'!AE121&gt;F$195,10,IF('Indicator Data'!AE121&lt;F$194,0,10-(F$195-'Indicator Data'!AE121)/(F$195-F$194)*10)),1))</f>
        <v>5.7</v>
      </c>
      <c r="G119" s="77" t="str">
        <f>IF('Indicator Data'!AF121="No data","x",ROUND(IF('Indicator Data'!AF121&gt;G$195,10,IF('Indicator Data'!AF121&lt;G$194,0,10-(G$195-'Indicator Data'!AF121)/(G$195-G$194)*10)),1))</f>
        <v>x</v>
      </c>
      <c r="H119" s="78">
        <f t="shared" si="16"/>
        <v>5.7</v>
      </c>
      <c r="I119" s="79">
        <f>SUM(IF('Indicator Data'!S121=0,0,'Indicator Data'!S121/1000000),SUM('Indicator Data'!T121:U121))</f>
        <v>4959.057417</v>
      </c>
      <c r="J119" s="79">
        <f>I119/'Indicator Data'!BB121*1000000</f>
        <v>92.31484752552349</v>
      </c>
      <c r="K119" s="77">
        <f t="shared" si="17"/>
        <v>1.8</v>
      </c>
      <c r="L119" s="77">
        <f>IF('Indicator Data'!V121="No data","x",ROUND(IF('Indicator Data'!V121&gt;L$195,10,IF('Indicator Data'!V121&lt;L$194,0,10-(L$195-'Indicator Data'!V121)/(L$195-L$194)*10)),1))</f>
        <v>4.5999999999999996</v>
      </c>
      <c r="M119" s="78">
        <f t="shared" si="18"/>
        <v>3.2</v>
      </c>
      <c r="N119" s="80">
        <f t="shared" si="19"/>
        <v>5.5</v>
      </c>
      <c r="O119" s="92">
        <f>IF(AND('Indicator Data'!AJ121="No data",'Indicator Data'!AK121="No data"),0,SUM('Indicator Data'!AJ121:AL121)/1000)</f>
        <v>662.40099999999995</v>
      </c>
      <c r="P119" s="77">
        <f t="shared" si="20"/>
        <v>9.4</v>
      </c>
      <c r="Q119" s="81">
        <f>O119*1000/'Indicator Data'!BB121</f>
        <v>1.2330860922507098E-2</v>
      </c>
      <c r="R119" s="77">
        <f t="shared" si="21"/>
        <v>5.9</v>
      </c>
      <c r="S119" s="82">
        <f t="shared" si="22"/>
        <v>7.7</v>
      </c>
      <c r="T119" s="77">
        <f>IF('Indicator Data'!AB121="No data","x",ROUND(IF('Indicator Data'!AB121&gt;T$195,10,IF('Indicator Data'!AB121&lt;T$194,0,10-(T$195-'Indicator Data'!AB121)/(T$195-T$194)*10)),1))</f>
        <v>1.2</v>
      </c>
      <c r="U119" s="77">
        <f>IF('Indicator Data'!AA121="No data","x",ROUND(IF('Indicator Data'!AA121&gt;U$195,10,IF('Indicator Data'!AA121&lt;U$194,0,10-(U$195-'Indicator Data'!AA121)/(U$195-U$194)*10)),1))</f>
        <v>6.8</v>
      </c>
      <c r="V119" s="77">
        <f>IF('Indicator Data'!AD121="No data","x",ROUND(IF('Indicator Data'!AD121&gt;V$195,10,IF('Indicator Data'!AD121&lt;V$194,0,10-(V$195-'Indicator Data'!AD121)/(V$195-V$194)*10)),1))</f>
        <v>1.4</v>
      </c>
      <c r="W119" s="78">
        <f t="shared" si="23"/>
        <v>3.1</v>
      </c>
      <c r="X119" s="77">
        <f>IF('Indicator Data'!W121="No data","x",ROUND(IF('Indicator Data'!W121&gt;X$195,10,IF('Indicator Data'!W121&lt;X$194,0,10-(X$195-'Indicator Data'!W121)/(X$195-X$194)*10)),1))</f>
        <v>3.9</v>
      </c>
      <c r="Y119" s="77">
        <f>IF('Indicator Data'!X121="No data","x",ROUND(IF('Indicator Data'!X121&gt;Y$195,10,IF('Indicator Data'!X121&lt;Y$194,0,10-(Y$195-'Indicator Data'!X121)/(Y$195-Y$194)*10)),1))</f>
        <v>5</v>
      </c>
      <c r="Z119" s="78">
        <f t="shared" si="24"/>
        <v>4.5</v>
      </c>
      <c r="AA119" s="92">
        <f>('Indicator Data'!AI121+'Indicator Data'!AH121*0.5+'Indicator Data'!AG121*0.25)/1000</f>
        <v>108.325</v>
      </c>
      <c r="AB119" s="83">
        <f>AA119*1000/'Indicator Data'!BB121</f>
        <v>2.0165134252976388E-3</v>
      </c>
      <c r="AC119" s="78">
        <f t="shared" si="25"/>
        <v>0.2</v>
      </c>
      <c r="AD119" s="77">
        <f>IF('Indicator Data'!AM121="No data","x",ROUND(IF('Indicator Data'!AM121&lt;$AD$194,10,IF('Indicator Data'!AM121&gt;$AD$195,0,($AD$195-'Indicator Data'!AM121)/($AD$195-$AD$194)*10)),1))</f>
        <v>4.9000000000000004</v>
      </c>
      <c r="AE119" s="77">
        <f>IF('Indicator Data'!AN121="No data","x",ROUND(IF('Indicator Data'!AN121&gt;$AE$195,10,IF('Indicator Data'!AN121&lt;$AE$194,0,10-($AE$195-'Indicator Data'!AN121)/($AE$195-$AE$194)*10)),1))</f>
        <v>3.1</v>
      </c>
      <c r="AF119" s="84">
        <f>IF('Indicator Data'!AO121="No data","x",ROUND(IF('Indicator Data'!AO121&gt;$AF$195,10,IF('Indicator Data'!AO121&lt;$AF$194,0,10-($AF$195-'Indicator Data'!AO121)/($AF$195-$AF$194)*10)),1))</f>
        <v>8.3000000000000007</v>
      </c>
      <c r="AG119" s="84">
        <f>IF('Indicator Data'!AP121="No data","x",ROUND(IF('Indicator Data'!AP121&gt;$AG$195,10,IF('Indicator Data'!AP121&lt;$AG$194,0,10-($AG$195-'Indicator Data'!AP121)/($AG$195-$AG$194)*10)),1))</f>
        <v>4.0999999999999996</v>
      </c>
      <c r="AH119" s="77">
        <f t="shared" si="26"/>
        <v>7.5</v>
      </c>
      <c r="AI119" s="78">
        <f t="shared" si="27"/>
        <v>5.2</v>
      </c>
      <c r="AJ119" s="85">
        <f t="shared" si="28"/>
        <v>3.5</v>
      </c>
      <c r="AK119" s="86">
        <f t="shared" si="29"/>
        <v>6</v>
      </c>
    </row>
    <row r="120" spans="1:37" s="4" customFormat="1" x14ac:dyDescent="0.25">
      <c r="A120" s="131" t="s">
        <v>220</v>
      </c>
      <c r="B120" s="63" t="s">
        <v>219</v>
      </c>
      <c r="C120" s="77">
        <f>ROUND(IF('Indicator Data'!Q122="No data",IF((0.1233*LN('Indicator Data'!BA122)-0.4559)&gt;C$195,0,IF((0.1233*LN('Indicator Data'!BA122)-0.4559)&lt;C$194,10,(C$195-(0.1233*LN('Indicator Data'!BA122)-0.4559))/(C$195-C$194)*10)),IF('Indicator Data'!Q122&gt;C$195,0,IF('Indicator Data'!Q122&lt;C$194,10,(C$195-'Indicator Data'!Q122)/(C$195-C$194)*10))),1)</f>
        <v>5</v>
      </c>
      <c r="D120" s="77">
        <f>IF('Indicator Data'!R122="No data","x",ROUND((IF('Indicator Data'!R122&gt;D$195,10,IF('Indicator Data'!R122&lt;D$194,0,10-(D$195-'Indicator Data'!R122)/(D$195-D$194)*10))),1))</f>
        <v>3.3</v>
      </c>
      <c r="E120" s="78">
        <f t="shared" si="15"/>
        <v>4.2</v>
      </c>
      <c r="F120" s="77">
        <f>IF('Indicator Data'!AE122="No data","x",ROUND(IF('Indicator Data'!AE122&gt;F$195,10,IF('Indicator Data'!AE122&lt;F$194,0,10-(F$195-'Indicator Data'!AE122)/(F$195-F$194)*10)),1))</f>
        <v>6</v>
      </c>
      <c r="G120" s="77">
        <f>IF('Indicator Data'!AF122="No data","x",ROUND(IF('Indicator Data'!AF122&gt;G$195,10,IF('Indicator Data'!AF122&lt;G$194,0,10-(G$195-'Indicator Data'!AF122)/(G$195-G$194)*10)),1))</f>
        <v>9.1</v>
      </c>
      <c r="H120" s="78">
        <f t="shared" si="16"/>
        <v>7.6</v>
      </c>
      <c r="I120" s="79">
        <f>SUM(IF('Indicator Data'!S122=0,0,'Indicator Data'!S122/1000000),SUM('Indicator Data'!T122:U122))</f>
        <v>531.20283400000005</v>
      </c>
      <c r="J120" s="79">
        <f>I120/'Indicator Data'!BB122*1000000</f>
        <v>226.23745692056349</v>
      </c>
      <c r="K120" s="77">
        <f t="shared" si="17"/>
        <v>4.5</v>
      </c>
      <c r="L120" s="77">
        <f>IF('Indicator Data'!V122="No data","x",ROUND(IF('Indicator Data'!V122&gt;L$195,10,IF('Indicator Data'!V122&lt;L$194,0,10-(L$195-'Indicator Data'!V122)/(L$195-L$194)*10)),1))</f>
        <v>1.4</v>
      </c>
      <c r="M120" s="78">
        <f t="shared" si="18"/>
        <v>3</v>
      </c>
      <c r="N120" s="80">
        <f t="shared" si="19"/>
        <v>4.8</v>
      </c>
      <c r="O120" s="92">
        <f>IF(AND('Indicator Data'!AJ122="No data",'Indicator Data'!AK122="No data"),0,SUM('Indicator Data'!AJ122:AL122)/1000)</f>
        <v>1.7809999999999999</v>
      </c>
      <c r="P120" s="77">
        <f t="shared" si="20"/>
        <v>0.8</v>
      </c>
      <c r="Q120" s="81">
        <f>O120*1000/'Indicator Data'!BB122</f>
        <v>7.5852176416574529E-4</v>
      </c>
      <c r="R120" s="77">
        <f t="shared" si="21"/>
        <v>3</v>
      </c>
      <c r="S120" s="82">
        <f t="shared" si="22"/>
        <v>1.9</v>
      </c>
      <c r="T120" s="77">
        <f>IF('Indicator Data'!AB122="No data","x",ROUND(IF('Indicator Data'!AB122&gt;T$195,10,IF('Indicator Data'!AB122&lt;T$194,0,10-(T$195-'Indicator Data'!AB122)/(T$195-T$194)*10)),1))</f>
        <v>10</v>
      </c>
      <c r="U120" s="77">
        <f>IF('Indicator Data'!AA122="No data","x",ROUND(IF('Indicator Data'!AA122&gt;U$195,10,IF('Indicator Data'!AA122&lt;U$194,0,10-(U$195-'Indicator Data'!AA122)/(U$195-U$194)*10)),1))</f>
        <v>10</v>
      </c>
      <c r="V120" s="77">
        <f>IF('Indicator Data'!AD122="No data","x",ROUND(IF('Indicator Data'!AD122&gt;V$195,10,IF('Indicator Data'!AD122&lt;V$194,0,10-(V$195-'Indicator Data'!AD122)/(V$195-V$194)*10)),1))</f>
        <v>1.6</v>
      </c>
      <c r="W120" s="78">
        <f t="shared" si="23"/>
        <v>7.2</v>
      </c>
      <c r="X120" s="77">
        <f>IF('Indicator Data'!W122="No data","x",ROUND(IF('Indicator Data'!W122&gt;X$195,10,IF('Indicator Data'!W122&lt;X$194,0,10-(X$195-'Indicator Data'!W122)/(X$195-X$194)*10)),1))</f>
        <v>3.8</v>
      </c>
      <c r="Y120" s="77">
        <f>IF('Indicator Data'!X122="No data","x",ROUND(IF('Indicator Data'!X122&gt;Y$195,10,IF('Indicator Data'!X122&lt;Y$194,0,10-(Y$195-'Indicator Data'!X122)/(Y$195-Y$194)*10)),1))</f>
        <v>2.9</v>
      </c>
      <c r="Z120" s="78">
        <f t="shared" si="24"/>
        <v>3.4</v>
      </c>
      <c r="AA120" s="92">
        <f>('Indicator Data'!AI122+'Indicator Data'!AH122*0.5+'Indicator Data'!AG122*0.25)/1000</f>
        <v>86.375</v>
      </c>
      <c r="AB120" s="83">
        <f>AA120*1000/'Indicator Data'!BB122</f>
        <v>3.6786814924096717E-2</v>
      </c>
      <c r="AC120" s="78">
        <f t="shared" si="25"/>
        <v>3.7</v>
      </c>
      <c r="AD120" s="77">
        <f>IF('Indicator Data'!AM122="No data","x",ROUND(IF('Indicator Data'!AM122&lt;$AD$194,10,IF('Indicator Data'!AM122&gt;$AD$195,0,($AD$195-'Indicator Data'!AM122)/($AD$195-$AD$194)*10)),1))</f>
        <v>8.1</v>
      </c>
      <c r="AE120" s="77">
        <f>IF('Indicator Data'!AN122="No data","x",ROUND(IF('Indicator Data'!AN122&gt;$AE$195,10,IF('Indicator Data'!AN122&lt;$AE$194,0,10-($AE$195-'Indicator Data'!AN122)/($AE$195-$AE$194)*10)),1))</f>
        <v>10</v>
      </c>
      <c r="AF120" s="84">
        <f>IF('Indicator Data'!AO122="No data","x",ROUND(IF('Indicator Data'!AO122&gt;$AF$195,10,IF('Indicator Data'!AO122&lt;$AF$194,0,10-($AF$195-'Indicator Data'!AO122)/($AF$195-$AF$194)*10)),1))</f>
        <v>2.7</v>
      </c>
      <c r="AG120" s="84">
        <f>IF('Indicator Data'!AP122="No data","x",ROUND(IF('Indicator Data'!AP122&gt;$AG$195,10,IF('Indicator Data'!AP122&lt;$AG$194,0,10-($AG$195-'Indicator Data'!AP122)/($AG$195-$AG$194)*10)),1))</f>
        <v>3.6</v>
      </c>
      <c r="AH120" s="77">
        <f t="shared" si="26"/>
        <v>2.9</v>
      </c>
      <c r="AI120" s="78">
        <f t="shared" si="27"/>
        <v>7</v>
      </c>
      <c r="AJ120" s="85">
        <f t="shared" si="28"/>
        <v>5.6</v>
      </c>
      <c r="AK120" s="86">
        <f t="shared" si="29"/>
        <v>4</v>
      </c>
    </row>
    <row r="121" spans="1:37" s="4" customFormat="1" x14ac:dyDescent="0.25">
      <c r="A121" s="131" t="s">
        <v>222</v>
      </c>
      <c r="B121" s="63" t="s">
        <v>221</v>
      </c>
      <c r="C121" s="77">
        <f>ROUND(IF('Indicator Data'!Q123="No data",IF((0.1233*LN('Indicator Data'!BA123)-0.4559)&gt;C$195,0,IF((0.1233*LN('Indicator Data'!BA123)-0.4559)&lt;C$194,10,(C$195-(0.1233*LN('Indicator Data'!BA123)-0.4559))/(C$195-C$194)*10)),IF('Indicator Data'!Q123&gt;C$195,0,IF('Indicator Data'!Q123&lt;C$194,10,(C$195-'Indicator Data'!Q123)/(C$195-C$194)*10))),1)</f>
        <v>5.5</v>
      </c>
      <c r="D121" s="77" t="str">
        <f>IF('Indicator Data'!R123="No data","x",ROUND((IF('Indicator Data'!R123&gt;D$195,10,IF('Indicator Data'!R123&lt;D$194,0,10-(D$195-'Indicator Data'!R123)/(D$195-D$194)*10))),1))</f>
        <v>x</v>
      </c>
      <c r="E121" s="78">
        <f t="shared" si="15"/>
        <v>5.5</v>
      </c>
      <c r="F121" s="77" t="str">
        <f>IF('Indicator Data'!AE123="No data","x",ROUND(IF('Indicator Data'!AE123&gt;F$195,10,IF('Indicator Data'!AE123&lt;F$194,0,10-(F$195-'Indicator Data'!AE123)/(F$195-F$194)*10)),1))</f>
        <v>x</v>
      </c>
      <c r="G121" s="77" t="str">
        <f>IF('Indicator Data'!AF123="No data","x",ROUND(IF('Indicator Data'!AF123&gt;G$195,10,IF('Indicator Data'!AF123&lt;G$194,0,10-(G$195-'Indicator Data'!AF123)/(G$195-G$194)*10)),1))</f>
        <v>x</v>
      </c>
      <c r="H121" s="78" t="str">
        <f t="shared" si="16"/>
        <v>x</v>
      </c>
      <c r="I121" s="79">
        <f>SUM(IF('Indicator Data'!S123=0,0,'Indicator Data'!S123/1000000),SUM('Indicator Data'!T123:U123))</f>
        <v>64.509999999999991</v>
      </c>
      <c r="J121" s="79">
        <f>I121/'Indicator Data'!BB123*1000000</f>
        <v>6878.8654297291523</v>
      </c>
      <c r="K121" s="77">
        <f t="shared" si="17"/>
        <v>10</v>
      </c>
      <c r="L121" s="77">
        <f>IF('Indicator Data'!V123="No data","x",ROUND(IF('Indicator Data'!V123&gt;L$195,10,IF('Indicator Data'!V123&lt;L$194,0,10-(L$195-'Indicator Data'!V123)/(L$195-L$194)*10)),1))</f>
        <v>0</v>
      </c>
      <c r="M121" s="78">
        <f t="shared" si="18"/>
        <v>5</v>
      </c>
      <c r="N121" s="80">
        <f t="shared" si="19"/>
        <v>5.3</v>
      </c>
      <c r="O121" s="92">
        <f>IF(AND('Indicator Data'!AJ123="No data",'Indicator Data'!AK123="No data"),0,SUM('Indicator Data'!AJ123:AL123)/1000)</f>
        <v>0.38900000000000001</v>
      </c>
      <c r="P121" s="77">
        <f t="shared" si="20"/>
        <v>0</v>
      </c>
      <c r="Q121" s="81">
        <f>O121*1000/'Indicator Data'!BB123</f>
        <v>4.1480059714224783E-2</v>
      </c>
      <c r="R121" s="77">
        <f t="shared" si="21"/>
        <v>8</v>
      </c>
      <c r="S121" s="82">
        <f t="shared" si="22"/>
        <v>4</v>
      </c>
      <c r="T121" s="77" t="str">
        <f>IF('Indicator Data'!AB123="No data","x",ROUND(IF('Indicator Data'!AB123&gt;T$195,10,IF('Indicator Data'!AB123&lt;T$194,0,10-(T$195-'Indicator Data'!AB123)/(T$195-T$194)*10)),1))</f>
        <v>x</v>
      </c>
      <c r="U121" s="77">
        <f>IF('Indicator Data'!AA123="No data","x",ROUND(IF('Indicator Data'!AA123&gt;U$195,10,IF('Indicator Data'!AA123&lt;U$194,0,10-(U$195-'Indicator Data'!AA123)/(U$195-U$194)*10)),1))</f>
        <v>0.9</v>
      </c>
      <c r="V121" s="77" t="str">
        <f>IF('Indicator Data'!AD123="No data","x",ROUND(IF('Indicator Data'!AD123&gt;V$195,10,IF('Indicator Data'!AD123&lt;V$194,0,10-(V$195-'Indicator Data'!AD123)/(V$195-V$194)*10)),1))</f>
        <v>x</v>
      </c>
      <c r="W121" s="78">
        <f t="shared" si="23"/>
        <v>0.9</v>
      </c>
      <c r="X121" s="77">
        <f>IF('Indicator Data'!W123="No data","x",ROUND(IF('Indicator Data'!W123&gt;X$195,10,IF('Indicator Data'!W123&lt;X$194,0,10-(X$195-'Indicator Data'!W123)/(X$195-X$194)*10)),1))</f>
        <v>2.8</v>
      </c>
      <c r="Y121" s="77">
        <f>IF('Indicator Data'!X123="No data","x",ROUND(IF('Indicator Data'!X123&gt;Y$195,10,IF('Indicator Data'!X123&lt;Y$194,0,10-(Y$195-'Indicator Data'!X123)/(Y$195-Y$194)*10)),1))</f>
        <v>1.1000000000000001</v>
      </c>
      <c r="Z121" s="78">
        <f t="shared" si="24"/>
        <v>2</v>
      </c>
      <c r="AA121" s="92">
        <f>('Indicator Data'!AI123+'Indicator Data'!AH123*0.5+'Indicator Data'!AG123*0.25)/1000</f>
        <v>0</v>
      </c>
      <c r="AB121" s="83">
        <f>AA121*1000/'Indicator Data'!BB123</f>
        <v>0</v>
      </c>
      <c r="AC121" s="78">
        <f t="shared" si="25"/>
        <v>0</v>
      </c>
      <c r="AD121" s="77">
        <f>IF('Indicator Data'!AM123="No data","x",ROUND(IF('Indicator Data'!AM123&lt;$AD$194,10,IF('Indicator Data'!AM123&gt;$AD$195,0,($AD$195-'Indicator Data'!AM123)/($AD$195-$AD$194)*10)),1))</f>
        <v>4.8</v>
      </c>
      <c r="AE121" s="77">
        <f>IF('Indicator Data'!AN123="No data","x",ROUND(IF('Indicator Data'!AN123&gt;$AE$195,10,IF('Indicator Data'!AN123&lt;$AE$194,0,10-($AE$195-'Indicator Data'!AN123)/($AE$195-$AE$194)*10)),1))</f>
        <v>3.1</v>
      </c>
      <c r="AF121" s="84" t="str">
        <f>IF('Indicator Data'!AO123="No data","x",ROUND(IF('Indicator Data'!AO123&gt;$AF$195,10,IF('Indicator Data'!AO123&lt;$AF$194,0,10-($AF$195-'Indicator Data'!AO123)/($AF$195-$AF$194)*10)),1))</f>
        <v>x</v>
      </c>
      <c r="AG121" s="84" t="str">
        <f>IF('Indicator Data'!AP123="No data","x",ROUND(IF('Indicator Data'!AP123&gt;$AG$195,10,IF('Indicator Data'!AP123&lt;$AG$194,0,10-($AG$195-'Indicator Data'!AP123)/($AG$195-$AG$194)*10)),1))</f>
        <v>x</v>
      </c>
      <c r="AH121" s="77" t="str">
        <f t="shared" si="26"/>
        <v>x</v>
      </c>
      <c r="AI121" s="78">
        <f t="shared" si="27"/>
        <v>4</v>
      </c>
      <c r="AJ121" s="85">
        <f t="shared" si="28"/>
        <v>1.9</v>
      </c>
      <c r="AK121" s="86">
        <f t="shared" si="29"/>
        <v>3</v>
      </c>
    </row>
    <row r="122" spans="1:37" s="4" customFormat="1" x14ac:dyDescent="0.25">
      <c r="A122" s="131" t="s">
        <v>224</v>
      </c>
      <c r="B122" s="63" t="s">
        <v>223</v>
      </c>
      <c r="C122" s="77">
        <f>ROUND(IF('Indicator Data'!Q124="No data",IF((0.1233*LN('Indicator Data'!BA124)-0.4559)&gt;C$195,0,IF((0.1233*LN('Indicator Data'!BA124)-0.4559)&lt;C$194,10,(C$195-(0.1233*LN('Indicator Data'!BA124)-0.4559))/(C$195-C$194)*10)),IF('Indicator Data'!Q124&gt;C$195,0,IF('Indicator Data'!Q124&lt;C$194,10,(C$195-'Indicator Data'!Q124)/(C$195-C$194)*10))),1)</f>
        <v>6.3</v>
      </c>
      <c r="D122" s="77">
        <f>IF('Indicator Data'!R124="No data","x",ROUND((IF('Indicator Data'!R124&gt;D$195,10,IF('Indicator Data'!R124&lt;D$194,0,10-(D$195-'Indicator Data'!R124)/(D$195-D$194)*10))),1))</f>
        <v>3.3</v>
      </c>
      <c r="E122" s="78">
        <f t="shared" si="15"/>
        <v>5</v>
      </c>
      <c r="F122" s="77">
        <f>IF('Indicator Data'!AE124="No data","x",ROUND(IF('Indicator Data'!AE124&gt;F$195,10,IF('Indicator Data'!AE124&lt;F$194,0,10-(F$195-'Indicator Data'!AE124)/(F$195-F$194)*10)),1))</f>
        <v>6.4</v>
      </c>
      <c r="G122" s="77">
        <f>IF('Indicator Data'!AF124="No data","x",ROUND(IF('Indicator Data'!AF124&gt;G$195,10,IF('Indicator Data'!AF124&lt;G$194,0,10-(G$195-'Indicator Data'!AF124)/(G$195-G$194)*10)),1))</f>
        <v>2</v>
      </c>
      <c r="H122" s="78">
        <f t="shared" si="16"/>
        <v>4.2</v>
      </c>
      <c r="I122" s="79">
        <f>SUM(IF('Indicator Data'!S124=0,0,'Indicator Data'!S124/1000000),SUM('Indicator Data'!T124:U124))</f>
        <v>2124.9629070000001</v>
      </c>
      <c r="J122" s="79">
        <f>I122/'Indicator Data'!BB124*1000000</f>
        <v>75.565682375357113</v>
      </c>
      <c r="K122" s="77">
        <f t="shared" si="17"/>
        <v>1.5</v>
      </c>
      <c r="L122" s="77">
        <f>IF('Indicator Data'!V124="No data","x",ROUND(IF('Indicator Data'!V124&gt;L$195,10,IF('Indicator Data'!V124&lt;L$194,0,10-(L$195-'Indicator Data'!V124)/(L$195-L$194)*10)),1))</f>
        <v>3</v>
      </c>
      <c r="M122" s="78">
        <f t="shared" si="18"/>
        <v>2.2999999999999998</v>
      </c>
      <c r="N122" s="80">
        <f t="shared" si="19"/>
        <v>4.0999999999999996</v>
      </c>
      <c r="O122" s="92">
        <f>IF(AND('Indicator Data'!AJ124="No data",'Indicator Data'!AK124="No data"),0,SUM('Indicator Data'!AJ124:AL124)/1000)</f>
        <v>88.49</v>
      </c>
      <c r="P122" s="77">
        <f t="shared" si="20"/>
        <v>6.5</v>
      </c>
      <c r="Q122" s="81">
        <f>O122*1000/'Indicator Data'!BB124</f>
        <v>3.1467877445614874E-3</v>
      </c>
      <c r="R122" s="77">
        <f t="shared" si="21"/>
        <v>4.2</v>
      </c>
      <c r="S122" s="82">
        <f t="shared" si="22"/>
        <v>5.4</v>
      </c>
      <c r="T122" s="77">
        <f>IF('Indicator Data'!AB124="No data","x",ROUND(IF('Indicator Data'!AB124&gt;T$195,10,IF('Indicator Data'!AB124&lt;T$194,0,10-(T$195-'Indicator Data'!AB124)/(T$195-T$194)*10)),1))</f>
        <v>0.4</v>
      </c>
      <c r="U122" s="77">
        <f>IF('Indicator Data'!AA124="No data","x",ROUND(IF('Indicator Data'!AA124&gt;U$195,10,IF('Indicator Data'!AA124&lt;U$194,0,10-(U$195-'Indicator Data'!AA124)/(U$195-U$194)*10)),1))</f>
        <v>2.8</v>
      </c>
      <c r="V122" s="77">
        <f>IF('Indicator Data'!AD124="No data","x",ROUND(IF('Indicator Data'!AD124&gt;V$195,10,IF('Indicator Data'!AD124&lt;V$194,0,10-(V$195-'Indicator Data'!AD124)/(V$195-V$194)*10)),1))</f>
        <v>0</v>
      </c>
      <c r="W122" s="78">
        <f t="shared" si="23"/>
        <v>1.1000000000000001</v>
      </c>
      <c r="X122" s="77">
        <f>IF('Indicator Data'!W124="No data","x",ROUND(IF('Indicator Data'!W124&gt;X$195,10,IF('Indicator Data'!W124&lt;X$194,0,10-(X$195-'Indicator Data'!W124)/(X$195-X$194)*10)),1))</f>
        <v>3.1</v>
      </c>
      <c r="Y122" s="77">
        <f>IF('Indicator Data'!X124="No data","x",ROUND(IF('Indicator Data'!X124&gt;Y$195,10,IF('Indicator Data'!X124&lt;Y$194,0,10-(Y$195-'Indicator Data'!X124)/(Y$195-Y$194)*10)),1))</f>
        <v>6.5</v>
      </c>
      <c r="Z122" s="78">
        <f t="shared" si="24"/>
        <v>4.8</v>
      </c>
      <c r="AA122" s="92">
        <f>('Indicator Data'!AI124+'Indicator Data'!AH124*0.5+'Indicator Data'!AG124*0.25)/1000</f>
        <v>5757.0652499999997</v>
      </c>
      <c r="AB122" s="83">
        <f>AA122*1000/'Indicator Data'!BB124</f>
        <v>0.20472666259849492</v>
      </c>
      <c r="AC122" s="78">
        <f t="shared" si="25"/>
        <v>10</v>
      </c>
      <c r="AD122" s="77">
        <f>IF('Indicator Data'!AM124="No data","x",ROUND(IF('Indicator Data'!AM124&lt;$AD$194,10,IF('Indicator Data'!AM124&gt;$AD$195,0,($AD$195-'Indicator Data'!AM124)/($AD$195-$AD$194)*10)),1))</f>
        <v>3.9</v>
      </c>
      <c r="AE122" s="77">
        <f>IF('Indicator Data'!AN124="No data","x",ROUND(IF('Indicator Data'!AN124&gt;$AE$195,10,IF('Indicator Data'!AN124&lt;$AE$194,0,10-($AE$195-'Indicator Data'!AN124)/($AE$195-$AE$194)*10)),1))</f>
        <v>0.9</v>
      </c>
      <c r="AF122" s="84">
        <f>IF('Indicator Data'!AO124="No data","x",ROUND(IF('Indicator Data'!AO124&gt;$AF$195,10,IF('Indicator Data'!AO124&lt;$AF$194,0,10-($AF$195-'Indicator Data'!AO124)/($AF$195-$AF$194)*10)),1))</f>
        <v>9.4</v>
      </c>
      <c r="AG122" s="84">
        <f>IF('Indicator Data'!AP124="No data","x",ROUND(IF('Indicator Data'!AP124&gt;$AG$195,10,IF('Indicator Data'!AP124&lt;$AG$194,0,10-($AG$195-'Indicator Data'!AP124)/($AG$195-$AG$194)*10)),1))</f>
        <v>5.0999999999999996</v>
      </c>
      <c r="AH122" s="77">
        <f t="shared" si="26"/>
        <v>8.5</v>
      </c>
      <c r="AI122" s="78">
        <f t="shared" si="27"/>
        <v>4.4000000000000004</v>
      </c>
      <c r="AJ122" s="85">
        <f t="shared" si="28"/>
        <v>6.5</v>
      </c>
      <c r="AK122" s="86">
        <f t="shared" si="29"/>
        <v>6</v>
      </c>
    </row>
    <row r="123" spans="1:37" s="4" customFormat="1" x14ac:dyDescent="0.25">
      <c r="A123" s="131" t="s">
        <v>226</v>
      </c>
      <c r="B123" s="63" t="s">
        <v>225</v>
      </c>
      <c r="C123" s="77">
        <f>ROUND(IF('Indicator Data'!Q125="No data",IF((0.1233*LN('Indicator Data'!BA125)-0.4559)&gt;C$195,0,IF((0.1233*LN('Indicator Data'!BA125)-0.4559)&lt;C$194,10,(C$195-(0.1233*LN('Indicator Data'!BA125)-0.4559))/(C$195-C$194)*10)),IF('Indicator Data'!Q125&gt;C$195,0,IF('Indicator Data'!Q125&lt;C$194,10,(C$195-'Indicator Data'!Q125)/(C$195-C$194)*10))),1)</f>
        <v>0.5</v>
      </c>
      <c r="D123" s="77" t="str">
        <f>IF('Indicator Data'!R125="No data","x",ROUND((IF('Indicator Data'!R125&gt;D$195,10,IF('Indicator Data'!R125&lt;D$194,0,10-(D$195-'Indicator Data'!R125)/(D$195-D$194)*10))),1))</f>
        <v>x</v>
      </c>
      <c r="E123" s="78">
        <f t="shared" si="15"/>
        <v>0.5</v>
      </c>
      <c r="F123" s="77">
        <f>IF('Indicator Data'!AE125="No data","x",ROUND(IF('Indicator Data'!AE125&gt;F$195,10,IF('Indicator Data'!AE125&lt;F$194,0,10-(F$195-'Indicator Data'!AE125)/(F$195-F$194)*10)),1))</f>
        <v>0.8</v>
      </c>
      <c r="G123" s="77">
        <f>IF('Indicator Data'!AF125="No data","x",ROUND(IF('Indicator Data'!AF125&gt;G$195,10,IF('Indicator Data'!AF125&lt;G$194,0,10-(G$195-'Indicator Data'!AF125)/(G$195-G$194)*10)),1))</f>
        <v>1</v>
      </c>
      <c r="H123" s="78">
        <f t="shared" si="16"/>
        <v>0.9</v>
      </c>
      <c r="I123" s="79">
        <f>SUM(IF('Indicator Data'!S125=0,0,'Indicator Data'!S125/1000000),SUM('Indicator Data'!T125:U125))</f>
        <v>0</v>
      </c>
      <c r="J123" s="79">
        <f>I123/'Indicator Data'!BB125*1000000</f>
        <v>0</v>
      </c>
      <c r="K123" s="77">
        <f t="shared" si="17"/>
        <v>0</v>
      </c>
      <c r="L123" s="77">
        <f>IF('Indicator Data'!V125="No data","x",ROUND(IF('Indicator Data'!V125&gt;L$195,10,IF('Indicator Data'!V125&lt;L$194,0,10-(L$195-'Indicator Data'!V125)/(L$195-L$194)*10)),1))</f>
        <v>0</v>
      </c>
      <c r="M123" s="78">
        <f t="shared" si="18"/>
        <v>0</v>
      </c>
      <c r="N123" s="80">
        <f t="shared" si="19"/>
        <v>0.5</v>
      </c>
      <c r="O123" s="92">
        <f>IF(AND('Indicator Data'!AJ125="No data",'Indicator Data'!AK125="No data"),0,SUM('Indicator Data'!AJ125:AL125)/1000)</f>
        <v>82.494</v>
      </c>
      <c r="P123" s="77">
        <f t="shared" si="20"/>
        <v>6.4</v>
      </c>
      <c r="Q123" s="81">
        <f>O123*1000/'Indicator Data'!BB125</f>
        <v>4.8945712764599742E-3</v>
      </c>
      <c r="R123" s="77">
        <f t="shared" si="21"/>
        <v>4.7</v>
      </c>
      <c r="S123" s="82">
        <f t="shared" si="22"/>
        <v>5.6</v>
      </c>
      <c r="T123" s="77">
        <f>IF('Indicator Data'!AB125="No data","x",ROUND(IF('Indicator Data'!AB125&gt;T$195,10,IF('Indicator Data'!AB125&lt;T$194,0,10-(T$195-'Indicator Data'!AB125)/(T$195-T$194)*10)),1))</f>
        <v>0.4</v>
      </c>
      <c r="U123" s="77">
        <f>IF('Indicator Data'!AA125="No data","x",ROUND(IF('Indicator Data'!AA125&gt;U$195,10,IF('Indicator Data'!AA125&lt;U$194,0,10-(U$195-'Indicator Data'!AA125)/(U$195-U$194)*10)),1))</f>
        <v>0.1</v>
      </c>
      <c r="V123" s="77" t="str">
        <f>IF('Indicator Data'!AD125="No data","x",ROUND(IF('Indicator Data'!AD125&gt;V$195,10,IF('Indicator Data'!AD125&lt;V$194,0,10-(V$195-'Indicator Data'!AD125)/(V$195-V$194)*10)),1))</f>
        <v>x</v>
      </c>
      <c r="W123" s="78">
        <f t="shared" si="23"/>
        <v>0.3</v>
      </c>
      <c r="X123" s="77">
        <f>IF('Indicator Data'!W125="No data","x",ROUND(IF('Indicator Data'!W125&gt;X$195,10,IF('Indicator Data'!W125&lt;X$194,0,10-(X$195-'Indicator Data'!W125)/(X$195-X$194)*10)),1))</f>
        <v>0.3</v>
      </c>
      <c r="Y123" s="77" t="str">
        <f>IF('Indicator Data'!X125="No data","x",ROUND(IF('Indicator Data'!X125&gt;Y$195,10,IF('Indicator Data'!X125&lt;Y$194,0,10-(Y$195-'Indicator Data'!X125)/(Y$195-Y$194)*10)),1))</f>
        <v>x</v>
      </c>
      <c r="Z123" s="78">
        <f t="shared" si="24"/>
        <v>0.3</v>
      </c>
      <c r="AA123" s="92">
        <f>('Indicator Data'!AI125+'Indicator Data'!AH125*0.5+'Indicator Data'!AG125*0.25)/1000</f>
        <v>0</v>
      </c>
      <c r="AB123" s="83">
        <f>AA123*1000/'Indicator Data'!BB125</f>
        <v>0</v>
      </c>
      <c r="AC123" s="78">
        <f t="shared" si="25"/>
        <v>0</v>
      </c>
      <c r="AD123" s="77">
        <f>IF('Indicator Data'!AM125="No data","x",ROUND(IF('Indicator Data'!AM125&lt;$AD$194,10,IF('Indicator Data'!AM125&gt;$AD$195,0,($AD$195-'Indicator Data'!AM125)/($AD$195-$AD$194)*10)),1))</f>
        <v>3.6</v>
      </c>
      <c r="AE123" s="77">
        <f>IF('Indicator Data'!AN125="No data","x",ROUND(IF('Indicator Data'!AN125&gt;$AE$195,10,IF('Indicator Data'!AN125&lt;$AE$194,0,10-($AE$195-'Indicator Data'!AN125)/($AE$195-$AE$194)*10)),1))</f>
        <v>0</v>
      </c>
      <c r="AF123" s="84">
        <f>IF('Indicator Data'!AO125="No data","x",ROUND(IF('Indicator Data'!AO125&gt;$AF$195,10,IF('Indicator Data'!AO125&lt;$AF$194,0,10-($AF$195-'Indicator Data'!AO125)/($AF$195-$AF$194)*10)),1))</f>
        <v>0.4</v>
      </c>
      <c r="AG123" s="84">
        <f>IF('Indicator Data'!AP125="No data","x",ROUND(IF('Indicator Data'!AP125&gt;$AG$195,10,IF('Indicator Data'!AP125&lt;$AG$194,0,10-($AG$195-'Indicator Data'!AP125)/($AG$195-$AG$194)*10)),1))</f>
        <v>2.8</v>
      </c>
      <c r="AH123" s="77">
        <f t="shared" si="26"/>
        <v>0.9</v>
      </c>
      <c r="AI123" s="78">
        <f t="shared" si="27"/>
        <v>1.5</v>
      </c>
      <c r="AJ123" s="85">
        <f t="shared" si="28"/>
        <v>0.5</v>
      </c>
      <c r="AK123" s="86">
        <f t="shared" si="29"/>
        <v>3.5</v>
      </c>
    </row>
    <row r="124" spans="1:37" s="4" customFormat="1" x14ac:dyDescent="0.25">
      <c r="A124" s="131" t="s">
        <v>228</v>
      </c>
      <c r="B124" s="63" t="s">
        <v>227</v>
      </c>
      <c r="C124" s="77">
        <f>ROUND(IF('Indicator Data'!Q126="No data",IF((0.1233*LN('Indicator Data'!BA126)-0.4559)&gt;C$195,0,IF((0.1233*LN('Indicator Data'!BA126)-0.4559)&lt;C$194,10,(C$195-(0.1233*LN('Indicator Data'!BA126)-0.4559))/(C$195-C$194)*10)),IF('Indicator Data'!Q126&gt;C$195,0,IF('Indicator Data'!Q126&lt;C$194,10,(C$195-'Indicator Data'!Q126)/(C$195-C$194)*10))),1)</f>
        <v>0.6</v>
      </c>
      <c r="D124" s="77" t="str">
        <f>IF('Indicator Data'!R126="No data","x",ROUND((IF('Indicator Data'!R126&gt;D$195,10,IF('Indicator Data'!R126&lt;D$194,0,10-(D$195-'Indicator Data'!R126)/(D$195-D$194)*10))),1))</f>
        <v>x</v>
      </c>
      <c r="E124" s="78">
        <f t="shared" si="15"/>
        <v>0.6</v>
      </c>
      <c r="F124" s="77">
        <f>IF('Indicator Data'!AE126="No data","x",ROUND(IF('Indicator Data'!AE126&gt;F$195,10,IF('Indicator Data'!AE126&lt;F$194,0,10-(F$195-'Indicator Data'!AE126)/(F$195-F$194)*10)),1))</f>
        <v>2.5</v>
      </c>
      <c r="G124" s="77" t="str">
        <f>IF('Indicator Data'!AF126="No data","x",ROUND(IF('Indicator Data'!AF126&gt;G$195,10,IF('Indicator Data'!AF126&lt;G$194,0,10-(G$195-'Indicator Data'!AF126)/(G$195-G$194)*10)),1))</f>
        <v>x</v>
      </c>
      <c r="H124" s="78">
        <f t="shared" si="16"/>
        <v>2.5</v>
      </c>
      <c r="I124" s="79">
        <f>SUM(IF('Indicator Data'!S126=0,0,'Indicator Data'!S126/1000000),SUM('Indicator Data'!T126:U126))</f>
        <v>0</v>
      </c>
      <c r="J124" s="79">
        <f>I124/'Indicator Data'!BB126*1000000</f>
        <v>0</v>
      </c>
      <c r="K124" s="77">
        <f t="shared" si="17"/>
        <v>0</v>
      </c>
      <c r="L124" s="77">
        <f>IF('Indicator Data'!V126="No data","x",ROUND(IF('Indicator Data'!V126&gt;L$195,10,IF('Indicator Data'!V126&lt;L$194,0,10-(L$195-'Indicator Data'!V126)/(L$195-L$194)*10)),1))</f>
        <v>0</v>
      </c>
      <c r="M124" s="78">
        <f t="shared" si="18"/>
        <v>0</v>
      </c>
      <c r="N124" s="80">
        <f t="shared" si="19"/>
        <v>0.9</v>
      </c>
      <c r="O124" s="92">
        <f>IF(AND('Indicator Data'!AJ126="No data",'Indicator Data'!AK126="No data"),0,SUM('Indicator Data'!AJ126:AL126)/1000)</f>
        <v>1.349</v>
      </c>
      <c r="P124" s="77">
        <f t="shared" si="20"/>
        <v>0.4</v>
      </c>
      <c r="Q124" s="81">
        <f>O124*1000/'Indicator Data'!BB126</f>
        <v>2.9913298002084396E-4</v>
      </c>
      <c r="R124" s="77">
        <f t="shared" si="21"/>
        <v>2.4</v>
      </c>
      <c r="S124" s="82">
        <f t="shared" si="22"/>
        <v>1.4</v>
      </c>
      <c r="T124" s="77">
        <f>IF('Indicator Data'!AB126="No data","x",ROUND(IF('Indicator Data'!AB126&gt;T$195,10,IF('Indicator Data'!AB126&lt;T$194,0,10-(T$195-'Indicator Data'!AB126)/(T$195-T$194)*10)),1))</f>
        <v>0.2</v>
      </c>
      <c r="U124" s="77">
        <f>IF('Indicator Data'!AA126="No data","x",ROUND(IF('Indicator Data'!AA126&gt;U$195,10,IF('Indicator Data'!AA126&lt;U$194,0,10-(U$195-'Indicator Data'!AA126)/(U$195-U$194)*10)),1))</f>
        <v>0.1</v>
      </c>
      <c r="V124" s="77" t="str">
        <f>IF('Indicator Data'!AD126="No data","x",ROUND(IF('Indicator Data'!AD126&gt;V$195,10,IF('Indicator Data'!AD126&lt;V$194,0,10-(V$195-'Indicator Data'!AD126)/(V$195-V$194)*10)),1))</f>
        <v>x</v>
      </c>
      <c r="W124" s="78">
        <f t="shared" si="23"/>
        <v>0.2</v>
      </c>
      <c r="X124" s="77">
        <f>IF('Indicator Data'!W126="No data","x",ROUND(IF('Indicator Data'!W126&gt;X$195,10,IF('Indicator Data'!W126&lt;X$194,0,10-(X$195-'Indicator Data'!W126)/(X$195-X$194)*10)),1))</f>
        <v>0.5</v>
      </c>
      <c r="Y124" s="77" t="str">
        <f>IF('Indicator Data'!X126="No data","x",ROUND(IF('Indicator Data'!X126&gt;Y$195,10,IF('Indicator Data'!X126&lt;Y$194,0,10-(Y$195-'Indicator Data'!X126)/(Y$195-Y$194)*10)),1))</f>
        <v>x</v>
      </c>
      <c r="Z124" s="78">
        <f t="shared" si="24"/>
        <v>0.5</v>
      </c>
      <c r="AA124" s="92">
        <f>('Indicator Data'!AI126+'Indicator Data'!AH126*0.5+'Indicator Data'!AG126*0.25)/1000</f>
        <v>2.7469999999999999</v>
      </c>
      <c r="AB124" s="83">
        <f>AA124*1000/'Indicator Data'!BB126</f>
        <v>6.0913142781116264E-4</v>
      </c>
      <c r="AC124" s="78">
        <f t="shared" si="25"/>
        <v>0.1</v>
      </c>
      <c r="AD124" s="77">
        <f>IF('Indicator Data'!AM126="No data","x",ROUND(IF('Indicator Data'!AM126&lt;$AD$194,10,IF('Indicator Data'!AM126&gt;$AD$195,0,($AD$195-'Indicator Data'!AM126)/($AD$195-$AD$194)*10)),1))</f>
        <v>2.9</v>
      </c>
      <c r="AE124" s="77">
        <f>IF('Indicator Data'!AN126="No data","x",ROUND(IF('Indicator Data'!AN126&gt;$AE$195,10,IF('Indicator Data'!AN126&lt;$AE$194,0,10-($AE$195-'Indicator Data'!AN126)/($AE$195-$AE$194)*10)),1))</f>
        <v>0</v>
      </c>
      <c r="AF124" s="84">
        <f>IF('Indicator Data'!AO126="No data","x",ROUND(IF('Indicator Data'!AO126&gt;$AF$195,10,IF('Indicator Data'!AO126&lt;$AF$194,0,10-($AF$195-'Indicator Data'!AO126)/($AF$195-$AF$194)*10)),1))</f>
        <v>1.1000000000000001</v>
      </c>
      <c r="AG124" s="84" t="str">
        <f>IF('Indicator Data'!AP126="No data","x",ROUND(IF('Indicator Data'!AP126&gt;$AG$195,10,IF('Indicator Data'!AP126&lt;$AG$194,0,10-($AG$195-'Indicator Data'!AP126)/($AG$195-$AG$194)*10)),1))</f>
        <v>x</v>
      </c>
      <c r="AH124" s="77">
        <f t="shared" si="26"/>
        <v>1.1000000000000001</v>
      </c>
      <c r="AI124" s="78">
        <f t="shared" si="27"/>
        <v>1.3</v>
      </c>
      <c r="AJ124" s="85">
        <f t="shared" si="28"/>
        <v>0.5</v>
      </c>
      <c r="AK124" s="86">
        <f t="shared" si="29"/>
        <v>1</v>
      </c>
    </row>
    <row r="125" spans="1:37" s="4" customFormat="1" x14ac:dyDescent="0.25">
      <c r="A125" s="131" t="s">
        <v>230</v>
      </c>
      <c r="B125" s="63" t="s">
        <v>229</v>
      </c>
      <c r="C125" s="77">
        <f>ROUND(IF('Indicator Data'!Q127="No data",IF((0.1233*LN('Indicator Data'!BA127)-0.4559)&gt;C$195,0,IF((0.1233*LN('Indicator Data'!BA127)-0.4559)&lt;C$194,10,(C$195-(0.1233*LN('Indicator Data'!BA127)-0.4559))/(C$195-C$194)*10)),IF('Indicator Data'!Q127&gt;C$195,0,IF('Indicator Data'!Q127&lt;C$194,10,(C$195-'Indicator Data'!Q127)/(C$195-C$194)*10))),1)</f>
        <v>5.2</v>
      </c>
      <c r="D125" s="77">
        <f>IF('Indicator Data'!R127="No data","x",ROUND((IF('Indicator Data'!R127&gt;D$195,10,IF('Indicator Data'!R127&lt;D$194,0,10-(D$195-'Indicator Data'!R127)/(D$195-D$194)*10))),1))</f>
        <v>0.9</v>
      </c>
      <c r="E125" s="78">
        <f t="shared" si="15"/>
        <v>3.3</v>
      </c>
      <c r="F125" s="77">
        <f>IF('Indicator Data'!AE127="No data","x",ROUND(IF('Indicator Data'!AE127&gt;F$195,10,IF('Indicator Data'!AE127&lt;F$194,0,10-(F$195-'Indicator Data'!AE127)/(F$195-F$194)*10)),1))</f>
        <v>6.1</v>
      </c>
      <c r="G125" s="77">
        <f>IF('Indicator Data'!AF127="No data","x",ROUND(IF('Indicator Data'!AF127&gt;G$195,10,IF('Indicator Data'!AF127&lt;G$194,0,10-(G$195-'Indicator Data'!AF127)/(G$195-G$194)*10)),1))</f>
        <v>5.2</v>
      </c>
      <c r="H125" s="78">
        <f t="shared" si="16"/>
        <v>5.7</v>
      </c>
      <c r="I125" s="79">
        <f>SUM(IF('Indicator Data'!S127=0,0,'Indicator Data'!S127/1000000),SUM('Indicator Data'!T127:U127))</f>
        <v>1036.7463279999999</v>
      </c>
      <c r="J125" s="79">
        <f>I125/'Indicator Data'!BB127*1000000</f>
        <v>168.05010901615734</v>
      </c>
      <c r="K125" s="77">
        <f t="shared" si="17"/>
        <v>3.4</v>
      </c>
      <c r="L125" s="77">
        <f>IF('Indicator Data'!V127="No data","x",ROUND(IF('Indicator Data'!V127&gt;L$195,10,IF('Indicator Data'!V127&lt;L$194,0,10-(L$195-'Indicator Data'!V127)/(L$195-L$194)*10)),1))</f>
        <v>3.1</v>
      </c>
      <c r="M125" s="78">
        <f t="shared" si="18"/>
        <v>3.3</v>
      </c>
      <c r="N125" s="80">
        <f t="shared" si="19"/>
        <v>3.9</v>
      </c>
      <c r="O125" s="92">
        <f>IF(AND('Indicator Data'!AJ127="No data",'Indicator Data'!AK127="No data"),0,SUM('Indicator Data'!AJ127:AL127)/1000)</f>
        <v>0.28000000000000003</v>
      </c>
      <c r="P125" s="77">
        <f t="shared" si="20"/>
        <v>0</v>
      </c>
      <c r="Q125" s="81">
        <f>O125*1000/'Indicator Data'!BB127</f>
        <v>4.5386252406889696E-5</v>
      </c>
      <c r="R125" s="77">
        <f t="shared" si="21"/>
        <v>0</v>
      </c>
      <c r="S125" s="82">
        <f t="shared" si="22"/>
        <v>0</v>
      </c>
      <c r="T125" s="77">
        <f>IF('Indicator Data'!AB127="No data","x",ROUND(IF('Indicator Data'!AB127&gt;T$195,10,IF('Indicator Data'!AB127&lt;T$194,0,10-(T$195-'Indicator Data'!AB127)/(T$195-T$194)*10)),1))</f>
        <v>0.4</v>
      </c>
      <c r="U125" s="77">
        <f>IF('Indicator Data'!AA127="No data","x",ROUND(IF('Indicator Data'!AA127&gt;U$195,10,IF('Indicator Data'!AA127&lt;U$194,0,10-(U$195-'Indicator Data'!AA127)/(U$195-U$194)*10)),1))</f>
        <v>1</v>
      </c>
      <c r="V125" s="77">
        <f>IF('Indicator Data'!AD127="No data","x",ROUND(IF('Indicator Data'!AD127&gt;V$195,10,IF('Indicator Data'!AD127&lt;V$194,0,10-(V$195-'Indicator Data'!AD127)/(V$195-V$194)*10)),1))</f>
        <v>0</v>
      </c>
      <c r="W125" s="78">
        <f t="shared" si="23"/>
        <v>0.5</v>
      </c>
      <c r="X125" s="77">
        <f>IF('Indicator Data'!W127="No data","x",ROUND(IF('Indicator Data'!W127&gt;X$195,10,IF('Indicator Data'!W127&lt;X$194,0,10-(X$195-'Indicator Data'!W127)/(X$195-X$194)*10)),1))</f>
        <v>1.8</v>
      </c>
      <c r="Y125" s="77">
        <f>IF('Indicator Data'!X127="No data","x",ROUND(IF('Indicator Data'!X127&gt;Y$195,10,IF('Indicator Data'!X127&lt;Y$194,0,10-(Y$195-'Indicator Data'!X127)/(Y$195-Y$194)*10)),1))</f>
        <v>1.3</v>
      </c>
      <c r="Z125" s="78">
        <f t="shared" si="24"/>
        <v>1.6</v>
      </c>
      <c r="AA125" s="92">
        <f>('Indicator Data'!AI127+'Indicator Data'!AH127*0.5+'Indicator Data'!AG127*0.25)/1000</f>
        <v>269.31299999999999</v>
      </c>
      <c r="AB125" s="83">
        <f>AA125*1000/'Indicator Data'!BB127</f>
        <v>4.3653956408773877E-2</v>
      </c>
      <c r="AC125" s="78">
        <f t="shared" si="25"/>
        <v>4.4000000000000004</v>
      </c>
      <c r="AD125" s="77">
        <f>IF('Indicator Data'!AM127="No data","x",ROUND(IF('Indicator Data'!AM127&lt;$AD$194,10,IF('Indicator Data'!AM127&gt;$AD$195,0,($AD$195-'Indicator Data'!AM127)/($AD$195-$AD$194)*10)),1))</f>
        <v>4.4000000000000004</v>
      </c>
      <c r="AE125" s="77">
        <f>IF('Indicator Data'!AN127="No data","x",ROUND(IF('Indicator Data'!AN127&gt;$AE$195,10,IF('Indicator Data'!AN127&lt;$AE$194,0,10-($AE$195-'Indicator Data'!AN127)/($AE$195-$AE$194)*10)),1))</f>
        <v>3.9</v>
      </c>
      <c r="AF125" s="84">
        <f>IF('Indicator Data'!AO127="No data","x",ROUND(IF('Indicator Data'!AO127&gt;$AF$195,10,IF('Indicator Data'!AO127&lt;$AF$194,0,10-($AF$195-'Indicator Data'!AO127)/($AF$195-$AF$194)*10)),1))</f>
        <v>3.9</v>
      </c>
      <c r="AG125" s="84">
        <f>IF('Indicator Data'!AP127="No data","x",ROUND(IF('Indicator Data'!AP127&gt;$AG$195,10,IF('Indicator Data'!AP127&lt;$AG$194,0,10-($AG$195-'Indicator Data'!AP127)/($AG$195-$AG$194)*10)),1))</f>
        <v>3.2</v>
      </c>
      <c r="AH125" s="77">
        <f t="shared" si="26"/>
        <v>3.8</v>
      </c>
      <c r="AI125" s="78">
        <f t="shared" si="27"/>
        <v>4</v>
      </c>
      <c r="AJ125" s="85">
        <f t="shared" si="28"/>
        <v>2.8</v>
      </c>
      <c r="AK125" s="86">
        <f t="shared" si="29"/>
        <v>1.5</v>
      </c>
    </row>
    <row r="126" spans="1:37" s="4" customFormat="1" x14ac:dyDescent="0.25">
      <c r="A126" s="131" t="s">
        <v>232</v>
      </c>
      <c r="B126" s="63" t="s">
        <v>231</v>
      </c>
      <c r="C126" s="77">
        <f>ROUND(IF('Indicator Data'!Q128="No data",IF((0.1233*LN('Indicator Data'!BA128)-0.4559)&gt;C$195,0,IF((0.1233*LN('Indicator Data'!BA128)-0.4559)&lt;C$194,10,(C$195-(0.1233*LN('Indicator Data'!BA128)-0.4559))/(C$195-C$194)*10)),IF('Indicator Data'!Q128&gt;C$195,0,IF('Indicator Data'!Q128&lt;C$194,10,(C$195-'Indicator Data'!Q128)/(C$195-C$194)*10))),1)</f>
        <v>9.4</v>
      </c>
      <c r="D126" s="77">
        <f>IF('Indicator Data'!R128="No data","x",ROUND((IF('Indicator Data'!R128&gt;D$195,10,IF('Indicator Data'!R128&lt;D$194,0,10-(D$195-'Indicator Data'!R128)/(D$195-D$194)*10))),1))</f>
        <v>10</v>
      </c>
      <c r="E126" s="78">
        <f t="shared" si="15"/>
        <v>9.6999999999999993</v>
      </c>
      <c r="F126" s="77">
        <f>IF('Indicator Data'!AE128="No data","x",ROUND(IF('Indicator Data'!AE128&gt;F$195,10,IF('Indicator Data'!AE128&lt;F$194,0,10-(F$195-'Indicator Data'!AE128)/(F$195-F$194)*10)),1))</f>
        <v>9</v>
      </c>
      <c r="G126" s="77">
        <f>IF('Indicator Data'!AF128="No data","x",ROUND(IF('Indicator Data'!AF128&gt;G$195,10,IF('Indicator Data'!AF128&lt;G$194,0,10-(G$195-'Indicator Data'!AF128)/(G$195-G$194)*10)),1))</f>
        <v>1.5</v>
      </c>
      <c r="H126" s="78">
        <f t="shared" si="16"/>
        <v>5.3</v>
      </c>
      <c r="I126" s="79">
        <f>SUM(IF('Indicator Data'!S128=0,0,'Indicator Data'!S128/1000000),SUM('Indicator Data'!T128:U128))</f>
        <v>2489.6828860000001</v>
      </c>
      <c r="J126" s="79">
        <f>I126/'Indicator Data'!BB128*1000000</f>
        <v>134.32476300529135</v>
      </c>
      <c r="K126" s="77">
        <f t="shared" si="17"/>
        <v>2.7</v>
      </c>
      <c r="L126" s="77">
        <f>IF('Indicator Data'!V128="No data","x",ROUND(IF('Indicator Data'!V128&gt;L$195,10,IF('Indicator Data'!V128&lt;L$194,0,10-(L$195-'Indicator Data'!V128)/(L$195-L$194)*10)),1))</f>
        <v>6.9</v>
      </c>
      <c r="M126" s="78">
        <f t="shared" si="18"/>
        <v>4.8</v>
      </c>
      <c r="N126" s="80">
        <f t="shared" si="19"/>
        <v>7.4</v>
      </c>
      <c r="O126" s="92">
        <f>IF(AND('Indicator Data'!AJ128="No data",'Indicator Data'!AK128="No data"),0,SUM('Indicator Data'!AJ128:AL128)/1000)</f>
        <v>202.68600000000001</v>
      </c>
      <c r="P126" s="77">
        <f t="shared" si="20"/>
        <v>7.7</v>
      </c>
      <c r="Q126" s="81">
        <f>O126*1000/'Indicator Data'!BB128</f>
        <v>1.0935428390332954E-2</v>
      </c>
      <c r="R126" s="77">
        <f t="shared" si="21"/>
        <v>5.8</v>
      </c>
      <c r="S126" s="82">
        <f t="shared" si="22"/>
        <v>6.8</v>
      </c>
      <c r="T126" s="77">
        <f>IF('Indicator Data'!AB128="No data","x",ROUND(IF('Indicator Data'!AB128&gt;T$195,10,IF('Indicator Data'!AB128&lt;T$194,0,10-(T$195-'Indicator Data'!AB128)/(T$195-T$194)*10)),1))</f>
        <v>0.8</v>
      </c>
      <c r="U126" s="77">
        <f>IF('Indicator Data'!AA128="No data","x",ROUND(IF('Indicator Data'!AA128&gt;U$195,10,IF('Indicator Data'!AA128&lt;U$194,0,10-(U$195-'Indicator Data'!AA128)/(U$195-U$194)*10)),1))</f>
        <v>1.9</v>
      </c>
      <c r="V126" s="77">
        <f>IF('Indicator Data'!AD128="No data","x",ROUND(IF('Indicator Data'!AD128&gt;V$195,10,IF('Indicator Data'!AD128&lt;V$194,0,10-(V$195-'Indicator Data'!AD128)/(V$195-V$194)*10)),1))</f>
        <v>10</v>
      </c>
      <c r="W126" s="78">
        <f t="shared" si="23"/>
        <v>4.2</v>
      </c>
      <c r="X126" s="77">
        <f>IF('Indicator Data'!W128="No data","x",ROUND(IF('Indicator Data'!W128&gt;X$195,10,IF('Indicator Data'!W128&lt;X$194,0,10-(X$195-'Indicator Data'!W128)/(X$195-X$194)*10)),1))</f>
        <v>8</v>
      </c>
      <c r="Y126" s="77">
        <f>IF('Indicator Data'!X128="No data","x",ROUND(IF('Indicator Data'!X128&gt;Y$195,10,IF('Indicator Data'!X128&lt;Y$194,0,10-(Y$195-'Indicator Data'!X128)/(Y$195-Y$194)*10)),1))</f>
        <v>8.4</v>
      </c>
      <c r="Z126" s="78">
        <f t="shared" si="24"/>
        <v>8.1999999999999993</v>
      </c>
      <c r="AA126" s="92">
        <f>('Indicator Data'!AI128+'Indicator Data'!AH128*0.5+'Indicator Data'!AG128*0.25)/1000</f>
        <v>128.46674999999999</v>
      </c>
      <c r="AB126" s="83">
        <f>AA126*1000/'Indicator Data'!BB128</f>
        <v>6.9311099195988168E-3</v>
      </c>
      <c r="AC126" s="78">
        <f t="shared" si="25"/>
        <v>0.7</v>
      </c>
      <c r="AD126" s="77">
        <f>IF('Indicator Data'!AM128="No data","x",ROUND(IF('Indicator Data'!AM128&lt;$AD$194,10,IF('Indicator Data'!AM128&gt;$AD$195,0,($AD$195-'Indicator Data'!AM128)/($AD$195-$AD$194)*10)),1))</f>
        <v>3.3</v>
      </c>
      <c r="AE126" s="77">
        <f>IF('Indicator Data'!AN128="No data","x",ROUND(IF('Indicator Data'!AN128&gt;$AE$195,10,IF('Indicator Data'!AN128&lt;$AE$194,0,10-($AE$195-'Indicator Data'!AN128)/($AE$195-$AE$194)*10)),1))</f>
        <v>1.5</v>
      </c>
      <c r="AF126" s="84">
        <f>IF('Indicator Data'!AO128="No data","x",ROUND(IF('Indicator Data'!AO128&gt;$AF$195,10,IF('Indicator Data'!AO128&lt;$AF$194,0,10-($AF$195-'Indicator Data'!AO128)/($AF$195-$AF$194)*10)),1))</f>
        <v>6.9</v>
      </c>
      <c r="AG126" s="84">
        <f>IF('Indicator Data'!AP128="No data","x",ROUND(IF('Indicator Data'!AP128&gt;$AG$195,10,IF('Indicator Data'!AP128&lt;$AG$194,0,10-($AG$195-'Indicator Data'!AP128)/($AG$195-$AG$194)*10)),1))</f>
        <v>4.7</v>
      </c>
      <c r="AH126" s="77">
        <f t="shared" si="26"/>
        <v>6.5</v>
      </c>
      <c r="AI126" s="78">
        <f t="shared" si="27"/>
        <v>3.8</v>
      </c>
      <c r="AJ126" s="85">
        <f t="shared" si="28"/>
        <v>4.9000000000000004</v>
      </c>
      <c r="AK126" s="86">
        <f t="shared" si="29"/>
        <v>5.9</v>
      </c>
    </row>
    <row r="127" spans="1:37" s="4" customFormat="1" x14ac:dyDescent="0.25">
      <c r="A127" s="131" t="s">
        <v>234</v>
      </c>
      <c r="B127" s="63" t="s">
        <v>233</v>
      </c>
      <c r="C127" s="77">
        <f>ROUND(IF('Indicator Data'!Q129="No data",IF((0.1233*LN('Indicator Data'!BA129)-0.4559)&gt;C$195,0,IF((0.1233*LN('Indicator Data'!BA129)-0.4559)&lt;C$194,10,(C$195-(0.1233*LN('Indicator Data'!BA129)-0.4559))/(C$195-C$194)*10)),IF('Indicator Data'!Q129&gt;C$195,0,IF('Indicator Data'!Q129&lt;C$194,10,(C$195-'Indicator Data'!Q129)/(C$195-C$194)*10))),1)</f>
        <v>6.9</v>
      </c>
      <c r="D127" s="77">
        <f>IF('Indicator Data'!R129="No data","x",ROUND((IF('Indicator Data'!R129&gt;D$195,10,IF('Indicator Data'!R129&lt;D$194,0,10-(D$195-'Indicator Data'!R129)/(D$195-D$194)*10))),1))</f>
        <v>4.2</v>
      </c>
      <c r="E127" s="78">
        <f t="shared" si="15"/>
        <v>5.7</v>
      </c>
      <c r="F127" s="77" t="str">
        <f>IF('Indicator Data'!AE129="No data","x",ROUND(IF('Indicator Data'!AE129&gt;F$195,10,IF('Indicator Data'!AE129&lt;F$194,0,10-(F$195-'Indicator Data'!AE129)/(F$195-F$194)*10)),1))</f>
        <v>x</v>
      </c>
      <c r="G127" s="77">
        <f>IF('Indicator Data'!AF129="No data","x",ROUND(IF('Indicator Data'!AF129&gt;G$195,10,IF('Indicator Data'!AF129&lt;G$194,0,10-(G$195-'Indicator Data'!AF129)/(G$195-G$194)*10)),1))</f>
        <v>4.5</v>
      </c>
      <c r="H127" s="78">
        <f t="shared" si="16"/>
        <v>4.5</v>
      </c>
      <c r="I127" s="79">
        <f>SUM(IF('Indicator Data'!S129=0,0,'Indicator Data'!S129/1000000),SUM('Indicator Data'!T129:U129))</f>
        <v>4644.9778889999998</v>
      </c>
      <c r="J127" s="79">
        <f>I127/'Indicator Data'!BB129*1000000</f>
        <v>26.01982100809904</v>
      </c>
      <c r="K127" s="77">
        <f t="shared" si="17"/>
        <v>0.5</v>
      </c>
      <c r="L127" s="77">
        <f>IF('Indicator Data'!V129="No data","x",ROUND(IF('Indicator Data'!V129&gt;L$195,10,IF('Indicator Data'!V129&lt;L$194,0,10-(L$195-'Indicator Data'!V129)/(L$195-L$194)*10)),1))</f>
        <v>0.3</v>
      </c>
      <c r="M127" s="78">
        <f t="shared" si="18"/>
        <v>0.4</v>
      </c>
      <c r="N127" s="80">
        <f t="shared" si="19"/>
        <v>4.0999999999999996</v>
      </c>
      <c r="O127" s="92">
        <f>IF(AND('Indicator Data'!AJ129="No data",'Indicator Data'!AK129="No data"),0,SUM('Indicator Data'!AJ129:AL129)/1000)</f>
        <v>1540.221</v>
      </c>
      <c r="P127" s="77">
        <f t="shared" si="20"/>
        <v>10</v>
      </c>
      <c r="Q127" s="81">
        <f>O127*1000/'Indicator Data'!BB129</f>
        <v>8.6278720137337814E-3</v>
      </c>
      <c r="R127" s="77">
        <f t="shared" si="21"/>
        <v>5.4</v>
      </c>
      <c r="S127" s="82">
        <f t="shared" si="22"/>
        <v>7.7</v>
      </c>
      <c r="T127" s="77">
        <f>IF('Indicator Data'!AB129="No data","x",ROUND(IF('Indicator Data'!AB129&gt;T$195,10,IF('Indicator Data'!AB129&lt;T$194,0,10-(T$195-'Indicator Data'!AB129)/(T$195-T$194)*10)),1))</f>
        <v>6.4</v>
      </c>
      <c r="U127" s="77">
        <f>IF('Indicator Data'!AA129="No data","x",ROUND(IF('Indicator Data'!AA129&gt;U$195,10,IF('Indicator Data'!AA129&lt;U$194,0,10-(U$195-'Indicator Data'!AA129)/(U$195-U$194)*10)),1))</f>
        <v>6.1</v>
      </c>
      <c r="V127" s="77">
        <f>IF('Indicator Data'!AD129="No data","x",ROUND(IF('Indicator Data'!AD129&gt;V$195,10,IF('Indicator Data'!AD129&lt;V$194,0,10-(V$195-'Indicator Data'!AD129)/(V$195-V$194)*10)),1))</f>
        <v>10</v>
      </c>
      <c r="W127" s="78">
        <f t="shared" si="23"/>
        <v>7.5</v>
      </c>
      <c r="X127" s="77">
        <f>IF('Indicator Data'!W129="No data","x",ROUND(IF('Indicator Data'!W129&gt;X$195,10,IF('Indicator Data'!W129&lt;X$194,0,10-(X$195-'Indicator Data'!W129)/(X$195-X$194)*10)),1))</f>
        <v>9</v>
      </c>
      <c r="Y127" s="77">
        <f>IF('Indicator Data'!X129="No data","x",ROUND(IF('Indicator Data'!X129&gt;Y$195,10,IF('Indicator Data'!X129&lt;Y$194,0,10-(Y$195-'Indicator Data'!X129)/(Y$195-Y$194)*10)),1))</f>
        <v>6.9</v>
      </c>
      <c r="Z127" s="78">
        <f t="shared" si="24"/>
        <v>8</v>
      </c>
      <c r="AA127" s="92">
        <f>('Indicator Data'!AI129+'Indicator Data'!AH129*0.5+'Indicator Data'!AG129*0.25)/1000</f>
        <v>45.493000000000002</v>
      </c>
      <c r="AB127" s="83">
        <f>AA127*1000/'Indicator Data'!BB129</f>
        <v>2.5483861181011745E-4</v>
      </c>
      <c r="AC127" s="78">
        <f t="shared" si="25"/>
        <v>0</v>
      </c>
      <c r="AD127" s="77">
        <f>IF('Indicator Data'!AM129="No data","x",ROUND(IF('Indicator Data'!AM129&lt;$AD$194,10,IF('Indicator Data'!AM129&gt;$AD$195,0,($AD$195-'Indicator Data'!AM129)/($AD$195-$AD$194)*10)),1))</f>
        <v>3.6</v>
      </c>
      <c r="AE127" s="77">
        <f>IF('Indicator Data'!AN129="No data","x",ROUND(IF('Indicator Data'!AN129&gt;$AE$195,10,IF('Indicator Data'!AN129&lt;$AE$194,0,10-($AE$195-'Indicator Data'!AN129)/($AE$195-$AE$194)*10)),1))</f>
        <v>0.7</v>
      </c>
      <c r="AF127" s="84">
        <f>IF('Indicator Data'!AO129="No data","x",ROUND(IF('Indicator Data'!AO129&gt;$AF$195,10,IF('Indicator Data'!AO129&lt;$AF$194,0,10-($AF$195-'Indicator Data'!AO129)/($AF$195-$AF$194)*10)),1))</f>
        <v>5.9</v>
      </c>
      <c r="AG127" s="84">
        <f>IF('Indicator Data'!AP129="No data","x",ROUND(IF('Indicator Data'!AP129&gt;$AG$195,10,IF('Indicator Data'!AP129&lt;$AG$194,0,10-($AG$195-'Indicator Data'!AP129)/($AG$195-$AG$194)*10)),1))</f>
        <v>2</v>
      </c>
      <c r="AH127" s="77">
        <f t="shared" si="26"/>
        <v>5.0999999999999996</v>
      </c>
      <c r="AI127" s="78">
        <f t="shared" si="27"/>
        <v>3.1</v>
      </c>
      <c r="AJ127" s="85">
        <f t="shared" si="28"/>
        <v>5.5</v>
      </c>
      <c r="AK127" s="86">
        <f t="shared" si="29"/>
        <v>6.7</v>
      </c>
    </row>
    <row r="128" spans="1:37" s="4" customFormat="1" x14ac:dyDescent="0.25">
      <c r="A128" s="131" t="s">
        <v>236</v>
      </c>
      <c r="B128" s="63" t="s">
        <v>235</v>
      </c>
      <c r="C128" s="77">
        <f>ROUND(IF('Indicator Data'!Q130="No data",IF((0.1233*LN('Indicator Data'!BA130)-0.4559)&gt;C$195,0,IF((0.1233*LN('Indicator Data'!BA130)-0.4559)&lt;C$194,10,(C$195-(0.1233*LN('Indicator Data'!BA130)-0.4559))/(C$195-C$194)*10)),IF('Indicator Data'!Q130&gt;C$195,0,IF('Indicator Data'!Q130&lt;C$194,10,(C$195-'Indicator Data'!Q130)/(C$195-C$194)*10))),1)</f>
        <v>0.1</v>
      </c>
      <c r="D128" s="77" t="str">
        <f>IF('Indicator Data'!R130="No data","x",ROUND((IF('Indicator Data'!R130&gt;D$195,10,IF('Indicator Data'!R130&lt;D$194,0,10-(D$195-'Indicator Data'!R130)/(D$195-D$194)*10))),1))</f>
        <v>x</v>
      </c>
      <c r="E128" s="78">
        <f t="shared" si="15"/>
        <v>0.1</v>
      </c>
      <c r="F128" s="77">
        <f>IF('Indicator Data'!AE130="No data","x",ROUND(IF('Indicator Data'!AE130&gt;F$195,10,IF('Indicator Data'!AE130&lt;F$194,0,10-(F$195-'Indicator Data'!AE130)/(F$195-F$194)*10)),1))</f>
        <v>0.9</v>
      </c>
      <c r="G128" s="77">
        <f>IF('Indicator Data'!AF130="No data","x",ROUND(IF('Indicator Data'!AF130&gt;G$195,10,IF('Indicator Data'!AF130&lt;G$194,0,10-(G$195-'Indicator Data'!AF130)/(G$195-G$194)*10)),1))</f>
        <v>0.5</v>
      </c>
      <c r="H128" s="78">
        <f t="shared" si="16"/>
        <v>0.7</v>
      </c>
      <c r="I128" s="79">
        <f>SUM(IF('Indicator Data'!S130=0,0,'Indicator Data'!S130/1000000),SUM('Indicator Data'!T130:U130))</f>
        <v>0</v>
      </c>
      <c r="J128" s="79">
        <f>I128/'Indicator Data'!BB130*1000000</f>
        <v>0</v>
      </c>
      <c r="K128" s="77">
        <f t="shared" si="17"/>
        <v>0</v>
      </c>
      <c r="L128" s="77">
        <f>IF('Indicator Data'!V130="No data","x",ROUND(IF('Indicator Data'!V130&gt;L$195,10,IF('Indicator Data'!V130&lt;L$194,0,10-(L$195-'Indicator Data'!V130)/(L$195-L$194)*10)),1))</f>
        <v>0</v>
      </c>
      <c r="M128" s="78">
        <f t="shared" si="18"/>
        <v>0</v>
      </c>
      <c r="N128" s="80">
        <f t="shared" si="19"/>
        <v>0.2</v>
      </c>
      <c r="O128" s="92">
        <f>IF(AND('Indicator Data'!AJ130="No data",'Indicator Data'!AK130="No data"),0,SUM('Indicator Data'!AJ130:AL130)/1000)</f>
        <v>47.042999999999999</v>
      </c>
      <c r="P128" s="77">
        <f t="shared" si="20"/>
        <v>5.6</v>
      </c>
      <c r="Q128" s="81">
        <f>O128*1000/'Indicator Data'!BB130</f>
        <v>9.1586155875381468E-3</v>
      </c>
      <c r="R128" s="77">
        <f t="shared" si="21"/>
        <v>5.5</v>
      </c>
      <c r="S128" s="82">
        <f t="shared" si="22"/>
        <v>5.6</v>
      </c>
      <c r="T128" s="77">
        <f>IF('Indicator Data'!AB130="No data","x",ROUND(IF('Indicator Data'!AB130&gt;T$195,10,IF('Indicator Data'!AB130&lt;T$194,0,10-(T$195-'Indicator Data'!AB130)/(T$195-T$194)*10)),1))</f>
        <v>0.4</v>
      </c>
      <c r="U128" s="77">
        <f>IF('Indicator Data'!AA130="No data","x",ROUND(IF('Indicator Data'!AA130&gt;U$195,10,IF('Indicator Data'!AA130&lt;U$194,0,10-(U$195-'Indicator Data'!AA130)/(U$195-U$194)*10)),1))</f>
        <v>0.1</v>
      </c>
      <c r="V128" s="77" t="str">
        <f>IF('Indicator Data'!AD130="No data","x",ROUND(IF('Indicator Data'!AD130&gt;V$195,10,IF('Indicator Data'!AD130&lt;V$194,0,10-(V$195-'Indicator Data'!AD130)/(V$195-V$194)*10)),1))</f>
        <v>x</v>
      </c>
      <c r="W128" s="78">
        <f t="shared" si="23"/>
        <v>0.3</v>
      </c>
      <c r="X128" s="77">
        <f>IF('Indicator Data'!W130="No data","x",ROUND(IF('Indicator Data'!W130&gt;X$195,10,IF('Indicator Data'!W130&lt;X$194,0,10-(X$195-'Indicator Data'!W130)/(X$195-X$194)*10)),1))</f>
        <v>0.2</v>
      </c>
      <c r="Y128" s="77" t="str">
        <f>IF('Indicator Data'!X130="No data","x",ROUND(IF('Indicator Data'!X130&gt;Y$195,10,IF('Indicator Data'!X130&lt;Y$194,0,10-(Y$195-'Indicator Data'!X130)/(Y$195-Y$194)*10)),1))</f>
        <v>x</v>
      </c>
      <c r="Z128" s="78">
        <f t="shared" si="24"/>
        <v>0.2</v>
      </c>
      <c r="AA128" s="92">
        <f>('Indicator Data'!AI130+'Indicator Data'!AH130*0.5+'Indicator Data'!AG130*0.25)/1000</f>
        <v>0</v>
      </c>
      <c r="AB128" s="83">
        <f>AA128*1000/'Indicator Data'!BB130</f>
        <v>0</v>
      </c>
      <c r="AC128" s="78">
        <f t="shared" si="25"/>
        <v>0</v>
      </c>
      <c r="AD128" s="77">
        <f>IF('Indicator Data'!AM130="No data","x",ROUND(IF('Indicator Data'!AM130&lt;$AD$194,10,IF('Indicator Data'!AM130&gt;$AD$195,0,($AD$195-'Indicator Data'!AM130)/($AD$195-$AD$194)*10)),1))</f>
        <v>1.6</v>
      </c>
      <c r="AE128" s="77">
        <f>IF('Indicator Data'!AN130="No data","x",ROUND(IF('Indicator Data'!AN130&gt;$AE$195,10,IF('Indicator Data'!AN130&lt;$AE$194,0,10-($AE$195-'Indicator Data'!AN130)/($AE$195-$AE$194)*10)),1))</f>
        <v>0</v>
      </c>
      <c r="AF128" s="84">
        <f>IF('Indicator Data'!AO130="No data","x",ROUND(IF('Indicator Data'!AO130&gt;$AF$195,10,IF('Indicator Data'!AO130&lt;$AF$194,0,10-($AF$195-'Indicator Data'!AO130)/($AF$195-$AF$194)*10)),1))</f>
        <v>0.6</v>
      </c>
      <c r="AG128" s="84">
        <f>IF('Indicator Data'!AP130="No data","x",ROUND(IF('Indicator Data'!AP130&gt;$AG$195,10,IF('Indicator Data'!AP130&lt;$AG$194,0,10-($AG$195-'Indicator Data'!AP130)/($AG$195-$AG$194)*10)),1))</f>
        <v>5.7</v>
      </c>
      <c r="AH128" s="77">
        <f t="shared" si="26"/>
        <v>1.6</v>
      </c>
      <c r="AI128" s="78">
        <f t="shared" si="27"/>
        <v>1.1000000000000001</v>
      </c>
      <c r="AJ128" s="85">
        <f t="shared" si="28"/>
        <v>0.4</v>
      </c>
      <c r="AK128" s="86">
        <f t="shared" si="29"/>
        <v>3.4</v>
      </c>
    </row>
    <row r="129" spans="1:37" s="4" customFormat="1" x14ac:dyDescent="0.25">
      <c r="A129" s="131" t="s">
        <v>239</v>
      </c>
      <c r="B129" s="63" t="s">
        <v>238</v>
      </c>
      <c r="C129" s="77">
        <f>ROUND(IF('Indicator Data'!Q131="No data",IF((0.1233*LN('Indicator Data'!BA131)-0.4559)&gt;C$195,0,IF((0.1233*LN('Indicator Data'!BA131)-0.4559)&lt;C$194,10,(C$195-(0.1233*LN('Indicator Data'!BA131)-0.4559))/(C$195-C$194)*10)),IF('Indicator Data'!Q131&gt;C$195,0,IF('Indicator Data'!Q131&lt;C$194,10,(C$195-'Indicator Data'!Q131)/(C$195-C$194)*10))),1)</f>
        <v>2.6</v>
      </c>
      <c r="D129" s="77" t="str">
        <f>IF('Indicator Data'!R131="No data","x",ROUND((IF('Indicator Data'!R131&gt;D$195,10,IF('Indicator Data'!R131&lt;D$194,0,10-(D$195-'Indicator Data'!R131)/(D$195-D$194)*10))),1))</f>
        <v>x</v>
      </c>
      <c r="E129" s="78">
        <f t="shared" si="15"/>
        <v>2.6</v>
      </c>
      <c r="F129" s="77">
        <f>IF('Indicator Data'!AE131="No data","x",ROUND(IF('Indicator Data'!AE131&gt;F$195,10,IF('Indicator Data'!AE131&lt;F$194,0,10-(F$195-'Indicator Data'!AE131)/(F$195-F$194)*10)),1))</f>
        <v>4.5999999999999996</v>
      </c>
      <c r="G129" s="77" t="str">
        <f>IF('Indicator Data'!AF131="No data","x",ROUND(IF('Indicator Data'!AF131&gt;G$195,10,IF('Indicator Data'!AF131&lt;G$194,0,10-(G$195-'Indicator Data'!AF131)/(G$195-G$194)*10)),1))</f>
        <v>x</v>
      </c>
      <c r="H129" s="78">
        <f t="shared" si="16"/>
        <v>4.5999999999999996</v>
      </c>
      <c r="I129" s="79">
        <f>SUM(IF('Indicator Data'!S131=0,0,'Indicator Data'!S131/1000000),SUM('Indicator Data'!T131:U131))</f>
        <v>0</v>
      </c>
      <c r="J129" s="79">
        <f>I129/'Indicator Data'!BB131*1000000</f>
        <v>0</v>
      </c>
      <c r="K129" s="77">
        <f t="shared" si="17"/>
        <v>0</v>
      </c>
      <c r="L129" s="77">
        <f>IF('Indicator Data'!V131="No data","x",ROUND(IF('Indicator Data'!V131&gt;L$195,10,IF('Indicator Data'!V131&lt;L$194,0,10-(L$195-'Indicator Data'!V131)/(L$195-L$194)*10)),1))</f>
        <v>0</v>
      </c>
      <c r="M129" s="78">
        <f t="shared" si="18"/>
        <v>0</v>
      </c>
      <c r="N129" s="80">
        <f t="shared" si="19"/>
        <v>2.5</v>
      </c>
      <c r="O129" s="92">
        <f>IF(AND('Indicator Data'!AJ131="No data",'Indicator Data'!AK131="No data"),0,SUM('Indicator Data'!AJ131:AL131)/1000)</f>
        <v>0.151</v>
      </c>
      <c r="P129" s="77">
        <f t="shared" si="20"/>
        <v>0</v>
      </c>
      <c r="Q129" s="81">
        <f>O129*1000/'Indicator Data'!BB131</f>
        <v>3.8456719127404312E-5</v>
      </c>
      <c r="R129" s="77">
        <f t="shared" si="21"/>
        <v>0</v>
      </c>
      <c r="S129" s="82">
        <f t="shared" si="22"/>
        <v>0</v>
      </c>
      <c r="T129" s="77" t="str">
        <f>IF('Indicator Data'!AB131="No data","x",ROUND(IF('Indicator Data'!AB131&gt;T$195,10,IF('Indicator Data'!AB131&lt;T$194,0,10-(T$195-'Indicator Data'!AB131)/(T$195-T$194)*10)),1))</f>
        <v>x</v>
      </c>
      <c r="U129" s="77">
        <f>IF('Indicator Data'!AA131="No data","x",ROUND(IF('Indicator Data'!AA131&gt;U$195,10,IF('Indicator Data'!AA131&lt;U$194,0,10-(U$195-'Indicator Data'!AA131)/(U$195-U$194)*10)),1))</f>
        <v>0.2</v>
      </c>
      <c r="V129" s="77" t="str">
        <f>IF('Indicator Data'!AD131="No data","x",ROUND(IF('Indicator Data'!AD131&gt;V$195,10,IF('Indicator Data'!AD131&lt;V$194,0,10-(V$195-'Indicator Data'!AD131)/(V$195-V$194)*10)),1))</f>
        <v>x</v>
      </c>
      <c r="W129" s="78">
        <f t="shared" si="23"/>
        <v>0.2</v>
      </c>
      <c r="X129" s="77">
        <f>IF('Indicator Data'!W131="No data","x",ROUND(IF('Indicator Data'!W131&gt;X$195,10,IF('Indicator Data'!W131&lt;X$194,0,10-(X$195-'Indicator Data'!W131)/(X$195-X$194)*10)),1))</f>
        <v>0.9</v>
      </c>
      <c r="Y129" s="77">
        <f>IF('Indicator Data'!X131="No data","x",ROUND(IF('Indicator Data'!X131&gt;Y$195,10,IF('Indicator Data'!X131&lt;Y$194,0,10-(Y$195-'Indicator Data'!X131)/(Y$195-Y$194)*10)),1))</f>
        <v>1.9</v>
      </c>
      <c r="Z129" s="78">
        <f t="shared" si="24"/>
        <v>1.4</v>
      </c>
      <c r="AA129" s="92">
        <f>('Indicator Data'!AI131+'Indicator Data'!AH131*0.5+'Indicator Data'!AG131*0.25)/1000</f>
        <v>0</v>
      </c>
      <c r="AB129" s="83">
        <f>AA129*1000/'Indicator Data'!BB131</f>
        <v>0</v>
      </c>
      <c r="AC129" s="78">
        <f t="shared" si="25"/>
        <v>0</v>
      </c>
      <c r="AD129" s="77">
        <f>IF('Indicator Data'!AM131="No data","x",ROUND(IF('Indicator Data'!AM131&lt;$AD$194,10,IF('Indicator Data'!AM131&gt;$AD$195,0,($AD$195-'Indicator Data'!AM131)/($AD$195-$AD$194)*10)),1))</f>
        <v>2.8</v>
      </c>
      <c r="AE129" s="77">
        <f>IF('Indicator Data'!AN131="No data","x",ROUND(IF('Indicator Data'!AN131&gt;$AE$195,10,IF('Indicator Data'!AN131&lt;$AE$194,0,10-($AE$195-'Indicator Data'!AN131)/($AE$195-$AE$194)*10)),1))</f>
        <v>0</v>
      </c>
      <c r="AF129" s="84">
        <f>IF('Indicator Data'!AO131="No data","x",ROUND(IF('Indicator Data'!AO131&gt;$AF$195,10,IF('Indicator Data'!AO131&lt;$AF$194,0,10-($AF$195-'Indicator Data'!AO131)/($AF$195-$AF$194)*10)),1))</f>
        <v>2.5</v>
      </c>
      <c r="AG129" s="84">
        <f>IF('Indicator Data'!AP131="No data","x",ROUND(IF('Indicator Data'!AP131&gt;$AG$195,10,IF('Indicator Data'!AP131&lt;$AG$194,0,10-($AG$195-'Indicator Data'!AP131)/($AG$195-$AG$194)*10)),1))</f>
        <v>4.5999999999999996</v>
      </c>
      <c r="AH129" s="77">
        <f t="shared" si="26"/>
        <v>2.9</v>
      </c>
      <c r="AI129" s="78">
        <f t="shared" si="27"/>
        <v>1.9</v>
      </c>
      <c r="AJ129" s="85">
        <f t="shared" si="28"/>
        <v>0.9</v>
      </c>
      <c r="AK129" s="86">
        <f t="shared" si="29"/>
        <v>0.5</v>
      </c>
    </row>
    <row r="130" spans="1:37" s="4" customFormat="1" x14ac:dyDescent="0.25">
      <c r="A130" s="131" t="s">
        <v>241</v>
      </c>
      <c r="B130" s="63" t="s">
        <v>240</v>
      </c>
      <c r="C130" s="77">
        <f>ROUND(IF('Indicator Data'!Q132="No data",IF((0.1233*LN('Indicator Data'!BA132)-0.4559)&gt;C$195,0,IF((0.1233*LN('Indicator Data'!BA132)-0.4559)&lt;C$194,10,(C$195-(0.1233*LN('Indicator Data'!BA132)-0.4559))/(C$195-C$194)*10)),IF('Indicator Data'!Q132&gt;C$195,0,IF('Indicator Data'!Q132&lt;C$194,10,(C$195-'Indicator Data'!Q132)/(C$195-C$194)*10))),1)</f>
        <v>6.4</v>
      </c>
      <c r="D130" s="77">
        <f>IF('Indicator Data'!R132="No data","x",ROUND((IF('Indicator Data'!R132&gt;D$195,10,IF('Indicator Data'!R132&lt;D$194,0,10-(D$195-'Indicator Data'!R132)/(D$195-D$194)*10))),1))</f>
        <v>4.2</v>
      </c>
      <c r="E130" s="78">
        <f t="shared" si="15"/>
        <v>5.4</v>
      </c>
      <c r="F130" s="77">
        <f>IF('Indicator Data'!AE132="No data","x",ROUND(IF('Indicator Data'!AE132&gt;F$195,10,IF('Indicator Data'!AE132&lt;F$194,0,10-(F$195-'Indicator Data'!AE132)/(F$195-F$194)*10)),1))</f>
        <v>7.5</v>
      </c>
      <c r="G130" s="77">
        <f>IF('Indicator Data'!AF132="No data","x",ROUND(IF('Indicator Data'!AF132&gt;G$195,10,IF('Indicator Data'!AF132&lt;G$194,0,10-(G$195-'Indicator Data'!AF132)/(G$195-G$194)*10)),1))</f>
        <v>1.2</v>
      </c>
      <c r="H130" s="78">
        <f t="shared" si="16"/>
        <v>4.4000000000000004</v>
      </c>
      <c r="I130" s="79">
        <f>SUM(IF('Indicator Data'!S132=0,0,'Indicator Data'!S132/1000000),SUM('Indicator Data'!T132:U132))</f>
        <v>4989.5018959999998</v>
      </c>
      <c r="J130" s="79">
        <f>I130/'Indicator Data'!BB132*1000000</f>
        <v>26.950915776051634</v>
      </c>
      <c r="K130" s="77">
        <f t="shared" si="17"/>
        <v>0.5</v>
      </c>
      <c r="L130" s="77">
        <f>IF('Indicator Data'!V132="No data","x",ROUND(IF('Indicator Data'!V132&gt;L$195,10,IF('Indicator Data'!V132&lt;L$194,0,10-(L$195-'Indicator Data'!V132)/(L$195-L$194)*10)),1))</f>
        <v>0.6</v>
      </c>
      <c r="M130" s="78">
        <f t="shared" si="18"/>
        <v>0.6</v>
      </c>
      <c r="N130" s="80">
        <f t="shared" si="19"/>
        <v>4</v>
      </c>
      <c r="O130" s="92">
        <f>IF(AND('Indicator Data'!AJ132="No data",'Indicator Data'!AK132="No data"),0,SUM('Indicator Data'!AJ132:AL132)/1000)</f>
        <v>3305.5259999999998</v>
      </c>
      <c r="P130" s="77">
        <f t="shared" si="20"/>
        <v>10</v>
      </c>
      <c r="Q130" s="81">
        <f>O130*1000/'Indicator Data'!BB132</f>
        <v>1.7854879039723059E-2</v>
      </c>
      <c r="R130" s="77">
        <f t="shared" si="21"/>
        <v>6.5</v>
      </c>
      <c r="S130" s="82">
        <f t="shared" si="22"/>
        <v>8.3000000000000007</v>
      </c>
      <c r="T130" s="77">
        <f>IF('Indicator Data'!AB132="No data","x",ROUND(IF('Indicator Data'!AB132&gt;T$195,10,IF('Indicator Data'!AB132&lt;T$194,0,10-(T$195-'Indicator Data'!AB132)/(T$195-T$194)*10)),1))</f>
        <v>0.2</v>
      </c>
      <c r="U130" s="77">
        <f>IF('Indicator Data'!AA132="No data","x",ROUND(IF('Indicator Data'!AA132&gt;U$195,10,IF('Indicator Data'!AA132&lt;U$194,0,10-(U$195-'Indicator Data'!AA132)/(U$195-U$194)*10)),1))</f>
        <v>5</v>
      </c>
      <c r="V130" s="77">
        <f>IF('Indicator Data'!AD132="No data","x",ROUND(IF('Indicator Data'!AD132&gt;V$195,10,IF('Indicator Data'!AD132&lt;V$194,0,10-(V$195-'Indicator Data'!AD132)/(V$195-V$194)*10)),1))</f>
        <v>0.1</v>
      </c>
      <c r="W130" s="78">
        <f t="shared" si="23"/>
        <v>1.8</v>
      </c>
      <c r="X130" s="77">
        <f>IF('Indicator Data'!W132="No data","x",ROUND(IF('Indicator Data'!W132&gt;X$195,10,IF('Indicator Data'!W132&lt;X$194,0,10-(X$195-'Indicator Data'!W132)/(X$195-X$194)*10)),1))</f>
        <v>6.6</v>
      </c>
      <c r="Y130" s="77">
        <f>IF('Indicator Data'!X132="No data","x",ROUND(IF('Indicator Data'!X132&gt;Y$195,10,IF('Indicator Data'!X132&lt;Y$194,0,10-(Y$195-'Indicator Data'!X132)/(Y$195-Y$194)*10)),1))</f>
        <v>7</v>
      </c>
      <c r="Z130" s="78">
        <f t="shared" si="24"/>
        <v>6.8</v>
      </c>
      <c r="AA130" s="92">
        <f>('Indicator Data'!AI132+'Indicator Data'!AH132*0.5+'Indicator Data'!AG132*0.25)/1000</f>
        <v>2396.259</v>
      </c>
      <c r="AB130" s="83">
        <f>AA130*1000/'Indicator Data'!BB132</f>
        <v>1.2943451236761633E-2</v>
      </c>
      <c r="AC130" s="78">
        <f t="shared" si="25"/>
        <v>1.3</v>
      </c>
      <c r="AD130" s="77">
        <f>IF('Indicator Data'!AM132="No data","x",ROUND(IF('Indicator Data'!AM132&lt;$AD$194,10,IF('Indicator Data'!AM132&gt;$AD$195,0,($AD$195-'Indicator Data'!AM132)/($AD$195-$AD$194)*10)),1))</f>
        <v>5.6</v>
      </c>
      <c r="AE130" s="77">
        <f>IF('Indicator Data'!AN132="No data","x",ROUND(IF('Indicator Data'!AN132&gt;$AE$195,10,IF('Indicator Data'!AN132&lt;$AE$194,0,10-($AE$195-'Indicator Data'!AN132)/($AE$195-$AE$194)*10)),1))</f>
        <v>5.7</v>
      </c>
      <c r="AF130" s="84">
        <f>IF('Indicator Data'!AO132="No data","x",ROUND(IF('Indicator Data'!AO132&gt;$AF$195,10,IF('Indicator Data'!AO132&lt;$AF$194,0,10-($AF$195-'Indicator Data'!AO132)/($AF$195-$AF$194)*10)),1))</f>
        <v>6.8</v>
      </c>
      <c r="AG130" s="84">
        <f>IF('Indicator Data'!AP132="No data","x",ROUND(IF('Indicator Data'!AP132&gt;$AG$195,10,IF('Indicator Data'!AP132&lt;$AG$194,0,10-($AG$195-'Indicator Data'!AP132)/($AG$195-$AG$194)*10)),1))</f>
        <v>6.6</v>
      </c>
      <c r="AH130" s="77">
        <f t="shared" si="26"/>
        <v>6.8</v>
      </c>
      <c r="AI130" s="78">
        <f t="shared" si="27"/>
        <v>6</v>
      </c>
      <c r="AJ130" s="85">
        <f t="shared" si="28"/>
        <v>4.4000000000000004</v>
      </c>
      <c r="AK130" s="86">
        <f t="shared" si="29"/>
        <v>6.8</v>
      </c>
    </row>
    <row r="131" spans="1:37" s="4" customFormat="1" x14ac:dyDescent="0.25">
      <c r="A131" s="131" t="s">
        <v>243</v>
      </c>
      <c r="B131" s="63" t="s">
        <v>242</v>
      </c>
      <c r="C131" s="77">
        <f>ROUND(IF('Indicator Data'!Q133="No data",IF((0.1233*LN('Indicator Data'!BA133)-0.4559)&gt;C$195,0,IF((0.1233*LN('Indicator Data'!BA133)-0.4559)&lt;C$194,10,(C$195-(0.1233*LN('Indicator Data'!BA133)-0.4559))/(C$195-C$194)*10)),IF('Indicator Data'!Q133&gt;C$195,0,IF('Indicator Data'!Q133&lt;C$194,10,(C$195-'Indicator Data'!Q133)/(C$195-C$194)*10))),1)</f>
        <v>2.7</v>
      </c>
      <c r="D131" s="77" t="str">
        <f>IF('Indicator Data'!R133="No data","x",ROUND((IF('Indicator Data'!R133&gt;D$195,10,IF('Indicator Data'!R133&lt;D$194,0,10-(D$195-'Indicator Data'!R133)/(D$195-D$194)*10))),1))</f>
        <v>x</v>
      </c>
      <c r="E131" s="78">
        <f t="shared" si="15"/>
        <v>2.7</v>
      </c>
      <c r="F131" s="77" t="str">
        <f>IF('Indicator Data'!AE133="No data","x",ROUND(IF('Indicator Data'!AE133&gt;F$195,10,IF('Indicator Data'!AE133&lt;F$194,0,10-(F$195-'Indicator Data'!AE133)/(F$195-F$194)*10)),1))</f>
        <v>x</v>
      </c>
      <c r="G131" s="77" t="str">
        <f>IF('Indicator Data'!AF133="No data","x",ROUND(IF('Indicator Data'!AF133&gt;G$195,10,IF('Indicator Data'!AF133&lt;G$194,0,10-(G$195-'Indicator Data'!AF133)/(G$195-G$194)*10)),1))</f>
        <v>x</v>
      </c>
      <c r="H131" s="78" t="str">
        <f t="shared" si="16"/>
        <v>x</v>
      </c>
      <c r="I131" s="79">
        <f>SUM(IF('Indicator Data'!S133=0,0,'Indicator Data'!S133/1000000),SUM('Indicator Data'!T133:U133))</f>
        <v>50.649808</v>
      </c>
      <c r="J131" s="79">
        <f>I131/'Indicator Data'!BB133*1000000</f>
        <v>2400.8061809735982</v>
      </c>
      <c r="K131" s="77">
        <f t="shared" si="17"/>
        <v>10</v>
      </c>
      <c r="L131" s="77">
        <f>IF('Indicator Data'!V133="No data","x",ROUND(IF('Indicator Data'!V133&gt;L$195,10,IF('Indicator Data'!V133&lt;L$194,0,10-(L$195-'Indicator Data'!V133)/(L$195-L$194)*10)),1))</f>
        <v>10</v>
      </c>
      <c r="M131" s="78">
        <f t="shared" si="18"/>
        <v>10</v>
      </c>
      <c r="N131" s="80">
        <f t="shared" si="19"/>
        <v>5.0999999999999996</v>
      </c>
      <c r="O131" s="92">
        <f>IF(AND('Indicator Data'!AJ133="No data",'Indicator Data'!AK133="No data"),0,SUM('Indicator Data'!AJ133:AL133)/1000)</f>
        <v>1E-3</v>
      </c>
      <c r="P131" s="77">
        <f t="shared" si="20"/>
        <v>0</v>
      </c>
      <c r="Q131" s="81">
        <f>O131*1000/'Indicator Data'!BB133</f>
        <v>4.7400104280229417E-5</v>
      </c>
      <c r="R131" s="77">
        <f t="shared" si="21"/>
        <v>0</v>
      </c>
      <c r="S131" s="82">
        <f t="shared" si="22"/>
        <v>0</v>
      </c>
      <c r="T131" s="77" t="str">
        <f>IF('Indicator Data'!AB133="No data","x",ROUND(IF('Indicator Data'!AB133&gt;T$195,10,IF('Indicator Data'!AB133&lt;T$194,0,10-(T$195-'Indicator Data'!AB133)/(T$195-T$194)*10)),1))</f>
        <v>x</v>
      </c>
      <c r="U131" s="77">
        <f>IF('Indicator Data'!AA133="No data","x",ROUND(IF('Indicator Data'!AA133&gt;U$195,10,IF('Indicator Data'!AA133&lt;U$194,0,10-(U$195-'Indicator Data'!AA133)/(U$195-U$194)*10)),1))</f>
        <v>0.8</v>
      </c>
      <c r="V131" s="77" t="str">
        <f>IF('Indicator Data'!AD133="No data","x",ROUND(IF('Indicator Data'!AD133&gt;V$195,10,IF('Indicator Data'!AD133&lt;V$194,0,10-(V$195-'Indicator Data'!AD133)/(V$195-V$194)*10)),1))</f>
        <v>x</v>
      </c>
      <c r="W131" s="78">
        <f t="shared" si="23"/>
        <v>0.8</v>
      </c>
      <c r="X131" s="77">
        <f>IF('Indicator Data'!W133="No data","x",ROUND(IF('Indicator Data'!W133&gt;X$195,10,IF('Indicator Data'!W133&lt;X$194,0,10-(X$195-'Indicator Data'!W133)/(X$195-X$194)*10)),1))</f>
        <v>1.3</v>
      </c>
      <c r="Y131" s="77">
        <f>IF('Indicator Data'!X133="No data","x",ROUND(IF('Indicator Data'!X133&gt;Y$195,10,IF('Indicator Data'!X133&lt;Y$194,0,10-(Y$195-'Indicator Data'!X133)/(Y$195-Y$194)*10)),1))</f>
        <v>0.5</v>
      </c>
      <c r="Z131" s="78">
        <f t="shared" si="24"/>
        <v>0.9</v>
      </c>
      <c r="AA131" s="92">
        <f>('Indicator Data'!AI133+'Indicator Data'!AH133*0.5+'Indicator Data'!AG133*0.25)/1000</f>
        <v>0</v>
      </c>
      <c r="AB131" s="83">
        <f>AA131*1000/'Indicator Data'!BB133</f>
        <v>0</v>
      </c>
      <c r="AC131" s="78">
        <f t="shared" si="25"/>
        <v>0</v>
      </c>
      <c r="AD131" s="77">
        <f>IF('Indicator Data'!AM133="No data","x",ROUND(IF('Indicator Data'!AM133&lt;$AD$194,10,IF('Indicator Data'!AM133&gt;$AD$195,0,($AD$195-'Indicator Data'!AM133)/($AD$195-$AD$194)*10)),1))</f>
        <v>4.8</v>
      </c>
      <c r="AE131" s="77">
        <f>IF('Indicator Data'!AN133="No data","x",ROUND(IF('Indicator Data'!AN133&gt;$AE$195,10,IF('Indicator Data'!AN133&lt;$AE$194,0,10-($AE$195-'Indicator Data'!AN133)/($AE$195-$AE$194)*10)),1))</f>
        <v>3.1</v>
      </c>
      <c r="AF131" s="84" t="str">
        <f>IF('Indicator Data'!AO133="No data","x",ROUND(IF('Indicator Data'!AO133&gt;$AF$195,10,IF('Indicator Data'!AO133&lt;$AF$194,0,10-($AF$195-'Indicator Data'!AO133)/($AF$195-$AF$194)*10)),1))</f>
        <v>x</v>
      </c>
      <c r="AG131" s="84" t="str">
        <f>IF('Indicator Data'!AP133="No data","x",ROUND(IF('Indicator Data'!AP133&gt;$AG$195,10,IF('Indicator Data'!AP133&lt;$AG$194,0,10-($AG$195-'Indicator Data'!AP133)/($AG$195-$AG$194)*10)),1))</f>
        <v>x</v>
      </c>
      <c r="AH131" s="77" t="str">
        <f t="shared" si="26"/>
        <v>x</v>
      </c>
      <c r="AI131" s="78">
        <f t="shared" si="27"/>
        <v>4</v>
      </c>
      <c r="AJ131" s="85">
        <f t="shared" si="28"/>
        <v>1.6</v>
      </c>
      <c r="AK131" s="86">
        <f t="shared" si="29"/>
        <v>0.8</v>
      </c>
    </row>
    <row r="132" spans="1:37" s="4" customFormat="1" x14ac:dyDescent="0.25">
      <c r="A132" s="131" t="s">
        <v>393</v>
      </c>
      <c r="B132" s="63" t="s">
        <v>237</v>
      </c>
      <c r="C132" s="77">
        <f>ROUND(IF('Indicator Data'!Q134="No data",IF((0.1233*LN('Indicator Data'!BA134)-0.4559)&gt;C$195,0,IF((0.1233*LN('Indicator Data'!BA134)-0.4559)&lt;C$194,10,(C$195-(0.1233*LN('Indicator Data'!BA134)-0.4559))/(C$195-C$194)*10)),IF('Indicator Data'!Q134&gt;C$195,0,IF('Indicator Data'!Q134&lt;C$194,10,(C$195-'Indicator Data'!Q134)/(C$195-C$194)*10))),1)</f>
        <v>4.0999999999999996</v>
      </c>
      <c r="D132" s="77">
        <f>IF('Indicator Data'!R134="No data","x",ROUND((IF('Indicator Data'!R134&gt;D$195,10,IF('Indicator Data'!R134&lt;D$194,0,10-(D$195-'Indicator Data'!R134)/(D$195-D$194)*10))),1))</f>
        <v>0</v>
      </c>
      <c r="E132" s="78">
        <f t="shared" ref="E132:E193" si="30">ROUND(IF(D132="x",C132,(10-GEOMEAN(((10-C132)/10*9+1),((10-D132)/10*9+1)))/9*10),1)</f>
        <v>2.2999999999999998</v>
      </c>
      <c r="F132" s="77" t="str">
        <f>IF('Indicator Data'!AE134="No data","x",ROUND(IF('Indicator Data'!AE134&gt;F$195,10,IF('Indicator Data'!AE134&lt;F$194,0,10-(F$195-'Indicator Data'!AE134)/(F$195-F$194)*10)),1))</f>
        <v>x</v>
      </c>
      <c r="G132" s="77">
        <f>IF('Indicator Data'!AF134="No data","x",ROUND(IF('Indicator Data'!AF134&gt;G$195,10,IF('Indicator Data'!AF134&lt;G$194,0,10-(G$195-'Indicator Data'!AF134)/(G$195-G$194)*10)),1))</f>
        <v>2.4</v>
      </c>
      <c r="H132" s="78">
        <f t="shared" ref="H132:H193" si="31">IF(AND(F132="x",G132="x"),"x",ROUND(AVERAGE(F132,G132),1))</f>
        <v>2.4</v>
      </c>
      <c r="I132" s="79">
        <f>SUM(IF('Indicator Data'!S134=0,0,'Indicator Data'!S134/1000000),SUM('Indicator Data'!T134:U134))</f>
        <v>6315.8879529999995</v>
      </c>
      <c r="J132" s="79">
        <f>I132/'Indicator Data'!BB134*1000000</f>
        <v>1470.6299448946393</v>
      </c>
      <c r="K132" s="77">
        <f t="shared" ref="K132:K193" si="32">IF(J132="x","x",ROUND(IF(J132&gt;K$195,10,IF(J132&lt;K$194,0,10-(K$195-J132)/(K$195-K$194)*10)),1))</f>
        <v>10</v>
      </c>
      <c r="L132" s="77">
        <f>IF('Indicator Data'!V134="No data","x",ROUND(IF('Indicator Data'!V134&gt;L$195,10,IF('Indicator Data'!V134&lt;L$194,0,10-(L$195-'Indicator Data'!V134)/(L$195-L$194)*10)),1))</f>
        <v>10</v>
      </c>
      <c r="M132" s="78">
        <f t="shared" ref="M132:M193" si="33">ROUND(AVERAGE(K132,L132),1)</f>
        <v>10</v>
      </c>
      <c r="N132" s="80">
        <f t="shared" ref="N132:N193" si="34">ROUND(AVERAGE(E132,E132,H132,M132),1)</f>
        <v>4.3</v>
      </c>
      <c r="O132" s="92">
        <f>IF(AND('Indicator Data'!AJ134="No data",'Indicator Data'!AK134="No data"),0,SUM('Indicator Data'!AJ134:AL134)/1000)</f>
        <v>2517.0439999999999</v>
      </c>
      <c r="P132" s="77">
        <f t="shared" ref="P132:P193" si="35">ROUND(IF(O132=0,0,IF(LOG(O132*1000)&gt;$P$195,10,IF(LOG(O132*1000)&lt;P$194,0,10-(P$195-LOG(O132*1000))/(P$195-P$194)*10))),1)</f>
        <v>10</v>
      </c>
      <c r="Q132" s="81">
        <f>O132*1000/'Indicator Data'!BB134</f>
        <v>0.58608390563026558</v>
      </c>
      <c r="R132" s="77">
        <f t="shared" ref="R132:R193" si="36">IF(Q132="x","x",ROUND(IF(Q132&gt;$R$195,10,IF(Q132&lt;$R$194,0,((Q132*100)/0.0052)^(1/4.0545)/6.5*10)),1))</f>
        <v>10</v>
      </c>
      <c r="S132" s="82">
        <f t="shared" ref="S132:S193" si="37">ROUND(AVERAGE(P132,R132),1)</f>
        <v>10</v>
      </c>
      <c r="T132" s="77" t="str">
        <f>IF('Indicator Data'!AB134="No data","x",ROUND(IF('Indicator Data'!AB134&gt;T$195,10,IF('Indicator Data'!AB134&lt;T$194,0,10-(T$195-'Indicator Data'!AB134)/(T$195-T$194)*10)),1))</f>
        <v>x</v>
      </c>
      <c r="U132" s="77" t="str">
        <f>IF('Indicator Data'!AA134="No data","x",ROUND(IF('Indicator Data'!AA134&gt;U$195,10,IF('Indicator Data'!AA134&lt;U$194,0,10-(U$195-'Indicator Data'!AA134)/(U$195-U$194)*10)),1))</f>
        <v>x</v>
      </c>
      <c r="V132" s="77" t="str">
        <f>IF('Indicator Data'!AD134="No data","x",ROUND(IF('Indicator Data'!AD134&gt;V$195,10,IF('Indicator Data'!AD134&lt;V$194,0,10-(V$195-'Indicator Data'!AD134)/(V$195-V$194)*10)),1))</f>
        <v>x</v>
      </c>
      <c r="W132" s="78" t="str">
        <f t="shared" ref="W132:W193" si="38">IF(AND(T132="x",U132="x",V132="x"),"x",ROUND(AVERAGE(T132,U132,V132),1))</f>
        <v>x</v>
      </c>
      <c r="X132" s="77">
        <f>IF('Indicator Data'!W134="No data","x",ROUND(IF('Indicator Data'!W134&gt;X$195,10,IF('Indicator Data'!W134&lt;X$194,0,10-(X$195-'Indicator Data'!W134)/(X$195-X$194)*10)),1))</f>
        <v>1.7</v>
      </c>
      <c r="Y132" s="77">
        <f>IF('Indicator Data'!X134="No data","x",ROUND(IF('Indicator Data'!X134&gt;Y$195,10,IF('Indicator Data'!X134&lt;Y$194,0,10-(Y$195-'Indicator Data'!X134)/(Y$195-Y$194)*10)),1))</f>
        <v>0.8</v>
      </c>
      <c r="Z132" s="78">
        <f t="shared" ref="Z132:Z193" si="39">IF(AND(X132="x",Y132="x"),"x",ROUND(AVERAGE(Y132,X132),1))</f>
        <v>1.3</v>
      </c>
      <c r="AA132" s="92">
        <f>('Indicator Data'!AI134+'Indicator Data'!AH134*0.5+'Indicator Data'!AG134*0.25)/1000</f>
        <v>34.174999999999997</v>
      </c>
      <c r="AB132" s="83">
        <f>AA132*1000/'Indicator Data'!BB134</f>
        <v>7.9575158300428297E-3</v>
      </c>
      <c r="AC132" s="78">
        <f t="shared" ref="AC132:AC193" si="40">IF(AB132="x","x",ROUND(IF(AB132&gt;AC$195,10,IF(AB132&lt;AC$194,0,10-(AC$195-AB132)/(AC$195-AC$194)*10)),1))</f>
        <v>0.8</v>
      </c>
      <c r="AD132" s="77">
        <f>IF('Indicator Data'!AM134="No data","x",ROUND(IF('Indicator Data'!AM134&lt;$AD$194,10,IF('Indicator Data'!AM134&gt;$AD$195,0,($AD$195-'Indicator Data'!AM134)/($AD$195-$AD$194)*10)),1))</f>
        <v>7.3</v>
      </c>
      <c r="AE132" s="77">
        <f>IF('Indicator Data'!AN134="No data","x",ROUND(IF('Indicator Data'!AN134&gt;$AE$195,10,IF('Indicator Data'!AN134&lt;$AE$194,0,10-($AE$195-'Indicator Data'!AN134)/($AE$195-$AE$194)*10)),1))</f>
        <v>8.9</v>
      </c>
      <c r="AF132" s="84" t="str">
        <f>IF('Indicator Data'!AO134="No data","x",ROUND(IF('Indicator Data'!AO134&gt;$AF$195,10,IF('Indicator Data'!AO134&lt;$AF$194,0,10-($AF$195-'Indicator Data'!AO134)/($AF$195-$AF$194)*10)),1))</f>
        <v>x</v>
      </c>
      <c r="AG132" s="84" t="str">
        <f>IF('Indicator Data'!AP134="No data","x",ROUND(IF('Indicator Data'!AP134&gt;$AG$195,10,IF('Indicator Data'!AP134&lt;$AG$194,0,10-($AG$195-'Indicator Data'!AP134)/($AG$195-$AG$194)*10)),1))</f>
        <v>x</v>
      </c>
      <c r="AH132" s="77" t="str">
        <f t="shared" ref="AH132:AH193" si="41">IF(AF132="x","x",ROUND(IF(AG132="x",AF132,SUM(AF132*0.8,AG132*0.2)),1))</f>
        <v>x</v>
      </c>
      <c r="AI132" s="78">
        <f t="shared" ref="AI132:AI193" si="42">ROUND(AVERAGE(AE132,AH132,AD132),1)</f>
        <v>8.1</v>
      </c>
      <c r="AJ132" s="85">
        <f t="shared" ref="AJ132:AJ193" si="43">ROUND(IF(AND(W132="x",Z132="x",AI132="x"),AC132,IF(AND(W132="x",Z132="x"),(10-GEOMEAN(((10-AI132)/10*9+1),((10-AC132)/10*9+1)))/9*10,IF(AI132="x",(10-GEOMEAN(((10-W132)/10*9+1),((10-Z132)/10*9+1),((10-AC132)/10*9+1)))/9*10,IF(W132="x",(10-GEOMEAN(((10-AI132)/10*9+1),((10-Z132)/10*9+1),((10-AC132)/10*9+1)))/9*10,(10-GEOMEAN(((10-W132)/10*9+1),((10-Z132)/10*9+1),((10-AC132)/10*9+1),((10-AI132)/10*9+1)))/9*10)))),1)</f>
        <v>4.4000000000000004</v>
      </c>
      <c r="AK132" s="86">
        <f t="shared" ref="AK132:AK193" si="44">ROUND((10-GEOMEAN(((10-S132)/10*9+1),((10-AJ132)/10*9+1)))/9*10,1)</f>
        <v>8.4</v>
      </c>
    </row>
    <row r="133" spans="1:37" s="4" customFormat="1" x14ac:dyDescent="0.25">
      <c r="A133" s="131" t="s">
        <v>245</v>
      </c>
      <c r="B133" s="63" t="s">
        <v>244</v>
      </c>
      <c r="C133" s="77">
        <f>ROUND(IF('Indicator Data'!Q135="No data",IF((0.1233*LN('Indicator Data'!BA135)-0.4559)&gt;C$195,0,IF((0.1233*LN('Indicator Data'!BA135)-0.4559)&lt;C$194,10,(C$195-(0.1233*LN('Indicator Data'!BA135)-0.4559))/(C$195-C$194)*10)),IF('Indicator Data'!Q135&gt;C$195,0,IF('Indicator Data'!Q135&lt;C$194,10,(C$195-'Indicator Data'!Q135)/(C$195-C$194)*10))),1)</f>
        <v>2.8</v>
      </c>
      <c r="D133" s="77" t="str">
        <f>IF('Indicator Data'!R135="No data","x",ROUND((IF('Indicator Data'!R135&gt;D$195,10,IF('Indicator Data'!R135&lt;D$194,0,10-(D$195-'Indicator Data'!R135)/(D$195-D$194)*10))),1))</f>
        <v>x</v>
      </c>
      <c r="E133" s="78">
        <f t="shared" si="30"/>
        <v>2.8</v>
      </c>
      <c r="F133" s="77">
        <f>IF('Indicator Data'!AE135="No data","x",ROUND(IF('Indicator Data'!AE135&gt;F$195,10,IF('Indicator Data'!AE135&lt;F$194,0,10-(F$195-'Indicator Data'!AE135)/(F$195-F$194)*10)),1))</f>
        <v>6.7</v>
      </c>
      <c r="G133" s="77">
        <f>IF('Indicator Data'!AF135="No data","x",ROUND(IF('Indicator Data'!AF135&gt;G$195,10,IF('Indicator Data'!AF135&lt;G$194,0,10-(G$195-'Indicator Data'!AF135)/(G$195-G$194)*10)),1))</f>
        <v>6.7</v>
      </c>
      <c r="H133" s="78">
        <f t="shared" si="31"/>
        <v>6.7</v>
      </c>
      <c r="I133" s="79">
        <f>SUM(IF('Indicator Data'!S135=0,0,'Indicator Data'!S135/1000000),SUM('Indicator Data'!T135:U135))</f>
        <v>58.853082999999998</v>
      </c>
      <c r="J133" s="79">
        <f>I133/'Indicator Data'!BB135*1000000</f>
        <v>14.990531880019878</v>
      </c>
      <c r="K133" s="77">
        <f t="shared" si="32"/>
        <v>0.3</v>
      </c>
      <c r="L133" s="77">
        <f>IF('Indicator Data'!V135="No data","x",ROUND(IF('Indicator Data'!V135&gt;L$195,10,IF('Indicator Data'!V135&lt;L$194,0,10-(L$195-'Indicator Data'!V135)/(L$195-L$194)*10)),1))</f>
        <v>0</v>
      </c>
      <c r="M133" s="78">
        <f t="shared" si="33"/>
        <v>0.2</v>
      </c>
      <c r="N133" s="80">
        <f t="shared" si="34"/>
        <v>3.1</v>
      </c>
      <c r="O133" s="92">
        <f>IF(AND('Indicator Data'!AJ135="No data",'Indicator Data'!AK135="No data"),0,SUM('Indicator Data'!AJ135:AL135)/1000)</f>
        <v>17.271000000000001</v>
      </c>
      <c r="P133" s="77">
        <f t="shared" si="35"/>
        <v>4.0999999999999996</v>
      </c>
      <c r="Q133" s="81">
        <f>O133*1000/'Indicator Data'!BB135</f>
        <v>4.3991149299659167E-3</v>
      </c>
      <c r="R133" s="77">
        <f t="shared" si="36"/>
        <v>4.5999999999999996</v>
      </c>
      <c r="S133" s="82">
        <f t="shared" si="37"/>
        <v>4.4000000000000004</v>
      </c>
      <c r="T133" s="77">
        <f>IF('Indicator Data'!AB135="No data","x",ROUND(IF('Indicator Data'!AB135&gt;T$195,10,IF('Indicator Data'!AB135&lt;T$194,0,10-(T$195-'Indicator Data'!AB135)/(T$195-T$194)*10)),1))</f>
        <v>1.2</v>
      </c>
      <c r="U133" s="77">
        <f>IF('Indicator Data'!AA135="No data","x",ROUND(IF('Indicator Data'!AA135&gt;U$195,10,IF('Indicator Data'!AA135&lt;U$194,0,10-(U$195-'Indicator Data'!AA135)/(U$195-U$194)*10)),1))</f>
        <v>0.9</v>
      </c>
      <c r="V133" s="77">
        <f>IF('Indicator Data'!AD135="No data","x",ROUND(IF('Indicator Data'!AD135&gt;V$195,10,IF('Indicator Data'!AD135&lt;V$194,0,10-(V$195-'Indicator Data'!AD135)/(V$195-V$194)*10)),1))</f>
        <v>0</v>
      </c>
      <c r="W133" s="78">
        <f t="shared" si="38"/>
        <v>0.7</v>
      </c>
      <c r="X133" s="77">
        <f>IF('Indicator Data'!W135="No data","x",ROUND(IF('Indicator Data'!W135&gt;X$195,10,IF('Indicator Data'!W135&lt;X$194,0,10-(X$195-'Indicator Data'!W135)/(X$195-X$194)*10)),1))</f>
        <v>1.4</v>
      </c>
      <c r="Y133" s="77">
        <f>IF('Indicator Data'!X135="No data","x",ROUND(IF('Indicator Data'!X135&gt;Y$195,10,IF('Indicator Data'!X135&lt;Y$194,0,10-(Y$195-'Indicator Data'!X135)/(Y$195-Y$194)*10)),1))</f>
        <v>0.9</v>
      </c>
      <c r="Z133" s="78">
        <f t="shared" si="39"/>
        <v>1.2</v>
      </c>
      <c r="AA133" s="92">
        <f>('Indicator Data'!AI135+'Indicator Data'!AH135*0.5+'Indicator Data'!AG135*0.25)/1000</f>
        <v>5.8000000000000003E-2</v>
      </c>
      <c r="AB133" s="83">
        <f>AA133*1000/'Indicator Data'!BB135</f>
        <v>1.477324219431551E-5</v>
      </c>
      <c r="AC133" s="78">
        <f t="shared" si="40"/>
        <v>0</v>
      </c>
      <c r="AD133" s="77">
        <f>IF('Indicator Data'!AM135="No data","x",ROUND(IF('Indicator Data'!AM135&lt;$AD$194,10,IF('Indicator Data'!AM135&gt;$AD$195,0,($AD$195-'Indicator Data'!AM135)/($AD$195-$AD$194)*10)),1))</f>
        <v>3.9</v>
      </c>
      <c r="AE133" s="77">
        <f>IF('Indicator Data'!AN135="No data","x",ROUND(IF('Indicator Data'!AN135&gt;$AE$195,10,IF('Indicator Data'!AN135&lt;$AE$194,0,10-($AE$195-'Indicator Data'!AN135)/($AE$195-$AE$194)*10)),1))</f>
        <v>1.5</v>
      </c>
      <c r="AF133" s="84">
        <f>IF('Indicator Data'!AO135="No data","x",ROUND(IF('Indicator Data'!AO135&gt;$AF$195,10,IF('Indicator Data'!AO135&lt;$AF$194,0,10-($AF$195-'Indicator Data'!AO135)/($AF$195-$AF$194)*10)),1))</f>
        <v>2.2000000000000002</v>
      </c>
      <c r="AG133" s="84">
        <f>IF('Indicator Data'!AP135="No data","x",ROUND(IF('Indicator Data'!AP135&gt;$AG$195,10,IF('Indicator Data'!AP135&lt;$AG$194,0,10-($AG$195-'Indicator Data'!AP135)/($AG$195-$AG$194)*10)),1))</f>
        <v>1.1000000000000001</v>
      </c>
      <c r="AH133" s="77">
        <f t="shared" si="41"/>
        <v>2</v>
      </c>
      <c r="AI133" s="78">
        <f t="shared" si="42"/>
        <v>2.5</v>
      </c>
      <c r="AJ133" s="85">
        <f t="shared" si="43"/>
        <v>1.1000000000000001</v>
      </c>
      <c r="AK133" s="86">
        <f t="shared" si="44"/>
        <v>2.9</v>
      </c>
    </row>
    <row r="134" spans="1:37" s="4" customFormat="1" x14ac:dyDescent="0.25">
      <c r="A134" s="131" t="s">
        <v>247</v>
      </c>
      <c r="B134" s="63" t="s">
        <v>246</v>
      </c>
      <c r="C134" s="77">
        <f>ROUND(IF('Indicator Data'!Q136="No data",IF((0.1233*LN('Indicator Data'!BA136)-0.4559)&gt;C$195,0,IF((0.1233*LN('Indicator Data'!BA136)-0.4559)&lt;C$194,10,(C$195-(0.1233*LN('Indicator Data'!BA136)-0.4559))/(C$195-C$194)*10)),IF('Indicator Data'!Q136&gt;C$195,0,IF('Indicator Data'!Q136&lt;C$194,10,(C$195-'Indicator Data'!Q136)/(C$195-C$194)*10))),1)</f>
        <v>7.1</v>
      </c>
      <c r="D134" s="77" t="str">
        <f>IF('Indicator Data'!R136="No data","x",ROUND((IF('Indicator Data'!R136&gt;D$195,10,IF('Indicator Data'!R136&lt;D$194,0,10-(D$195-'Indicator Data'!R136)/(D$195-D$194)*10))),1))</f>
        <v>x</v>
      </c>
      <c r="E134" s="78">
        <f t="shared" si="30"/>
        <v>7.1</v>
      </c>
      <c r="F134" s="77">
        <f>IF('Indicator Data'!AE136="No data","x",ROUND(IF('Indicator Data'!AE136&gt;F$195,10,IF('Indicator Data'!AE136&lt;F$194,0,10-(F$195-'Indicator Data'!AE136)/(F$195-F$194)*10)),1))</f>
        <v>8.1999999999999993</v>
      </c>
      <c r="G134" s="77" t="str">
        <f>IF('Indicator Data'!AF136="No data","x",ROUND(IF('Indicator Data'!AF136&gt;G$195,10,IF('Indicator Data'!AF136&lt;G$194,0,10-(G$195-'Indicator Data'!AF136)/(G$195-G$194)*10)),1))</f>
        <v>x</v>
      </c>
      <c r="H134" s="78">
        <f t="shared" si="31"/>
        <v>8.1999999999999993</v>
      </c>
      <c r="I134" s="79">
        <f>SUM(IF('Indicator Data'!S136=0,0,'Indicator Data'!S136/1000000),SUM('Indicator Data'!T136:U136))</f>
        <v>1326.911546</v>
      </c>
      <c r="J134" s="79">
        <f>I134/'Indicator Data'!BB136*1000000</f>
        <v>177.48694186868354</v>
      </c>
      <c r="K134" s="77">
        <f t="shared" si="32"/>
        <v>3.5</v>
      </c>
      <c r="L134" s="77">
        <f>IF('Indicator Data'!V136="No data","x",ROUND(IF('Indicator Data'!V136&gt;L$195,10,IF('Indicator Data'!V136&lt;L$194,0,10-(L$195-'Indicator Data'!V136)/(L$195-L$194)*10)),1))</f>
        <v>3</v>
      </c>
      <c r="M134" s="78">
        <f t="shared" si="33"/>
        <v>3.3</v>
      </c>
      <c r="N134" s="80">
        <f t="shared" si="34"/>
        <v>6.4</v>
      </c>
      <c r="O134" s="92">
        <f>IF(AND('Indicator Data'!AJ136="No data",'Indicator Data'!AK136="No data"),0,SUM('Indicator Data'!AJ136:AL136)/1000)</f>
        <v>17.010000000000002</v>
      </c>
      <c r="P134" s="77">
        <f t="shared" si="35"/>
        <v>4.0999999999999996</v>
      </c>
      <c r="Q134" s="81">
        <f>O134*1000/'Indicator Data'!BB136</f>
        <v>2.2752480301247656E-3</v>
      </c>
      <c r="R134" s="77">
        <f t="shared" si="36"/>
        <v>3.9</v>
      </c>
      <c r="S134" s="82">
        <f t="shared" si="37"/>
        <v>4</v>
      </c>
      <c r="T134" s="77">
        <f>IF('Indicator Data'!AB136="No data","x",ROUND(IF('Indicator Data'!AB136&gt;T$195,10,IF('Indicator Data'!AB136&lt;T$194,0,10-(T$195-'Indicator Data'!AB136)/(T$195-T$194)*10)),1))</f>
        <v>1.2</v>
      </c>
      <c r="U134" s="77">
        <f>IF('Indicator Data'!AA136="No data","x",ROUND(IF('Indicator Data'!AA136&gt;U$195,10,IF('Indicator Data'!AA136&lt;U$194,0,10-(U$195-'Indicator Data'!AA136)/(U$195-U$194)*10)),1))</f>
        <v>6.3</v>
      </c>
      <c r="V134" s="77">
        <f>IF('Indicator Data'!AD136="No data","x",ROUND(IF('Indicator Data'!AD136&gt;V$195,10,IF('Indicator Data'!AD136&lt;V$194,0,10-(V$195-'Indicator Data'!AD136)/(V$195-V$194)*10)),1))</f>
        <v>3</v>
      </c>
      <c r="W134" s="78">
        <f t="shared" si="38"/>
        <v>3.5</v>
      </c>
      <c r="X134" s="77">
        <f>IF('Indicator Data'!W136="No data","x",ROUND(IF('Indicator Data'!W136&gt;X$195,10,IF('Indicator Data'!W136&lt;X$194,0,10-(X$195-'Indicator Data'!W136)/(X$195-X$194)*10)),1))</f>
        <v>4.7</v>
      </c>
      <c r="Y134" s="77">
        <f>IF('Indicator Data'!X136="No data","x",ROUND(IF('Indicator Data'!X136&gt;Y$195,10,IF('Indicator Data'!X136&lt;Y$194,0,10-(Y$195-'Indicator Data'!X136)/(Y$195-Y$194)*10)),1))</f>
        <v>4</v>
      </c>
      <c r="Z134" s="78">
        <f t="shared" si="39"/>
        <v>4.4000000000000004</v>
      </c>
      <c r="AA134" s="92">
        <f>('Indicator Data'!AI136+'Indicator Data'!AH136*0.5+'Indicator Data'!AG136*0.25)/1000</f>
        <v>49.113</v>
      </c>
      <c r="AB134" s="83">
        <f>AA134*1000/'Indicator Data'!BB136</f>
        <v>6.5693272488840451E-3</v>
      </c>
      <c r="AC134" s="78">
        <f t="shared" si="40"/>
        <v>0.7</v>
      </c>
      <c r="AD134" s="77">
        <f>IF('Indicator Data'!AM136="No data","x",ROUND(IF('Indicator Data'!AM136&lt;$AD$194,10,IF('Indicator Data'!AM136&gt;$AD$195,0,($AD$195-'Indicator Data'!AM136)/($AD$195-$AD$194)*10)),1))</f>
        <v>4.8</v>
      </c>
      <c r="AE134" s="77">
        <f>IF('Indicator Data'!AN136="No data","x",ROUND(IF('Indicator Data'!AN136&gt;$AE$195,10,IF('Indicator Data'!AN136&lt;$AE$194,0,10-($AE$195-'Indicator Data'!AN136)/($AE$195-$AE$194)*10)),1))</f>
        <v>3.1</v>
      </c>
      <c r="AF134" s="84" t="str">
        <f>IF('Indicator Data'!AO136="No data","x",ROUND(IF('Indicator Data'!AO136&gt;$AF$195,10,IF('Indicator Data'!AO136&lt;$AF$194,0,10-($AF$195-'Indicator Data'!AO136)/($AF$195-$AF$194)*10)),1))</f>
        <v>x</v>
      </c>
      <c r="AG134" s="84" t="str">
        <f>IF('Indicator Data'!AP136="No data","x",ROUND(IF('Indicator Data'!AP136&gt;$AG$195,10,IF('Indicator Data'!AP136&lt;$AG$194,0,10-($AG$195-'Indicator Data'!AP136)/($AG$195-$AG$194)*10)),1))</f>
        <v>x</v>
      </c>
      <c r="AH134" s="77" t="str">
        <f t="shared" si="41"/>
        <v>x</v>
      </c>
      <c r="AI134" s="78">
        <f t="shared" si="42"/>
        <v>4</v>
      </c>
      <c r="AJ134" s="85">
        <f t="shared" si="43"/>
        <v>3.3</v>
      </c>
      <c r="AK134" s="86">
        <f t="shared" si="44"/>
        <v>3.7</v>
      </c>
    </row>
    <row r="135" spans="1:37" s="4" customFormat="1" x14ac:dyDescent="0.25">
      <c r="A135" s="131" t="s">
        <v>249</v>
      </c>
      <c r="B135" s="63" t="s">
        <v>248</v>
      </c>
      <c r="C135" s="77">
        <f>ROUND(IF('Indicator Data'!Q137="No data",IF((0.1233*LN('Indicator Data'!BA137)-0.4559)&gt;C$195,0,IF((0.1233*LN('Indicator Data'!BA137)-0.4559)&lt;C$194,10,(C$195-(0.1233*LN('Indicator Data'!BA137)-0.4559))/(C$195-C$194)*10)),IF('Indicator Data'!Q137&gt;C$195,0,IF('Indicator Data'!Q137&lt;C$194,10,(C$195-'Indicator Data'!Q137)/(C$195-C$194)*10))),1)</f>
        <v>4.2</v>
      </c>
      <c r="D135" s="77" t="str">
        <f>IF('Indicator Data'!R137="No data","x",ROUND((IF('Indicator Data'!R137&gt;D$195,10,IF('Indicator Data'!R137&lt;D$194,0,10-(D$195-'Indicator Data'!R137)/(D$195-D$194)*10))),1))</f>
        <v>x</v>
      </c>
      <c r="E135" s="78">
        <f t="shared" si="30"/>
        <v>4.2</v>
      </c>
      <c r="F135" s="77">
        <f>IF('Indicator Data'!AE137="No data","x",ROUND(IF('Indicator Data'!AE137&gt;F$195,10,IF('Indicator Data'!AE137&lt;F$194,0,10-(F$195-'Indicator Data'!AE137)/(F$195-F$194)*10)),1))</f>
        <v>6.1</v>
      </c>
      <c r="G135" s="77">
        <f>IF('Indicator Data'!AF137="No data","x",ROUND(IF('Indicator Data'!AF137&gt;G$195,10,IF('Indicator Data'!AF137&lt;G$194,0,10-(G$195-'Indicator Data'!AF137)/(G$195-G$194)*10)),1))</f>
        <v>5.8</v>
      </c>
      <c r="H135" s="78">
        <f t="shared" si="31"/>
        <v>6</v>
      </c>
      <c r="I135" s="79">
        <f>SUM(IF('Indicator Data'!S137=0,0,'Indicator Data'!S137/1000000),SUM('Indicator Data'!T137:U137))</f>
        <v>241.43858900000001</v>
      </c>
      <c r="J135" s="79">
        <f>I135/'Indicator Data'!BB137*1000000</f>
        <v>34.902180228082685</v>
      </c>
      <c r="K135" s="77">
        <f t="shared" si="32"/>
        <v>0.7</v>
      </c>
      <c r="L135" s="77">
        <f>IF('Indicator Data'!V137="No data","x",ROUND(IF('Indicator Data'!V137&gt;L$195,10,IF('Indicator Data'!V137&lt;L$194,0,10-(L$195-'Indicator Data'!V137)/(L$195-L$194)*10)),1))</f>
        <v>0.3</v>
      </c>
      <c r="M135" s="78">
        <f t="shared" si="33"/>
        <v>0.5</v>
      </c>
      <c r="N135" s="80">
        <f t="shared" si="34"/>
        <v>3.7</v>
      </c>
      <c r="O135" s="92">
        <f>IF(AND('Indicator Data'!AJ137="No data",'Indicator Data'!AK137="No data"),0,SUM('Indicator Data'!AJ137:AL137)/1000)</f>
        <v>0.153</v>
      </c>
      <c r="P135" s="77">
        <f t="shared" si="35"/>
        <v>0</v>
      </c>
      <c r="Q135" s="81">
        <f>O135*1000/'Indicator Data'!BB137</f>
        <v>2.2117564541004881E-5</v>
      </c>
      <c r="R135" s="77">
        <f t="shared" si="36"/>
        <v>0</v>
      </c>
      <c r="S135" s="82">
        <f t="shared" si="37"/>
        <v>0</v>
      </c>
      <c r="T135" s="77">
        <f>IF('Indicator Data'!AB137="No data","x",ROUND(IF('Indicator Data'!AB137&gt;T$195,10,IF('Indicator Data'!AB137&lt;T$194,0,10-(T$195-'Indicator Data'!AB137)/(T$195-T$194)*10)),1))</f>
        <v>0.8</v>
      </c>
      <c r="U135" s="77">
        <f>IF('Indicator Data'!AA137="No data","x",ROUND(IF('Indicator Data'!AA137&gt;U$195,10,IF('Indicator Data'!AA137&lt;U$194,0,10-(U$195-'Indicator Data'!AA137)/(U$195-U$194)*10)),1))</f>
        <v>0.8</v>
      </c>
      <c r="V135" s="77">
        <f>IF('Indicator Data'!AD137="No data","x",ROUND(IF('Indicator Data'!AD137&gt;V$195,10,IF('Indicator Data'!AD137&lt;V$194,0,10-(V$195-'Indicator Data'!AD137)/(V$195-V$194)*10)),1))</f>
        <v>0</v>
      </c>
      <c r="W135" s="78">
        <f t="shared" si="38"/>
        <v>0.5</v>
      </c>
      <c r="X135" s="77">
        <f>IF('Indicator Data'!W137="No data","x",ROUND(IF('Indicator Data'!W137&gt;X$195,10,IF('Indicator Data'!W137&lt;X$194,0,10-(X$195-'Indicator Data'!W137)/(X$195-X$194)*10)),1))</f>
        <v>1.7</v>
      </c>
      <c r="Y135" s="77">
        <f>IF('Indicator Data'!X137="No data","x",ROUND(IF('Indicator Data'!X137&gt;Y$195,10,IF('Indicator Data'!X137&lt;Y$194,0,10-(Y$195-'Indicator Data'!X137)/(Y$195-Y$194)*10)),1))</f>
        <v>0.8</v>
      </c>
      <c r="Z135" s="78">
        <f t="shared" si="39"/>
        <v>1.3</v>
      </c>
      <c r="AA135" s="92">
        <f>('Indicator Data'!AI137+'Indicator Data'!AH137*0.5+'Indicator Data'!AG137*0.25)/1000</f>
        <v>139.70500000000001</v>
      </c>
      <c r="AB135" s="83">
        <f>AA135*1000/'Indicator Data'!BB137</f>
        <v>2.0195649373863311E-2</v>
      </c>
      <c r="AC135" s="78">
        <f t="shared" si="40"/>
        <v>2</v>
      </c>
      <c r="AD135" s="77">
        <f>IF('Indicator Data'!AM137="No data","x",ROUND(IF('Indicator Data'!AM137&lt;$AD$194,10,IF('Indicator Data'!AM137&gt;$AD$195,0,($AD$195-'Indicator Data'!AM137)/($AD$195-$AD$194)*10)),1))</f>
        <v>4.7</v>
      </c>
      <c r="AE135" s="77">
        <f>IF('Indicator Data'!AN137="No data","x",ROUND(IF('Indicator Data'!AN137&gt;$AE$195,10,IF('Indicator Data'!AN137&lt;$AE$194,0,10-($AE$195-'Indicator Data'!AN137)/($AE$195-$AE$194)*10)),1))</f>
        <v>1.8</v>
      </c>
      <c r="AF135" s="84">
        <f>IF('Indicator Data'!AO137="No data","x",ROUND(IF('Indicator Data'!AO137&gt;$AF$195,10,IF('Indicator Data'!AO137&lt;$AF$194,0,10-($AF$195-'Indicator Data'!AO137)/($AF$195-$AF$194)*10)),1))</f>
        <v>3.7</v>
      </c>
      <c r="AG135" s="84">
        <f>IF('Indicator Data'!AP137="No data","x",ROUND(IF('Indicator Data'!AP137&gt;$AG$195,10,IF('Indicator Data'!AP137&lt;$AG$194,0,10-($AG$195-'Indicator Data'!AP137)/($AG$195-$AG$194)*10)),1))</f>
        <v>5.6</v>
      </c>
      <c r="AH135" s="77">
        <f t="shared" si="41"/>
        <v>4.0999999999999996</v>
      </c>
      <c r="AI135" s="78">
        <f t="shared" si="42"/>
        <v>3.5</v>
      </c>
      <c r="AJ135" s="85">
        <f t="shared" si="43"/>
        <v>1.9</v>
      </c>
      <c r="AK135" s="86">
        <f t="shared" si="44"/>
        <v>1</v>
      </c>
    </row>
    <row r="136" spans="1:37" s="4" customFormat="1" x14ac:dyDescent="0.25">
      <c r="A136" s="131" t="s">
        <v>251</v>
      </c>
      <c r="B136" s="63" t="s">
        <v>250</v>
      </c>
      <c r="C136" s="77">
        <f>ROUND(IF('Indicator Data'!Q138="No data",IF((0.1233*LN('Indicator Data'!BA138)-0.4559)&gt;C$195,0,IF((0.1233*LN('Indicator Data'!BA138)-0.4559)&lt;C$194,10,(C$195-(0.1233*LN('Indicator Data'!BA138)-0.4559))/(C$195-C$194)*10)),IF('Indicator Data'!Q138&gt;C$195,0,IF('Indicator Data'!Q138&lt;C$194,10,(C$195-'Indicator Data'!Q138)/(C$195-C$194)*10))),1)</f>
        <v>3.3</v>
      </c>
      <c r="D136" s="77">
        <f>IF('Indicator Data'!R138="No data","x",ROUND((IF('Indicator Data'!R138&gt;D$195,10,IF('Indicator Data'!R138&lt;D$194,0,10-(D$195-'Indicator Data'!R138)/(D$195-D$194)*10))),1))</f>
        <v>0</v>
      </c>
      <c r="E136" s="78">
        <f t="shared" si="30"/>
        <v>1.8</v>
      </c>
      <c r="F136" s="77">
        <f>IF('Indicator Data'!AE138="No data","x",ROUND(IF('Indicator Data'!AE138&gt;F$195,10,IF('Indicator Data'!AE138&lt;F$194,0,10-(F$195-'Indicator Data'!AE138)/(F$195-F$194)*10)),1))</f>
        <v>5.2</v>
      </c>
      <c r="G136" s="77">
        <f>IF('Indicator Data'!AF138="No data","x",ROUND(IF('Indicator Data'!AF138&gt;G$195,10,IF('Indicator Data'!AF138&lt;G$194,0,10-(G$195-'Indicator Data'!AF138)/(G$195-G$194)*10)),1))</f>
        <v>5.0999999999999996</v>
      </c>
      <c r="H136" s="78">
        <f t="shared" si="31"/>
        <v>5.2</v>
      </c>
      <c r="I136" s="79">
        <f>SUM(IF('Indicator Data'!S138=0,0,'Indicator Data'!S138/1000000),SUM('Indicator Data'!T138:U138))</f>
        <v>770.80550200000005</v>
      </c>
      <c r="J136" s="79">
        <f>I136/'Indicator Data'!BB138*1000000</f>
        <v>25.051304008891787</v>
      </c>
      <c r="K136" s="77">
        <f t="shared" si="32"/>
        <v>0.5</v>
      </c>
      <c r="L136" s="77">
        <f>IF('Indicator Data'!V138="No data","x",ROUND(IF('Indicator Data'!V138&gt;L$195,10,IF('Indicator Data'!V138&lt;L$194,0,10-(L$195-'Indicator Data'!V138)/(L$195-L$194)*10)),1))</f>
        <v>0.1</v>
      </c>
      <c r="M136" s="78">
        <f t="shared" si="33"/>
        <v>0.3</v>
      </c>
      <c r="N136" s="80">
        <f t="shared" si="34"/>
        <v>2.2999999999999998</v>
      </c>
      <c r="O136" s="92">
        <f>IF(AND('Indicator Data'!AJ138="No data",'Indicator Data'!AK138="No data"),0,SUM('Indicator Data'!AJ138:AL138)/1000)</f>
        <v>151.303</v>
      </c>
      <c r="P136" s="77">
        <f t="shared" si="35"/>
        <v>7.3</v>
      </c>
      <c r="Q136" s="81">
        <f>O136*1000/'Indicator Data'!BB138</f>
        <v>4.9173720745669426E-3</v>
      </c>
      <c r="R136" s="77">
        <f t="shared" si="36"/>
        <v>4.7</v>
      </c>
      <c r="S136" s="82">
        <f t="shared" si="37"/>
        <v>6</v>
      </c>
      <c r="T136" s="77">
        <f>IF('Indicator Data'!AB138="No data","x",ROUND(IF('Indicator Data'!AB138&gt;T$195,10,IF('Indicator Data'!AB138&lt;T$194,0,10-(T$195-'Indicator Data'!AB138)/(T$195-T$194)*10)),1))</f>
        <v>0.6</v>
      </c>
      <c r="U136" s="77">
        <f>IF('Indicator Data'!AA138="No data","x",ROUND(IF('Indicator Data'!AA138&gt;U$195,10,IF('Indicator Data'!AA138&lt;U$194,0,10-(U$195-'Indicator Data'!AA138)/(U$195-U$194)*10)),1))</f>
        <v>2.2999999999999998</v>
      </c>
      <c r="V136" s="77">
        <f>IF('Indicator Data'!AD138="No data","x",ROUND(IF('Indicator Data'!AD138&gt;V$195,10,IF('Indicator Data'!AD138&lt;V$194,0,10-(V$195-'Indicator Data'!AD138)/(V$195-V$194)*10)),1))</f>
        <v>0</v>
      </c>
      <c r="W136" s="78">
        <f t="shared" si="38"/>
        <v>1</v>
      </c>
      <c r="X136" s="77">
        <f>IF('Indicator Data'!W138="No data","x",ROUND(IF('Indicator Data'!W138&gt;X$195,10,IF('Indicator Data'!W138&lt;X$194,0,10-(X$195-'Indicator Data'!W138)/(X$195-X$194)*10)),1))</f>
        <v>1.3</v>
      </c>
      <c r="Y136" s="77">
        <f>IF('Indicator Data'!X138="No data","x",ROUND(IF('Indicator Data'!X138&gt;Y$195,10,IF('Indicator Data'!X138&lt;Y$194,0,10-(Y$195-'Indicator Data'!X138)/(Y$195-Y$194)*10)),1))</f>
        <v>1</v>
      </c>
      <c r="Z136" s="78">
        <f t="shared" si="39"/>
        <v>1.2</v>
      </c>
      <c r="AA136" s="92">
        <f>('Indicator Data'!AI138+'Indicator Data'!AH138*0.5+'Indicator Data'!AG138*0.25)/1000</f>
        <v>274.66674999999998</v>
      </c>
      <c r="AB136" s="83">
        <f>AA136*1000/'Indicator Data'!BB138</f>
        <v>8.9267139862531462E-3</v>
      </c>
      <c r="AC136" s="78">
        <f t="shared" si="40"/>
        <v>0.9</v>
      </c>
      <c r="AD136" s="77">
        <f>IF('Indicator Data'!AM138="No data","x",ROUND(IF('Indicator Data'!AM138&lt;$AD$194,10,IF('Indicator Data'!AM138&gt;$AD$195,0,($AD$195-'Indicator Data'!AM138)/($AD$195-$AD$194)*10)),1))</f>
        <v>3.9</v>
      </c>
      <c r="AE136" s="77">
        <f>IF('Indicator Data'!AN138="No data","x",ROUND(IF('Indicator Data'!AN138&gt;$AE$195,10,IF('Indicator Data'!AN138&lt;$AE$194,0,10-($AE$195-'Indicator Data'!AN138)/($AE$195-$AE$194)*10)),1))</f>
        <v>0.8</v>
      </c>
      <c r="AF136" s="84">
        <f>IF('Indicator Data'!AO138="No data","x",ROUND(IF('Indicator Data'!AO138&gt;$AF$195,10,IF('Indicator Data'!AO138&lt;$AF$194,0,10-($AF$195-'Indicator Data'!AO138)/($AF$195-$AF$194)*10)),1))</f>
        <v>3.2</v>
      </c>
      <c r="AG136" s="84">
        <f>IF('Indicator Data'!AP138="No data","x",ROUND(IF('Indicator Data'!AP138&gt;$AG$195,10,IF('Indicator Data'!AP138&lt;$AG$194,0,10-($AG$195-'Indicator Data'!AP138)/($AG$195-$AG$194)*10)),1))</f>
        <v>1.7</v>
      </c>
      <c r="AH136" s="77">
        <f t="shared" si="41"/>
        <v>2.9</v>
      </c>
      <c r="AI136" s="78">
        <f t="shared" si="42"/>
        <v>2.5</v>
      </c>
      <c r="AJ136" s="85">
        <f t="shared" si="43"/>
        <v>1.4</v>
      </c>
      <c r="AK136" s="86">
        <f t="shared" si="44"/>
        <v>4.0999999999999996</v>
      </c>
    </row>
    <row r="137" spans="1:37" s="4" customFormat="1" x14ac:dyDescent="0.25">
      <c r="A137" s="131" t="s">
        <v>253</v>
      </c>
      <c r="B137" s="63" t="s">
        <v>252</v>
      </c>
      <c r="C137" s="77">
        <f>ROUND(IF('Indicator Data'!Q139="No data",IF((0.1233*LN('Indicator Data'!BA139)-0.4559)&gt;C$195,0,IF((0.1233*LN('Indicator Data'!BA139)-0.4559)&lt;C$194,10,(C$195-(0.1233*LN('Indicator Data'!BA139)-0.4559))/(C$195-C$194)*10)),IF('Indicator Data'!Q139&gt;C$195,0,IF('Indicator Data'!Q139&lt;C$194,10,(C$195-'Indicator Data'!Q139)/(C$195-C$194)*10))),1)</f>
        <v>4.5</v>
      </c>
      <c r="D137" s="77">
        <f>IF('Indicator Data'!R139="No data","x",ROUND((IF('Indicator Data'!R139&gt;D$195,10,IF('Indicator Data'!R139&lt;D$194,0,10-(D$195-'Indicator Data'!R139)/(D$195-D$194)*10))),1))</f>
        <v>0</v>
      </c>
      <c r="E137" s="78">
        <f t="shared" si="30"/>
        <v>2.5</v>
      </c>
      <c r="F137" s="77">
        <f>IF('Indicator Data'!AE139="No data","x",ROUND(IF('Indicator Data'!AE139&gt;F$195,10,IF('Indicator Data'!AE139&lt;F$194,0,10-(F$195-'Indicator Data'!AE139)/(F$195-F$194)*10)),1))</f>
        <v>5.4</v>
      </c>
      <c r="G137" s="77">
        <f>IF('Indicator Data'!AF139="No data","x",ROUND(IF('Indicator Data'!AF139&gt;G$195,10,IF('Indicator Data'!AF139&lt;G$194,0,10-(G$195-'Indicator Data'!AF139)/(G$195-G$194)*10)),1))</f>
        <v>4.5</v>
      </c>
      <c r="H137" s="78">
        <f t="shared" si="31"/>
        <v>5</v>
      </c>
      <c r="I137" s="79">
        <f>SUM(IF('Indicator Data'!S139=0,0,'Indicator Data'!S139/1000000),SUM('Indicator Data'!T139:U139))</f>
        <v>1223.9850330000002</v>
      </c>
      <c r="J137" s="79">
        <f>I137/'Indicator Data'!BB139*1000000</f>
        <v>12.228050750148139</v>
      </c>
      <c r="K137" s="77">
        <f t="shared" si="32"/>
        <v>0.2</v>
      </c>
      <c r="L137" s="77">
        <f>IF('Indicator Data'!V139="No data","x",ROUND(IF('Indicator Data'!V139&gt;L$195,10,IF('Indicator Data'!V139&lt;L$194,0,10-(L$195-'Indicator Data'!V139)/(L$195-L$194)*10)),1))</f>
        <v>0</v>
      </c>
      <c r="M137" s="78">
        <f t="shared" si="33"/>
        <v>0.1</v>
      </c>
      <c r="N137" s="80">
        <f t="shared" si="34"/>
        <v>2.5</v>
      </c>
      <c r="O137" s="92">
        <f>IF(AND('Indicator Data'!AJ139="No data",'Indicator Data'!AK139="No data"),0,SUM('Indicator Data'!AJ139:AL139)/1000)</f>
        <v>119.22199999999999</v>
      </c>
      <c r="P137" s="77">
        <f t="shared" si="35"/>
        <v>6.9</v>
      </c>
      <c r="Q137" s="81">
        <f>O137*1000/'Indicator Data'!BB139</f>
        <v>1.1910706644516307E-3</v>
      </c>
      <c r="R137" s="77">
        <f t="shared" si="36"/>
        <v>3.3</v>
      </c>
      <c r="S137" s="82">
        <f t="shared" si="37"/>
        <v>5.0999999999999996</v>
      </c>
      <c r="T137" s="77">
        <f>IF('Indicator Data'!AB139="No data","x",ROUND(IF('Indicator Data'!AB139&gt;T$195,10,IF('Indicator Data'!AB139&lt;T$194,0,10-(T$195-'Indicator Data'!AB139)/(T$195-T$194)*10)),1))</f>
        <v>0.2</v>
      </c>
      <c r="U137" s="77">
        <f>IF('Indicator Data'!AA139="No data","x",ROUND(IF('Indicator Data'!AA139&gt;U$195,10,IF('Indicator Data'!AA139&lt;U$194,0,10-(U$195-'Indicator Data'!AA139)/(U$195-U$194)*10)),1))</f>
        <v>5.3</v>
      </c>
      <c r="V137" s="77">
        <f>IF('Indicator Data'!AD139="No data","x",ROUND(IF('Indicator Data'!AD139&gt;V$195,10,IF('Indicator Data'!AD139&lt;V$194,0,10-(V$195-'Indicator Data'!AD139)/(V$195-V$194)*10)),1))</f>
        <v>0</v>
      </c>
      <c r="W137" s="78">
        <f t="shared" si="38"/>
        <v>1.8</v>
      </c>
      <c r="X137" s="77">
        <f>IF('Indicator Data'!W139="No data","x",ROUND(IF('Indicator Data'!W139&gt;X$195,10,IF('Indicator Data'!W139&lt;X$194,0,10-(X$195-'Indicator Data'!W139)/(X$195-X$194)*10)),1))</f>
        <v>2.2999999999999998</v>
      </c>
      <c r="Y137" s="77">
        <f>IF('Indicator Data'!X139="No data","x",ROUND(IF('Indicator Data'!X139&gt;Y$195,10,IF('Indicator Data'!X139&lt;Y$194,0,10-(Y$195-'Indicator Data'!X139)/(Y$195-Y$194)*10)),1))</f>
        <v>4.5999999999999996</v>
      </c>
      <c r="Z137" s="78">
        <f t="shared" si="39"/>
        <v>3.5</v>
      </c>
      <c r="AA137" s="92">
        <f>('Indicator Data'!AI139+'Indicator Data'!AH139*0.5+'Indicator Data'!AG139*0.25)/1000</f>
        <v>8160.3922499999999</v>
      </c>
      <c r="AB137" s="83">
        <f>AA137*1000/'Indicator Data'!BB139</f>
        <v>8.1525253891005331E-2</v>
      </c>
      <c r="AC137" s="78">
        <f t="shared" si="40"/>
        <v>8.1999999999999993</v>
      </c>
      <c r="AD137" s="77">
        <f>IF('Indicator Data'!AM139="No data","x",ROUND(IF('Indicator Data'!AM139&lt;$AD$194,10,IF('Indicator Data'!AM139&gt;$AD$195,0,($AD$195-'Indicator Data'!AM139)/($AD$195-$AD$194)*10)),1))</f>
        <v>4.0999999999999996</v>
      </c>
      <c r="AE137" s="77">
        <f>IF('Indicator Data'!AN139="No data","x",ROUND(IF('Indicator Data'!AN139&gt;$AE$195,10,IF('Indicator Data'!AN139&lt;$AE$194,0,10-($AE$195-'Indicator Data'!AN139)/($AE$195-$AE$194)*10)),1))</f>
        <v>2.8</v>
      </c>
      <c r="AF137" s="84">
        <f>IF('Indicator Data'!AO139="No data","x",ROUND(IF('Indicator Data'!AO139&gt;$AF$195,10,IF('Indicator Data'!AO139&lt;$AF$194,0,10-($AF$195-'Indicator Data'!AO139)/($AF$195-$AF$194)*10)),1))</f>
        <v>6.5</v>
      </c>
      <c r="AG137" s="84">
        <f>IF('Indicator Data'!AP139="No data","x",ROUND(IF('Indicator Data'!AP139&gt;$AG$195,10,IF('Indicator Data'!AP139&lt;$AG$194,0,10-($AG$195-'Indicator Data'!AP139)/($AG$195-$AG$194)*10)),1))</f>
        <v>1.3</v>
      </c>
      <c r="AH137" s="77">
        <f t="shared" si="41"/>
        <v>5.5</v>
      </c>
      <c r="AI137" s="78">
        <f t="shared" si="42"/>
        <v>4.0999999999999996</v>
      </c>
      <c r="AJ137" s="85">
        <f t="shared" si="43"/>
        <v>4.9000000000000004</v>
      </c>
      <c r="AK137" s="86">
        <f t="shared" si="44"/>
        <v>5</v>
      </c>
    </row>
    <row r="138" spans="1:37" s="4" customFormat="1" x14ac:dyDescent="0.25">
      <c r="A138" s="131" t="s">
        <v>255</v>
      </c>
      <c r="B138" s="63" t="s">
        <v>254</v>
      </c>
      <c r="C138" s="77">
        <f>ROUND(IF('Indicator Data'!Q140="No data",IF((0.1233*LN('Indicator Data'!BA140)-0.4559)&gt;C$195,0,IF((0.1233*LN('Indicator Data'!BA140)-0.4559)&lt;C$194,10,(C$195-(0.1233*LN('Indicator Data'!BA140)-0.4559))/(C$195-C$194)*10)),IF('Indicator Data'!Q140&gt;C$195,0,IF('Indicator Data'!Q140&lt;C$194,10,(C$195-'Indicator Data'!Q140)/(C$195-C$194)*10))),1)</f>
        <v>1.8</v>
      </c>
      <c r="D138" s="77" t="str">
        <f>IF('Indicator Data'!R140="No data","x",ROUND((IF('Indicator Data'!R140&gt;D$195,10,IF('Indicator Data'!R140&lt;D$194,0,10-(D$195-'Indicator Data'!R140)/(D$195-D$194)*10))),1))</f>
        <v>x</v>
      </c>
      <c r="E138" s="78">
        <f t="shared" si="30"/>
        <v>1.8</v>
      </c>
      <c r="F138" s="77">
        <f>IF('Indicator Data'!AE140="No data","x",ROUND(IF('Indicator Data'!AE140&gt;F$195,10,IF('Indicator Data'!AE140&lt;F$194,0,10-(F$195-'Indicator Data'!AE140)/(F$195-F$194)*10)),1))</f>
        <v>1.8</v>
      </c>
      <c r="G138" s="77">
        <f>IF('Indicator Data'!AF140="No data","x",ROUND(IF('Indicator Data'!AF140&gt;G$195,10,IF('Indicator Data'!AF140&lt;G$194,0,10-(G$195-'Indicator Data'!AF140)/(G$195-G$194)*10)),1))</f>
        <v>1.9</v>
      </c>
      <c r="H138" s="78">
        <f t="shared" si="31"/>
        <v>1.9</v>
      </c>
      <c r="I138" s="79">
        <f>SUM(IF('Indicator Data'!S140=0,0,'Indicator Data'!S140/1000000),SUM('Indicator Data'!T140:U140))</f>
        <v>0</v>
      </c>
      <c r="J138" s="79">
        <f>I138/'Indicator Data'!BB140*1000000</f>
        <v>0</v>
      </c>
      <c r="K138" s="77">
        <f t="shared" si="32"/>
        <v>0</v>
      </c>
      <c r="L138" s="77">
        <f>IF('Indicator Data'!V140="No data","x",ROUND(IF('Indicator Data'!V140&gt;L$195,10,IF('Indicator Data'!V140&lt;L$194,0,10-(L$195-'Indicator Data'!V140)/(L$195-L$194)*10)),1))</f>
        <v>0</v>
      </c>
      <c r="M138" s="78">
        <f t="shared" si="33"/>
        <v>0</v>
      </c>
      <c r="N138" s="80">
        <f t="shared" si="34"/>
        <v>1.4</v>
      </c>
      <c r="O138" s="92">
        <f>IF(AND('Indicator Data'!AJ140="No data",'Indicator Data'!AK140="No data"),0,SUM('Indicator Data'!AJ140:AL140)/1000)</f>
        <v>15.741</v>
      </c>
      <c r="P138" s="77">
        <f t="shared" si="35"/>
        <v>4</v>
      </c>
      <c r="Q138" s="81">
        <f>O138*1000/'Indicator Data'!BB140</f>
        <v>4.1428558607514059E-4</v>
      </c>
      <c r="R138" s="77">
        <f t="shared" si="36"/>
        <v>2.6</v>
      </c>
      <c r="S138" s="82">
        <f t="shared" si="37"/>
        <v>3.3</v>
      </c>
      <c r="T138" s="77">
        <f>IF('Indicator Data'!AB140="No data","x",ROUND(IF('Indicator Data'!AB140&gt;T$195,10,IF('Indicator Data'!AB140&lt;T$194,0,10-(T$195-'Indicator Data'!AB140)/(T$195-T$194)*10)),1))</f>
        <v>0.2</v>
      </c>
      <c r="U138" s="77">
        <f>IF('Indicator Data'!AA140="No data","x",ROUND(IF('Indicator Data'!AA140&gt;U$195,10,IF('Indicator Data'!AA140&lt;U$194,0,10-(U$195-'Indicator Data'!AA140)/(U$195-U$194)*10)),1))</f>
        <v>0.4</v>
      </c>
      <c r="V138" s="77" t="str">
        <f>IF('Indicator Data'!AD140="No data","x",ROUND(IF('Indicator Data'!AD140&gt;V$195,10,IF('Indicator Data'!AD140&lt;V$194,0,10-(V$195-'Indicator Data'!AD140)/(V$195-V$194)*10)),1))</f>
        <v>x</v>
      </c>
      <c r="W138" s="78">
        <f t="shared" si="38"/>
        <v>0.3</v>
      </c>
      <c r="X138" s="77">
        <f>IF('Indicator Data'!W140="No data","x",ROUND(IF('Indicator Data'!W140&gt;X$195,10,IF('Indicator Data'!W140&lt;X$194,0,10-(X$195-'Indicator Data'!W140)/(X$195-X$194)*10)),1))</f>
        <v>0.4</v>
      </c>
      <c r="Y138" s="77" t="str">
        <f>IF('Indicator Data'!X140="No data","x",ROUND(IF('Indicator Data'!X140&gt;Y$195,10,IF('Indicator Data'!X140&lt;Y$194,0,10-(Y$195-'Indicator Data'!X140)/(Y$195-Y$194)*10)),1))</f>
        <v>x</v>
      </c>
      <c r="Z138" s="78">
        <f t="shared" si="39"/>
        <v>0.4</v>
      </c>
      <c r="AA138" s="92">
        <f>('Indicator Data'!AI140+'Indicator Data'!AH140*0.5+'Indicator Data'!AG140*0.25)/1000</f>
        <v>0</v>
      </c>
      <c r="AB138" s="83">
        <f>AA138*1000/'Indicator Data'!BB140</f>
        <v>0</v>
      </c>
      <c r="AC138" s="78">
        <f t="shared" si="40"/>
        <v>0</v>
      </c>
      <c r="AD138" s="77">
        <f>IF('Indicator Data'!AM140="No data","x",ROUND(IF('Indicator Data'!AM140&lt;$AD$194,10,IF('Indicator Data'!AM140&gt;$AD$195,0,($AD$195-'Indicator Data'!AM140)/($AD$195-$AD$194)*10)),1))</f>
        <v>1.5</v>
      </c>
      <c r="AE138" s="77">
        <f>IF('Indicator Data'!AN140="No data","x",ROUND(IF('Indicator Data'!AN140&gt;$AE$195,10,IF('Indicator Data'!AN140&lt;$AE$194,0,10-($AE$195-'Indicator Data'!AN140)/($AE$195-$AE$194)*10)),1))</f>
        <v>0</v>
      </c>
      <c r="AF138" s="84">
        <f>IF('Indicator Data'!AO140="No data","x",ROUND(IF('Indicator Data'!AO140&gt;$AF$195,10,IF('Indicator Data'!AO140&lt;$AF$194,0,10-($AF$195-'Indicator Data'!AO140)/($AF$195-$AF$194)*10)),1))</f>
        <v>1.8</v>
      </c>
      <c r="AG138" s="84">
        <f>IF('Indicator Data'!AP140="No data","x",ROUND(IF('Indicator Data'!AP140&gt;$AG$195,10,IF('Indicator Data'!AP140&lt;$AG$194,0,10-($AG$195-'Indicator Data'!AP140)/($AG$195-$AG$194)*10)),1))</f>
        <v>3.5</v>
      </c>
      <c r="AH138" s="77">
        <f t="shared" si="41"/>
        <v>2.1</v>
      </c>
      <c r="AI138" s="78">
        <f t="shared" si="42"/>
        <v>1.2</v>
      </c>
      <c r="AJ138" s="85">
        <f t="shared" si="43"/>
        <v>0.5</v>
      </c>
      <c r="AK138" s="86">
        <f t="shared" si="44"/>
        <v>2</v>
      </c>
    </row>
    <row r="139" spans="1:37" s="4" customFormat="1" x14ac:dyDescent="0.25">
      <c r="A139" s="131" t="s">
        <v>257</v>
      </c>
      <c r="B139" s="63" t="s">
        <v>256</v>
      </c>
      <c r="C139" s="77">
        <f>ROUND(IF('Indicator Data'!Q141="No data",IF((0.1233*LN('Indicator Data'!BA141)-0.4559)&gt;C$195,0,IF((0.1233*LN('Indicator Data'!BA141)-0.4559)&lt;C$194,10,(C$195-(0.1233*LN('Indicator Data'!BA141)-0.4559))/(C$195-C$194)*10)),IF('Indicator Data'!Q141&gt;C$195,0,IF('Indicator Data'!Q141&lt;C$194,10,(C$195-'Indicator Data'!Q141)/(C$195-C$194)*10))),1)</f>
        <v>2</v>
      </c>
      <c r="D139" s="77" t="str">
        <f>IF('Indicator Data'!R141="No data","x",ROUND((IF('Indicator Data'!R141&gt;D$195,10,IF('Indicator Data'!R141&lt;D$194,0,10-(D$195-'Indicator Data'!R141)/(D$195-D$194)*10))),1))</f>
        <v>x</v>
      </c>
      <c r="E139" s="78">
        <f t="shared" si="30"/>
        <v>2</v>
      </c>
      <c r="F139" s="77">
        <f>IF('Indicator Data'!AE141="No data","x",ROUND(IF('Indicator Data'!AE141&gt;F$195,10,IF('Indicator Data'!AE141&lt;F$194,0,10-(F$195-'Indicator Data'!AE141)/(F$195-F$194)*10)),1))</f>
        <v>1.5</v>
      </c>
      <c r="G139" s="77" t="str">
        <f>IF('Indicator Data'!AF141="No data","x",ROUND(IF('Indicator Data'!AF141&gt;G$195,10,IF('Indicator Data'!AF141&lt;G$194,0,10-(G$195-'Indicator Data'!AF141)/(G$195-G$194)*10)),1))</f>
        <v>x</v>
      </c>
      <c r="H139" s="78">
        <f t="shared" si="31"/>
        <v>1.5</v>
      </c>
      <c r="I139" s="79">
        <f>SUM(IF('Indicator Data'!S141=0,0,'Indicator Data'!S141/1000000),SUM('Indicator Data'!T141:U141))</f>
        <v>0</v>
      </c>
      <c r="J139" s="79">
        <f>I139/'Indicator Data'!BB141*1000000</f>
        <v>0</v>
      </c>
      <c r="K139" s="77">
        <f t="shared" si="32"/>
        <v>0</v>
      </c>
      <c r="L139" s="77">
        <f>IF('Indicator Data'!V141="No data","x",ROUND(IF('Indicator Data'!V141&gt;L$195,10,IF('Indicator Data'!V141&lt;L$194,0,10-(L$195-'Indicator Data'!V141)/(L$195-L$194)*10)),1))</f>
        <v>0</v>
      </c>
      <c r="M139" s="78">
        <f t="shared" si="33"/>
        <v>0</v>
      </c>
      <c r="N139" s="80">
        <f t="shared" si="34"/>
        <v>1.4</v>
      </c>
      <c r="O139" s="92">
        <f>IF(AND('Indicator Data'!AJ141="No data",'Indicator Data'!AK141="No data"),0,SUM('Indicator Data'!AJ141:AL141)/1000)</f>
        <v>0.69899999999999995</v>
      </c>
      <c r="P139" s="77">
        <f t="shared" si="35"/>
        <v>0</v>
      </c>
      <c r="Q139" s="81">
        <f>O139*1000/'Indicator Data'!BB141</f>
        <v>6.7228390809119171E-5</v>
      </c>
      <c r="R139" s="77">
        <f t="shared" si="36"/>
        <v>1.6</v>
      </c>
      <c r="S139" s="82">
        <f t="shared" si="37"/>
        <v>0.8</v>
      </c>
      <c r="T139" s="77">
        <f>IF('Indicator Data'!AB141="No data","x",ROUND(IF('Indicator Data'!AB141&gt;T$195,10,IF('Indicator Data'!AB141&lt;T$194,0,10-(T$195-'Indicator Data'!AB141)/(T$195-T$194)*10)),1))</f>
        <v>1.4</v>
      </c>
      <c r="U139" s="77">
        <f>IF('Indicator Data'!AA141="No data","x",ROUND(IF('Indicator Data'!AA141&gt;U$195,10,IF('Indicator Data'!AA141&lt;U$194,0,10-(U$195-'Indicator Data'!AA141)/(U$195-U$194)*10)),1))</f>
        <v>0.5</v>
      </c>
      <c r="V139" s="77" t="str">
        <f>IF('Indicator Data'!AD141="No data","x",ROUND(IF('Indicator Data'!AD141&gt;V$195,10,IF('Indicator Data'!AD141&lt;V$194,0,10-(V$195-'Indicator Data'!AD141)/(V$195-V$194)*10)),1))</f>
        <v>x</v>
      </c>
      <c r="W139" s="78">
        <f t="shared" si="38"/>
        <v>1</v>
      </c>
      <c r="X139" s="77">
        <f>IF('Indicator Data'!W141="No data","x",ROUND(IF('Indicator Data'!W141&gt;X$195,10,IF('Indicator Data'!W141&lt;X$194,0,10-(X$195-'Indicator Data'!W141)/(X$195-X$194)*10)),1))</f>
        <v>0.3</v>
      </c>
      <c r="Y139" s="77" t="str">
        <f>IF('Indicator Data'!X141="No data","x",ROUND(IF('Indicator Data'!X141&gt;Y$195,10,IF('Indicator Data'!X141&lt;Y$194,0,10-(Y$195-'Indicator Data'!X141)/(Y$195-Y$194)*10)),1))</f>
        <v>x</v>
      </c>
      <c r="Z139" s="78">
        <f t="shared" si="39"/>
        <v>0.3</v>
      </c>
      <c r="AA139" s="92">
        <f>('Indicator Data'!AI141+'Indicator Data'!AH141*0.5+'Indicator Data'!AG141*0.25)/1000</f>
        <v>2.7E-2</v>
      </c>
      <c r="AB139" s="83">
        <f>AA139*1000/'Indicator Data'!BB141</f>
        <v>2.5968047952020279E-6</v>
      </c>
      <c r="AC139" s="78">
        <f t="shared" si="40"/>
        <v>0</v>
      </c>
      <c r="AD139" s="77">
        <f>IF('Indicator Data'!AM141="No data","x",ROUND(IF('Indicator Data'!AM141&lt;$AD$194,10,IF('Indicator Data'!AM141&gt;$AD$195,0,($AD$195-'Indicator Data'!AM141)/($AD$195-$AD$194)*10)),1))</f>
        <v>2.4</v>
      </c>
      <c r="AE139" s="77">
        <f>IF('Indicator Data'!AN141="No data","x",ROUND(IF('Indicator Data'!AN141&gt;$AE$195,10,IF('Indicator Data'!AN141&lt;$AE$194,0,10-($AE$195-'Indicator Data'!AN141)/($AE$195-$AE$194)*10)),1))</f>
        <v>0</v>
      </c>
      <c r="AF139" s="84">
        <f>IF('Indicator Data'!AO141="No data","x",ROUND(IF('Indicator Data'!AO141&gt;$AF$195,10,IF('Indicator Data'!AO141&lt;$AF$194,0,10-($AF$195-'Indicator Data'!AO141)/($AF$195-$AF$194)*10)),1))</f>
        <v>1.6</v>
      </c>
      <c r="AG139" s="84">
        <f>IF('Indicator Data'!AP141="No data","x",ROUND(IF('Indicator Data'!AP141&gt;$AG$195,10,IF('Indicator Data'!AP141&lt;$AG$194,0,10-($AG$195-'Indicator Data'!AP141)/($AG$195-$AG$194)*10)),1))</f>
        <v>4.5</v>
      </c>
      <c r="AH139" s="77">
        <f t="shared" si="41"/>
        <v>2.2000000000000002</v>
      </c>
      <c r="AI139" s="78">
        <f t="shared" si="42"/>
        <v>1.5</v>
      </c>
      <c r="AJ139" s="85">
        <f t="shared" si="43"/>
        <v>0.7</v>
      </c>
      <c r="AK139" s="86">
        <f t="shared" si="44"/>
        <v>0.8</v>
      </c>
    </row>
    <row r="140" spans="1:37" s="4" customFormat="1" x14ac:dyDescent="0.25">
      <c r="A140" s="131" t="s">
        <v>259</v>
      </c>
      <c r="B140" s="63" t="s">
        <v>258</v>
      </c>
      <c r="C140" s="77">
        <f>ROUND(IF('Indicator Data'!Q142="No data",IF((0.1233*LN('Indicator Data'!BA142)-0.4559)&gt;C$195,0,IF((0.1233*LN('Indicator Data'!BA142)-0.4559)&lt;C$194,10,(C$195-(0.1233*LN('Indicator Data'!BA142)-0.4559))/(C$195-C$194)*10)),IF('Indicator Data'!Q142&gt;C$195,0,IF('Indicator Data'!Q142&lt;C$194,10,(C$195-'Indicator Data'!Q142)/(C$195-C$194)*10))),1)</f>
        <v>1.5</v>
      </c>
      <c r="D140" s="77" t="str">
        <f>IF('Indicator Data'!R142="No data","x",ROUND((IF('Indicator Data'!R142&gt;D$195,10,IF('Indicator Data'!R142&lt;D$194,0,10-(D$195-'Indicator Data'!R142)/(D$195-D$194)*10))),1))</f>
        <v>x</v>
      </c>
      <c r="E140" s="78">
        <f t="shared" si="30"/>
        <v>1.5</v>
      </c>
      <c r="F140" s="77">
        <f>IF('Indicator Data'!AE142="No data","x",ROUND(IF('Indicator Data'!AE142&gt;F$195,10,IF('Indicator Data'!AE142&lt;F$194,0,10-(F$195-'Indicator Data'!AE142)/(F$195-F$194)*10)),1))</f>
        <v>7</v>
      </c>
      <c r="G140" s="77" t="str">
        <f>IF('Indicator Data'!AF142="No data","x",ROUND(IF('Indicator Data'!AF142&gt;G$195,10,IF('Indicator Data'!AF142&lt;G$194,0,10-(G$195-'Indicator Data'!AF142)/(G$195-G$194)*10)),1))</f>
        <v>x</v>
      </c>
      <c r="H140" s="78">
        <f t="shared" si="31"/>
        <v>7</v>
      </c>
      <c r="I140" s="79">
        <f>SUM(IF('Indicator Data'!S142=0,0,'Indicator Data'!S142/1000000),SUM('Indicator Data'!T142:U142))</f>
        <v>0</v>
      </c>
      <c r="J140" s="79">
        <f>I140/'Indicator Data'!BB142*1000000</f>
        <v>0</v>
      </c>
      <c r="K140" s="77">
        <f t="shared" si="32"/>
        <v>0</v>
      </c>
      <c r="L140" s="77">
        <f>IF('Indicator Data'!V142="No data","x",ROUND(IF('Indicator Data'!V142&gt;L$195,10,IF('Indicator Data'!V142&lt;L$194,0,10-(L$195-'Indicator Data'!V142)/(L$195-L$194)*10)),1))</f>
        <v>0</v>
      </c>
      <c r="M140" s="78">
        <f t="shared" si="33"/>
        <v>0</v>
      </c>
      <c r="N140" s="80">
        <f t="shared" si="34"/>
        <v>2.5</v>
      </c>
      <c r="O140" s="92">
        <f>IF(AND('Indicator Data'!AJ142="No data",'Indicator Data'!AK142="No data"),0,SUM('Indicator Data'!AJ142:AL142)/1000)</f>
        <v>0.13300000000000001</v>
      </c>
      <c r="P140" s="77">
        <f t="shared" si="35"/>
        <v>0</v>
      </c>
      <c r="Q140" s="81">
        <f>O140*1000/'Indicator Data'!BB142</f>
        <v>5.864414731409805E-5</v>
      </c>
      <c r="R140" s="77">
        <f t="shared" si="36"/>
        <v>1.6</v>
      </c>
      <c r="S140" s="82">
        <f t="shared" si="37"/>
        <v>0.8</v>
      </c>
      <c r="T140" s="77" t="str">
        <f>IF('Indicator Data'!AB142="No data","x",ROUND(IF('Indicator Data'!AB142&gt;T$195,10,IF('Indicator Data'!AB142&lt;T$194,0,10-(T$195-'Indicator Data'!AB142)/(T$195-T$194)*10)),1))</f>
        <v>x</v>
      </c>
      <c r="U140" s="77">
        <f>IF('Indicator Data'!AA142="No data","x",ROUND(IF('Indicator Data'!AA142&gt;U$195,10,IF('Indicator Data'!AA142&lt;U$194,0,10-(U$195-'Indicator Data'!AA142)/(U$195-U$194)*10)),1))</f>
        <v>0.7</v>
      </c>
      <c r="V140" s="77" t="str">
        <f>IF('Indicator Data'!AD142="No data","x",ROUND(IF('Indicator Data'!AD142&gt;V$195,10,IF('Indicator Data'!AD142&lt;V$194,0,10-(V$195-'Indicator Data'!AD142)/(V$195-V$194)*10)),1))</f>
        <v>x</v>
      </c>
      <c r="W140" s="78">
        <f t="shared" si="38"/>
        <v>0.7</v>
      </c>
      <c r="X140" s="77">
        <f>IF('Indicator Data'!W142="No data","x",ROUND(IF('Indicator Data'!W142&gt;X$195,10,IF('Indicator Data'!W142&lt;X$194,0,10-(X$195-'Indicator Data'!W142)/(X$195-X$194)*10)),1))</f>
        <v>0.6</v>
      </c>
      <c r="Y140" s="77" t="str">
        <f>IF('Indicator Data'!X142="No data","x",ROUND(IF('Indicator Data'!X142&gt;Y$195,10,IF('Indicator Data'!X142&lt;Y$194,0,10-(Y$195-'Indicator Data'!X142)/(Y$195-Y$194)*10)),1))</f>
        <v>x</v>
      </c>
      <c r="Z140" s="78">
        <f t="shared" si="39"/>
        <v>0.6</v>
      </c>
      <c r="AA140" s="92">
        <f>('Indicator Data'!AI142+'Indicator Data'!AH142*0.5+'Indicator Data'!AG142*0.25)/1000</f>
        <v>0</v>
      </c>
      <c r="AB140" s="83">
        <f>AA140*1000/'Indicator Data'!BB142</f>
        <v>0</v>
      </c>
      <c r="AC140" s="78">
        <f t="shared" si="40"/>
        <v>0</v>
      </c>
      <c r="AD140" s="77">
        <f>IF('Indicator Data'!AM142="No data","x",ROUND(IF('Indicator Data'!AM142&lt;$AD$194,10,IF('Indicator Data'!AM142&gt;$AD$195,0,($AD$195-'Indicator Data'!AM142)/($AD$195-$AD$194)*10)),1))</f>
        <v>2.4</v>
      </c>
      <c r="AE140" s="77">
        <f>IF('Indicator Data'!AN142="No data","x",ROUND(IF('Indicator Data'!AN142&gt;$AE$195,10,IF('Indicator Data'!AN142&lt;$AE$194,0,10-($AE$195-'Indicator Data'!AN142)/($AE$195-$AE$194)*10)),1))</f>
        <v>0</v>
      </c>
      <c r="AF140" s="84">
        <f>IF('Indicator Data'!AO142="No data","x",ROUND(IF('Indicator Data'!AO142&gt;$AF$195,10,IF('Indicator Data'!AO142&lt;$AF$194,0,10-($AF$195-'Indicator Data'!AO142)/($AF$195-$AF$194)*10)),1))</f>
        <v>0.8</v>
      </c>
      <c r="AG140" s="84">
        <f>IF('Indicator Data'!AP142="No data","x",ROUND(IF('Indicator Data'!AP142&gt;$AG$195,10,IF('Indicator Data'!AP142&lt;$AG$194,0,10-($AG$195-'Indicator Data'!AP142)/($AG$195-$AG$194)*10)),1))</f>
        <v>3.2</v>
      </c>
      <c r="AH140" s="77">
        <f t="shared" si="41"/>
        <v>1.3</v>
      </c>
      <c r="AI140" s="78">
        <f t="shared" si="42"/>
        <v>1.2</v>
      </c>
      <c r="AJ140" s="85">
        <f t="shared" si="43"/>
        <v>0.6</v>
      </c>
      <c r="AK140" s="86">
        <f t="shared" si="44"/>
        <v>0.7</v>
      </c>
    </row>
    <row r="141" spans="1:37" s="4" customFormat="1" x14ac:dyDescent="0.25">
      <c r="A141" s="131" t="s">
        <v>261</v>
      </c>
      <c r="B141" s="63" t="s">
        <v>260</v>
      </c>
      <c r="C141" s="77">
        <f>ROUND(IF('Indicator Data'!Q143="No data",IF((0.1233*LN('Indicator Data'!BA143)-0.4559)&gt;C$195,0,IF((0.1233*LN('Indicator Data'!BA143)-0.4559)&lt;C$194,10,(C$195-(0.1233*LN('Indicator Data'!BA143)-0.4559))/(C$195-C$194)*10)),IF('Indicator Data'!Q143&gt;C$195,0,IF('Indicator Data'!Q143&lt;C$194,10,(C$195-'Indicator Data'!Q143)/(C$195-C$194)*10))),1)</f>
        <v>2.5</v>
      </c>
      <c r="D141" s="77" t="str">
        <f>IF('Indicator Data'!R143="No data","x",ROUND((IF('Indicator Data'!R143&gt;D$195,10,IF('Indicator Data'!R143&lt;D$194,0,10-(D$195-'Indicator Data'!R143)/(D$195-D$194)*10))),1))</f>
        <v>x</v>
      </c>
      <c r="E141" s="78">
        <f t="shared" si="30"/>
        <v>2.5</v>
      </c>
      <c r="F141" s="77">
        <f>IF('Indicator Data'!AE143="No data","x",ROUND(IF('Indicator Data'!AE143&gt;F$195,10,IF('Indicator Data'!AE143&lt;F$194,0,10-(F$195-'Indicator Data'!AE143)/(F$195-F$194)*10)),1))</f>
        <v>4.3</v>
      </c>
      <c r="G141" s="77">
        <f>IF('Indicator Data'!AF143="No data","x",ROUND(IF('Indicator Data'!AF143&gt;G$195,10,IF('Indicator Data'!AF143&lt;G$194,0,10-(G$195-'Indicator Data'!AF143)/(G$195-G$194)*10)),1))</f>
        <v>0.6</v>
      </c>
      <c r="H141" s="78">
        <f t="shared" si="31"/>
        <v>2.5</v>
      </c>
      <c r="I141" s="79">
        <f>SUM(IF('Indicator Data'!S143=0,0,'Indicator Data'!S143/1000000),SUM('Indicator Data'!T143:U143))</f>
        <v>0.12279900000000001</v>
      </c>
      <c r="J141" s="79">
        <f>I141/'Indicator Data'!BB143*1000000</f>
        <v>6.1673964560786648E-3</v>
      </c>
      <c r="K141" s="77">
        <f t="shared" si="32"/>
        <v>0</v>
      </c>
      <c r="L141" s="77">
        <f>IF('Indicator Data'!V143="No data","x",ROUND(IF('Indicator Data'!V143&gt;L$195,10,IF('Indicator Data'!V143&lt;L$194,0,10-(L$195-'Indicator Data'!V143)/(L$195-L$194)*10)),1))</f>
        <v>0</v>
      </c>
      <c r="M141" s="78">
        <f t="shared" si="33"/>
        <v>0</v>
      </c>
      <c r="N141" s="80">
        <f t="shared" si="34"/>
        <v>1.9</v>
      </c>
      <c r="O141" s="92">
        <f>IF(AND('Indicator Data'!AJ143="No data",'Indicator Data'!AK143="No data"),0,SUM('Indicator Data'!AJ143:AL143)/1000)</f>
        <v>2.1819999999999999</v>
      </c>
      <c r="P141" s="77">
        <f t="shared" si="35"/>
        <v>1.1000000000000001</v>
      </c>
      <c r="Q141" s="81">
        <f>O141*1000/'Indicator Data'!BB143</f>
        <v>1.0958769262912275E-4</v>
      </c>
      <c r="R141" s="77">
        <f t="shared" si="36"/>
        <v>1.8</v>
      </c>
      <c r="S141" s="82">
        <f t="shared" si="37"/>
        <v>1.5</v>
      </c>
      <c r="T141" s="77">
        <f>IF('Indicator Data'!AB143="No data","x",ROUND(IF('Indicator Data'!AB143&gt;T$195,10,IF('Indicator Data'!AB143&lt;T$194,0,10-(T$195-'Indicator Data'!AB143)/(T$195-T$194)*10)),1))</f>
        <v>0.2</v>
      </c>
      <c r="U141" s="77">
        <f>IF('Indicator Data'!AA143="No data","x",ROUND(IF('Indicator Data'!AA143&gt;U$195,10,IF('Indicator Data'!AA143&lt;U$194,0,10-(U$195-'Indicator Data'!AA143)/(U$195-U$194)*10)),1))</f>
        <v>1.6</v>
      </c>
      <c r="V141" s="77" t="str">
        <f>IF('Indicator Data'!AD143="No data","x",ROUND(IF('Indicator Data'!AD143&gt;V$195,10,IF('Indicator Data'!AD143&lt;V$194,0,10-(V$195-'Indicator Data'!AD143)/(V$195-V$194)*10)),1))</f>
        <v>x</v>
      </c>
      <c r="W141" s="78">
        <f t="shared" si="38"/>
        <v>0.9</v>
      </c>
      <c r="X141" s="77">
        <f>IF('Indicator Data'!W143="No data","x",ROUND(IF('Indicator Data'!W143&gt;X$195,10,IF('Indicator Data'!W143&lt;X$194,0,10-(X$195-'Indicator Data'!W143)/(X$195-X$194)*10)),1))</f>
        <v>0.9</v>
      </c>
      <c r="Y141" s="77">
        <f>IF('Indicator Data'!X143="No data","x",ROUND(IF('Indicator Data'!X143&gt;Y$195,10,IF('Indicator Data'!X143&lt;Y$194,0,10-(Y$195-'Indicator Data'!X143)/(Y$195-Y$194)*10)),1))</f>
        <v>0.8</v>
      </c>
      <c r="Z141" s="78">
        <f t="shared" si="39"/>
        <v>0.9</v>
      </c>
      <c r="AA141" s="92">
        <f>('Indicator Data'!AI143+'Indicator Data'!AH143*0.5+'Indicator Data'!AG143*0.25)/1000</f>
        <v>0.40225</v>
      </c>
      <c r="AB141" s="83">
        <f>AA141*1000/'Indicator Data'!BB143</f>
        <v>2.0202405756216604E-5</v>
      </c>
      <c r="AC141" s="78">
        <f t="shared" si="40"/>
        <v>0</v>
      </c>
      <c r="AD141" s="77">
        <f>IF('Indicator Data'!AM143="No data","x",ROUND(IF('Indicator Data'!AM143&lt;$AD$194,10,IF('Indicator Data'!AM143&gt;$AD$195,0,($AD$195-'Indicator Data'!AM143)/($AD$195-$AD$194)*10)),1))</f>
        <v>1.7</v>
      </c>
      <c r="AE141" s="77">
        <f>IF('Indicator Data'!AN143="No data","x",ROUND(IF('Indicator Data'!AN143&gt;$AE$195,10,IF('Indicator Data'!AN143&lt;$AE$194,0,10-($AE$195-'Indicator Data'!AN143)/($AE$195-$AE$194)*10)),1))</f>
        <v>0</v>
      </c>
      <c r="AF141" s="84">
        <f>IF('Indicator Data'!AO143="No data","x",ROUND(IF('Indicator Data'!AO143&gt;$AF$195,10,IF('Indicator Data'!AO143&lt;$AF$194,0,10-($AF$195-'Indicator Data'!AO143)/($AF$195-$AF$194)*10)),1))</f>
        <v>3</v>
      </c>
      <c r="AG141" s="84">
        <f>IF('Indicator Data'!AP143="No data","x",ROUND(IF('Indicator Data'!AP143&gt;$AG$195,10,IF('Indicator Data'!AP143&lt;$AG$194,0,10-($AG$195-'Indicator Data'!AP143)/($AG$195-$AG$194)*10)),1))</f>
        <v>2.2000000000000002</v>
      </c>
      <c r="AH141" s="77">
        <f t="shared" si="41"/>
        <v>2.8</v>
      </c>
      <c r="AI141" s="78">
        <f t="shared" si="42"/>
        <v>1.5</v>
      </c>
      <c r="AJ141" s="85">
        <f t="shared" si="43"/>
        <v>0.8</v>
      </c>
      <c r="AK141" s="86">
        <f t="shared" si="44"/>
        <v>1.2</v>
      </c>
    </row>
    <row r="142" spans="1:37" s="4" customFormat="1" x14ac:dyDescent="0.25">
      <c r="A142" s="131" t="s">
        <v>377</v>
      </c>
      <c r="B142" s="63" t="s">
        <v>262</v>
      </c>
      <c r="C142" s="77">
        <f>ROUND(IF('Indicator Data'!Q144="No data",IF((0.1233*LN('Indicator Data'!BA144)-0.4559)&gt;C$195,0,IF((0.1233*LN('Indicator Data'!BA144)-0.4559)&lt;C$194,10,(C$195-(0.1233*LN('Indicator Data'!BA144)-0.4559))/(C$195-C$194)*10)),IF('Indicator Data'!Q144&gt;C$195,0,IF('Indicator Data'!Q144&lt;C$194,10,(C$195-'Indicator Data'!Q144)/(C$195-C$194)*10))),1)</f>
        <v>2.6</v>
      </c>
      <c r="D142" s="77" t="str">
        <f>IF('Indicator Data'!R144="No data","x",ROUND((IF('Indicator Data'!R144&gt;D$195,10,IF('Indicator Data'!R144&lt;D$194,0,10-(D$195-'Indicator Data'!R144)/(D$195-D$194)*10))),1))</f>
        <v>x</v>
      </c>
      <c r="E142" s="78">
        <f t="shared" si="30"/>
        <v>2.6</v>
      </c>
      <c r="F142" s="77">
        <f>IF('Indicator Data'!AE144="No data","x",ROUND(IF('Indicator Data'!AE144&gt;F$195,10,IF('Indicator Data'!AE144&lt;F$194,0,10-(F$195-'Indicator Data'!AE144)/(F$195-F$194)*10)),1))</f>
        <v>4.2</v>
      </c>
      <c r="G142" s="77">
        <f>IF('Indicator Data'!AF144="No data","x",ROUND(IF('Indicator Data'!AF144&gt;G$195,10,IF('Indicator Data'!AF144&lt;G$194,0,10-(G$195-'Indicator Data'!AF144)/(G$195-G$194)*10)),1))</f>
        <v>3.7</v>
      </c>
      <c r="H142" s="78">
        <f t="shared" si="31"/>
        <v>4</v>
      </c>
      <c r="I142" s="79">
        <f>SUM(IF('Indicator Data'!S144=0,0,'Indicator Data'!S144/1000000),SUM('Indicator Data'!T144:U144))</f>
        <v>5.3217840000000001</v>
      </c>
      <c r="J142" s="79">
        <f>I142/'Indicator Data'!BB144*1000000</f>
        <v>3.7003198083565385E-2</v>
      </c>
      <c r="K142" s="77">
        <f t="shared" si="32"/>
        <v>0</v>
      </c>
      <c r="L142" s="77">
        <f>IF('Indicator Data'!V144="No data","x",ROUND(IF('Indicator Data'!V144&gt;L$195,10,IF('Indicator Data'!V144&lt;L$194,0,10-(L$195-'Indicator Data'!V144)/(L$195-L$194)*10)),1))</f>
        <v>0</v>
      </c>
      <c r="M142" s="78">
        <f t="shared" si="33"/>
        <v>0</v>
      </c>
      <c r="N142" s="80">
        <f t="shared" si="34"/>
        <v>2.2999999999999998</v>
      </c>
      <c r="O142" s="92">
        <f>IF(AND('Indicator Data'!AJ144="No data",'Indicator Data'!AK144="No data"),0,SUM('Indicator Data'!AJ144:AL144)/1000)</f>
        <v>261.142</v>
      </c>
      <c r="P142" s="77">
        <f t="shared" si="35"/>
        <v>8.1</v>
      </c>
      <c r="Q142" s="81">
        <f>O142*1000/'Indicator Data'!BB144</f>
        <v>1.8157612473445807E-3</v>
      </c>
      <c r="R142" s="77">
        <f t="shared" si="36"/>
        <v>3.7</v>
      </c>
      <c r="S142" s="82">
        <f t="shared" si="37"/>
        <v>5.9</v>
      </c>
      <c r="T142" s="77">
        <f>IF('Indicator Data'!AB144="No data","x",ROUND(IF('Indicator Data'!AB144&gt;T$195,10,IF('Indicator Data'!AB144&lt;T$194,0,10-(T$195-'Indicator Data'!AB144)/(T$195-T$194)*10)),1))</f>
        <v>2.2000000000000002</v>
      </c>
      <c r="U142" s="77">
        <f>IF('Indicator Data'!AA144="No data","x",ROUND(IF('Indicator Data'!AA144&gt;U$195,10,IF('Indicator Data'!AA144&lt;U$194,0,10-(U$195-'Indicator Data'!AA144)/(U$195-U$194)*10)),1))</f>
        <v>1.6</v>
      </c>
      <c r="V142" s="77" t="str">
        <f>IF('Indicator Data'!AD144="No data","x",ROUND(IF('Indicator Data'!AD144&gt;V$195,10,IF('Indicator Data'!AD144&lt;V$194,0,10-(V$195-'Indicator Data'!AD144)/(V$195-V$194)*10)),1))</f>
        <v>x</v>
      </c>
      <c r="W142" s="78">
        <f t="shared" si="38"/>
        <v>1.9</v>
      </c>
      <c r="X142" s="77">
        <f>IF('Indicator Data'!W144="No data","x",ROUND(IF('Indicator Data'!W144&gt;X$195,10,IF('Indicator Data'!W144&lt;X$194,0,10-(X$195-'Indicator Data'!W144)/(X$195-X$194)*10)),1))</f>
        <v>0.8</v>
      </c>
      <c r="Y142" s="77" t="str">
        <f>IF('Indicator Data'!X144="No data","x",ROUND(IF('Indicator Data'!X144&gt;Y$195,10,IF('Indicator Data'!X144&lt;Y$194,0,10-(Y$195-'Indicator Data'!X144)/(Y$195-Y$194)*10)),1))</f>
        <v>x</v>
      </c>
      <c r="Z142" s="78">
        <f t="shared" si="39"/>
        <v>0.8</v>
      </c>
      <c r="AA142" s="92">
        <f>('Indicator Data'!AI144+'Indicator Data'!AH144*0.5+'Indicator Data'!AG144*0.25)/1000</f>
        <v>24.422499999999999</v>
      </c>
      <c r="AB142" s="83">
        <f>AA142*1000/'Indicator Data'!BB144</f>
        <v>1.6981346954252102E-4</v>
      </c>
      <c r="AC142" s="78">
        <f t="shared" si="40"/>
        <v>0</v>
      </c>
      <c r="AD142" s="77">
        <f>IF('Indicator Data'!AM144="No data","x",ROUND(IF('Indicator Data'!AM144&lt;$AD$194,10,IF('Indicator Data'!AM144&gt;$AD$195,0,($AD$195-'Indicator Data'!AM144)/($AD$195-$AD$194)*10)),1))</f>
        <v>1.9</v>
      </c>
      <c r="AE142" s="77">
        <f>IF('Indicator Data'!AN144="No data","x",ROUND(IF('Indicator Data'!AN144&gt;$AE$195,10,IF('Indicator Data'!AN144&lt;$AE$194,0,10-($AE$195-'Indicator Data'!AN144)/($AE$195-$AE$194)*10)),1))</f>
        <v>0</v>
      </c>
      <c r="AF142" s="84">
        <f>IF('Indicator Data'!AO144="No data","x",ROUND(IF('Indicator Data'!AO144&gt;$AF$195,10,IF('Indicator Data'!AO144&lt;$AF$194,0,10-($AF$195-'Indicator Data'!AO144)/($AF$195-$AF$194)*10)),1))</f>
        <v>3.7</v>
      </c>
      <c r="AG142" s="84">
        <f>IF('Indicator Data'!AP144="No data","x",ROUND(IF('Indicator Data'!AP144&gt;$AG$195,10,IF('Indicator Data'!AP144&lt;$AG$194,0,10-($AG$195-'Indicator Data'!AP144)/($AG$195-$AG$194)*10)),1))</f>
        <v>2.6</v>
      </c>
      <c r="AH142" s="77">
        <f t="shared" si="41"/>
        <v>3.5</v>
      </c>
      <c r="AI142" s="78">
        <f t="shared" si="42"/>
        <v>1.8</v>
      </c>
      <c r="AJ142" s="85">
        <f t="shared" si="43"/>
        <v>1.2</v>
      </c>
      <c r="AK142" s="86">
        <f t="shared" si="44"/>
        <v>3.9</v>
      </c>
    </row>
    <row r="143" spans="1:37" s="4" customFormat="1" x14ac:dyDescent="0.25">
      <c r="A143" s="131" t="s">
        <v>264</v>
      </c>
      <c r="B143" s="63" t="s">
        <v>263</v>
      </c>
      <c r="C143" s="77">
        <f>ROUND(IF('Indicator Data'!Q145="No data",IF((0.1233*LN('Indicator Data'!BA145)-0.4559)&gt;C$195,0,IF((0.1233*LN('Indicator Data'!BA145)-0.4559)&lt;C$194,10,(C$195-(0.1233*LN('Indicator Data'!BA145)-0.4559))/(C$195-C$194)*10)),IF('Indicator Data'!Q145&gt;C$195,0,IF('Indicator Data'!Q145&lt;C$194,10,(C$195-'Indicator Data'!Q145)/(C$195-C$194)*10))),1)</f>
        <v>6.8</v>
      </c>
      <c r="D143" s="77">
        <f>IF('Indicator Data'!R145="No data","x",ROUND((IF('Indicator Data'!R145&gt;D$195,10,IF('Indicator Data'!R145&lt;D$194,0,10-(D$195-'Indicator Data'!R145)/(D$195-D$194)*10))),1))</f>
        <v>6.7</v>
      </c>
      <c r="E143" s="78">
        <f t="shared" si="30"/>
        <v>6.8</v>
      </c>
      <c r="F143" s="77">
        <f>IF('Indicator Data'!AE145="No data","x",ROUND(IF('Indicator Data'!AE145&gt;F$195,10,IF('Indicator Data'!AE145&lt;F$194,0,10-(F$195-'Indicator Data'!AE145)/(F$195-F$194)*10)),1))</f>
        <v>5.5</v>
      </c>
      <c r="G143" s="77">
        <f>IF('Indicator Data'!AF145="No data","x",ROUND(IF('Indicator Data'!AF145&gt;G$195,10,IF('Indicator Data'!AF145&lt;G$194,0,10-(G$195-'Indicator Data'!AF145)/(G$195-G$194)*10)),1))</f>
        <v>6.5</v>
      </c>
      <c r="H143" s="78">
        <f t="shared" si="31"/>
        <v>6</v>
      </c>
      <c r="I143" s="79">
        <f>SUM(IF('Indicator Data'!S145=0,0,'Indicator Data'!S145/1000000),SUM('Indicator Data'!T145:U145))</f>
        <v>2037.5987600000001</v>
      </c>
      <c r="J143" s="79">
        <f>I143/'Indicator Data'!BB145*1000000</f>
        <v>168.39590980168757</v>
      </c>
      <c r="K143" s="77">
        <f t="shared" si="32"/>
        <v>3.4</v>
      </c>
      <c r="L143" s="77">
        <f>IF('Indicator Data'!V145="No data","x",ROUND(IF('Indicator Data'!V145&gt;L$195,10,IF('Indicator Data'!V145&lt;L$194,0,10-(L$195-'Indicator Data'!V145)/(L$195-L$194)*10)),1))</f>
        <v>9.8000000000000007</v>
      </c>
      <c r="M143" s="78">
        <f t="shared" si="33"/>
        <v>6.6</v>
      </c>
      <c r="N143" s="80">
        <f t="shared" si="34"/>
        <v>6.6</v>
      </c>
      <c r="O143" s="92">
        <f>IF(AND('Indicator Data'!AJ145="No data",'Indicator Data'!AK145="No data"),0,SUM('Indicator Data'!AJ145:AL145)/1000)</f>
        <v>79.606999999999999</v>
      </c>
      <c r="P143" s="77">
        <f t="shared" si="35"/>
        <v>6.3</v>
      </c>
      <c r="Q143" s="81">
        <f>O143*1000/'Indicator Data'!BB145</f>
        <v>6.5790642665992513E-3</v>
      </c>
      <c r="R143" s="77">
        <f t="shared" si="36"/>
        <v>5.0999999999999996</v>
      </c>
      <c r="S143" s="82">
        <f t="shared" si="37"/>
        <v>5.7</v>
      </c>
      <c r="T143" s="77">
        <f>IF('Indicator Data'!AB145="No data","x",ROUND(IF('Indicator Data'!AB145&gt;T$195,10,IF('Indicator Data'!AB145&lt;T$194,0,10-(T$195-'Indicator Data'!AB145)/(T$195-T$194)*10)),1))</f>
        <v>5.8</v>
      </c>
      <c r="U143" s="77">
        <f>IF('Indicator Data'!AA145="No data","x",ROUND(IF('Indicator Data'!AA145&gt;U$195,10,IF('Indicator Data'!AA145&lt;U$194,0,10-(U$195-'Indicator Data'!AA145)/(U$195-U$194)*10)),1))</f>
        <v>1.3</v>
      </c>
      <c r="V143" s="77">
        <f>IF('Indicator Data'!AD145="No data","x",ROUND(IF('Indicator Data'!AD145&gt;V$195,10,IF('Indicator Data'!AD145&lt;V$194,0,10-(V$195-'Indicator Data'!AD145)/(V$195-V$194)*10)),1))</f>
        <v>3.3</v>
      </c>
      <c r="W143" s="78">
        <f t="shared" si="38"/>
        <v>3.5</v>
      </c>
      <c r="X143" s="77">
        <f>IF('Indicator Data'!W145="No data","x",ROUND(IF('Indicator Data'!W145&gt;X$195,10,IF('Indicator Data'!W145&lt;X$194,0,10-(X$195-'Indicator Data'!W145)/(X$195-X$194)*10)),1))</f>
        <v>4</v>
      </c>
      <c r="Y143" s="77">
        <f>IF('Indicator Data'!X145="No data","x",ROUND(IF('Indicator Data'!X145&gt;Y$195,10,IF('Indicator Data'!X145&lt;Y$194,0,10-(Y$195-'Indicator Data'!X145)/(Y$195-Y$194)*10)),1))</f>
        <v>2.6</v>
      </c>
      <c r="Z143" s="78">
        <f t="shared" si="39"/>
        <v>3.3</v>
      </c>
      <c r="AA143" s="92">
        <f>('Indicator Data'!AI145+'Indicator Data'!AH145*0.5+'Indicator Data'!AG145*0.25)/1000</f>
        <v>3.431</v>
      </c>
      <c r="AB143" s="83">
        <f>AA143*1000/'Indicator Data'!BB145</f>
        <v>2.8355257073752344E-4</v>
      </c>
      <c r="AC143" s="78">
        <f t="shared" si="40"/>
        <v>0</v>
      </c>
      <c r="AD143" s="77">
        <f>IF('Indicator Data'!AM145="No data","x",ROUND(IF('Indicator Data'!AM145&lt;$AD$194,10,IF('Indicator Data'!AM145&gt;$AD$195,0,($AD$195-'Indicator Data'!AM145)/($AD$195-$AD$194)*10)),1))</f>
        <v>6</v>
      </c>
      <c r="AE143" s="77">
        <f>IF('Indicator Data'!AN145="No data","x",ROUND(IF('Indicator Data'!AN145&gt;$AE$195,10,IF('Indicator Data'!AN145&lt;$AE$194,0,10-($AE$195-'Indicator Data'!AN145)/($AE$195-$AE$194)*10)),1))</f>
        <v>8.9</v>
      </c>
      <c r="AF143" s="84">
        <f>IF('Indicator Data'!AO145="No data","x",ROUND(IF('Indicator Data'!AO145&gt;$AF$195,10,IF('Indicator Data'!AO145&lt;$AF$194,0,10-($AF$195-'Indicator Data'!AO145)/($AF$195-$AF$194)*10)),1))</f>
        <v>8.5</v>
      </c>
      <c r="AG143" s="84">
        <f>IF('Indicator Data'!AP145="No data","x",ROUND(IF('Indicator Data'!AP145&gt;$AG$195,10,IF('Indicator Data'!AP145&lt;$AG$194,0,10-($AG$195-'Indicator Data'!AP145)/($AG$195-$AG$194)*10)),1))</f>
        <v>5.3</v>
      </c>
      <c r="AH143" s="77">
        <f t="shared" si="41"/>
        <v>7.9</v>
      </c>
      <c r="AI143" s="78">
        <f t="shared" si="42"/>
        <v>7.6</v>
      </c>
      <c r="AJ143" s="85">
        <f t="shared" si="43"/>
        <v>4.2</v>
      </c>
      <c r="AK143" s="86">
        <f t="shared" si="44"/>
        <v>5</v>
      </c>
    </row>
    <row r="144" spans="1:37" s="4" customFormat="1" x14ac:dyDescent="0.25">
      <c r="A144" s="131" t="s">
        <v>266</v>
      </c>
      <c r="B144" s="63" t="s">
        <v>265</v>
      </c>
      <c r="C144" s="77">
        <f>ROUND(IF('Indicator Data'!Q146="No data",IF((0.1233*LN('Indicator Data'!BA146)-0.4559)&gt;C$195,0,IF((0.1233*LN('Indicator Data'!BA146)-0.4559)&lt;C$194,10,(C$195-(0.1233*LN('Indicator Data'!BA146)-0.4559))/(C$195-C$194)*10)),IF('Indicator Data'!Q146&gt;C$195,0,IF('Indicator Data'!Q146&lt;C$194,10,(C$195-'Indicator Data'!Q146)/(C$195-C$194)*10))),1)</f>
        <v>3.1</v>
      </c>
      <c r="D144" s="77" t="str">
        <f>IF('Indicator Data'!R146="No data","x",ROUND((IF('Indicator Data'!R146&gt;D$195,10,IF('Indicator Data'!R146&lt;D$194,0,10-(D$195-'Indicator Data'!R146)/(D$195-D$194)*10))),1))</f>
        <v>x</v>
      </c>
      <c r="E144" s="78">
        <f t="shared" si="30"/>
        <v>3.1</v>
      </c>
      <c r="F144" s="77" t="str">
        <f>IF('Indicator Data'!AE146="No data","x",ROUND(IF('Indicator Data'!AE146&gt;F$195,10,IF('Indicator Data'!AE146&lt;F$194,0,10-(F$195-'Indicator Data'!AE146)/(F$195-F$194)*10)),1))</f>
        <v>x</v>
      </c>
      <c r="G144" s="77" t="str">
        <f>IF('Indicator Data'!AF146="No data","x",ROUND(IF('Indicator Data'!AF146&gt;G$195,10,IF('Indicator Data'!AF146&lt;G$194,0,10-(G$195-'Indicator Data'!AF146)/(G$195-G$194)*10)),1))</f>
        <v>x</v>
      </c>
      <c r="H144" s="78" t="str">
        <f t="shared" si="31"/>
        <v>x</v>
      </c>
      <c r="I144" s="79">
        <f>SUM(IF('Indicator Data'!S146=0,0,'Indicator Data'!S146/1000000),SUM('Indicator Data'!T146:U146))</f>
        <v>51.230000000000004</v>
      </c>
      <c r="J144" s="79">
        <f>I144/'Indicator Data'!BB146*1000000</f>
        <v>935.04170545182433</v>
      </c>
      <c r="K144" s="77">
        <f t="shared" si="32"/>
        <v>10</v>
      </c>
      <c r="L144" s="77">
        <f>IF('Indicator Data'!V146="No data","x",ROUND(IF('Indicator Data'!V146&gt;L$195,10,IF('Indicator Data'!V146&lt;L$194,0,10-(L$195-'Indicator Data'!V146)/(L$195-L$194)*10)),1))</f>
        <v>2.6</v>
      </c>
      <c r="M144" s="78">
        <f t="shared" si="33"/>
        <v>6.3</v>
      </c>
      <c r="N144" s="80">
        <f t="shared" si="34"/>
        <v>4.2</v>
      </c>
      <c r="O144" s="92">
        <f>IF(AND('Indicator Data'!AJ146="No data",'Indicator Data'!AK146="No data"),0,SUM('Indicator Data'!AJ146:AL146)/1000)</f>
        <v>1E-3</v>
      </c>
      <c r="P144" s="77">
        <f t="shared" si="35"/>
        <v>0</v>
      </c>
      <c r="Q144" s="81">
        <f>O144*1000/'Indicator Data'!BB146</f>
        <v>1.8251838872766433E-5</v>
      </c>
      <c r="R144" s="77">
        <f t="shared" si="36"/>
        <v>0</v>
      </c>
      <c r="S144" s="82">
        <f t="shared" si="37"/>
        <v>0</v>
      </c>
      <c r="T144" s="77" t="str">
        <f>IF('Indicator Data'!AB146="No data","x",ROUND(IF('Indicator Data'!AB146&gt;T$195,10,IF('Indicator Data'!AB146&lt;T$194,0,10-(T$195-'Indicator Data'!AB146)/(T$195-T$194)*10)),1))</f>
        <v>x</v>
      </c>
      <c r="U144" s="77">
        <f>IF('Indicator Data'!AA146="No data","x",ROUND(IF('Indicator Data'!AA146&gt;U$195,10,IF('Indicator Data'!AA146&lt;U$194,0,10-(U$195-'Indicator Data'!AA146)/(U$195-U$194)*10)),1))</f>
        <v>0</v>
      </c>
      <c r="V144" s="77" t="str">
        <f>IF('Indicator Data'!AD146="No data","x",ROUND(IF('Indicator Data'!AD146&gt;V$195,10,IF('Indicator Data'!AD146&lt;V$194,0,10-(V$195-'Indicator Data'!AD146)/(V$195-V$194)*10)),1))</f>
        <v>x</v>
      </c>
      <c r="W144" s="78">
        <f t="shared" si="38"/>
        <v>0</v>
      </c>
      <c r="X144" s="77">
        <f>IF('Indicator Data'!W146="No data","x",ROUND(IF('Indicator Data'!W146&gt;X$195,10,IF('Indicator Data'!W146&lt;X$194,0,10-(X$195-'Indicator Data'!W146)/(X$195-X$194)*10)),1))</f>
        <v>0.8</v>
      </c>
      <c r="Y144" s="77" t="str">
        <f>IF('Indicator Data'!X146="No data","x",ROUND(IF('Indicator Data'!X146&gt;Y$195,10,IF('Indicator Data'!X146&lt;Y$194,0,10-(Y$195-'Indicator Data'!X146)/(Y$195-Y$194)*10)),1))</f>
        <v>x</v>
      </c>
      <c r="Z144" s="78">
        <f t="shared" si="39"/>
        <v>0.8</v>
      </c>
      <c r="AA144" s="92">
        <f>('Indicator Data'!AI146+'Indicator Data'!AH146*0.5+'Indicator Data'!AG146*0.25)/1000</f>
        <v>0</v>
      </c>
      <c r="AB144" s="83">
        <f>AA144*1000/'Indicator Data'!BB146</f>
        <v>0</v>
      </c>
      <c r="AC144" s="78">
        <f t="shared" si="40"/>
        <v>0</v>
      </c>
      <c r="AD144" s="77">
        <f>IF('Indicator Data'!AM146="No data","x",ROUND(IF('Indicator Data'!AM146&lt;$AD$194,10,IF('Indicator Data'!AM146&gt;$AD$195,0,($AD$195-'Indicator Data'!AM146)/($AD$195-$AD$194)*10)),1))</f>
        <v>3.9</v>
      </c>
      <c r="AE144" s="77">
        <f>IF('Indicator Data'!AN146="No data","x",ROUND(IF('Indicator Data'!AN146&gt;$AE$195,10,IF('Indicator Data'!AN146&lt;$AE$194,0,10-($AE$195-'Indicator Data'!AN146)/($AE$195-$AE$194)*10)),1))</f>
        <v>0.4</v>
      </c>
      <c r="AF144" s="84">
        <f>IF('Indicator Data'!AO146="No data","x",ROUND(IF('Indicator Data'!AO146&gt;$AF$195,10,IF('Indicator Data'!AO146&lt;$AF$194,0,10-($AF$195-'Indicator Data'!AO146)/($AF$195-$AF$194)*10)),1))</f>
        <v>2.1</v>
      </c>
      <c r="AG144" s="84" t="str">
        <f>IF('Indicator Data'!AP146="No data","x",ROUND(IF('Indicator Data'!AP146&gt;$AG$195,10,IF('Indicator Data'!AP146&lt;$AG$194,0,10-($AG$195-'Indicator Data'!AP146)/($AG$195-$AG$194)*10)),1))</f>
        <v>x</v>
      </c>
      <c r="AH144" s="77">
        <f t="shared" si="41"/>
        <v>2.1</v>
      </c>
      <c r="AI144" s="78">
        <f t="shared" si="42"/>
        <v>2.1</v>
      </c>
      <c r="AJ144" s="85">
        <f t="shared" si="43"/>
        <v>0.8</v>
      </c>
      <c r="AK144" s="86">
        <f t="shared" si="44"/>
        <v>0.4</v>
      </c>
    </row>
    <row r="145" spans="1:37" s="4" customFormat="1" x14ac:dyDescent="0.25">
      <c r="A145" s="131" t="s">
        <v>268</v>
      </c>
      <c r="B145" s="63" t="s">
        <v>267</v>
      </c>
      <c r="C145" s="77">
        <f>ROUND(IF('Indicator Data'!Q147="No data",IF((0.1233*LN('Indicator Data'!BA147)-0.4559)&gt;C$195,0,IF((0.1233*LN('Indicator Data'!BA147)-0.4559)&lt;C$194,10,(C$195-(0.1233*LN('Indicator Data'!BA147)-0.4559))/(C$195-C$194)*10)),IF('Indicator Data'!Q147&gt;C$195,0,IF('Indicator Data'!Q147&lt;C$194,10,(C$195-'Indicator Data'!Q147)/(C$195-C$194)*10))),1)</f>
        <v>3.6</v>
      </c>
      <c r="D145" s="77" t="str">
        <f>IF('Indicator Data'!R147="No data","x",ROUND((IF('Indicator Data'!R147&gt;D$195,10,IF('Indicator Data'!R147&lt;D$194,0,10-(D$195-'Indicator Data'!R147)/(D$195-D$194)*10))),1))</f>
        <v>x</v>
      </c>
      <c r="E145" s="78">
        <f t="shared" si="30"/>
        <v>3.6</v>
      </c>
      <c r="F145" s="77" t="str">
        <f>IF('Indicator Data'!AE147="No data","x",ROUND(IF('Indicator Data'!AE147&gt;F$195,10,IF('Indicator Data'!AE147&lt;F$194,0,10-(F$195-'Indicator Data'!AE147)/(F$195-F$194)*10)),1))</f>
        <v>x</v>
      </c>
      <c r="G145" s="77" t="str">
        <f>IF('Indicator Data'!AF147="No data","x",ROUND(IF('Indicator Data'!AF147&gt;G$195,10,IF('Indicator Data'!AF147&lt;G$194,0,10-(G$195-'Indicator Data'!AF147)/(G$195-G$194)*10)),1))</f>
        <v>x</v>
      </c>
      <c r="H145" s="78" t="str">
        <f t="shared" si="31"/>
        <v>x</v>
      </c>
      <c r="I145" s="79">
        <f>SUM(IF('Indicator Data'!S147=0,0,'Indicator Data'!S147/1000000),SUM('Indicator Data'!T147:U147))</f>
        <v>51.238053999999998</v>
      </c>
      <c r="J145" s="79">
        <f>I145/'Indicator Data'!BB147*1000000</f>
        <v>279.07740825063456</v>
      </c>
      <c r="K145" s="77">
        <f t="shared" si="32"/>
        <v>5.6</v>
      </c>
      <c r="L145" s="77">
        <f>IF('Indicator Data'!V147="No data","x",ROUND(IF('Indicator Data'!V147&gt;L$195,10,IF('Indicator Data'!V147&lt;L$194,0,10-(L$195-'Indicator Data'!V147)/(L$195-L$194)*10)),1))</f>
        <v>1.2</v>
      </c>
      <c r="M145" s="78">
        <f t="shared" si="33"/>
        <v>3.4</v>
      </c>
      <c r="N145" s="80">
        <f t="shared" si="34"/>
        <v>3.5</v>
      </c>
      <c r="O145" s="92">
        <f>IF(AND('Indicator Data'!AJ147="No data",'Indicator Data'!AK147="No data"),0,SUM('Indicator Data'!AJ147:AL147)/1000)</f>
        <v>3.0000000000000001E-3</v>
      </c>
      <c r="P145" s="77">
        <f t="shared" si="35"/>
        <v>0</v>
      </c>
      <c r="Q145" s="81">
        <f>O145*1000/'Indicator Data'!BB147</f>
        <v>1.6340047277203456E-5</v>
      </c>
      <c r="R145" s="77">
        <f t="shared" si="36"/>
        <v>0</v>
      </c>
      <c r="S145" s="82">
        <f t="shared" si="37"/>
        <v>0</v>
      </c>
      <c r="T145" s="77" t="str">
        <f>IF('Indicator Data'!AB147="No data","x",ROUND(IF('Indicator Data'!AB147&gt;T$195,10,IF('Indicator Data'!AB147&lt;T$194,0,10-(T$195-'Indicator Data'!AB147)/(T$195-T$194)*10)),1))</f>
        <v>x</v>
      </c>
      <c r="U145" s="77">
        <f>IF('Indicator Data'!AA147="No data","x",ROUND(IF('Indicator Data'!AA147&gt;U$195,10,IF('Indicator Data'!AA147&lt;U$194,0,10-(U$195-'Indicator Data'!AA147)/(U$195-U$194)*10)),1))</f>
        <v>0.1</v>
      </c>
      <c r="V145" s="77" t="str">
        <f>IF('Indicator Data'!AD147="No data","x",ROUND(IF('Indicator Data'!AD147&gt;V$195,10,IF('Indicator Data'!AD147&lt;V$194,0,10-(V$195-'Indicator Data'!AD147)/(V$195-V$194)*10)),1))</f>
        <v>x</v>
      </c>
      <c r="W145" s="78">
        <f t="shared" si="38"/>
        <v>0.1</v>
      </c>
      <c r="X145" s="77">
        <f>IF('Indicator Data'!W147="No data","x",ROUND(IF('Indicator Data'!W147&gt;X$195,10,IF('Indicator Data'!W147&lt;X$194,0,10-(X$195-'Indicator Data'!W147)/(X$195-X$194)*10)),1))</f>
        <v>1.1000000000000001</v>
      </c>
      <c r="Y145" s="77" t="str">
        <f>IF('Indicator Data'!X147="No data","x",ROUND(IF('Indicator Data'!X147&gt;Y$195,10,IF('Indicator Data'!X147&lt;Y$194,0,10-(Y$195-'Indicator Data'!X147)/(Y$195-Y$194)*10)),1))</f>
        <v>x</v>
      </c>
      <c r="Z145" s="78">
        <f t="shared" si="39"/>
        <v>1.1000000000000001</v>
      </c>
      <c r="AA145" s="92">
        <f>('Indicator Data'!AI147+'Indicator Data'!AH147*0.5+'Indicator Data'!AG147*0.25)/1000</f>
        <v>0</v>
      </c>
      <c r="AB145" s="83">
        <f>AA145*1000/'Indicator Data'!BB147</f>
        <v>0</v>
      </c>
      <c r="AC145" s="78">
        <f t="shared" si="40"/>
        <v>0</v>
      </c>
      <c r="AD145" s="77">
        <f>IF('Indicator Data'!AM147="No data","x",ROUND(IF('Indicator Data'!AM147&lt;$AD$194,10,IF('Indicator Data'!AM147&gt;$AD$195,0,($AD$195-'Indicator Data'!AM147)/($AD$195-$AD$194)*10)),1))</f>
        <v>3.9</v>
      </c>
      <c r="AE145" s="77">
        <f>IF('Indicator Data'!AN147="No data","x",ROUND(IF('Indicator Data'!AN147&gt;$AE$195,10,IF('Indicator Data'!AN147&lt;$AE$194,0,10-($AE$195-'Indicator Data'!AN147)/($AE$195-$AE$194)*10)),1))</f>
        <v>0.4</v>
      </c>
      <c r="AF145" s="84">
        <f>IF('Indicator Data'!AO147="No data","x",ROUND(IF('Indicator Data'!AO147&gt;$AF$195,10,IF('Indicator Data'!AO147&lt;$AF$194,0,10-($AF$195-'Indicator Data'!AO147)/($AF$195-$AF$194)*10)),1))</f>
        <v>2.7</v>
      </c>
      <c r="AG145" s="84">
        <f>IF('Indicator Data'!AP147="No data","x",ROUND(IF('Indicator Data'!AP147&gt;$AG$195,10,IF('Indicator Data'!AP147&lt;$AG$194,0,10-($AG$195-'Indicator Data'!AP147)/($AG$195-$AG$194)*10)),1))</f>
        <v>6.2</v>
      </c>
      <c r="AH145" s="77">
        <f t="shared" si="41"/>
        <v>3.4</v>
      </c>
      <c r="AI145" s="78">
        <f t="shared" si="42"/>
        <v>2.6</v>
      </c>
      <c r="AJ145" s="85">
        <f t="shared" si="43"/>
        <v>1</v>
      </c>
      <c r="AK145" s="86">
        <f t="shared" si="44"/>
        <v>0.5</v>
      </c>
    </row>
    <row r="146" spans="1:37" s="4" customFormat="1" x14ac:dyDescent="0.25">
      <c r="A146" s="131" t="s">
        <v>270</v>
      </c>
      <c r="B146" s="63" t="s">
        <v>269</v>
      </c>
      <c r="C146" s="77">
        <f>ROUND(IF('Indicator Data'!Q148="No data",IF((0.1233*LN('Indicator Data'!BA148)-0.4559)&gt;C$195,0,IF((0.1233*LN('Indicator Data'!BA148)-0.4559)&lt;C$194,10,(C$195-(0.1233*LN('Indicator Data'!BA148)-0.4559))/(C$195-C$194)*10)),IF('Indicator Data'!Q148&gt;C$195,0,IF('Indicator Data'!Q148&lt;C$194,10,(C$195-'Indicator Data'!Q148)/(C$195-C$194)*10))),1)</f>
        <v>3.6</v>
      </c>
      <c r="D146" s="77" t="str">
        <f>IF('Indicator Data'!R148="No data","x",ROUND((IF('Indicator Data'!R148&gt;D$195,10,IF('Indicator Data'!R148&lt;D$194,0,10-(D$195-'Indicator Data'!R148)/(D$195-D$194)*10))),1))</f>
        <v>x</v>
      </c>
      <c r="E146" s="78">
        <f t="shared" si="30"/>
        <v>3.6</v>
      </c>
      <c r="F146" s="77" t="str">
        <f>IF('Indicator Data'!AE148="No data","x",ROUND(IF('Indicator Data'!AE148&gt;F$195,10,IF('Indicator Data'!AE148&lt;F$194,0,10-(F$195-'Indicator Data'!AE148)/(F$195-F$194)*10)),1))</f>
        <v>x</v>
      </c>
      <c r="G146" s="77" t="str">
        <f>IF('Indicator Data'!AF148="No data","x",ROUND(IF('Indicator Data'!AF148&gt;G$195,10,IF('Indicator Data'!AF148&lt;G$194,0,10-(G$195-'Indicator Data'!AF148)/(G$195-G$194)*10)),1))</f>
        <v>x</v>
      </c>
      <c r="H146" s="78" t="str">
        <f t="shared" si="31"/>
        <v>x</v>
      </c>
      <c r="I146" s="79">
        <f>SUM(IF('Indicator Data'!S148=0,0,'Indicator Data'!S148/1000000),SUM('Indicator Data'!T148:U148))</f>
        <v>17.720784999999999</v>
      </c>
      <c r="J146" s="79">
        <f>I146/'Indicator Data'!BB148*1000000</f>
        <v>162.02453118285467</v>
      </c>
      <c r="K146" s="77">
        <f t="shared" si="32"/>
        <v>3.2</v>
      </c>
      <c r="L146" s="77">
        <f>IF('Indicator Data'!V148="No data","x",ROUND(IF('Indicator Data'!V148&gt;L$195,10,IF('Indicator Data'!V148&lt;L$194,0,10-(L$195-'Indicator Data'!V148)/(L$195-L$194)*10)),1))</f>
        <v>0.7</v>
      </c>
      <c r="M146" s="78">
        <f t="shared" si="33"/>
        <v>2</v>
      </c>
      <c r="N146" s="80">
        <f t="shared" si="34"/>
        <v>3.1</v>
      </c>
      <c r="O146" s="92">
        <f>IF(AND('Indicator Data'!AJ148="No data",'Indicator Data'!AK148="No data"),0,SUM('Indicator Data'!AJ148:AL148)/1000)</f>
        <v>0</v>
      </c>
      <c r="P146" s="77">
        <f t="shared" si="35"/>
        <v>0</v>
      </c>
      <c r="Q146" s="81">
        <f>O146*1000/'Indicator Data'!BB148</f>
        <v>0</v>
      </c>
      <c r="R146" s="77">
        <f t="shared" si="36"/>
        <v>0</v>
      </c>
      <c r="S146" s="82">
        <f t="shared" si="37"/>
        <v>0</v>
      </c>
      <c r="T146" s="77" t="str">
        <f>IF('Indicator Data'!AB148="No data","x",ROUND(IF('Indicator Data'!AB148&gt;T$195,10,IF('Indicator Data'!AB148&lt;T$194,0,10-(T$195-'Indicator Data'!AB148)/(T$195-T$194)*10)),1))</f>
        <v>x</v>
      </c>
      <c r="U146" s="77">
        <f>IF('Indicator Data'!AA148="No data","x",ROUND(IF('Indicator Data'!AA148&gt;U$195,10,IF('Indicator Data'!AA148&lt;U$194,0,10-(U$195-'Indicator Data'!AA148)/(U$195-U$194)*10)),1))</f>
        <v>0.4</v>
      </c>
      <c r="V146" s="77" t="str">
        <f>IF('Indicator Data'!AD148="No data","x",ROUND(IF('Indicator Data'!AD148&gt;V$195,10,IF('Indicator Data'!AD148&lt;V$194,0,10-(V$195-'Indicator Data'!AD148)/(V$195-V$194)*10)),1))</f>
        <v>x</v>
      </c>
      <c r="W146" s="78">
        <f t="shared" si="38"/>
        <v>0.4</v>
      </c>
      <c r="X146" s="77">
        <f>IF('Indicator Data'!W148="No data","x",ROUND(IF('Indicator Data'!W148&gt;X$195,10,IF('Indicator Data'!W148&lt;X$194,0,10-(X$195-'Indicator Data'!W148)/(X$195-X$194)*10)),1))</f>
        <v>1.5</v>
      </c>
      <c r="Y146" s="77" t="str">
        <f>IF('Indicator Data'!X148="No data","x",ROUND(IF('Indicator Data'!X148&gt;Y$195,10,IF('Indicator Data'!X148&lt;Y$194,0,10-(Y$195-'Indicator Data'!X148)/(Y$195-Y$194)*10)),1))</f>
        <v>x</v>
      </c>
      <c r="Z146" s="78">
        <f t="shared" si="39"/>
        <v>1.5</v>
      </c>
      <c r="AA146" s="92">
        <f>('Indicator Data'!AI148+'Indicator Data'!AH148*0.5+'Indicator Data'!AG148*0.25)/1000</f>
        <v>0</v>
      </c>
      <c r="AB146" s="83">
        <f>AA146*1000/'Indicator Data'!BB148</f>
        <v>0</v>
      </c>
      <c r="AC146" s="78">
        <f t="shared" si="40"/>
        <v>0</v>
      </c>
      <c r="AD146" s="77">
        <f>IF('Indicator Data'!AM148="No data","x",ROUND(IF('Indicator Data'!AM148&lt;$AD$194,10,IF('Indicator Data'!AM148&gt;$AD$195,0,($AD$195-'Indicator Data'!AM148)/($AD$195-$AD$194)*10)),1))</f>
        <v>3.9</v>
      </c>
      <c r="AE146" s="77">
        <f>IF('Indicator Data'!AN148="No data","x",ROUND(IF('Indicator Data'!AN148&gt;$AE$195,10,IF('Indicator Data'!AN148&lt;$AE$194,0,10-($AE$195-'Indicator Data'!AN148)/($AE$195-$AE$194)*10)),1))</f>
        <v>0.4</v>
      </c>
      <c r="AF146" s="84">
        <f>IF('Indicator Data'!AO148="No data","x",ROUND(IF('Indicator Data'!AO148&gt;$AF$195,10,IF('Indicator Data'!AO148&lt;$AF$194,0,10-($AF$195-'Indicator Data'!AO148)/($AF$195-$AF$194)*10)),1))</f>
        <v>2.7</v>
      </c>
      <c r="AG146" s="84">
        <f>IF('Indicator Data'!AP148="No data","x",ROUND(IF('Indicator Data'!AP148&gt;$AG$195,10,IF('Indicator Data'!AP148&lt;$AG$194,0,10-($AG$195-'Indicator Data'!AP148)/($AG$195-$AG$194)*10)),1))</f>
        <v>2.4</v>
      </c>
      <c r="AH146" s="77">
        <f t="shared" si="41"/>
        <v>2.6</v>
      </c>
      <c r="AI146" s="78">
        <f t="shared" si="42"/>
        <v>2.2999999999999998</v>
      </c>
      <c r="AJ146" s="85">
        <f t="shared" si="43"/>
        <v>1.1000000000000001</v>
      </c>
      <c r="AK146" s="86">
        <f t="shared" si="44"/>
        <v>0.6</v>
      </c>
    </row>
    <row r="147" spans="1:37" s="4" customFormat="1" x14ac:dyDescent="0.25">
      <c r="A147" s="131" t="s">
        <v>272</v>
      </c>
      <c r="B147" s="63" t="s">
        <v>271</v>
      </c>
      <c r="C147" s="77">
        <f>ROUND(IF('Indicator Data'!Q149="No data",IF((0.1233*LN('Indicator Data'!BA149)-0.4559)&gt;C$195,0,IF((0.1233*LN('Indicator Data'!BA149)-0.4559)&lt;C$194,10,(C$195-(0.1233*LN('Indicator Data'!BA149)-0.4559))/(C$195-C$194)*10)),IF('Indicator Data'!Q149&gt;C$195,0,IF('Indicator Data'!Q149&lt;C$194,10,(C$195-'Indicator Data'!Q149)/(C$195-C$194)*10))),1)</f>
        <v>3.9</v>
      </c>
      <c r="D147" s="77" t="str">
        <f>IF('Indicator Data'!R149="No data","x",ROUND((IF('Indicator Data'!R149&gt;D$195,10,IF('Indicator Data'!R149&lt;D$194,0,10-(D$195-'Indicator Data'!R149)/(D$195-D$194)*10))),1))</f>
        <v>x</v>
      </c>
      <c r="E147" s="78">
        <f t="shared" si="30"/>
        <v>3.9</v>
      </c>
      <c r="F147" s="77">
        <f>IF('Indicator Data'!AE149="No data","x",ROUND(IF('Indicator Data'!AE149&gt;F$195,10,IF('Indicator Data'!AE149&lt;F$194,0,10-(F$195-'Indicator Data'!AE149)/(F$195-F$194)*10)),1))</f>
        <v>6.9</v>
      </c>
      <c r="G147" s="77" t="str">
        <f>IF('Indicator Data'!AF149="No data","x",ROUND(IF('Indicator Data'!AF149&gt;G$195,10,IF('Indicator Data'!AF149&lt;G$194,0,10-(G$195-'Indicator Data'!AF149)/(G$195-G$194)*10)),1))</f>
        <v>x</v>
      </c>
      <c r="H147" s="78">
        <f t="shared" si="31"/>
        <v>6.9</v>
      </c>
      <c r="I147" s="79">
        <f>SUM(IF('Indicator Data'!S149=0,0,'Indicator Data'!S149/1000000),SUM('Indicator Data'!T149:U149))</f>
        <v>240.34108600000002</v>
      </c>
      <c r="J147" s="79">
        <f>I147/'Indicator Data'!BB149*1000000</f>
        <v>1252.8792843700967</v>
      </c>
      <c r="K147" s="77">
        <f t="shared" si="32"/>
        <v>10</v>
      </c>
      <c r="L147" s="77">
        <f>IF('Indicator Data'!V149="No data","x",ROUND(IF('Indicator Data'!V149&gt;L$195,10,IF('Indicator Data'!V149&lt;L$194,0,10-(L$195-'Indicator Data'!V149)/(L$195-L$194)*10)),1))</f>
        <v>10</v>
      </c>
      <c r="M147" s="78">
        <f t="shared" si="33"/>
        <v>10</v>
      </c>
      <c r="N147" s="80">
        <f t="shared" si="34"/>
        <v>6.2</v>
      </c>
      <c r="O147" s="92">
        <f>IF(AND('Indicator Data'!AJ149="No data",'Indicator Data'!AK149="No data"),0,SUM('Indicator Data'!AJ149:AL149)/1000)</f>
        <v>0</v>
      </c>
      <c r="P147" s="77">
        <f t="shared" si="35"/>
        <v>0</v>
      </c>
      <c r="Q147" s="81">
        <f>O147*1000/'Indicator Data'!BB149</f>
        <v>0</v>
      </c>
      <c r="R147" s="77">
        <f t="shared" si="36"/>
        <v>0</v>
      </c>
      <c r="S147" s="82">
        <f t="shared" si="37"/>
        <v>0</v>
      </c>
      <c r="T147" s="77" t="str">
        <f>IF('Indicator Data'!AB149="No data","x",ROUND(IF('Indicator Data'!AB149&gt;T$195,10,IF('Indicator Data'!AB149&lt;T$194,0,10-(T$195-'Indicator Data'!AB149)/(T$195-T$194)*10)),1))</f>
        <v>x</v>
      </c>
      <c r="U147" s="77">
        <f>IF('Indicator Data'!AA149="No data","x",ROUND(IF('Indicator Data'!AA149&gt;U$195,10,IF('Indicator Data'!AA149&lt;U$194,0,10-(U$195-'Indicator Data'!AA149)/(U$195-U$194)*10)),1))</f>
        <v>0.3</v>
      </c>
      <c r="V147" s="77" t="str">
        <f>IF('Indicator Data'!AD149="No data","x",ROUND(IF('Indicator Data'!AD149&gt;V$195,10,IF('Indicator Data'!AD149&lt;V$194,0,10-(V$195-'Indicator Data'!AD149)/(V$195-V$194)*10)),1))</f>
        <v>x</v>
      </c>
      <c r="W147" s="78">
        <f t="shared" si="38"/>
        <v>0.3</v>
      </c>
      <c r="X147" s="77">
        <f>IF('Indicator Data'!W149="No data","x",ROUND(IF('Indicator Data'!W149&gt;X$195,10,IF('Indicator Data'!W149&lt;X$194,0,10-(X$195-'Indicator Data'!W149)/(X$195-X$194)*10)),1))</f>
        <v>1.4</v>
      </c>
      <c r="Y147" s="77" t="str">
        <f>IF('Indicator Data'!X149="No data","x",ROUND(IF('Indicator Data'!X149&gt;Y$195,10,IF('Indicator Data'!X149&lt;Y$194,0,10-(Y$195-'Indicator Data'!X149)/(Y$195-Y$194)*10)),1))</f>
        <v>x</v>
      </c>
      <c r="Z147" s="78">
        <f t="shared" si="39"/>
        <v>1.4</v>
      </c>
      <c r="AA147" s="92">
        <f>('Indicator Data'!AI149+'Indicator Data'!AH149*0.5+'Indicator Data'!AG149*0.25)/1000</f>
        <v>0</v>
      </c>
      <c r="AB147" s="83">
        <f>AA147*1000/'Indicator Data'!BB149</f>
        <v>0</v>
      </c>
      <c r="AC147" s="78">
        <f t="shared" si="40"/>
        <v>0</v>
      </c>
      <c r="AD147" s="77">
        <f>IF('Indicator Data'!AM149="No data","x",ROUND(IF('Indicator Data'!AM149&lt;$AD$194,10,IF('Indicator Data'!AM149&gt;$AD$195,0,($AD$195-'Indicator Data'!AM149)/($AD$195-$AD$194)*10)),1))</f>
        <v>2.9</v>
      </c>
      <c r="AE147" s="77">
        <f>IF('Indicator Data'!AN149="No data","x",ROUND(IF('Indicator Data'!AN149&gt;$AE$195,10,IF('Indicator Data'!AN149&lt;$AE$194,0,10-($AE$195-'Indicator Data'!AN149)/($AE$195-$AE$194)*10)),1))</f>
        <v>0</v>
      </c>
      <c r="AF147" s="84" t="str">
        <f>IF('Indicator Data'!AO149="No data","x",ROUND(IF('Indicator Data'!AO149&gt;$AF$195,10,IF('Indicator Data'!AO149&lt;$AF$194,0,10-($AF$195-'Indicator Data'!AO149)/($AF$195-$AF$194)*10)),1))</f>
        <v>x</v>
      </c>
      <c r="AG147" s="84" t="str">
        <f>IF('Indicator Data'!AP149="No data","x",ROUND(IF('Indicator Data'!AP149&gt;$AG$195,10,IF('Indicator Data'!AP149&lt;$AG$194,0,10-($AG$195-'Indicator Data'!AP149)/($AG$195-$AG$194)*10)),1))</f>
        <v>x</v>
      </c>
      <c r="AH147" s="77" t="str">
        <f t="shared" si="41"/>
        <v>x</v>
      </c>
      <c r="AI147" s="78">
        <f t="shared" si="42"/>
        <v>1.5</v>
      </c>
      <c r="AJ147" s="85">
        <f t="shared" si="43"/>
        <v>0.8</v>
      </c>
      <c r="AK147" s="86">
        <f t="shared" si="44"/>
        <v>0.4</v>
      </c>
    </row>
    <row r="148" spans="1:37" s="4" customFormat="1" x14ac:dyDescent="0.25">
      <c r="A148" s="131" t="s">
        <v>274</v>
      </c>
      <c r="B148" s="63" t="s">
        <v>273</v>
      </c>
      <c r="C148" s="77">
        <f>ROUND(IF('Indicator Data'!Q150="No data",IF((0.1233*LN('Indicator Data'!BA150)-0.4559)&gt;C$195,0,IF((0.1233*LN('Indicator Data'!BA150)-0.4559)&lt;C$194,10,(C$195-(0.1233*LN('Indicator Data'!BA150)-0.4559))/(C$195-C$194)*10)),IF('Indicator Data'!Q150&gt;C$195,0,IF('Indicator Data'!Q150&lt;C$194,10,(C$195-'Indicator Data'!Q150)/(C$195-C$194)*10))),1)</f>
        <v>6</v>
      </c>
      <c r="D148" s="77">
        <f>IF('Indicator Data'!R150="No data","x",ROUND((IF('Indicator Data'!R150&gt;D$195,10,IF('Indicator Data'!R150&lt;D$194,0,10-(D$195-'Indicator Data'!R150)/(D$195-D$194)*10))),1))</f>
        <v>3.7</v>
      </c>
      <c r="E148" s="78">
        <f t="shared" si="30"/>
        <v>5</v>
      </c>
      <c r="F148" s="77" t="str">
        <f>IF('Indicator Data'!AE150="No data","x",ROUND(IF('Indicator Data'!AE150&gt;F$195,10,IF('Indicator Data'!AE150&lt;F$194,0,10-(F$195-'Indicator Data'!AE150)/(F$195-F$194)*10)),1))</f>
        <v>x</v>
      </c>
      <c r="G148" s="77">
        <f>IF('Indicator Data'!AF150="No data","x",ROUND(IF('Indicator Data'!AF150&gt;G$195,10,IF('Indicator Data'!AF150&lt;G$194,0,10-(G$195-'Indicator Data'!AF150)/(G$195-G$194)*10)),1))</f>
        <v>2.2000000000000002</v>
      </c>
      <c r="H148" s="78">
        <f t="shared" si="31"/>
        <v>2.2000000000000002</v>
      </c>
      <c r="I148" s="79">
        <f>SUM(IF('Indicator Data'!S150=0,0,'Indicator Data'!S150/1000000),SUM('Indicator Data'!T150:U150))</f>
        <v>100.53999999999999</v>
      </c>
      <c r="J148" s="79">
        <f>I148/'Indicator Data'!BB150*1000000</f>
        <v>508.08057327093923</v>
      </c>
      <c r="K148" s="77">
        <f t="shared" si="32"/>
        <v>10</v>
      </c>
      <c r="L148" s="77">
        <f>IF('Indicator Data'!V150="No data","x",ROUND(IF('Indicator Data'!V150&gt;L$195,10,IF('Indicator Data'!V150&lt;L$194,0,10-(L$195-'Indicator Data'!V150)/(L$195-L$194)*10)),1))</f>
        <v>10</v>
      </c>
      <c r="M148" s="78">
        <f t="shared" si="33"/>
        <v>10</v>
      </c>
      <c r="N148" s="80">
        <f t="shared" si="34"/>
        <v>5.6</v>
      </c>
      <c r="O148" s="92">
        <f>IF(AND('Indicator Data'!AJ150="No data",'Indicator Data'!AK150="No data"),0,SUM('Indicator Data'!AJ150:AL150)/1000)</f>
        <v>0</v>
      </c>
      <c r="P148" s="77">
        <f t="shared" si="35"/>
        <v>0</v>
      </c>
      <c r="Q148" s="81">
        <f>O148*1000/'Indicator Data'!BB150</f>
        <v>0</v>
      </c>
      <c r="R148" s="77">
        <f t="shared" si="36"/>
        <v>0</v>
      </c>
      <c r="S148" s="82">
        <f t="shared" si="37"/>
        <v>0</v>
      </c>
      <c r="T148" s="77">
        <f>IF('Indicator Data'!AB150="No data","x",ROUND(IF('Indicator Data'!AB150&gt;T$195,10,IF('Indicator Data'!AB150&lt;T$194,0,10-(T$195-'Indicator Data'!AB150)/(T$195-T$194)*10)),1))</f>
        <v>1.2</v>
      </c>
      <c r="U148" s="77">
        <f>IF('Indicator Data'!AA150="No data","x",ROUND(IF('Indicator Data'!AA150&gt;U$195,10,IF('Indicator Data'!AA150&lt;U$194,0,10-(U$195-'Indicator Data'!AA150)/(U$195-U$194)*10)),1))</f>
        <v>1.7</v>
      </c>
      <c r="V148" s="77">
        <f>IF('Indicator Data'!AD150="No data","x",ROUND(IF('Indicator Data'!AD150&gt;V$195,10,IF('Indicator Data'!AD150&lt;V$194,0,10-(V$195-'Indicator Data'!AD150)/(V$195-V$194)*10)),1))</f>
        <v>0.7</v>
      </c>
      <c r="W148" s="78">
        <f t="shared" si="38"/>
        <v>1.2</v>
      </c>
      <c r="X148" s="77">
        <f>IF('Indicator Data'!W150="No data","x",ROUND(IF('Indicator Data'!W150&gt;X$195,10,IF('Indicator Data'!W150&lt;X$194,0,10-(X$195-'Indicator Data'!W150)/(X$195-X$194)*10)),1))</f>
        <v>3.9</v>
      </c>
      <c r="Y148" s="77">
        <f>IF('Indicator Data'!X150="No data","x",ROUND(IF('Indicator Data'!X150&gt;Y$195,10,IF('Indicator Data'!X150&lt;Y$194,0,10-(Y$195-'Indicator Data'!X150)/(Y$195-Y$194)*10)),1))</f>
        <v>3.2</v>
      </c>
      <c r="Z148" s="78">
        <f t="shared" si="39"/>
        <v>3.6</v>
      </c>
      <c r="AA148" s="92">
        <f>('Indicator Data'!AI150+'Indicator Data'!AH150*0.5+'Indicator Data'!AG150*0.25)/1000</f>
        <v>0</v>
      </c>
      <c r="AB148" s="83">
        <f>AA148*1000/'Indicator Data'!BB150</f>
        <v>0</v>
      </c>
      <c r="AC148" s="78">
        <f t="shared" si="40"/>
        <v>0</v>
      </c>
      <c r="AD148" s="77">
        <f>IF('Indicator Data'!AM150="No data","x",ROUND(IF('Indicator Data'!AM150&lt;$AD$194,10,IF('Indicator Data'!AM150&gt;$AD$195,0,($AD$195-'Indicator Data'!AM150)/($AD$195-$AD$194)*10)),1))</f>
        <v>4.0999999999999996</v>
      </c>
      <c r="AE148" s="77">
        <f>IF('Indicator Data'!AN150="No data","x",ROUND(IF('Indicator Data'!AN150&gt;$AE$195,10,IF('Indicator Data'!AN150&lt;$AE$194,0,10-($AE$195-'Indicator Data'!AN150)/($AE$195-$AE$194)*10)),1))</f>
        <v>0.5</v>
      </c>
      <c r="AF148" s="84">
        <f>IF('Indicator Data'!AO150="No data","x",ROUND(IF('Indicator Data'!AO150&gt;$AF$195,10,IF('Indicator Data'!AO150&lt;$AF$194,0,10-($AF$195-'Indicator Data'!AO150)/($AF$195-$AF$194)*10)),1))</f>
        <v>9</v>
      </c>
      <c r="AG148" s="84" t="str">
        <f>IF('Indicator Data'!AP150="No data","x",ROUND(IF('Indicator Data'!AP150&gt;$AG$195,10,IF('Indicator Data'!AP150&lt;$AG$194,0,10-($AG$195-'Indicator Data'!AP150)/($AG$195-$AG$194)*10)),1))</f>
        <v>x</v>
      </c>
      <c r="AH148" s="77">
        <f t="shared" si="41"/>
        <v>9</v>
      </c>
      <c r="AI148" s="78">
        <f t="shared" si="42"/>
        <v>4.5</v>
      </c>
      <c r="AJ148" s="85">
        <f t="shared" si="43"/>
        <v>2.5</v>
      </c>
      <c r="AK148" s="86">
        <f t="shared" si="44"/>
        <v>1.3</v>
      </c>
    </row>
    <row r="149" spans="1:37" s="4" customFormat="1" x14ac:dyDescent="0.25">
      <c r="A149" s="131" t="s">
        <v>276</v>
      </c>
      <c r="B149" s="63" t="s">
        <v>275</v>
      </c>
      <c r="C149" s="77">
        <f>ROUND(IF('Indicator Data'!Q151="No data",IF((0.1233*LN('Indicator Data'!BA151)-0.4559)&gt;C$195,0,IF((0.1233*LN('Indicator Data'!BA151)-0.4559)&lt;C$194,10,(C$195-(0.1233*LN('Indicator Data'!BA151)-0.4559))/(C$195-C$194)*10)),IF('Indicator Data'!Q151&gt;C$195,0,IF('Indicator Data'!Q151&lt;C$194,10,(C$195-'Indicator Data'!Q151)/(C$195-C$194)*10))),1)</f>
        <v>1.8</v>
      </c>
      <c r="D149" s="77" t="str">
        <f>IF('Indicator Data'!R151="No data","x",ROUND((IF('Indicator Data'!R151&gt;D$195,10,IF('Indicator Data'!R151&lt;D$194,0,10-(D$195-'Indicator Data'!R151)/(D$195-D$194)*10))),1))</f>
        <v>x</v>
      </c>
      <c r="E149" s="78">
        <f t="shared" si="30"/>
        <v>1.8</v>
      </c>
      <c r="F149" s="77">
        <f>IF('Indicator Data'!AE151="No data","x",ROUND(IF('Indicator Data'!AE151&gt;F$195,10,IF('Indicator Data'!AE151&lt;F$194,0,10-(F$195-'Indicator Data'!AE151)/(F$195-F$194)*10)),1))</f>
        <v>4.3</v>
      </c>
      <c r="G149" s="77" t="str">
        <f>IF('Indicator Data'!AF151="No data","x",ROUND(IF('Indicator Data'!AF151&gt;G$195,10,IF('Indicator Data'!AF151&lt;G$194,0,10-(G$195-'Indicator Data'!AF151)/(G$195-G$194)*10)),1))</f>
        <v>x</v>
      </c>
      <c r="H149" s="78">
        <f t="shared" si="31"/>
        <v>4.3</v>
      </c>
      <c r="I149" s="79">
        <f>SUM(IF('Indicator Data'!S151=0,0,'Indicator Data'!S151/1000000),SUM('Indicator Data'!T151:U151))</f>
        <v>0</v>
      </c>
      <c r="J149" s="79">
        <f>I149/'Indicator Data'!BB151*1000000</f>
        <v>0</v>
      </c>
      <c r="K149" s="77">
        <f t="shared" si="32"/>
        <v>0</v>
      </c>
      <c r="L149" s="77">
        <f>IF('Indicator Data'!V151="No data","x",ROUND(IF('Indicator Data'!V151&gt;L$195,10,IF('Indicator Data'!V151&lt;L$194,0,10-(L$195-'Indicator Data'!V151)/(L$195-L$194)*10)),1))</f>
        <v>0</v>
      </c>
      <c r="M149" s="78">
        <f t="shared" si="33"/>
        <v>0</v>
      </c>
      <c r="N149" s="80">
        <f t="shared" si="34"/>
        <v>2</v>
      </c>
      <c r="O149" s="92">
        <f>IF(AND('Indicator Data'!AJ151="No data",'Indicator Data'!AK151="No data"),0,SUM('Indicator Data'!AJ151:AL151)/1000)</f>
        <v>0.56100000000000005</v>
      </c>
      <c r="P149" s="77">
        <f t="shared" si="35"/>
        <v>0</v>
      </c>
      <c r="Q149" s="81">
        <f>O149*1000/'Indicator Data'!BB151</f>
        <v>1.9101495609652323E-5</v>
      </c>
      <c r="R149" s="77">
        <f t="shared" si="36"/>
        <v>0</v>
      </c>
      <c r="S149" s="82">
        <f t="shared" si="37"/>
        <v>0</v>
      </c>
      <c r="T149" s="77" t="str">
        <f>IF('Indicator Data'!AB151="No data","x",ROUND(IF('Indicator Data'!AB151&gt;T$195,10,IF('Indicator Data'!AB151&lt;T$194,0,10-(T$195-'Indicator Data'!AB151)/(T$195-T$194)*10)),1))</f>
        <v>x</v>
      </c>
      <c r="U149" s="77">
        <f>IF('Indicator Data'!AA151="No data","x",ROUND(IF('Indicator Data'!AA151&gt;U$195,10,IF('Indicator Data'!AA151&lt;U$194,0,10-(U$195-'Indicator Data'!AA151)/(U$195-U$194)*10)),1))</f>
        <v>0.3</v>
      </c>
      <c r="V149" s="77">
        <f>IF('Indicator Data'!AD151="No data","x",ROUND(IF('Indicator Data'!AD151&gt;V$195,10,IF('Indicator Data'!AD151&lt;V$194,0,10-(V$195-'Indicator Data'!AD151)/(V$195-V$194)*10)),1))</f>
        <v>0</v>
      </c>
      <c r="W149" s="78">
        <f t="shared" si="38"/>
        <v>0.2</v>
      </c>
      <c r="X149" s="77">
        <f>IF('Indicator Data'!W151="No data","x",ROUND(IF('Indicator Data'!W151&gt;X$195,10,IF('Indicator Data'!W151&lt;X$194,0,10-(X$195-'Indicator Data'!W151)/(X$195-X$194)*10)),1))</f>
        <v>1.2</v>
      </c>
      <c r="Y149" s="77">
        <f>IF('Indicator Data'!X151="No data","x",ROUND(IF('Indicator Data'!X151&gt;Y$195,10,IF('Indicator Data'!X151&lt;Y$194,0,10-(Y$195-'Indicator Data'!X151)/(Y$195-Y$194)*10)),1))</f>
        <v>1.2</v>
      </c>
      <c r="Z149" s="78">
        <f t="shared" si="39"/>
        <v>1.2</v>
      </c>
      <c r="AA149" s="92">
        <f>('Indicator Data'!AI151+'Indicator Data'!AH151*0.5+'Indicator Data'!AG151*0.25)/1000</f>
        <v>0</v>
      </c>
      <c r="AB149" s="83">
        <f>AA149*1000/'Indicator Data'!BB151</f>
        <v>0</v>
      </c>
      <c r="AC149" s="78">
        <f t="shared" si="40"/>
        <v>0</v>
      </c>
      <c r="AD149" s="77">
        <f>IF('Indicator Data'!AM151="No data","x",ROUND(IF('Indicator Data'!AM151&lt;$AD$194,10,IF('Indicator Data'!AM151&gt;$AD$195,0,($AD$195-'Indicator Data'!AM151)/($AD$195-$AD$194)*10)),1))</f>
        <v>1.7</v>
      </c>
      <c r="AE149" s="77">
        <f>IF('Indicator Data'!AN151="No data","x",ROUND(IF('Indicator Data'!AN151&gt;$AE$195,10,IF('Indicator Data'!AN151&lt;$AE$194,0,10-($AE$195-'Indicator Data'!AN151)/($AE$195-$AE$194)*10)),1))</f>
        <v>0</v>
      </c>
      <c r="AF149" s="84">
        <f>IF('Indicator Data'!AO151="No data","x",ROUND(IF('Indicator Data'!AO151&gt;$AF$195,10,IF('Indicator Data'!AO151&lt;$AF$194,0,10-($AF$195-'Indicator Data'!AO151)/($AF$195-$AF$194)*10)),1))</f>
        <v>2.1</v>
      </c>
      <c r="AG149" s="84">
        <f>IF('Indicator Data'!AP151="No data","x",ROUND(IF('Indicator Data'!AP151&gt;$AG$195,10,IF('Indicator Data'!AP151&lt;$AG$194,0,10-($AG$195-'Indicator Data'!AP151)/($AG$195-$AG$194)*10)),1))</f>
        <v>1.9</v>
      </c>
      <c r="AH149" s="77">
        <f t="shared" si="41"/>
        <v>2.1</v>
      </c>
      <c r="AI149" s="78">
        <f t="shared" si="42"/>
        <v>1.3</v>
      </c>
      <c r="AJ149" s="85">
        <f t="shared" si="43"/>
        <v>0.7</v>
      </c>
      <c r="AK149" s="86">
        <f t="shared" si="44"/>
        <v>0.4</v>
      </c>
    </row>
    <row r="150" spans="1:37" s="4" customFormat="1" x14ac:dyDescent="0.25">
      <c r="A150" s="131" t="s">
        <v>278</v>
      </c>
      <c r="B150" s="63" t="s">
        <v>277</v>
      </c>
      <c r="C150" s="77">
        <f>ROUND(IF('Indicator Data'!Q152="No data",IF((0.1233*LN('Indicator Data'!BA152)-0.4559)&gt;C$195,0,IF((0.1233*LN('Indicator Data'!BA152)-0.4559)&lt;C$194,10,(C$195-(0.1233*LN('Indicator Data'!BA152)-0.4559))/(C$195-C$194)*10)),IF('Indicator Data'!Q152&gt;C$195,0,IF('Indicator Data'!Q152&lt;C$194,10,(C$195-'Indicator Data'!Q152)/(C$195-C$194)*10))),1)</f>
        <v>7.1</v>
      </c>
      <c r="D150" s="77">
        <f>IF('Indicator Data'!R152="No data","x",ROUND((IF('Indicator Data'!R152&gt;D$195,10,IF('Indicator Data'!R152&lt;D$194,0,10-(D$195-'Indicator Data'!R152)/(D$195-D$194)*10))),1))</f>
        <v>7.6</v>
      </c>
      <c r="E150" s="78">
        <f t="shared" si="30"/>
        <v>7.4</v>
      </c>
      <c r="F150" s="77">
        <f>IF('Indicator Data'!AE152="No data","x",ROUND(IF('Indicator Data'!AE152&gt;F$195,10,IF('Indicator Data'!AE152&lt;F$194,0,10-(F$195-'Indicator Data'!AE152)/(F$195-F$194)*10)),1))</f>
        <v>7.2</v>
      </c>
      <c r="G150" s="77">
        <f>IF('Indicator Data'!AF152="No data","x",ROUND(IF('Indicator Data'!AF152&gt;G$195,10,IF('Indicator Data'!AF152&lt;G$194,0,10-(G$195-'Indicator Data'!AF152)/(G$195-G$194)*10)),1))</f>
        <v>3.8</v>
      </c>
      <c r="H150" s="78">
        <f t="shared" si="31"/>
        <v>5.5</v>
      </c>
      <c r="I150" s="79">
        <f>SUM(IF('Indicator Data'!S152=0,0,'Indicator Data'!S152/1000000),SUM('Indicator Data'!T152:U152))</f>
        <v>2142.7780189999999</v>
      </c>
      <c r="J150" s="79">
        <f>I150/'Indicator Data'!BB152*1000000</f>
        <v>147.28848176172798</v>
      </c>
      <c r="K150" s="77">
        <f t="shared" si="32"/>
        <v>2.9</v>
      </c>
      <c r="L150" s="77">
        <f>IF('Indicator Data'!V152="No data","x",ROUND(IF('Indicator Data'!V152&gt;L$195,10,IF('Indicator Data'!V152&lt;L$194,0,10-(L$195-'Indicator Data'!V152)/(L$195-L$194)*10)),1))</f>
        <v>4.5</v>
      </c>
      <c r="M150" s="78">
        <f t="shared" si="33"/>
        <v>3.7</v>
      </c>
      <c r="N150" s="80">
        <f t="shared" si="34"/>
        <v>6</v>
      </c>
      <c r="O150" s="92">
        <f>IF(AND('Indicator Data'!AJ152="No data",'Indicator Data'!AK152="No data"),0,SUM('Indicator Data'!AJ152:AL152)/1000)</f>
        <v>38.274000000000001</v>
      </c>
      <c r="P150" s="77">
        <f t="shared" si="35"/>
        <v>5.3</v>
      </c>
      <c r="Q150" s="81">
        <f>O150*1000/'Indicator Data'!BB152</f>
        <v>2.6308461730343972E-3</v>
      </c>
      <c r="R150" s="77">
        <f t="shared" si="36"/>
        <v>4</v>
      </c>
      <c r="S150" s="82">
        <f t="shared" si="37"/>
        <v>4.7</v>
      </c>
      <c r="T150" s="77">
        <f>IF('Indicator Data'!AB152="No data","x",ROUND(IF('Indicator Data'!AB152&gt;T$195,10,IF('Indicator Data'!AB152&lt;T$194,0,10-(T$195-'Indicator Data'!AB152)/(T$195-T$194)*10)),1))</f>
        <v>1</v>
      </c>
      <c r="U150" s="77">
        <f>IF('Indicator Data'!AA152="No data","x",ROUND(IF('Indicator Data'!AA152&gt;U$195,10,IF('Indicator Data'!AA152&lt;U$194,0,10-(U$195-'Indicator Data'!AA152)/(U$195-U$194)*10)),1))</f>
        <v>2.5</v>
      </c>
      <c r="V150" s="77">
        <f>IF('Indicator Data'!AD152="No data","x",ROUND(IF('Indicator Data'!AD152&gt;V$195,10,IF('Indicator Data'!AD152&lt;V$194,0,10-(V$195-'Indicator Data'!AD152)/(V$195-V$194)*10)),1))</f>
        <v>6.9</v>
      </c>
      <c r="W150" s="78">
        <f t="shared" si="38"/>
        <v>3.5</v>
      </c>
      <c r="X150" s="77">
        <f>IF('Indicator Data'!W152="No data","x",ROUND(IF('Indicator Data'!W152&gt;X$195,10,IF('Indicator Data'!W152&lt;X$194,0,10-(X$195-'Indicator Data'!W152)/(X$195-X$194)*10)),1))</f>
        <v>4.3</v>
      </c>
      <c r="Y150" s="77">
        <f>IF('Indicator Data'!X152="No data","x",ROUND(IF('Indicator Data'!X152&gt;Y$195,10,IF('Indicator Data'!X152&lt;Y$194,0,10-(Y$195-'Indicator Data'!X152)/(Y$195-Y$194)*10)),1))</f>
        <v>3.7</v>
      </c>
      <c r="Z150" s="78">
        <f t="shared" si="39"/>
        <v>4</v>
      </c>
      <c r="AA150" s="92">
        <f>('Indicator Data'!AI152+'Indicator Data'!AH152*0.5+'Indicator Data'!AG152*0.25)/1000</f>
        <v>360.678</v>
      </c>
      <c r="AB150" s="83">
        <f>AA150*1000/'Indicator Data'!BB152</f>
        <v>2.4791982442329004E-2</v>
      </c>
      <c r="AC150" s="78">
        <f t="shared" si="40"/>
        <v>2.5</v>
      </c>
      <c r="AD150" s="77">
        <f>IF('Indicator Data'!AM152="No data","x",ROUND(IF('Indicator Data'!AM152&lt;$AD$194,10,IF('Indicator Data'!AM152&gt;$AD$195,0,($AD$195-'Indicator Data'!AM152)/($AD$195-$AD$194)*10)),1))</f>
        <v>6.8</v>
      </c>
      <c r="AE150" s="77">
        <f>IF('Indicator Data'!AN152="No data","x",ROUND(IF('Indicator Data'!AN152&gt;$AE$195,10,IF('Indicator Data'!AN152&lt;$AE$194,0,10-($AE$195-'Indicator Data'!AN152)/($AE$195-$AE$194)*10)),1))</f>
        <v>6.5</v>
      </c>
      <c r="AF150" s="84">
        <f>IF('Indicator Data'!AO152="No data","x",ROUND(IF('Indicator Data'!AO152&gt;$AF$195,10,IF('Indicator Data'!AO152&lt;$AF$194,0,10-($AF$195-'Indicator Data'!AO152)/($AF$195-$AF$194)*10)),1))</f>
        <v>8.1999999999999993</v>
      </c>
      <c r="AG150" s="84">
        <f>IF('Indicator Data'!AP152="No data","x",ROUND(IF('Indicator Data'!AP152&gt;$AG$195,10,IF('Indicator Data'!AP152&lt;$AG$194,0,10-($AG$195-'Indicator Data'!AP152)/($AG$195-$AG$194)*10)),1))</f>
        <v>4.4000000000000004</v>
      </c>
      <c r="AH150" s="77">
        <f t="shared" si="41"/>
        <v>7.4</v>
      </c>
      <c r="AI150" s="78">
        <f t="shared" si="42"/>
        <v>6.9</v>
      </c>
      <c r="AJ150" s="85">
        <f t="shared" si="43"/>
        <v>4.5</v>
      </c>
      <c r="AK150" s="86">
        <f t="shared" si="44"/>
        <v>4.5999999999999996</v>
      </c>
    </row>
    <row r="151" spans="1:37" s="4" customFormat="1" x14ac:dyDescent="0.25">
      <c r="A151" s="131" t="s">
        <v>280</v>
      </c>
      <c r="B151" s="63" t="s">
        <v>279</v>
      </c>
      <c r="C151" s="77">
        <f>ROUND(IF('Indicator Data'!Q153="No data",IF((0.1233*LN('Indicator Data'!BA153)-0.4559)&gt;C$195,0,IF((0.1233*LN('Indicator Data'!BA153)-0.4559)&lt;C$194,10,(C$195-(0.1233*LN('Indicator Data'!BA153)-0.4559))/(C$195-C$194)*10)),IF('Indicator Data'!Q153&gt;C$195,0,IF('Indicator Data'!Q153&lt;C$194,10,(C$195-'Indicator Data'!Q153)/(C$195-C$194)*10))),1)</f>
        <v>3.2</v>
      </c>
      <c r="D151" s="77">
        <f>IF('Indicator Data'!R153="No data","x",ROUND((IF('Indicator Data'!R153&gt;D$195,10,IF('Indicator Data'!R153&lt;D$194,0,10-(D$195-'Indicator Data'!R153)/(D$195-D$194)*10))),1))</f>
        <v>0</v>
      </c>
      <c r="E151" s="78">
        <f t="shared" si="30"/>
        <v>1.7</v>
      </c>
      <c r="F151" s="77" t="str">
        <f>IF('Indicator Data'!AE153="No data","x",ROUND(IF('Indicator Data'!AE153&gt;F$195,10,IF('Indicator Data'!AE153&lt;F$194,0,10-(F$195-'Indicator Data'!AE153)/(F$195-F$194)*10)),1))</f>
        <v>x</v>
      </c>
      <c r="G151" s="77">
        <f>IF('Indicator Data'!AF153="No data","x",ROUND(IF('Indicator Data'!AF153&gt;G$195,10,IF('Indicator Data'!AF153&lt;G$194,0,10-(G$195-'Indicator Data'!AF153)/(G$195-G$194)*10)),1))</f>
        <v>1.2</v>
      </c>
      <c r="H151" s="78">
        <f t="shared" si="31"/>
        <v>1.2</v>
      </c>
      <c r="I151" s="79">
        <f>SUM(IF('Indicator Data'!S153=0,0,'Indicator Data'!S153/1000000),SUM('Indicator Data'!T153:U153))</f>
        <v>1884.439275</v>
      </c>
      <c r="J151" s="79">
        <f>I151/'Indicator Data'!BB153*1000000</f>
        <v>264.31843830949691</v>
      </c>
      <c r="K151" s="77">
        <f t="shared" si="32"/>
        <v>5.3</v>
      </c>
      <c r="L151" s="77">
        <f>IF('Indicator Data'!V153="No data","x",ROUND(IF('Indicator Data'!V153&gt;L$195,10,IF('Indicator Data'!V153&lt;L$194,0,10-(L$195-'Indicator Data'!V153)/(L$195-L$194)*10)),1))</f>
        <v>1.2</v>
      </c>
      <c r="M151" s="78">
        <f t="shared" si="33"/>
        <v>3.3</v>
      </c>
      <c r="N151" s="80">
        <f t="shared" si="34"/>
        <v>2</v>
      </c>
      <c r="O151" s="92">
        <f>IF(AND('Indicator Data'!AJ153="No data",'Indicator Data'!AK153="No data"),0,SUM('Indicator Data'!AJ153:AL153)/1000)</f>
        <v>141.26599999999999</v>
      </c>
      <c r="P151" s="77">
        <f t="shared" si="35"/>
        <v>7.2</v>
      </c>
      <c r="Q151" s="81">
        <f>O151*1000/'Indicator Data'!BB153</f>
        <v>1.9814492831682989E-2</v>
      </c>
      <c r="R151" s="77">
        <f t="shared" si="36"/>
        <v>6.7</v>
      </c>
      <c r="S151" s="82">
        <f t="shared" si="37"/>
        <v>7</v>
      </c>
      <c r="T151" s="77">
        <f>IF('Indicator Data'!AB153="No data","x",ROUND(IF('Indicator Data'!AB153&gt;T$195,10,IF('Indicator Data'!AB153&lt;T$194,0,10-(T$195-'Indicator Data'!AB153)/(T$195-T$194)*10)),1))</f>
        <v>0.2</v>
      </c>
      <c r="U151" s="77">
        <f>IF('Indicator Data'!AA153="No data","x",ROUND(IF('Indicator Data'!AA153&gt;U$195,10,IF('Indicator Data'!AA153&lt;U$194,0,10-(U$195-'Indicator Data'!AA153)/(U$195-U$194)*10)),1))</f>
        <v>0.3</v>
      </c>
      <c r="V151" s="77" t="str">
        <f>IF('Indicator Data'!AD153="No data","x",ROUND(IF('Indicator Data'!AD153&gt;V$195,10,IF('Indicator Data'!AD153&lt;V$194,0,10-(V$195-'Indicator Data'!AD153)/(V$195-V$194)*10)),1))</f>
        <v>x</v>
      </c>
      <c r="W151" s="78">
        <f t="shared" si="38"/>
        <v>0.3</v>
      </c>
      <c r="X151" s="77">
        <f>IF('Indicator Data'!W153="No data","x",ROUND(IF('Indicator Data'!W153&gt;X$195,10,IF('Indicator Data'!W153&lt;X$194,0,10-(X$195-'Indicator Data'!W153)/(X$195-X$194)*10)),1))</f>
        <v>0.5</v>
      </c>
      <c r="Y151" s="77">
        <f>IF('Indicator Data'!X153="No data","x",ROUND(IF('Indicator Data'!X153&gt;Y$195,10,IF('Indicator Data'!X153&lt;Y$194,0,10-(Y$195-'Indicator Data'!X153)/(Y$195-Y$194)*10)),1))</f>
        <v>0.4</v>
      </c>
      <c r="Z151" s="78">
        <f t="shared" si="39"/>
        <v>0.5</v>
      </c>
      <c r="AA151" s="92">
        <f>('Indicator Data'!AI153+'Indicator Data'!AH153*0.5+'Indicator Data'!AG153*0.25)/1000</f>
        <v>807.25</v>
      </c>
      <c r="AB151" s="83">
        <f>AA151*1000/'Indicator Data'!BB153</f>
        <v>0.11322787746786979</v>
      </c>
      <c r="AC151" s="78">
        <f t="shared" si="40"/>
        <v>10</v>
      </c>
      <c r="AD151" s="77">
        <f>IF('Indicator Data'!AM153="No data","x",ROUND(IF('Indicator Data'!AM153&lt;$AD$194,10,IF('Indicator Data'!AM153&gt;$AD$195,0,($AD$195-'Indicator Data'!AM153)/($AD$195-$AD$194)*10)),1))</f>
        <v>5.6</v>
      </c>
      <c r="AE151" s="77">
        <f>IF('Indicator Data'!AN153="No data","x",ROUND(IF('Indicator Data'!AN153&gt;$AE$195,10,IF('Indicator Data'!AN153&lt;$AE$194,0,10-($AE$195-'Indicator Data'!AN153)/($AE$195-$AE$194)*10)),1))</f>
        <v>0</v>
      </c>
      <c r="AF151" s="84">
        <f>IF('Indicator Data'!AO153="No data","x",ROUND(IF('Indicator Data'!AO153&gt;$AF$195,10,IF('Indicator Data'!AO153&lt;$AF$194,0,10-($AF$195-'Indicator Data'!AO153)/($AF$195-$AF$194)*10)),1))</f>
        <v>3.3</v>
      </c>
      <c r="AG151" s="84">
        <f>IF('Indicator Data'!AP153="No data","x",ROUND(IF('Indicator Data'!AP153&gt;$AG$195,10,IF('Indicator Data'!AP153&lt;$AG$194,0,10-($AG$195-'Indicator Data'!AP153)/($AG$195-$AG$194)*10)),1))</f>
        <v>4.3</v>
      </c>
      <c r="AH151" s="77">
        <f t="shared" si="41"/>
        <v>3.5</v>
      </c>
      <c r="AI151" s="78">
        <f t="shared" si="42"/>
        <v>3</v>
      </c>
      <c r="AJ151" s="85">
        <f t="shared" si="43"/>
        <v>5.4</v>
      </c>
      <c r="AK151" s="86">
        <f t="shared" si="44"/>
        <v>6.3</v>
      </c>
    </row>
    <row r="152" spans="1:37" s="4" customFormat="1" x14ac:dyDescent="0.25">
      <c r="A152" s="131" t="s">
        <v>282</v>
      </c>
      <c r="B152" s="63" t="s">
        <v>281</v>
      </c>
      <c r="C152" s="77">
        <f>ROUND(IF('Indicator Data'!Q154="No data",IF((0.1233*LN('Indicator Data'!BA154)-0.4559)&gt;C$195,0,IF((0.1233*LN('Indicator Data'!BA154)-0.4559)&lt;C$194,10,(C$195-(0.1233*LN('Indicator Data'!BA154)-0.4559))/(C$195-C$194)*10)),IF('Indicator Data'!Q154&gt;C$195,0,IF('Indicator Data'!Q154&lt;C$194,10,(C$195-'Indicator Data'!Q154)/(C$195-C$194)*10))),1)</f>
        <v>3</v>
      </c>
      <c r="D152" s="77" t="str">
        <f>IF('Indicator Data'!R154="No data","x",ROUND((IF('Indicator Data'!R154&gt;D$195,10,IF('Indicator Data'!R154&lt;D$194,0,10-(D$195-'Indicator Data'!R154)/(D$195-D$194)*10))),1))</f>
        <v>x</v>
      </c>
      <c r="E152" s="78">
        <f t="shared" si="30"/>
        <v>3</v>
      </c>
      <c r="F152" s="77" t="str">
        <f>IF('Indicator Data'!AE154="No data","x",ROUND(IF('Indicator Data'!AE154&gt;F$195,10,IF('Indicator Data'!AE154&lt;F$194,0,10-(F$195-'Indicator Data'!AE154)/(F$195-F$194)*10)),1))</f>
        <v>x</v>
      </c>
      <c r="G152" s="77" t="str">
        <f>IF('Indicator Data'!AF154="No data","x",ROUND(IF('Indicator Data'!AF154&gt;G$195,10,IF('Indicator Data'!AF154&lt;G$194,0,10-(G$195-'Indicator Data'!AF154)/(G$195-G$194)*10)),1))</f>
        <v>x</v>
      </c>
      <c r="H152" s="78" t="str">
        <f t="shared" si="31"/>
        <v>x</v>
      </c>
      <c r="I152" s="79">
        <f>SUM(IF('Indicator Data'!S154=0,0,'Indicator Data'!S154/1000000),SUM('Indicator Data'!T154:U154))</f>
        <v>60.73</v>
      </c>
      <c r="J152" s="79">
        <f>I152/'Indicator Data'!BB154*1000000</f>
        <v>663.52730371697658</v>
      </c>
      <c r="K152" s="77">
        <f t="shared" si="32"/>
        <v>10</v>
      </c>
      <c r="L152" s="77">
        <f>IF('Indicator Data'!V154="No data","x",ROUND(IF('Indicator Data'!V154&gt;L$195,10,IF('Indicator Data'!V154&lt;L$194,0,10-(L$195-'Indicator Data'!V154)/(L$195-L$194)*10)),1))</f>
        <v>1.3</v>
      </c>
      <c r="M152" s="78">
        <f t="shared" si="33"/>
        <v>5.7</v>
      </c>
      <c r="N152" s="80">
        <f t="shared" si="34"/>
        <v>3.9</v>
      </c>
      <c r="O152" s="92">
        <f>IF(AND('Indicator Data'!AJ154="No data",'Indicator Data'!AK154="No data"),0,SUM('Indicator Data'!AJ154:AL154)/1000)</f>
        <v>0</v>
      </c>
      <c r="P152" s="77">
        <f t="shared" si="35"/>
        <v>0</v>
      </c>
      <c r="Q152" s="81">
        <f>O152*1000/'Indicator Data'!BB154</f>
        <v>0</v>
      </c>
      <c r="R152" s="77">
        <f t="shared" si="36"/>
        <v>0</v>
      </c>
      <c r="S152" s="82">
        <f t="shared" si="37"/>
        <v>0</v>
      </c>
      <c r="T152" s="77" t="str">
        <f>IF('Indicator Data'!AB154="No data","x",ROUND(IF('Indicator Data'!AB154&gt;T$195,10,IF('Indicator Data'!AB154&lt;T$194,0,10-(T$195-'Indicator Data'!AB154)/(T$195-T$194)*10)),1))</f>
        <v>x</v>
      </c>
      <c r="U152" s="77">
        <f>IF('Indicator Data'!AA154="No data","x",ROUND(IF('Indicator Data'!AA154&gt;U$195,10,IF('Indicator Data'!AA154&lt;U$194,0,10-(U$195-'Indicator Data'!AA154)/(U$195-U$194)*10)),1))</f>
        <v>0.5</v>
      </c>
      <c r="V152" s="77" t="str">
        <f>IF('Indicator Data'!AD154="No data","x",ROUND(IF('Indicator Data'!AD154&gt;V$195,10,IF('Indicator Data'!AD154&lt;V$194,0,10-(V$195-'Indicator Data'!AD154)/(V$195-V$194)*10)),1))</f>
        <v>x</v>
      </c>
      <c r="W152" s="78">
        <f t="shared" si="38"/>
        <v>0.5</v>
      </c>
      <c r="X152" s="77">
        <f>IF('Indicator Data'!W154="No data","x",ROUND(IF('Indicator Data'!W154&gt;X$195,10,IF('Indicator Data'!W154&lt;X$194,0,10-(X$195-'Indicator Data'!W154)/(X$195-X$194)*10)),1))</f>
        <v>1.1000000000000001</v>
      </c>
      <c r="Y152" s="77" t="str">
        <f>IF('Indicator Data'!X154="No data","x",ROUND(IF('Indicator Data'!X154&gt;Y$195,10,IF('Indicator Data'!X154&lt;Y$194,0,10-(Y$195-'Indicator Data'!X154)/(Y$195-Y$194)*10)),1))</f>
        <v>x</v>
      </c>
      <c r="Z152" s="78">
        <f t="shared" si="39"/>
        <v>1.1000000000000001</v>
      </c>
      <c r="AA152" s="92">
        <f>('Indicator Data'!AI154+'Indicator Data'!AH154*0.5+'Indicator Data'!AG154*0.25)/1000</f>
        <v>2.9674999999999998</v>
      </c>
      <c r="AB152" s="83">
        <f>AA152*1000/'Indicator Data'!BB154</f>
        <v>3.2422481043637874E-2</v>
      </c>
      <c r="AC152" s="78">
        <f t="shared" si="40"/>
        <v>3.2</v>
      </c>
      <c r="AD152" s="77">
        <f>IF('Indicator Data'!AM154="No data","x",ROUND(IF('Indicator Data'!AM154&lt;$AD$194,10,IF('Indicator Data'!AM154&gt;$AD$195,0,($AD$195-'Indicator Data'!AM154)/($AD$195-$AD$194)*10)),1))</f>
        <v>2.8</v>
      </c>
      <c r="AE152" s="77">
        <f>IF('Indicator Data'!AN154="No data","x",ROUND(IF('Indicator Data'!AN154&gt;$AE$195,10,IF('Indicator Data'!AN154&lt;$AE$194,0,10-($AE$195-'Indicator Data'!AN154)/($AE$195-$AE$194)*10)),1))</f>
        <v>0</v>
      </c>
      <c r="AF152" s="84">
        <f>IF('Indicator Data'!AO154="No data","x",ROUND(IF('Indicator Data'!AO154&gt;$AF$195,10,IF('Indicator Data'!AO154&lt;$AF$194,0,10-($AF$195-'Indicator Data'!AO154)/($AF$195-$AF$194)*10)),1))</f>
        <v>6.3</v>
      </c>
      <c r="AG152" s="84">
        <f>IF('Indicator Data'!AP154="No data","x",ROUND(IF('Indicator Data'!AP154&gt;$AG$195,10,IF('Indicator Data'!AP154&lt;$AG$194,0,10-($AG$195-'Indicator Data'!AP154)/($AG$195-$AG$194)*10)),1))</f>
        <v>3.6</v>
      </c>
      <c r="AH152" s="77">
        <f t="shared" si="41"/>
        <v>5.8</v>
      </c>
      <c r="AI152" s="78">
        <f t="shared" si="42"/>
        <v>2.9</v>
      </c>
      <c r="AJ152" s="85">
        <f t="shared" si="43"/>
        <v>2</v>
      </c>
      <c r="AK152" s="86">
        <f t="shared" si="44"/>
        <v>1</v>
      </c>
    </row>
    <row r="153" spans="1:37" s="4" customFormat="1" x14ac:dyDescent="0.25">
      <c r="A153" s="131" t="s">
        <v>284</v>
      </c>
      <c r="B153" s="63" t="s">
        <v>283</v>
      </c>
      <c r="C153" s="77">
        <f>ROUND(IF('Indicator Data'!Q155="No data",IF((0.1233*LN('Indicator Data'!BA155)-0.4559)&gt;C$195,0,IF((0.1233*LN('Indicator Data'!BA155)-0.4559)&lt;C$194,10,(C$195-(0.1233*LN('Indicator Data'!BA155)-0.4559))/(C$195-C$194)*10)),IF('Indicator Data'!Q155&gt;C$195,0,IF('Indicator Data'!Q155&lt;C$194,10,(C$195-'Indicator Data'!Q155)/(C$195-C$194)*10))),1)</f>
        <v>8.9</v>
      </c>
      <c r="D153" s="77">
        <f>IF('Indicator Data'!R155="No data","x",ROUND((IF('Indicator Data'!R155&gt;D$195,10,IF('Indicator Data'!R155&lt;D$194,0,10-(D$195-'Indicator Data'!R155)/(D$195-D$194)*10))),1))</f>
        <v>7.9</v>
      </c>
      <c r="E153" s="78">
        <f t="shared" si="30"/>
        <v>8.4</v>
      </c>
      <c r="F153" s="77">
        <f>IF('Indicator Data'!AE155="No data","x",ROUND(IF('Indicator Data'!AE155&gt;F$195,10,IF('Indicator Data'!AE155&lt;F$194,0,10-(F$195-'Indicator Data'!AE155)/(F$195-F$194)*10)),1))</f>
        <v>8.6</v>
      </c>
      <c r="G153" s="77">
        <f>IF('Indicator Data'!AF155="No data","x",ROUND(IF('Indicator Data'!AF155&gt;G$195,10,IF('Indicator Data'!AF155&lt;G$194,0,10-(G$195-'Indicator Data'!AF155)/(G$195-G$194)*10)),1))</f>
        <v>2.6</v>
      </c>
      <c r="H153" s="78">
        <f t="shared" si="31"/>
        <v>5.6</v>
      </c>
      <c r="I153" s="79">
        <f>SUM(IF('Indicator Data'!S155=0,0,'Indicator Data'!S155/1000000),SUM('Indicator Data'!T155:U155))</f>
        <v>1463.6087229999998</v>
      </c>
      <c r="J153" s="79">
        <f>I153/'Indicator Data'!BB155*1000000</f>
        <v>235.86118034312793</v>
      </c>
      <c r="K153" s="77">
        <f t="shared" si="32"/>
        <v>4.7</v>
      </c>
      <c r="L153" s="77">
        <f>IF('Indicator Data'!V155="No data","x",ROUND(IF('Indicator Data'!V155&gt;L$195,10,IF('Indicator Data'!V155&lt;L$194,0,10-(L$195-'Indicator Data'!V155)/(L$195-L$194)*10)),1))</f>
        <v>6.6</v>
      </c>
      <c r="M153" s="78">
        <f t="shared" si="33"/>
        <v>5.7</v>
      </c>
      <c r="N153" s="80">
        <f t="shared" si="34"/>
        <v>7</v>
      </c>
      <c r="O153" s="92">
        <f>IF(AND('Indicator Data'!AJ155="No data",'Indicator Data'!AK155="No data"),0,SUM('Indicator Data'!AJ155:AL155)/1000)</f>
        <v>1.3720000000000001</v>
      </c>
      <c r="P153" s="77">
        <f t="shared" si="35"/>
        <v>0.5</v>
      </c>
      <c r="Q153" s="81">
        <f>O153*1000/'Indicator Data'!BB155</f>
        <v>2.2109839490945117E-4</v>
      </c>
      <c r="R153" s="77">
        <f t="shared" si="36"/>
        <v>2.2000000000000002</v>
      </c>
      <c r="S153" s="82">
        <f t="shared" si="37"/>
        <v>1.4</v>
      </c>
      <c r="T153" s="77">
        <f>IF('Indicator Data'!AB155="No data","x",ROUND(IF('Indicator Data'!AB155&gt;T$195,10,IF('Indicator Data'!AB155&lt;T$194,0,10-(T$195-'Indicator Data'!AB155)/(T$195-T$194)*10)),1))</f>
        <v>3.2</v>
      </c>
      <c r="U153" s="77">
        <f>IF('Indicator Data'!AA155="No data","x",ROUND(IF('Indicator Data'!AA155&gt;U$195,10,IF('Indicator Data'!AA155&lt;U$194,0,10-(U$195-'Indicator Data'!AA155)/(U$195-U$194)*10)),1))</f>
        <v>5.7</v>
      </c>
      <c r="V153" s="77">
        <f>IF('Indicator Data'!AD155="No data","x",ROUND(IF('Indicator Data'!AD155&gt;V$195,10,IF('Indicator Data'!AD155&lt;V$194,0,10-(V$195-'Indicator Data'!AD155)/(V$195-V$194)*10)),1))</f>
        <v>8.6</v>
      </c>
      <c r="W153" s="78">
        <f t="shared" si="38"/>
        <v>5.8</v>
      </c>
      <c r="X153" s="77">
        <f>IF('Indicator Data'!W155="No data","x",ROUND(IF('Indicator Data'!W155&gt;X$195,10,IF('Indicator Data'!W155&lt;X$194,0,10-(X$195-'Indicator Data'!W155)/(X$195-X$194)*10)),1))</f>
        <v>10</v>
      </c>
      <c r="Y153" s="77">
        <f>IF('Indicator Data'!X155="No data","x",ROUND(IF('Indicator Data'!X155&gt;Y$195,10,IF('Indicator Data'!X155&lt;Y$194,0,10-(Y$195-'Indicator Data'!X155)/(Y$195-Y$194)*10)),1))</f>
        <v>4</v>
      </c>
      <c r="Z153" s="78">
        <f t="shared" si="39"/>
        <v>7</v>
      </c>
      <c r="AA153" s="92">
        <f>('Indicator Data'!AI155+'Indicator Data'!AH155*0.5+'Indicator Data'!AG155*0.25)/1000</f>
        <v>12.406000000000001</v>
      </c>
      <c r="AB153" s="83">
        <f>AA153*1000/'Indicator Data'!BB155</f>
        <v>1.9992322793342941E-3</v>
      </c>
      <c r="AC153" s="78">
        <f t="shared" si="40"/>
        <v>0.2</v>
      </c>
      <c r="AD153" s="77">
        <f>IF('Indicator Data'!AM155="No data","x",ROUND(IF('Indicator Data'!AM155&lt;$AD$194,10,IF('Indicator Data'!AM155&gt;$AD$195,0,($AD$195-'Indicator Data'!AM155)/($AD$195-$AD$194)*10)),1))</f>
        <v>5.2</v>
      </c>
      <c r="AE153" s="77">
        <f>IF('Indicator Data'!AN155="No data","x",ROUND(IF('Indicator Data'!AN155&gt;$AE$195,10,IF('Indicator Data'!AN155&lt;$AE$194,0,10-($AE$195-'Indicator Data'!AN155)/($AE$195-$AE$194)*10)),1))</f>
        <v>5.8</v>
      </c>
      <c r="AF153" s="84">
        <f>IF('Indicator Data'!AO155="No data","x",ROUND(IF('Indicator Data'!AO155&gt;$AF$195,10,IF('Indicator Data'!AO155&lt;$AF$194,0,10-($AF$195-'Indicator Data'!AO155)/($AF$195-$AF$194)*10)),1))</f>
        <v>6.5</v>
      </c>
      <c r="AG153" s="84">
        <f>IF('Indicator Data'!AP155="No data","x",ROUND(IF('Indicator Data'!AP155&gt;$AG$195,10,IF('Indicator Data'!AP155&lt;$AG$194,0,10-($AG$195-'Indicator Data'!AP155)/($AG$195-$AG$194)*10)),1))</f>
        <v>1.7</v>
      </c>
      <c r="AH153" s="77">
        <f t="shared" si="41"/>
        <v>5.5</v>
      </c>
      <c r="AI153" s="78">
        <f t="shared" si="42"/>
        <v>5.5</v>
      </c>
      <c r="AJ153" s="85">
        <f t="shared" si="43"/>
        <v>5.0999999999999996</v>
      </c>
      <c r="AK153" s="86">
        <f t="shared" si="44"/>
        <v>3.5</v>
      </c>
    </row>
    <row r="154" spans="1:37" s="4" customFormat="1" x14ac:dyDescent="0.25">
      <c r="A154" s="131" t="s">
        <v>286</v>
      </c>
      <c r="B154" s="63" t="s">
        <v>285</v>
      </c>
      <c r="C154" s="77">
        <f>ROUND(IF('Indicator Data'!Q156="No data",IF((0.1233*LN('Indicator Data'!BA156)-0.4559)&gt;C$195,0,IF((0.1233*LN('Indicator Data'!BA156)-0.4559)&lt;C$194,10,(C$195-(0.1233*LN('Indicator Data'!BA156)-0.4559))/(C$195-C$194)*10)),IF('Indicator Data'!Q156&gt;C$195,0,IF('Indicator Data'!Q156&lt;C$194,10,(C$195-'Indicator Data'!Q156)/(C$195-C$194)*10))),1)</f>
        <v>0.7</v>
      </c>
      <c r="D154" s="77" t="str">
        <f>IF('Indicator Data'!R156="No data","x",ROUND((IF('Indicator Data'!R156&gt;D$195,10,IF('Indicator Data'!R156&lt;D$194,0,10-(D$195-'Indicator Data'!R156)/(D$195-D$194)*10))),1))</f>
        <v>x</v>
      </c>
      <c r="E154" s="78">
        <f t="shared" si="30"/>
        <v>0.7</v>
      </c>
      <c r="F154" s="77">
        <f>IF('Indicator Data'!AE156="No data","x",ROUND(IF('Indicator Data'!AE156&gt;F$195,10,IF('Indicator Data'!AE156&lt;F$194,0,10-(F$195-'Indicator Data'!AE156)/(F$195-F$194)*10)),1))</f>
        <v>1.2</v>
      </c>
      <c r="G154" s="77" t="str">
        <f>IF('Indicator Data'!AF156="No data","x",ROUND(IF('Indicator Data'!AF156&gt;G$195,10,IF('Indicator Data'!AF156&lt;G$194,0,10-(G$195-'Indicator Data'!AF156)/(G$195-G$194)*10)),1))</f>
        <v>x</v>
      </c>
      <c r="H154" s="78">
        <f t="shared" si="31"/>
        <v>1.2</v>
      </c>
      <c r="I154" s="79">
        <f>SUM(IF('Indicator Data'!S156=0,0,'Indicator Data'!S156/1000000),SUM('Indicator Data'!T156:U156))</f>
        <v>0</v>
      </c>
      <c r="J154" s="79">
        <f>I154/'Indicator Data'!BB156*1000000</f>
        <v>0</v>
      </c>
      <c r="K154" s="77">
        <f t="shared" si="32"/>
        <v>0</v>
      </c>
      <c r="L154" s="77">
        <f>IF('Indicator Data'!V156="No data","x",ROUND(IF('Indicator Data'!V156&gt;L$195,10,IF('Indicator Data'!V156&lt;L$194,0,10-(L$195-'Indicator Data'!V156)/(L$195-L$194)*10)),1))</f>
        <v>0</v>
      </c>
      <c r="M154" s="78">
        <f t="shared" si="33"/>
        <v>0</v>
      </c>
      <c r="N154" s="80">
        <f t="shared" si="34"/>
        <v>0.7</v>
      </c>
      <c r="O154" s="92">
        <f>IF(AND('Indicator Data'!AJ156="No data",'Indicator Data'!AK156="No data"),0,SUM('Indicator Data'!AJ156:AL156)/1000)</f>
        <v>3.0000000000000001E-3</v>
      </c>
      <c r="P154" s="77">
        <f t="shared" si="35"/>
        <v>0</v>
      </c>
      <c r="Q154" s="81">
        <f>O154*1000/'Indicator Data'!BB156</f>
        <v>5.4847615042872552E-7</v>
      </c>
      <c r="R154" s="77">
        <f t="shared" si="36"/>
        <v>0</v>
      </c>
      <c r="S154" s="82">
        <f t="shared" si="37"/>
        <v>0</v>
      </c>
      <c r="T154" s="77">
        <f>IF('Indicator Data'!AB156="No data","x",ROUND(IF('Indicator Data'!AB156&gt;T$195,10,IF('Indicator Data'!AB156&lt;T$194,0,10-(T$195-'Indicator Data'!AB156)/(T$195-T$194)*10)),1))</f>
        <v>0.2</v>
      </c>
      <c r="U154" s="77">
        <f>IF('Indicator Data'!AA156="No data","x",ROUND(IF('Indicator Data'!AA156&gt;U$195,10,IF('Indicator Data'!AA156&lt;U$194,0,10-(U$195-'Indicator Data'!AA156)/(U$195-U$194)*10)),1))</f>
        <v>0.9</v>
      </c>
      <c r="V154" s="77" t="str">
        <f>IF('Indicator Data'!AD156="No data","x",ROUND(IF('Indicator Data'!AD156&gt;V$195,10,IF('Indicator Data'!AD156&lt;V$194,0,10-(V$195-'Indicator Data'!AD156)/(V$195-V$194)*10)),1))</f>
        <v>x</v>
      </c>
      <c r="W154" s="78">
        <f t="shared" si="38"/>
        <v>0.6</v>
      </c>
      <c r="X154" s="77">
        <f>IF('Indicator Data'!W156="No data","x",ROUND(IF('Indicator Data'!W156&gt;X$195,10,IF('Indicator Data'!W156&lt;X$194,0,10-(X$195-'Indicator Data'!W156)/(X$195-X$194)*10)),1))</f>
        <v>0.2</v>
      </c>
      <c r="Y154" s="77" t="str">
        <f>IF('Indicator Data'!X156="No data","x",ROUND(IF('Indicator Data'!X156&gt;Y$195,10,IF('Indicator Data'!X156&lt;Y$194,0,10-(Y$195-'Indicator Data'!X156)/(Y$195-Y$194)*10)),1))</f>
        <v>x</v>
      </c>
      <c r="Z154" s="78">
        <f t="shared" si="39"/>
        <v>0.2</v>
      </c>
      <c r="AA154" s="92">
        <f>('Indicator Data'!AI156+'Indicator Data'!AH156*0.5+'Indicator Data'!AG156*0.25)/1000</f>
        <v>0</v>
      </c>
      <c r="AB154" s="83">
        <f>AA154*1000/'Indicator Data'!BB156</f>
        <v>0</v>
      </c>
      <c r="AC154" s="78">
        <f t="shared" si="40"/>
        <v>0</v>
      </c>
      <c r="AD154" s="77">
        <f>IF('Indicator Data'!AM156="No data","x",ROUND(IF('Indicator Data'!AM156&lt;$AD$194,10,IF('Indicator Data'!AM156&gt;$AD$195,0,($AD$195-'Indicator Data'!AM156)/($AD$195-$AD$194)*10)),1))</f>
        <v>2.7</v>
      </c>
      <c r="AE154" s="77">
        <f>IF('Indicator Data'!AN156="No data","x",ROUND(IF('Indicator Data'!AN156&gt;$AE$195,10,IF('Indicator Data'!AN156&lt;$AE$194,0,10-($AE$195-'Indicator Data'!AN156)/($AE$195-$AE$194)*10)),1))</f>
        <v>0</v>
      </c>
      <c r="AF154" s="84">
        <f>IF('Indicator Data'!AO156="No data","x",ROUND(IF('Indicator Data'!AO156&gt;$AF$195,10,IF('Indicator Data'!AO156&lt;$AF$194,0,10-($AF$195-'Indicator Data'!AO156)/($AF$195-$AF$194)*10)),1))</f>
        <v>0</v>
      </c>
      <c r="AG154" s="84">
        <f>IF('Indicator Data'!AP156="No data","x",ROUND(IF('Indicator Data'!AP156&gt;$AG$195,10,IF('Indicator Data'!AP156&lt;$AG$194,0,10-($AG$195-'Indicator Data'!AP156)/($AG$195-$AG$194)*10)),1))</f>
        <v>2</v>
      </c>
      <c r="AH154" s="77">
        <f t="shared" si="41"/>
        <v>0.4</v>
      </c>
      <c r="AI154" s="78">
        <f t="shared" si="42"/>
        <v>1</v>
      </c>
      <c r="AJ154" s="85">
        <f t="shared" si="43"/>
        <v>0.5</v>
      </c>
      <c r="AK154" s="86">
        <f t="shared" si="44"/>
        <v>0.3</v>
      </c>
    </row>
    <row r="155" spans="1:37" s="4" customFormat="1" x14ac:dyDescent="0.25">
      <c r="A155" s="131" t="s">
        <v>288</v>
      </c>
      <c r="B155" s="63" t="s">
        <v>287</v>
      </c>
      <c r="C155" s="77">
        <f>ROUND(IF('Indicator Data'!Q157="No data",IF((0.1233*LN('Indicator Data'!BA157)-0.4559)&gt;C$195,0,IF((0.1233*LN('Indicator Data'!BA157)-0.4559)&lt;C$194,10,(C$195-(0.1233*LN('Indicator Data'!BA157)-0.4559))/(C$195-C$194)*10)),IF('Indicator Data'!Q157&gt;C$195,0,IF('Indicator Data'!Q157&lt;C$194,10,(C$195-'Indicator Data'!Q157)/(C$195-C$194)*10))),1)</f>
        <v>1.8</v>
      </c>
      <c r="D155" s="77" t="str">
        <f>IF('Indicator Data'!R157="No data","x",ROUND((IF('Indicator Data'!R157&gt;D$195,10,IF('Indicator Data'!R157&lt;D$194,0,10-(D$195-'Indicator Data'!R157)/(D$195-D$194)*10))),1))</f>
        <v>x</v>
      </c>
      <c r="E155" s="78">
        <f t="shared" si="30"/>
        <v>1.8</v>
      </c>
      <c r="F155" s="77">
        <f>IF('Indicator Data'!AE157="No data","x",ROUND(IF('Indicator Data'!AE157&gt;F$195,10,IF('Indicator Data'!AE157&lt;F$194,0,10-(F$195-'Indicator Data'!AE157)/(F$195-F$194)*10)),1))</f>
        <v>2.2000000000000002</v>
      </c>
      <c r="G155" s="77">
        <f>IF('Indicator Data'!AF157="No data","x",ROUND(IF('Indicator Data'!AF157&gt;G$195,10,IF('Indicator Data'!AF157&lt;G$194,0,10-(G$195-'Indicator Data'!AF157)/(G$195-G$194)*10)),1))</f>
        <v>0.4</v>
      </c>
      <c r="H155" s="78">
        <f t="shared" si="31"/>
        <v>1.3</v>
      </c>
      <c r="I155" s="79">
        <f>SUM(IF('Indicator Data'!S157=0,0,'Indicator Data'!S157/1000000),SUM('Indicator Data'!T157:U157))</f>
        <v>0.29851499999999997</v>
      </c>
      <c r="J155" s="79">
        <f>I155/'Indicator Data'!BB157*1000000</f>
        <v>5.5091754073908927E-2</v>
      </c>
      <c r="K155" s="77">
        <f t="shared" si="32"/>
        <v>0</v>
      </c>
      <c r="L155" s="77">
        <f>IF('Indicator Data'!V157="No data","x",ROUND(IF('Indicator Data'!V157&gt;L$195,10,IF('Indicator Data'!V157&lt;L$194,0,10-(L$195-'Indicator Data'!V157)/(L$195-L$194)*10)),1))</f>
        <v>0</v>
      </c>
      <c r="M155" s="78">
        <f t="shared" si="33"/>
        <v>0</v>
      </c>
      <c r="N155" s="80">
        <f t="shared" si="34"/>
        <v>1.2</v>
      </c>
      <c r="O155" s="92">
        <f>IF(AND('Indicator Data'!AJ157="No data",'Indicator Data'!AK157="No data"),0,SUM('Indicator Data'!AJ157:AL157)/1000)</f>
        <v>0.79900000000000004</v>
      </c>
      <c r="P155" s="77">
        <f t="shared" si="35"/>
        <v>0</v>
      </c>
      <c r="Q155" s="81">
        <f>O155*1000/'Indicator Data'!BB157</f>
        <v>1.4745762023701735E-4</v>
      </c>
      <c r="R155" s="77">
        <f t="shared" si="36"/>
        <v>2</v>
      </c>
      <c r="S155" s="82">
        <f t="shared" si="37"/>
        <v>1</v>
      </c>
      <c r="T155" s="77">
        <f>IF('Indicator Data'!AB157="No data","x",ROUND(IF('Indicator Data'!AB157&gt;T$195,10,IF('Indicator Data'!AB157&lt;T$194,0,10-(T$195-'Indicator Data'!AB157)/(T$195-T$194)*10)),1))</f>
        <v>0.2</v>
      </c>
      <c r="U155" s="77">
        <f>IF('Indicator Data'!AA157="No data","x",ROUND(IF('Indicator Data'!AA157&gt;U$195,10,IF('Indicator Data'!AA157&lt;U$194,0,10-(U$195-'Indicator Data'!AA157)/(U$195-U$194)*10)),1))</f>
        <v>0.1</v>
      </c>
      <c r="V155" s="77" t="str">
        <f>IF('Indicator Data'!AD157="No data","x",ROUND(IF('Indicator Data'!AD157&gt;V$195,10,IF('Indicator Data'!AD157&lt;V$194,0,10-(V$195-'Indicator Data'!AD157)/(V$195-V$194)*10)),1))</f>
        <v>x</v>
      </c>
      <c r="W155" s="78">
        <f t="shared" si="38"/>
        <v>0.2</v>
      </c>
      <c r="X155" s="77">
        <f>IF('Indicator Data'!W157="No data","x",ROUND(IF('Indicator Data'!W157&gt;X$195,10,IF('Indicator Data'!W157&lt;X$194,0,10-(X$195-'Indicator Data'!W157)/(X$195-X$194)*10)),1))</f>
        <v>0.6</v>
      </c>
      <c r="Y155" s="77" t="str">
        <f>IF('Indicator Data'!X157="No data","x",ROUND(IF('Indicator Data'!X157&gt;Y$195,10,IF('Indicator Data'!X157&lt;Y$194,0,10-(Y$195-'Indicator Data'!X157)/(Y$195-Y$194)*10)),1))</f>
        <v>x</v>
      </c>
      <c r="Z155" s="78">
        <f t="shared" si="39"/>
        <v>0.6</v>
      </c>
      <c r="AA155" s="92">
        <f>('Indicator Data'!AI157+'Indicator Data'!AH157*0.5+'Indicator Data'!AG157*0.25)/1000</f>
        <v>0</v>
      </c>
      <c r="AB155" s="83">
        <f>AA155*1000/'Indicator Data'!BB157</f>
        <v>0</v>
      </c>
      <c r="AC155" s="78">
        <f t="shared" si="40"/>
        <v>0</v>
      </c>
      <c r="AD155" s="77">
        <f>IF('Indicator Data'!AM157="No data","x",ROUND(IF('Indicator Data'!AM157&lt;$AD$194,10,IF('Indicator Data'!AM157&gt;$AD$195,0,($AD$195-'Indicator Data'!AM157)/($AD$195-$AD$194)*10)),1))</f>
        <v>4.8</v>
      </c>
      <c r="AE155" s="77">
        <f>IF('Indicator Data'!AN157="No data","x",ROUND(IF('Indicator Data'!AN157&gt;$AE$195,10,IF('Indicator Data'!AN157&lt;$AE$194,0,10-($AE$195-'Indicator Data'!AN157)/($AE$195-$AE$194)*10)),1))</f>
        <v>0</v>
      </c>
      <c r="AF155" s="84">
        <f>IF('Indicator Data'!AO157="No data","x",ROUND(IF('Indicator Data'!AO157&gt;$AF$195,10,IF('Indicator Data'!AO157&lt;$AF$194,0,10-($AF$195-'Indicator Data'!AO157)/($AF$195-$AF$194)*10)),1))</f>
        <v>1.8</v>
      </c>
      <c r="AG155" s="84">
        <f>IF('Indicator Data'!AP157="No data","x",ROUND(IF('Indicator Data'!AP157&gt;$AG$195,10,IF('Indicator Data'!AP157&lt;$AG$194,0,10-($AG$195-'Indicator Data'!AP157)/($AG$195-$AG$194)*10)),1))</f>
        <v>4.5999999999999996</v>
      </c>
      <c r="AH155" s="77">
        <f t="shared" si="41"/>
        <v>2.4</v>
      </c>
      <c r="AI155" s="78">
        <f t="shared" si="42"/>
        <v>2.4</v>
      </c>
      <c r="AJ155" s="85">
        <f t="shared" si="43"/>
        <v>0.8</v>
      </c>
      <c r="AK155" s="86">
        <f t="shared" si="44"/>
        <v>0.9</v>
      </c>
    </row>
    <row r="156" spans="1:37" s="4" customFormat="1" x14ac:dyDescent="0.25">
      <c r="A156" s="131" t="s">
        <v>290</v>
      </c>
      <c r="B156" s="63" t="s">
        <v>289</v>
      </c>
      <c r="C156" s="77">
        <f>ROUND(IF('Indicator Data'!Q158="No data",IF((0.1233*LN('Indicator Data'!BA158)-0.4559)&gt;C$195,0,IF((0.1233*LN('Indicator Data'!BA158)-0.4559)&lt;C$194,10,(C$195-(0.1233*LN('Indicator Data'!BA158)-0.4559))/(C$195-C$194)*10)),IF('Indicator Data'!Q158&gt;C$195,0,IF('Indicator Data'!Q158&lt;C$194,10,(C$195-'Indicator Data'!Q158)/(C$195-C$194)*10))),1)</f>
        <v>1.2</v>
      </c>
      <c r="D156" s="77" t="str">
        <f>IF('Indicator Data'!R158="No data","x",ROUND((IF('Indicator Data'!R158&gt;D$195,10,IF('Indicator Data'!R158&lt;D$194,0,10-(D$195-'Indicator Data'!R158)/(D$195-D$194)*10))),1))</f>
        <v>x</v>
      </c>
      <c r="E156" s="78">
        <f t="shared" si="30"/>
        <v>1.2</v>
      </c>
      <c r="F156" s="77">
        <f>IF('Indicator Data'!AE158="No data","x",ROUND(IF('Indicator Data'!AE158&gt;F$195,10,IF('Indicator Data'!AE158&lt;F$194,0,10-(F$195-'Indicator Data'!AE158)/(F$195-F$194)*10)),1))</f>
        <v>0.3</v>
      </c>
      <c r="G156" s="77">
        <f>IF('Indicator Data'!AF158="No data","x",ROUND(IF('Indicator Data'!AF158&gt;G$195,10,IF('Indicator Data'!AF158&lt;G$194,0,10-(G$195-'Indicator Data'!AF158)/(G$195-G$194)*10)),1))</f>
        <v>0</v>
      </c>
      <c r="H156" s="78">
        <f t="shared" si="31"/>
        <v>0.2</v>
      </c>
      <c r="I156" s="79">
        <f>SUM(IF('Indicator Data'!S158=0,0,'Indicator Data'!S158/1000000),SUM('Indicator Data'!T158:U158))</f>
        <v>0.1</v>
      </c>
      <c r="J156" s="79">
        <f>I156/'Indicator Data'!BB158*1000000</f>
        <v>4.8491478592466948E-2</v>
      </c>
      <c r="K156" s="77">
        <f t="shared" si="32"/>
        <v>0</v>
      </c>
      <c r="L156" s="77">
        <f>IF('Indicator Data'!V158="No data","x",ROUND(IF('Indicator Data'!V158&gt;L$195,10,IF('Indicator Data'!V158&lt;L$194,0,10-(L$195-'Indicator Data'!V158)/(L$195-L$194)*10)),1))</f>
        <v>0</v>
      </c>
      <c r="M156" s="78">
        <f t="shared" si="33"/>
        <v>0</v>
      </c>
      <c r="N156" s="80">
        <f t="shared" si="34"/>
        <v>0.7</v>
      </c>
      <c r="O156" s="92">
        <f>IF(AND('Indicator Data'!AJ158="No data",'Indicator Data'!AK158="No data"),0,SUM('Indicator Data'!AJ158:AL158)/1000)</f>
        <v>0.25700000000000001</v>
      </c>
      <c r="P156" s="77">
        <f t="shared" si="35"/>
        <v>0</v>
      </c>
      <c r="Q156" s="81">
        <f>O156*1000/'Indicator Data'!BB158</f>
        <v>1.2462309998264006E-4</v>
      </c>
      <c r="R156" s="77">
        <f t="shared" si="36"/>
        <v>1.9</v>
      </c>
      <c r="S156" s="82">
        <f t="shared" si="37"/>
        <v>1</v>
      </c>
      <c r="T156" s="77">
        <f>IF('Indicator Data'!AB158="No data","x",ROUND(IF('Indicator Data'!AB158&gt;T$195,10,IF('Indicator Data'!AB158&lt;T$194,0,10-(T$195-'Indicator Data'!AB158)/(T$195-T$194)*10)),1))</f>
        <v>0.2</v>
      </c>
      <c r="U156" s="77">
        <f>IF('Indicator Data'!AA158="No data","x",ROUND(IF('Indicator Data'!AA158&gt;U$195,10,IF('Indicator Data'!AA158&lt;U$194,0,10-(U$195-'Indicator Data'!AA158)/(U$195-U$194)*10)),1))</f>
        <v>0.1</v>
      </c>
      <c r="V156" s="77" t="str">
        <f>IF('Indicator Data'!AD158="No data","x",ROUND(IF('Indicator Data'!AD158&gt;V$195,10,IF('Indicator Data'!AD158&lt;V$194,0,10-(V$195-'Indicator Data'!AD158)/(V$195-V$194)*10)),1))</f>
        <v>x</v>
      </c>
      <c r="W156" s="78">
        <f t="shared" si="38"/>
        <v>0.2</v>
      </c>
      <c r="X156" s="77">
        <f>IF('Indicator Data'!W158="No data","x",ROUND(IF('Indicator Data'!W158&gt;X$195,10,IF('Indicator Data'!W158&lt;X$194,0,10-(X$195-'Indicator Data'!W158)/(X$195-X$194)*10)),1))</f>
        <v>0.2</v>
      </c>
      <c r="Y156" s="77" t="str">
        <f>IF('Indicator Data'!X158="No data","x",ROUND(IF('Indicator Data'!X158&gt;Y$195,10,IF('Indicator Data'!X158&lt;Y$194,0,10-(Y$195-'Indicator Data'!X158)/(Y$195-Y$194)*10)),1))</f>
        <v>x</v>
      </c>
      <c r="Z156" s="78">
        <f t="shared" si="39"/>
        <v>0.2</v>
      </c>
      <c r="AA156" s="92">
        <f>('Indicator Data'!AI158+'Indicator Data'!AH158*0.5+'Indicator Data'!AG158*0.25)/1000</f>
        <v>26.274999999999999</v>
      </c>
      <c r="AB156" s="83">
        <f>AA156*1000/'Indicator Data'!BB158</f>
        <v>1.274113600017069E-2</v>
      </c>
      <c r="AC156" s="78">
        <f t="shared" si="40"/>
        <v>1.3</v>
      </c>
      <c r="AD156" s="77">
        <f>IF('Indicator Data'!AM158="No data","x",ROUND(IF('Indicator Data'!AM158&lt;$AD$194,10,IF('Indicator Data'!AM158&gt;$AD$195,0,($AD$195-'Indicator Data'!AM158)/($AD$195-$AD$194)*10)),1))</f>
        <v>3.3</v>
      </c>
      <c r="AE156" s="77">
        <f>IF('Indicator Data'!AN158="No data","x",ROUND(IF('Indicator Data'!AN158&gt;$AE$195,10,IF('Indicator Data'!AN158&lt;$AE$194,0,10-($AE$195-'Indicator Data'!AN158)/($AE$195-$AE$194)*10)),1))</f>
        <v>0</v>
      </c>
      <c r="AF156" s="84">
        <f>IF('Indicator Data'!AO158="No data","x",ROUND(IF('Indicator Data'!AO158&gt;$AF$195,10,IF('Indicator Data'!AO158&lt;$AF$194,0,10-($AF$195-'Indicator Data'!AO158)/($AF$195-$AF$194)*10)),1))</f>
        <v>1.3</v>
      </c>
      <c r="AG156" s="84">
        <f>IF('Indicator Data'!AP158="No data","x",ROUND(IF('Indicator Data'!AP158&gt;$AG$195,10,IF('Indicator Data'!AP158&lt;$AG$194,0,10-($AG$195-'Indicator Data'!AP158)/($AG$195-$AG$194)*10)),1))</f>
        <v>4.7</v>
      </c>
      <c r="AH156" s="77">
        <f t="shared" si="41"/>
        <v>2</v>
      </c>
      <c r="AI156" s="78">
        <f t="shared" si="42"/>
        <v>1.8</v>
      </c>
      <c r="AJ156" s="85">
        <f t="shared" si="43"/>
        <v>0.9</v>
      </c>
      <c r="AK156" s="86">
        <f t="shared" si="44"/>
        <v>1</v>
      </c>
    </row>
    <row r="157" spans="1:37" s="4" customFormat="1" x14ac:dyDescent="0.25">
      <c r="A157" s="131" t="s">
        <v>292</v>
      </c>
      <c r="B157" s="63" t="s">
        <v>291</v>
      </c>
      <c r="C157" s="77">
        <f>ROUND(IF('Indicator Data'!Q159="No data",IF((0.1233*LN('Indicator Data'!BA159)-0.4559)&gt;C$195,0,IF((0.1233*LN('Indicator Data'!BA159)-0.4559)&lt;C$194,10,(C$195-(0.1233*LN('Indicator Data'!BA159)-0.4559))/(C$195-C$194)*10)),IF('Indicator Data'!Q159&gt;C$195,0,IF('Indicator Data'!Q159&lt;C$194,10,(C$195-'Indicator Data'!Q159)/(C$195-C$194)*10))),1)</f>
        <v>7.1</v>
      </c>
      <c r="D157" s="77" t="str">
        <f>IF('Indicator Data'!R159="No data","x",ROUND((IF('Indicator Data'!R159&gt;D$195,10,IF('Indicator Data'!R159&lt;D$194,0,10-(D$195-'Indicator Data'!R159)/(D$195-D$194)*10))),1))</f>
        <v>x</v>
      </c>
      <c r="E157" s="78">
        <f t="shared" si="30"/>
        <v>7.1</v>
      </c>
      <c r="F157" s="77" t="str">
        <f>IF('Indicator Data'!AE159="No data","x",ROUND(IF('Indicator Data'!AE159&gt;F$195,10,IF('Indicator Data'!AE159&lt;F$194,0,10-(F$195-'Indicator Data'!AE159)/(F$195-F$194)*10)),1))</f>
        <v>x</v>
      </c>
      <c r="G157" s="77" t="str">
        <f>IF('Indicator Data'!AF159="No data","x",ROUND(IF('Indicator Data'!AF159&gt;G$195,10,IF('Indicator Data'!AF159&lt;G$194,0,10-(G$195-'Indicator Data'!AF159)/(G$195-G$194)*10)),1))</f>
        <v>x</v>
      </c>
      <c r="H157" s="78" t="str">
        <f t="shared" si="31"/>
        <v>x</v>
      </c>
      <c r="I157" s="79">
        <f>SUM(IF('Indicator Data'!S159=0,0,'Indicator Data'!S159/1000000),SUM('Indicator Data'!T159:U159))</f>
        <v>604.32733799999994</v>
      </c>
      <c r="J157" s="79">
        <f>I157/'Indicator Data'!BB159*1000000</f>
        <v>1054.9210337514073</v>
      </c>
      <c r="K157" s="77">
        <f t="shared" si="32"/>
        <v>10</v>
      </c>
      <c r="L157" s="77">
        <f>IF('Indicator Data'!V159="No data","x",ROUND(IF('Indicator Data'!V159&gt;L$195,10,IF('Indicator Data'!V159&lt;L$194,0,10-(L$195-'Indicator Data'!V159)/(L$195-L$194)*10)),1))</f>
        <v>10</v>
      </c>
      <c r="M157" s="78">
        <f t="shared" si="33"/>
        <v>10</v>
      </c>
      <c r="N157" s="80">
        <f t="shared" si="34"/>
        <v>8.1</v>
      </c>
      <c r="O157" s="92">
        <f>IF(AND('Indicator Data'!AJ159="No data",'Indicator Data'!AK159="No data"),0,SUM('Indicator Data'!AJ159:AL159)/1000)</f>
        <v>3.0000000000000001E-3</v>
      </c>
      <c r="P157" s="77">
        <f t="shared" si="35"/>
        <v>0</v>
      </c>
      <c r="Q157" s="81">
        <f>O157*1000/'Indicator Data'!BB159</f>
        <v>5.2368359037469559E-6</v>
      </c>
      <c r="R157" s="77">
        <f t="shared" si="36"/>
        <v>0</v>
      </c>
      <c r="S157" s="82">
        <f t="shared" si="37"/>
        <v>0</v>
      </c>
      <c r="T157" s="77" t="str">
        <f>IF('Indicator Data'!AB159="No data","x",ROUND(IF('Indicator Data'!AB159&gt;T$195,10,IF('Indicator Data'!AB159&lt;T$194,0,10-(T$195-'Indicator Data'!AB159)/(T$195-T$194)*10)),1))</f>
        <v>x</v>
      </c>
      <c r="U157" s="77">
        <f>IF('Indicator Data'!AA159="No data","x",ROUND(IF('Indicator Data'!AA159&gt;U$195,10,IF('Indicator Data'!AA159&lt;U$194,0,10-(U$195-'Indicator Data'!AA159)/(U$195-U$194)*10)),1))</f>
        <v>1.7</v>
      </c>
      <c r="V157" s="77">
        <f>IF('Indicator Data'!AD159="No data","x",ROUND(IF('Indicator Data'!AD159&gt;V$195,10,IF('Indicator Data'!AD159&lt;V$194,0,10-(V$195-'Indicator Data'!AD159)/(V$195-V$194)*10)),1))</f>
        <v>1.6</v>
      </c>
      <c r="W157" s="78">
        <f t="shared" si="38"/>
        <v>1.7</v>
      </c>
      <c r="X157" s="77">
        <f>IF('Indicator Data'!W159="No data","x",ROUND(IF('Indicator Data'!W159&gt;X$195,10,IF('Indicator Data'!W159&lt;X$194,0,10-(X$195-'Indicator Data'!W159)/(X$195-X$194)*10)),1))</f>
        <v>2.2999999999999998</v>
      </c>
      <c r="Y157" s="77">
        <f>IF('Indicator Data'!X159="No data","x",ROUND(IF('Indicator Data'!X159&gt;Y$195,10,IF('Indicator Data'!X159&lt;Y$194,0,10-(Y$195-'Indicator Data'!X159)/(Y$195-Y$194)*10)),1))</f>
        <v>2.6</v>
      </c>
      <c r="Z157" s="78">
        <f t="shared" si="39"/>
        <v>2.5</v>
      </c>
      <c r="AA157" s="92">
        <f>('Indicator Data'!AI159+'Indicator Data'!AH159*0.5+'Indicator Data'!AG159*0.25)/1000</f>
        <v>57.232250000000001</v>
      </c>
      <c r="AB157" s="83">
        <f>AA157*1000/'Indicator Data'!BB159</f>
        <v>9.9905300550740581E-2</v>
      </c>
      <c r="AC157" s="78">
        <f t="shared" si="40"/>
        <v>10</v>
      </c>
      <c r="AD157" s="77">
        <f>IF('Indicator Data'!AM159="No data","x",ROUND(IF('Indicator Data'!AM159&lt;$AD$194,10,IF('Indicator Data'!AM159&gt;$AD$195,0,($AD$195-'Indicator Data'!AM159)/($AD$195-$AD$194)*10)),1))</f>
        <v>4.8</v>
      </c>
      <c r="AE157" s="77">
        <f>IF('Indicator Data'!AN159="No data","x",ROUND(IF('Indicator Data'!AN159&gt;$AE$195,10,IF('Indicator Data'!AN159&lt;$AE$194,0,10-($AE$195-'Indicator Data'!AN159)/($AE$195-$AE$194)*10)),1))</f>
        <v>2.1</v>
      </c>
      <c r="AF157" s="84" t="str">
        <f>IF('Indicator Data'!AO159="No data","x",ROUND(IF('Indicator Data'!AO159&gt;$AF$195,10,IF('Indicator Data'!AO159&lt;$AF$194,0,10-($AF$195-'Indicator Data'!AO159)/($AF$195-$AF$194)*10)),1))</f>
        <v>x</v>
      </c>
      <c r="AG157" s="84" t="str">
        <f>IF('Indicator Data'!AP159="No data","x",ROUND(IF('Indicator Data'!AP159&gt;$AG$195,10,IF('Indicator Data'!AP159&lt;$AG$194,0,10-($AG$195-'Indicator Data'!AP159)/($AG$195-$AG$194)*10)),1))</f>
        <v>x</v>
      </c>
      <c r="AH157" s="77" t="str">
        <f t="shared" si="41"/>
        <v>x</v>
      </c>
      <c r="AI157" s="78">
        <f t="shared" si="42"/>
        <v>3.5</v>
      </c>
      <c r="AJ157" s="85">
        <f t="shared" si="43"/>
        <v>6</v>
      </c>
      <c r="AK157" s="86">
        <f t="shared" si="44"/>
        <v>3.6</v>
      </c>
    </row>
    <row r="158" spans="1:37" s="4" customFormat="1" x14ac:dyDescent="0.25">
      <c r="A158" s="131" t="s">
        <v>294</v>
      </c>
      <c r="B158" s="63" t="s">
        <v>293</v>
      </c>
      <c r="C158" s="77">
        <f>ROUND(IF('Indicator Data'!Q160="No data",IF((0.1233*LN('Indicator Data'!BA160)-0.4559)&gt;C$195,0,IF((0.1233*LN('Indicator Data'!BA160)-0.4559)&lt;C$194,10,(C$195-(0.1233*LN('Indicator Data'!BA160)-0.4559))/(C$195-C$194)*10)),IF('Indicator Data'!Q160&gt;C$195,0,IF('Indicator Data'!Q160&lt;C$194,10,(C$195-'Indicator Data'!Q160)/(C$195-C$194)*10))),1)</f>
        <v>9.5</v>
      </c>
      <c r="D158" s="77">
        <f>IF('Indicator Data'!R160="No data","x",ROUND((IF('Indicator Data'!R160&gt;D$195,10,IF('Indicator Data'!R160&lt;D$194,0,10-(D$195-'Indicator Data'!R160)/(D$195-D$194)*10))),1))</f>
        <v>10</v>
      </c>
      <c r="E158" s="78">
        <f t="shared" si="30"/>
        <v>9.8000000000000007</v>
      </c>
      <c r="F158" s="77" t="str">
        <f>IF('Indicator Data'!AE160="No data","x",ROUND(IF('Indicator Data'!AE160&gt;F$195,10,IF('Indicator Data'!AE160&lt;F$194,0,10-(F$195-'Indicator Data'!AE160)/(F$195-F$194)*10)),1))</f>
        <v>x</v>
      </c>
      <c r="G158" s="77" t="str">
        <f>IF('Indicator Data'!AF160="No data","x",ROUND(IF('Indicator Data'!AF160&gt;G$195,10,IF('Indicator Data'!AF160&lt;G$194,0,10-(G$195-'Indicator Data'!AF160)/(G$195-G$194)*10)),1))</f>
        <v>x</v>
      </c>
      <c r="H158" s="78" t="str">
        <f t="shared" si="31"/>
        <v>x</v>
      </c>
      <c r="I158" s="79">
        <f>SUM(IF('Indicator Data'!S160=0,0,'Indicator Data'!S160/1000000),SUM('Indicator Data'!T160:U160))</f>
        <v>3788.153397</v>
      </c>
      <c r="J158" s="79">
        <f>I158/'Indicator Data'!BB160*1000000</f>
        <v>350.5715108696366</v>
      </c>
      <c r="K158" s="77">
        <f t="shared" si="32"/>
        <v>7</v>
      </c>
      <c r="L158" s="77">
        <f>IF('Indicator Data'!V160="No data","x",ROUND(IF('Indicator Data'!V160&gt;L$195,10,IF('Indicator Data'!V160&lt;L$194,0,10-(L$195-'Indicator Data'!V160)/(L$195-L$194)*10)),1))</f>
        <v>0</v>
      </c>
      <c r="M158" s="78">
        <f t="shared" si="33"/>
        <v>3.5</v>
      </c>
      <c r="N158" s="80">
        <f t="shared" si="34"/>
        <v>7.7</v>
      </c>
      <c r="O158" s="92">
        <f>IF(AND('Indicator Data'!AJ160="No data",'Indicator Data'!AK160="No data"),0,SUM('Indicator Data'!AJ160:AL160)/1000)</f>
        <v>1112.2159999999999</v>
      </c>
      <c r="P158" s="77">
        <f t="shared" si="35"/>
        <v>10</v>
      </c>
      <c r="Q158" s="81">
        <f>O158*1000/'Indicator Data'!BB160</f>
        <v>0.10292910626115909</v>
      </c>
      <c r="R158" s="77">
        <f t="shared" si="36"/>
        <v>10</v>
      </c>
      <c r="S158" s="82">
        <f t="shared" si="37"/>
        <v>10</v>
      </c>
      <c r="T158" s="77">
        <f>IF('Indicator Data'!AB160="No data","x",ROUND(IF('Indicator Data'!AB160&gt;T$195,10,IF('Indicator Data'!AB160&lt;T$194,0,10-(T$195-'Indicator Data'!AB160)/(T$195-T$194)*10)),1))</f>
        <v>1</v>
      </c>
      <c r="U158" s="77">
        <f>IF('Indicator Data'!AA160="No data","x",ROUND(IF('Indicator Data'!AA160&gt;U$195,10,IF('Indicator Data'!AA160&lt;U$194,0,10-(U$195-'Indicator Data'!AA160)/(U$195-U$194)*10)),1))</f>
        <v>5.2</v>
      </c>
      <c r="V158" s="77">
        <f>IF('Indicator Data'!AD160="No data","x",ROUND(IF('Indicator Data'!AD160&gt;V$195,10,IF('Indicator Data'!AD160&lt;V$194,0,10-(V$195-'Indicator Data'!AD160)/(V$195-V$194)*10)),1))</f>
        <v>5.4</v>
      </c>
      <c r="W158" s="78">
        <f t="shared" si="38"/>
        <v>3.9</v>
      </c>
      <c r="X158" s="77">
        <f>IF('Indicator Data'!W160="No data","x",ROUND(IF('Indicator Data'!W160&gt;X$195,10,IF('Indicator Data'!W160&lt;X$194,0,10-(X$195-'Indicator Data'!W160)/(X$195-X$194)*10)),1))</f>
        <v>10</v>
      </c>
      <c r="Y158" s="77">
        <f>IF('Indicator Data'!X160="No data","x",ROUND(IF('Indicator Data'!X160&gt;Y$195,10,IF('Indicator Data'!X160&lt;Y$194,0,10-(Y$195-'Indicator Data'!X160)/(Y$195-Y$194)*10)),1))</f>
        <v>7.3</v>
      </c>
      <c r="Z158" s="78">
        <f t="shared" si="39"/>
        <v>8.6999999999999993</v>
      </c>
      <c r="AA158" s="92">
        <f>('Indicator Data'!AI160+'Indicator Data'!AH160*0.5+'Indicator Data'!AG160*0.25)/1000</f>
        <v>198</v>
      </c>
      <c r="AB158" s="83">
        <f>AA158*1000/'Indicator Data'!BB160</f>
        <v>1.8323745603110817E-2</v>
      </c>
      <c r="AC158" s="78">
        <f t="shared" si="40"/>
        <v>1.8</v>
      </c>
      <c r="AD158" s="77">
        <f>IF('Indicator Data'!AM160="No data","x",ROUND(IF('Indicator Data'!AM160&lt;$AD$194,10,IF('Indicator Data'!AM160&gt;$AD$195,0,($AD$195-'Indicator Data'!AM160)/($AD$195-$AD$194)*10)),1))</f>
        <v>6.8</v>
      </c>
      <c r="AE158" s="77">
        <f>IF('Indicator Data'!AN160="No data","x",ROUND(IF('Indicator Data'!AN160&gt;$AE$195,10,IF('Indicator Data'!AN160&lt;$AE$194,0,10-($AE$195-'Indicator Data'!AN160)/($AE$195-$AE$194)*10)),1))</f>
        <v>9</v>
      </c>
      <c r="AF158" s="84" t="str">
        <f>IF('Indicator Data'!AO160="No data","x",ROUND(IF('Indicator Data'!AO160&gt;$AF$195,10,IF('Indicator Data'!AO160&lt;$AF$194,0,10-($AF$195-'Indicator Data'!AO160)/($AF$195-$AF$194)*10)),1))</f>
        <v>x</v>
      </c>
      <c r="AG158" s="84" t="str">
        <f>IF('Indicator Data'!AP160="No data","x",ROUND(IF('Indicator Data'!AP160&gt;$AG$195,10,IF('Indicator Data'!AP160&lt;$AG$194,0,10-($AG$195-'Indicator Data'!AP160)/($AG$195-$AG$194)*10)),1))</f>
        <v>x</v>
      </c>
      <c r="AH158" s="77" t="str">
        <f t="shared" si="41"/>
        <v>x</v>
      </c>
      <c r="AI158" s="78">
        <f t="shared" si="42"/>
        <v>7.9</v>
      </c>
      <c r="AJ158" s="85">
        <f t="shared" si="43"/>
        <v>6.3</v>
      </c>
      <c r="AK158" s="86">
        <f t="shared" si="44"/>
        <v>8.8000000000000007</v>
      </c>
    </row>
    <row r="159" spans="1:37" s="4" customFormat="1" x14ac:dyDescent="0.25">
      <c r="A159" s="131" t="s">
        <v>296</v>
      </c>
      <c r="B159" s="63" t="s">
        <v>295</v>
      </c>
      <c r="C159" s="77">
        <f>ROUND(IF('Indicator Data'!Q161="No data",IF((0.1233*LN('Indicator Data'!BA161)-0.4559)&gt;C$195,0,IF((0.1233*LN('Indicator Data'!BA161)-0.4559)&lt;C$194,10,(C$195-(0.1233*LN('Indicator Data'!BA161)-0.4559))/(C$195-C$194)*10)),IF('Indicator Data'!Q161&gt;C$195,0,IF('Indicator Data'!Q161&lt;C$194,10,(C$195-'Indicator Data'!Q161)/(C$195-C$194)*10))),1)</f>
        <v>4.5</v>
      </c>
      <c r="D159" s="77">
        <f>IF('Indicator Data'!R161="No data","x",ROUND((IF('Indicator Data'!R161&gt;D$195,10,IF('Indicator Data'!R161&lt;D$194,0,10-(D$195-'Indicator Data'!R161)/(D$195-D$194)*10))),1))</f>
        <v>0</v>
      </c>
      <c r="E159" s="78">
        <f t="shared" si="30"/>
        <v>2.5</v>
      </c>
      <c r="F159" s="77">
        <f>IF('Indicator Data'!AE161="No data","x",ROUND(IF('Indicator Data'!AE161&gt;F$195,10,IF('Indicator Data'!AE161&lt;F$194,0,10-(F$195-'Indicator Data'!AE161)/(F$195-F$194)*10)),1))</f>
        <v>6.1</v>
      </c>
      <c r="G159" s="77">
        <f>IF('Indicator Data'!AF161="No data","x",ROUND(IF('Indicator Data'!AF161&gt;G$195,10,IF('Indicator Data'!AF161&lt;G$194,0,10-(G$195-'Indicator Data'!AF161)/(G$195-G$194)*10)),1))</f>
        <v>10</v>
      </c>
      <c r="H159" s="78">
        <f t="shared" si="31"/>
        <v>8.1</v>
      </c>
      <c r="I159" s="79">
        <f>SUM(IF('Indicator Data'!S161=0,0,'Indicator Data'!S161/1000000),SUM('Indicator Data'!T161:U161))</f>
        <v>2366.259818</v>
      </c>
      <c r="J159" s="79">
        <f>I159/'Indicator Data'!BB161*1000000</f>
        <v>43.8180415067581</v>
      </c>
      <c r="K159" s="77">
        <f t="shared" si="32"/>
        <v>0.9</v>
      </c>
      <c r="L159" s="77">
        <f>IF('Indicator Data'!V161="No data","x",ROUND(IF('Indicator Data'!V161&gt;L$195,10,IF('Indicator Data'!V161&lt;L$194,0,10-(L$195-'Indicator Data'!V161)/(L$195-L$194)*10)),1))</f>
        <v>0.2</v>
      </c>
      <c r="M159" s="78">
        <f t="shared" si="33"/>
        <v>0.6</v>
      </c>
      <c r="N159" s="80">
        <f t="shared" si="34"/>
        <v>3.4</v>
      </c>
      <c r="O159" s="92">
        <f>IF(AND('Indicator Data'!AJ161="No data",'Indicator Data'!AK161="No data"),0,SUM('Indicator Data'!AJ161:AL161)/1000)</f>
        <v>112.193</v>
      </c>
      <c r="P159" s="77">
        <f t="shared" si="35"/>
        <v>6.8</v>
      </c>
      <c r="Q159" s="81">
        <f>O159*1000/'Indicator Data'!BB161</f>
        <v>2.0775730092576468E-3</v>
      </c>
      <c r="R159" s="77">
        <f t="shared" si="36"/>
        <v>3.8</v>
      </c>
      <c r="S159" s="82">
        <f t="shared" si="37"/>
        <v>5.3</v>
      </c>
      <c r="T159" s="77">
        <f>IF('Indicator Data'!AB161="No data","x",ROUND(IF('Indicator Data'!AB161&gt;T$195,10,IF('Indicator Data'!AB161&lt;T$194,0,10-(T$195-'Indicator Data'!AB161)/(T$195-T$194)*10)),1))</f>
        <v>10</v>
      </c>
      <c r="U159" s="77">
        <f>IF('Indicator Data'!AA161="No data","x",ROUND(IF('Indicator Data'!AA161&gt;U$195,10,IF('Indicator Data'!AA161&lt;U$194,0,10-(U$195-'Indicator Data'!AA161)/(U$195-U$194)*10)),1))</f>
        <v>10</v>
      </c>
      <c r="V159" s="77">
        <f>IF('Indicator Data'!AD161="No data","x",ROUND(IF('Indicator Data'!AD161&gt;V$195,10,IF('Indicator Data'!AD161&lt;V$194,0,10-(V$195-'Indicator Data'!AD161)/(V$195-V$194)*10)),1))</f>
        <v>0</v>
      </c>
      <c r="W159" s="78">
        <f t="shared" si="38"/>
        <v>6.7</v>
      </c>
      <c r="X159" s="77">
        <f>IF('Indicator Data'!W161="No data","x",ROUND(IF('Indicator Data'!W161&gt;X$195,10,IF('Indicator Data'!W161&lt;X$194,0,10-(X$195-'Indicator Data'!W161)/(X$195-X$194)*10)),1))</f>
        <v>3.4</v>
      </c>
      <c r="Y159" s="77">
        <f>IF('Indicator Data'!X161="No data","x",ROUND(IF('Indicator Data'!X161&gt;Y$195,10,IF('Indicator Data'!X161&lt;Y$194,0,10-(Y$195-'Indicator Data'!X161)/(Y$195-Y$194)*10)),1))</f>
        <v>1.9</v>
      </c>
      <c r="Z159" s="78">
        <f t="shared" si="39"/>
        <v>2.7</v>
      </c>
      <c r="AA159" s="92">
        <f>('Indicator Data'!AI161+'Indicator Data'!AH161*0.5+'Indicator Data'!AG161*0.25)/1000</f>
        <v>5.3109999999999999</v>
      </c>
      <c r="AB159" s="83">
        <f>AA159*1000/'Indicator Data'!BB161</f>
        <v>9.8348294921852172E-5</v>
      </c>
      <c r="AC159" s="78">
        <f t="shared" si="40"/>
        <v>0</v>
      </c>
      <c r="AD159" s="77">
        <f>IF('Indicator Data'!AM161="No data","x",ROUND(IF('Indicator Data'!AM161&lt;$AD$194,10,IF('Indicator Data'!AM161&gt;$AD$195,0,($AD$195-'Indicator Data'!AM161)/($AD$195-$AD$194)*10)),1))</f>
        <v>2.5</v>
      </c>
      <c r="AE159" s="77">
        <f>IF('Indicator Data'!AN161="No data","x",ROUND(IF('Indicator Data'!AN161&gt;$AE$195,10,IF('Indicator Data'!AN161&lt;$AE$194,0,10-($AE$195-'Indicator Data'!AN161)/($AE$195-$AE$194)*10)),1))</f>
        <v>0</v>
      </c>
      <c r="AF159" s="84">
        <f>IF('Indicator Data'!AO161="No data","x",ROUND(IF('Indicator Data'!AO161&gt;$AF$195,10,IF('Indicator Data'!AO161&lt;$AF$194,0,10-($AF$195-'Indicator Data'!AO161)/($AF$195-$AF$194)*10)),1))</f>
        <v>2.2999999999999998</v>
      </c>
      <c r="AG159" s="84">
        <f>IF('Indicator Data'!AP161="No data","x",ROUND(IF('Indicator Data'!AP161&gt;$AG$195,10,IF('Indicator Data'!AP161&lt;$AG$194,0,10-($AG$195-'Indicator Data'!AP161)/($AG$195-$AG$194)*10)),1))</f>
        <v>3.1</v>
      </c>
      <c r="AH159" s="77">
        <f t="shared" si="41"/>
        <v>2.5</v>
      </c>
      <c r="AI159" s="78">
        <f t="shared" si="42"/>
        <v>1.7</v>
      </c>
      <c r="AJ159" s="85">
        <f t="shared" si="43"/>
        <v>3.2</v>
      </c>
      <c r="AK159" s="86">
        <f t="shared" si="44"/>
        <v>4.3</v>
      </c>
    </row>
    <row r="160" spans="1:37" s="4" customFormat="1" x14ac:dyDescent="0.25">
      <c r="A160" s="131" t="s">
        <v>299</v>
      </c>
      <c r="B160" s="63" t="s">
        <v>298</v>
      </c>
      <c r="C160" s="77">
        <f>ROUND(IF('Indicator Data'!Q162="No data",IF((0.1233*LN('Indicator Data'!BA162)-0.4559)&gt;C$195,0,IF((0.1233*LN('Indicator Data'!BA162)-0.4559)&lt;C$194,10,(C$195-(0.1233*LN('Indicator Data'!BA162)-0.4559))/(C$195-C$194)*10)),IF('Indicator Data'!Q162&gt;C$195,0,IF('Indicator Data'!Q162&lt;C$194,10,(C$195-'Indicator Data'!Q162)/(C$195-C$194)*10))),1)</f>
        <v>7</v>
      </c>
      <c r="D160" s="77" t="str">
        <f>IF('Indicator Data'!R162="No data","x",ROUND((IF('Indicator Data'!R162&gt;D$195,10,IF('Indicator Data'!R162&lt;D$194,0,10-(D$195-'Indicator Data'!R162)/(D$195-D$194)*10))),1))</f>
        <v>x</v>
      </c>
      <c r="E160" s="78">
        <f t="shared" si="30"/>
        <v>7</v>
      </c>
      <c r="F160" s="77" t="str">
        <f>IF('Indicator Data'!AE162="No data","x",ROUND(IF('Indicator Data'!AE162&gt;F$195,10,IF('Indicator Data'!AE162&lt;F$194,0,10-(F$195-'Indicator Data'!AE162)/(F$195-F$194)*10)),1))</f>
        <v>x</v>
      </c>
      <c r="G160" s="77" t="str">
        <f>IF('Indicator Data'!AF162="No data","x",ROUND(IF('Indicator Data'!AF162&gt;G$195,10,IF('Indicator Data'!AF162&lt;G$194,0,10-(G$195-'Indicator Data'!AF162)/(G$195-G$194)*10)),1))</f>
        <v>x</v>
      </c>
      <c r="H160" s="78" t="str">
        <f t="shared" si="31"/>
        <v>x</v>
      </c>
      <c r="I160" s="79">
        <f>SUM(IF('Indicator Data'!S162=0,0,'Indicator Data'!S162/1000000),SUM('Indicator Data'!T162:U162))</f>
        <v>6740.2480890000006</v>
      </c>
      <c r="J160" s="79">
        <f>I160/'Indicator Data'!BB162*1000000</f>
        <v>574.18945484506912</v>
      </c>
      <c r="K160" s="77">
        <f t="shared" si="32"/>
        <v>10</v>
      </c>
      <c r="L160" s="77">
        <f>IF('Indicator Data'!V162="No data","x",ROUND(IF('Indicator Data'!V162&gt;L$195,10,IF('Indicator Data'!V162&lt;L$194,0,10-(L$195-'Indicator Data'!V162)/(L$195-L$194)*10)),1))</f>
        <v>8.9</v>
      </c>
      <c r="M160" s="78">
        <f t="shared" si="33"/>
        <v>9.5</v>
      </c>
      <c r="N160" s="80">
        <f t="shared" si="34"/>
        <v>7.8</v>
      </c>
      <c r="O160" s="92">
        <f>IF(AND('Indicator Data'!AJ162="No data",'Indicator Data'!AK162="No data"),0,SUM('Indicator Data'!AJ162:AL162)/1000)</f>
        <v>1797.944</v>
      </c>
      <c r="P160" s="77">
        <f t="shared" si="35"/>
        <v>10</v>
      </c>
      <c r="Q160" s="81">
        <f>O160*1000/'Indicator Data'!BB162</f>
        <v>0.15316357373948331</v>
      </c>
      <c r="R160" s="77">
        <f t="shared" si="36"/>
        <v>10</v>
      </c>
      <c r="S160" s="82">
        <f t="shared" si="37"/>
        <v>10</v>
      </c>
      <c r="T160" s="77">
        <f>IF('Indicator Data'!AB162="No data","x",ROUND(IF('Indicator Data'!AB162&gt;T$195,10,IF('Indicator Data'!AB162&lt;T$194,0,10-(T$195-'Indicator Data'!AB162)/(T$195-T$194)*10)),1))</f>
        <v>4.4000000000000004</v>
      </c>
      <c r="U160" s="77">
        <f>IF('Indicator Data'!AA162="No data","x",ROUND(IF('Indicator Data'!AA162&gt;U$195,10,IF('Indicator Data'!AA162&lt;U$194,0,10-(U$195-'Indicator Data'!AA162)/(U$195-U$194)*10)),1))</f>
        <v>2.7</v>
      </c>
      <c r="V160" s="77" t="str">
        <f>IF('Indicator Data'!AD162="No data","x",ROUND(IF('Indicator Data'!AD162&gt;V$195,10,IF('Indicator Data'!AD162&lt;V$194,0,10-(V$195-'Indicator Data'!AD162)/(V$195-V$194)*10)),1))</f>
        <v>x</v>
      </c>
      <c r="W160" s="78">
        <f t="shared" si="38"/>
        <v>3.6</v>
      </c>
      <c r="X160" s="77">
        <f>IF('Indicator Data'!W162="No data","x",ROUND(IF('Indicator Data'!W162&gt;X$195,10,IF('Indicator Data'!W162&lt;X$194,0,10-(X$195-'Indicator Data'!W162)/(X$195-X$194)*10)),1))</f>
        <v>7.6</v>
      </c>
      <c r="Y160" s="77">
        <f>IF('Indicator Data'!X162="No data","x",ROUND(IF('Indicator Data'!X162&gt;Y$195,10,IF('Indicator Data'!X162&lt;Y$194,0,10-(Y$195-'Indicator Data'!X162)/(Y$195-Y$194)*10)),1))</f>
        <v>2.8</v>
      </c>
      <c r="Z160" s="78">
        <f t="shared" si="39"/>
        <v>5.2</v>
      </c>
      <c r="AA160" s="92">
        <f>('Indicator Data'!AI162+'Indicator Data'!AH162*0.5+'Indicator Data'!AG162*0.25)/1000</f>
        <v>4.6420000000000003</v>
      </c>
      <c r="AB160" s="83">
        <f>AA160*1000/'Indicator Data'!BB162</f>
        <v>3.9544352287873341E-4</v>
      </c>
      <c r="AC160" s="78">
        <f t="shared" si="40"/>
        <v>0</v>
      </c>
      <c r="AD160" s="77">
        <f>IF('Indicator Data'!AM162="No data","x",ROUND(IF('Indicator Data'!AM162&lt;$AD$194,10,IF('Indicator Data'!AM162&gt;$AD$195,0,($AD$195-'Indicator Data'!AM162)/($AD$195-$AD$194)*10)),1))</f>
        <v>8.4</v>
      </c>
      <c r="AE160" s="77">
        <f>IF('Indicator Data'!AN162="No data","x",ROUND(IF('Indicator Data'!AN162&gt;$AE$195,10,IF('Indicator Data'!AN162&lt;$AE$194,0,10-($AE$195-'Indicator Data'!AN162)/($AE$195-$AE$194)*10)),1))</f>
        <v>10</v>
      </c>
      <c r="AF160" s="84" t="str">
        <f>IF('Indicator Data'!AO162="No data","x",ROUND(IF('Indicator Data'!AO162&gt;$AF$195,10,IF('Indicator Data'!AO162&lt;$AF$194,0,10-($AF$195-'Indicator Data'!AO162)/($AF$195-$AF$194)*10)),1))</f>
        <v>x</v>
      </c>
      <c r="AG160" s="84" t="str">
        <f>IF('Indicator Data'!AP162="No data","x",ROUND(IF('Indicator Data'!AP162&gt;$AG$195,10,IF('Indicator Data'!AP162&lt;$AG$194,0,10-($AG$195-'Indicator Data'!AP162)/($AG$195-$AG$194)*10)),1))</f>
        <v>x</v>
      </c>
      <c r="AH160" s="77" t="str">
        <f t="shared" si="41"/>
        <v>x</v>
      </c>
      <c r="AI160" s="78">
        <f t="shared" si="42"/>
        <v>9.1999999999999993</v>
      </c>
      <c r="AJ160" s="85">
        <f t="shared" si="43"/>
        <v>5.6</v>
      </c>
      <c r="AK160" s="86">
        <f t="shared" si="44"/>
        <v>8.6</v>
      </c>
    </row>
    <row r="161" spans="1:37" s="4" customFormat="1" x14ac:dyDescent="0.25">
      <c r="A161" s="131" t="s">
        <v>301</v>
      </c>
      <c r="B161" s="63" t="s">
        <v>300</v>
      </c>
      <c r="C161" s="77">
        <f>ROUND(IF('Indicator Data'!Q163="No data",IF((0.1233*LN('Indicator Data'!BA163)-0.4559)&gt;C$195,0,IF((0.1233*LN('Indicator Data'!BA163)-0.4559)&lt;C$194,10,(C$195-(0.1233*LN('Indicator Data'!BA163)-0.4559))/(C$195-C$194)*10)),IF('Indicator Data'!Q163&gt;C$195,0,IF('Indicator Data'!Q163&lt;C$194,10,(C$195-'Indicator Data'!Q163)/(C$195-C$194)*10))),1)</f>
        <v>1.2</v>
      </c>
      <c r="D161" s="77" t="str">
        <f>IF('Indicator Data'!R163="No data","x",ROUND((IF('Indicator Data'!R163&gt;D$195,10,IF('Indicator Data'!R163&lt;D$194,0,10-(D$195-'Indicator Data'!R163)/(D$195-D$194)*10))),1))</f>
        <v>x</v>
      </c>
      <c r="E161" s="78">
        <f t="shared" si="30"/>
        <v>1.2</v>
      </c>
      <c r="F161" s="77">
        <f>IF('Indicator Data'!AE163="No data","x",ROUND(IF('Indicator Data'!AE163&gt;F$195,10,IF('Indicator Data'!AE163&lt;F$194,0,10-(F$195-'Indicator Data'!AE163)/(F$195-F$194)*10)),1))</f>
        <v>1.3</v>
      </c>
      <c r="G161" s="77">
        <f>IF('Indicator Data'!AF163="No data","x",ROUND(IF('Indicator Data'!AF163&gt;G$195,10,IF('Indicator Data'!AF163&lt;G$194,0,10-(G$195-'Indicator Data'!AF163)/(G$195-G$194)*10)),1))</f>
        <v>2.7</v>
      </c>
      <c r="H161" s="78">
        <f t="shared" si="31"/>
        <v>2</v>
      </c>
      <c r="I161" s="79">
        <f>SUM(IF('Indicator Data'!S163=0,0,'Indicator Data'!S163/1000000),SUM('Indicator Data'!T163:U163))</f>
        <v>0.54274100000000003</v>
      </c>
      <c r="J161" s="79">
        <f>I161/'Indicator Data'!BB163*1000000</f>
        <v>1.1695844304407569E-2</v>
      </c>
      <c r="K161" s="77">
        <f t="shared" si="32"/>
        <v>0</v>
      </c>
      <c r="L161" s="77">
        <f>IF('Indicator Data'!V163="No data","x",ROUND(IF('Indicator Data'!V163&gt;L$195,10,IF('Indicator Data'!V163&lt;L$194,0,10-(L$195-'Indicator Data'!V163)/(L$195-L$194)*10)),1))</f>
        <v>0</v>
      </c>
      <c r="M161" s="78">
        <f t="shared" si="33"/>
        <v>0</v>
      </c>
      <c r="N161" s="80">
        <f t="shared" si="34"/>
        <v>1.1000000000000001</v>
      </c>
      <c r="O161" s="92">
        <f>IF(AND('Indicator Data'!AJ163="No data",'Indicator Data'!AK163="No data"),0,SUM('Indicator Data'!AJ163:AL163)/1000)</f>
        <v>5.798</v>
      </c>
      <c r="P161" s="77">
        <f t="shared" si="35"/>
        <v>2.5</v>
      </c>
      <c r="Q161" s="81">
        <f>O161*1000/'Indicator Data'!BB163</f>
        <v>1.2494450442652219E-4</v>
      </c>
      <c r="R161" s="77">
        <f t="shared" si="36"/>
        <v>1.9</v>
      </c>
      <c r="S161" s="82">
        <f t="shared" si="37"/>
        <v>2.2000000000000002</v>
      </c>
      <c r="T161" s="77">
        <f>IF('Indicator Data'!AB163="No data","x",ROUND(IF('Indicator Data'!AB163&gt;T$195,10,IF('Indicator Data'!AB163&lt;T$194,0,10-(T$195-'Indicator Data'!AB163)/(T$195-T$194)*10)),1))</f>
        <v>0.8</v>
      </c>
      <c r="U161" s="77">
        <f>IF('Indicator Data'!AA163="No data","x",ROUND(IF('Indicator Data'!AA163&gt;U$195,10,IF('Indicator Data'!AA163&lt;U$194,0,10-(U$195-'Indicator Data'!AA163)/(U$195-U$194)*10)),1))</f>
        <v>0.2</v>
      </c>
      <c r="V161" s="77" t="str">
        <f>IF('Indicator Data'!AD163="No data","x",ROUND(IF('Indicator Data'!AD163&gt;V$195,10,IF('Indicator Data'!AD163&lt;V$194,0,10-(V$195-'Indicator Data'!AD163)/(V$195-V$194)*10)),1))</f>
        <v>x</v>
      </c>
      <c r="W161" s="78">
        <f t="shared" si="38"/>
        <v>0.5</v>
      </c>
      <c r="X161" s="77">
        <f>IF('Indicator Data'!W163="No data","x",ROUND(IF('Indicator Data'!W163&gt;X$195,10,IF('Indicator Data'!W163&lt;X$194,0,10-(X$195-'Indicator Data'!W163)/(X$195-X$194)*10)),1))</f>
        <v>0.3</v>
      </c>
      <c r="Y161" s="77" t="str">
        <f>IF('Indicator Data'!X163="No data","x",ROUND(IF('Indicator Data'!X163&gt;Y$195,10,IF('Indicator Data'!X163&lt;Y$194,0,10-(Y$195-'Indicator Data'!X163)/(Y$195-Y$194)*10)),1))</f>
        <v>x</v>
      </c>
      <c r="Z161" s="78">
        <f t="shared" si="39"/>
        <v>0.3</v>
      </c>
      <c r="AA161" s="92">
        <f>('Indicator Data'!AI163+'Indicator Data'!AH163*0.5+'Indicator Data'!AG163*0.25)/1000</f>
        <v>0.15</v>
      </c>
      <c r="AB161" s="83">
        <f>AA161*1000/'Indicator Data'!BB163</f>
        <v>3.2324380241425193E-6</v>
      </c>
      <c r="AC161" s="78">
        <f t="shared" si="40"/>
        <v>0</v>
      </c>
      <c r="AD161" s="77">
        <f>IF('Indicator Data'!AM163="No data","x",ROUND(IF('Indicator Data'!AM163&lt;$AD$194,10,IF('Indicator Data'!AM163&gt;$AD$195,0,($AD$195-'Indicator Data'!AM163)/($AD$195-$AD$194)*10)),1))</f>
        <v>3.5</v>
      </c>
      <c r="AE161" s="77">
        <f>IF('Indicator Data'!AN163="No data","x",ROUND(IF('Indicator Data'!AN163&gt;$AE$195,10,IF('Indicator Data'!AN163&lt;$AE$194,0,10-($AE$195-'Indicator Data'!AN163)/($AE$195-$AE$194)*10)),1))</f>
        <v>0</v>
      </c>
      <c r="AF161" s="84">
        <f>IF('Indicator Data'!AO163="No data","x",ROUND(IF('Indicator Data'!AO163&gt;$AF$195,10,IF('Indicator Data'!AO163&lt;$AF$194,0,10-($AF$195-'Indicator Data'!AO163)/($AF$195-$AF$194)*10)),1))</f>
        <v>1.1000000000000001</v>
      </c>
      <c r="AG161" s="84">
        <f>IF('Indicator Data'!AP163="No data","x",ROUND(IF('Indicator Data'!AP163&gt;$AG$195,10,IF('Indicator Data'!AP163&lt;$AG$194,0,10-($AG$195-'Indicator Data'!AP163)/($AG$195-$AG$194)*10)),1))</f>
        <v>4.2</v>
      </c>
      <c r="AH161" s="77">
        <f t="shared" si="41"/>
        <v>1.7</v>
      </c>
      <c r="AI161" s="78">
        <f t="shared" si="42"/>
        <v>1.7</v>
      </c>
      <c r="AJ161" s="85">
        <f t="shared" si="43"/>
        <v>0.6</v>
      </c>
      <c r="AK161" s="86">
        <f t="shared" si="44"/>
        <v>1.4</v>
      </c>
    </row>
    <row r="162" spans="1:37" s="4" customFormat="1" x14ac:dyDescent="0.25">
      <c r="A162" s="131" t="s">
        <v>303</v>
      </c>
      <c r="B162" s="63" t="s">
        <v>302</v>
      </c>
      <c r="C162" s="77">
        <f>ROUND(IF('Indicator Data'!Q164="No data",IF((0.1233*LN('Indicator Data'!BA164)-0.4559)&gt;C$195,0,IF((0.1233*LN('Indicator Data'!BA164)-0.4559)&lt;C$194,10,(C$195-(0.1233*LN('Indicator Data'!BA164)-0.4559))/(C$195-C$194)*10)),IF('Indicator Data'!Q164&gt;C$195,0,IF('Indicator Data'!Q164&lt;C$194,10,(C$195-'Indicator Data'!Q164)/(C$195-C$194)*10))),1)</f>
        <v>3.1</v>
      </c>
      <c r="D162" s="77" t="str">
        <f>IF('Indicator Data'!R164="No data","x",ROUND((IF('Indicator Data'!R164&gt;D$195,10,IF('Indicator Data'!R164&lt;D$194,0,10-(D$195-'Indicator Data'!R164)/(D$195-D$194)*10))),1))</f>
        <v>x</v>
      </c>
      <c r="E162" s="78">
        <f t="shared" si="30"/>
        <v>3.1</v>
      </c>
      <c r="F162" s="77">
        <f>IF('Indicator Data'!AE164="No data","x",ROUND(IF('Indicator Data'!AE164&gt;F$195,10,IF('Indicator Data'!AE164&lt;F$194,0,10-(F$195-'Indicator Data'!AE164)/(F$195-F$194)*10)),1))</f>
        <v>5.0999999999999996</v>
      </c>
      <c r="G162" s="77">
        <f>IF('Indicator Data'!AF164="No data","x",ROUND(IF('Indicator Data'!AF164&gt;G$195,10,IF('Indicator Data'!AF164&lt;G$194,0,10-(G$195-'Indicator Data'!AF164)/(G$195-G$194)*10)),1))</f>
        <v>2.9</v>
      </c>
      <c r="H162" s="78">
        <f t="shared" si="31"/>
        <v>4</v>
      </c>
      <c r="I162" s="79">
        <f>SUM(IF('Indicator Data'!S164=0,0,'Indicator Data'!S164/1000000),SUM('Indicator Data'!T164:U164))</f>
        <v>920.45675099999994</v>
      </c>
      <c r="J162" s="79">
        <f>I162/'Indicator Data'!BB164*1000000</f>
        <v>44.597933572362997</v>
      </c>
      <c r="K162" s="77">
        <f t="shared" si="32"/>
        <v>0.9</v>
      </c>
      <c r="L162" s="77">
        <f>IF('Indicator Data'!V164="No data","x",ROUND(IF('Indicator Data'!V164&gt;L$195,10,IF('Indicator Data'!V164&lt;L$194,0,10-(L$195-'Indicator Data'!V164)/(L$195-L$194)*10)),1))</f>
        <v>0.4</v>
      </c>
      <c r="M162" s="78">
        <f t="shared" si="33"/>
        <v>0.7</v>
      </c>
      <c r="N162" s="80">
        <f t="shared" si="34"/>
        <v>2.7</v>
      </c>
      <c r="O162" s="92">
        <f>IF(AND('Indicator Data'!AJ164="No data",'Indicator Data'!AK164="No data"),0,SUM('Indicator Data'!AJ164:AL164)/1000)</f>
        <v>74.715000000000003</v>
      </c>
      <c r="P162" s="77">
        <f t="shared" si="35"/>
        <v>6.2</v>
      </c>
      <c r="Q162" s="81">
        <f>O162*1000/'Indicator Data'!BB164</f>
        <v>3.620088182566985E-3</v>
      </c>
      <c r="R162" s="77">
        <f t="shared" si="36"/>
        <v>4.4000000000000004</v>
      </c>
      <c r="S162" s="82">
        <f t="shared" si="37"/>
        <v>5.3</v>
      </c>
      <c r="T162" s="77">
        <f>IF('Indicator Data'!AB164="No data","x",ROUND(IF('Indicator Data'!AB164&gt;T$195,10,IF('Indicator Data'!AB164&lt;T$194,0,10-(T$195-'Indicator Data'!AB164)/(T$195-T$194)*10)),1))</f>
        <v>0.2</v>
      </c>
      <c r="U162" s="77">
        <f>IF('Indicator Data'!AA164="No data","x",ROUND(IF('Indicator Data'!AA164&gt;U$195,10,IF('Indicator Data'!AA164&lt;U$194,0,10-(U$195-'Indicator Data'!AA164)/(U$195-U$194)*10)),1))</f>
        <v>1.2</v>
      </c>
      <c r="V162" s="77">
        <f>IF('Indicator Data'!AD164="No data","x",ROUND(IF('Indicator Data'!AD164&gt;V$195,10,IF('Indicator Data'!AD164&lt;V$194,0,10-(V$195-'Indicator Data'!AD164)/(V$195-V$194)*10)),1))</f>
        <v>0</v>
      </c>
      <c r="W162" s="78">
        <f t="shared" si="38"/>
        <v>0.5</v>
      </c>
      <c r="X162" s="77">
        <f>IF('Indicator Data'!W164="No data","x",ROUND(IF('Indicator Data'!W164&gt;X$195,10,IF('Indicator Data'!W164&lt;X$194,0,10-(X$195-'Indicator Data'!W164)/(X$195-X$194)*10)),1))</f>
        <v>0.7</v>
      </c>
      <c r="Y162" s="77">
        <f>IF('Indicator Data'!X164="No data","x",ROUND(IF('Indicator Data'!X164&gt;Y$195,10,IF('Indicator Data'!X164&lt;Y$194,0,10-(Y$195-'Indicator Data'!X164)/(Y$195-Y$194)*10)),1))</f>
        <v>4.8</v>
      </c>
      <c r="Z162" s="78">
        <f t="shared" si="39"/>
        <v>2.8</v>
      </c>
      <c r="AA162" s="92">
        <f>('Indicator Data'!AI164+'Indicator Data'!AH164*0.5+'Indicator Data'!AG164*0.25)/1000</f>
        <v>1550.1532500000001</v>
      </c>
      <c r="AB162" s="83">
        <f>AA162*1000/'Indicator Data'!BB164</f>
        <v>7.5107963079606571E-2</v>
      </c>
      <c r="AC162" s="78">
        <f t="shared" si="40"/>
        <v>7.5</v>
      </c>
      <c r="AD162" s="77">
        <f>IF('Indicator Data'!AM164="No data","x",ROUND(IF('Indicator Data'!AM164&lt;$AD$194,10,IF('Indicator Data'!AM164&gt;$AD$195,0,($AD$195-'Indicator Data'!AM164)/($AD$195-$AD$194)*10)),1))</f>
        <v>4.7</v>
      </c>
      <c r="AE162" s="77">
        <f>IF('Indicator Data'!AN164="No data","x",ROUND(IF('Indicator Data'!AN164&gt;$AE$195,10,IF('Indicator Data'!AN164&lt;$AE$194,0,10-($AE$195-'Indicator Data'!AN164)/($AE$195-$AE$194)*10)),1))</f>
        <v>5.7</v>
      </c>
      <c r="AF162" s="84">
        <f>IF('Indicator Data'!AO164="No data","x",ROUND(IF('Indicator Data'!AO164&gt;$AF$195,10,IF('Indicator Data'!AO164&lt;$AF$194,0,10-($AF$195-'Indicator Data'!AO164)/($AF$195-$AF$194)*10)),1))</f>
        <v>6.5</v>
      </c>
      <c r="AG162" s="84">
        <f>IF('Indicator Data'!AP164="No data","x",ROUND(IF('Indicator Data'!AP164&gt;$AG$195,10,IF('Indicator Data'!AP164&lt;$AG$194,0,10-($AG$195-'Indicator Data'!AP164)/($AG$195-$AG$194)*10)),1))</f>
        <v>4.2</v>
      </c>
      <c r="AH162" s="77">
        <f t="shared" si="41"/>
        <v>6</v>
      </c>
      <c r="AI162" s="78">
        <f t="shared" si="42"/>
        <v>5.5</v>
      </c>
      <c r="AJ162" s="85">
        <f t="shared" si="43"/>
        <v>4.5999999999999996</v>
      </c>
      <c r="AK162" s="86">
        <f t="shared" si="44"/>
        <v>5</v>
      </c>
    </row>
    <row r="163" spans="1:37" s="4" customFormat="1" x14ac:dyDescent="0.25">
      <c r="A163" s="131" t="s">
        <v>305</v>
      </c>
      <c r="B163" s="63" t="s">
        <v>304</v>
      </c>
      <c r="C163" s="77">
        <f>ROUND(IF('Indicator Data'!Q165="No data",IF((0.1233*LN('Indicator Data'!BA165)-0.4559)&gt;C$195,0,IF((0.1233*LN('Indicator Data'!BA165)-0.4559)&lt;C$194,10,(C$195-(0.1233*LN('Indicator Data'!BA165)-0.4559))/(C$195-C$194)*10)),IF('Indicator Data'!Q165&gt;C$195,0,IF('Indicator Data'!Q165&lt;C$194,10,(C$195-'Indicator Data'!Q165)/(C$195-C$194)*10))),1)</f>
        <v>7.3</v>
      </c>
      <c r="D163" s="77" t="str">
        <f>IF('Indicator Data'!R165="No data","x",ROUND((IF('Indicator Data'!R165&gt;D$195,10,IF('Indicator Data'!R165&lt;D$194,0,10-(D$195-'Indicator Data'!R165)/(D$195-D$194)*10))),1))</f>
        <v>x</v>
      </c>
      <c r="E163" s="78">
        <f t="shared" si="30"/>
        <v>7.3</v>
      </c>
      <c r="F163" s="77">
        <f>IF('Indicator Data'!AE165="No data","x",ROUND(IF('Indicator Data'!AE165&gt;F$195,10,IF('Indicator Data'!AE165&lt;F$194,0,10-(F$195-'Indicator Data'!AE165)/(F$195-F$194)*10)),1))</f>
        <v>8.4</v>
      </c>
      <c r="G163" s="77">
        <f>IF('Indicator Data'!AF165="No data","x",ROUND(IF('Indicator Data'!AF165&gt;G$195,10,IF('Indicator Data'!AF165&lt;G$194,0,10-(G$195-'Indicator Data'!AF165)/(G$195-G$194)*10)),1))</f>
        <v>2.6</v>
      </c>
      <c r="H163" s="78">
        <f t="shared" si="31"/>
        <v>5.5</v>
      </c>
      <c r="I163" s="79">
        <f>SUM(IF('Indicator Data'!S165=0,0,'Indicator Data'!S165/1000000),SUM('Indicator Data'!T165:U165))</f>
        <v>3847.6699939999999</v>
      </c>
      <c r="J163" s="79">
        <f>I163/'Indicator Data'!BB165*1000000</f>
        <v>99.258617808389161</v>
      </c>
      <c r="K163" s="77">
        <f t="shared" si="32"/>
        <v>2</v>
      </c>
      <c r="L163" s="77">
        <f>IF('Indicator Data'!V165="No data","x",ROUND(IF('Indicator Data'!V165&gt;L$195,10,IF('Indicator Data'!V165&lt;L$194,0,10-(L$195-'Indicator Data'!V165)/(L$195-L$194)*10)),1))</f>
        <v>1.2</v>
      </c>
      <c r="M163" s="78">
        <f t="shared" si="33"/>
        <v>1.6</v>
      </c>
      <c r="N163" s="80">
        <f t="shared" si="34"/>
        <v>5.4</v>
      </c>
      <c r="O163" s="92">
        <f>IF(AND('Indicator Data'!AJ165="No data",'Indicator Data'!AK165="No data"),0,SUM('Indicator Data'!AJ165:AL165)/1000)</f>
        <v>3464.886</v>
      </c>
      <c r="P163" s="77">
        <f t="shared" si="35"/>
        <v>10</v>
      </c>
      <c r="Q163" s="81">
        <f>O163*1000/'Indicator Data'!BB165</f>
        <v>8.9383911759569223E-2</v>
      </c>
      <c r="R163" s="77">
        <f t="shared" si="36"/>
        <v>9.6999999999999993</v>
      </c>
      <c r="S163" s="82">
        <f t="shared" si="37"/>
        <v>9.9</v>
      </c>
      <c r="T163" s="77">
        <f>IF('Indicator Data'!AB165="No data","x",ROUND(IF('Indicator Data'!AB165&gt;T$195,10,IF('Indicator Data'!AB165&lt;T$194,0,10-(T$195-'Indicator Data'!AB165)/(T$195-T$194)*10)),1))</f>
        <v>0.4</v>
      </c>
      <c r="U163" s="77">
        <f>IF('Indicator Data'!AA165="No data","x",ROUND(IF('Indicator Data'!AA165&gt;U$195,10,IF('Indicator Data'!AA165&lt;U$194,0,10-(U$195-'Indicator Data'!AA165)/(U$195-U$194)*10)),1))</f>
        <v>2</v>
      </c>
      <c r="V163" s="77">
        <f>IF('Indicator Data'!AD165="No data","x",ROUND(IF('Indicator Data'!AD165&gt;V$195,10,IF('Indicator Data'!AD165&lt;V$194,0,10-(V$195-'Indicator Data'!AD165)/(V$195-V$194)*10)),1))</f>
        <v>8.8000000000000007</v>
      </c>
      <c r="W163" s="78">
        <f t="shared" si="38"/>
        <v>3.7</v>
      </c>
      <c r="X163" s="77">
        <f>IF('Indicator Data'!W165="No data","x",ROUND(IF('Indicator Data'!W165&gt;X$195,10,IF('Indicator Data'!W165&lt;X$194,0,10-(X$195-'Indicator Data'!W165)/(X$195-X$194)*10)),1))</f>
        <v>5.9</v>
      </c>
      <c r="Y163" s="77">
        <f>IF('Indicator Data'!X165="No data","x",ROUND(IF('Indicator Data'!X165&gt;Y$195,10,IF('Indicator Data'!X165&lt;Y$194,0,10-(Y$195-'Indicator Data'!X165)/(Y$195-Y$194)*10)),1))</f>
        <v>7</v>
      </c>
      <c r="Z163" s="78">
        <f t="shared" si="39"/>
        <v>6.5</v>
      </c>
      <c r="AA163" s="92">
        <f>('Indicator Data'!AI165+'Indicator Data'!AH165*0.5+'Indicator Data'!AG165*0.25)/1000</f>
        <v>183.2715</v>
      </c>
      <c r="AB163" s="83">
        <f>AA163*1000/'Indicator Data'!BB165</f>
        <v>4.7278679829708369E-3</v>
      </c>
      <c r="AC163" s="78">
        <f t="shared" si="40"/>
        <v>0.5</v>
      </c>
      <c r="AD163" s="77">
        <f>IF('Indicator Data'!AM165="No data","x",ROUND(IF('Indicator Data'!AM165&lt;$AD$194,10,IF('Indicator Data'!AM165&gt;$AD$195,0,($AD$195-'Indicator Data'!AM165)/($AD$195-$AD$194)*10)),1))</f>
        <v>5.7</v>
      </c>
      <c r="AE163" s="77">
        <f>IF('Indicator Data'!AN165="No data","x",ROUND(IF('Indicator Data'!AN165&gt;$AE$195,10,IF('Indicator Data'!AN165&lt;$AE$194,0,10-($AE$195-'Indicator Data'!AN165)/($AE$195-$AE$194)*10)),1))</f>
        <v>6.4</v>
      </c>
      <c r="AF163" s="84" t="str">
        <f>IF('Indicator Data'!AO165="No data","x",ROUND(IF('Indicator Data'!AO165&gt;$AF$195,10,IF('Indicator Data'!AO165&lt;$AF$194,0,10-($AF$195-'Indicator Data'!AO165)/($AF$195-$AF$194)*10)),1))</f>
        <v>x</v>
      </c>
      <c r="AG163" s="84" t="str">
        <f>IF('Indicator Data'!AP165="No data","x",ROUND(IF('Indicator Data'!AP165&gt;$AG$195,10,IF('Indicator Data'!AP165&lt;$AG$194,0,10-($AG$195-'Indicator Data'!AP165)/($AG$195-$AG$194)*10)),1))</f>
        <v>x</v>
      </c>
      <c r="AH163" s="77" t="str">
        <f t="shared" si="41"/>
        <v>x</v>
      </c>
      <c r="AI163" s="78">
        <f t="shared" si="42"/>
        <v>6.1</v>
      </c>
      <c r="AJ163" s="85">
        <f t="shared" si="43"/>
        <v>4.5999999999999996</v>
      </c>
      <c r="AK163" s="86">
        <f t="shared" si="44"/>
        <v>8.3000000000000007</v>
      </c>
    </row>
    <row r="164" spans="1:37" s="4" customFormat="1" x14ac:dyDescent="0.25">
      <c r="A164" s="131" t="s">
        <v>307</v>
      </c>
      <c r="B164" s="63" t="s">
        <v>306</v>
      </c>
      <c r="C164" s="77">
        <f>ROUND(IF('Indicator Data'!Q166="No data",IF((0.1233*LN('Indicator Data'!BA166)-0.4559)&gt;C$195,0,IF((0.1233*LN('Indicator Data'!BA166)-0.4559)&lt;C$194,10,(C$195-(0.1233*LN('Indicator Data'!BA166)-0.4559))/(C$195-C$194)*10)),IF('Indicator Data'!Q166&gt;C$195,0,IF('Indicator Data'!Q166&lt;C$194,10,(C$195-'Indicator Data'!Q166)/(C$195-C$194)*10))),1)</f>
        <v>3.8</v>
      </c>
      <c r="D164" s="77">
        <f>IF('Indicator Data'!R166="No data","x",ROUND((IF('Indicator Data'!R166&gt;D$195,10,IF('Indicator Data'!R166&lt;D$194,0,10-(D$195-'Indicator Data'!R166)/(D$195-D$194)*10))),1))</f>
        <v>0</v>
      </c>
      <c r="E164" s="78">
        <f t="shared" si="30"/>
        <v>2.1</v>
      </c>
      <c r="F164" s="77">
        <f>IF('Indicator Data'!AE166="No data","x",ROUND(IF('Indicator Data'!AE166&gt;F$195,10,IF('Indicator Data'!AE166&lt;F$194,0,10-(F$195-'Indicator Data'!AE166)/(F$195-F$194)*10)),1))</f>
        <v>6.2</v>
      </c>
      <c r="G164" s="77" t="str">
        <f>IF('Indicator Data'!AF166="No data","x",ROUND(IF('Indicator Data'!AF166&gt;G$195,10,IF('Indicator Data'!AF166&lt;G$194,0,10-(G$195-'Indicator Data'!AF166)/(G$195-G$194)*10)),1))</f>
        <v>x</v>
      </c>
      <c r="H164" s="78">
        <f t="shared" si="31"/>
        <v>6.2</v>
      </c>
      <c r="I164" s="79">
        <f>SUM(IF('Indicator Data'!S166=0,0,'Indicator Data'!S166/1000000),SUM('Indicator Data'!T166:U166))</f>
        <v>69.27000000000001</v>
      </c>
      <c r="J164" s="79">
        <f>I164/'Indicator Data'!BB166*1000000</f>
        <v>127.35211656018754</v>
      </c>
      <c r="K164" s="77">
        <f t="shared" si="32"/>
        <v>2.5</v>
      </c>
      <c r="L164" s="77">
        <f>IF('Indicator Data'!V166="No data","x",ROUND(IF('Indicator Data'!V166&gt;L$195,10,IF('Indicator Data'!V166&lt;L$194,0,10-(L$195-'Indicator Data'!V166)/(L$195-L$194)*10)),1))</f>
        <v>0.4</v>
      </c>
      <c r="M164" s="78">
        <f t="shared" si="33"/>
        <v>1.5</v>
      </c>
      <c r="N164" s="80">
        <f t="shared" si="34"/>
        <v>3</v>
      </c>
      <c r="O164" s="92">
        <f>IF(AND('Indicator Data'!AJ166="No data",'Indicator Data'!AK166="No data"),0,SUM('Indicator Data'!AJ166:AL166)/1000)</f>
        <v>0</v>
      </c>
      <c r="P164" s="77">
        <f t="shared" si="35"/>
        <v>0</v>
      </c>
      <c r="Q164" s="81">
        <f>O164*1000/'Indicator Data'!BB166</f>
        <v>0</v>
      </c>
      <c r="R164" s="77">
        <f t="shared" si="36"/>
        <v>0</v>
      </c>
      <c r="S164" s="82">
        <f t="shared" si="37"/>
        <v>0</v>
      </c>
      <c r="T164" s="77">
        <f>IF('Indicator Data'!AB166="No data","x",ROUND(IF('Indicator Data'!AB166&gt;T$195,10,IF('Indicator Data'!AB166&lt;T$194,0,10-(T$195-'Indicator Data'!AB166)/(T$195-T$194)*10)),1))</f>
        <v>1.8</v>
      </c>
      <c r="U164" s="77">
        <f>IF('Indicator Data'!AA166="No data","x",ROUND(IF('Indicator Data'!AA166&gt;U$195,10,IF('Indicator Data'!AA166&lt;U$194,0,10-(U$195-'Indicator Data'!AA166)/(U$195-U$194)*10)),1))</f>
        <v>0.7</v>
      </c>
      <c r="V164" s="77">
        <f>IF('Indicator Data'!AD166="No data","x",ROUND(IF('Indicator Data'!AD166&gt;V$195,10,IF('Indicator Data'!AD166&lt;V$194,0,10-(V$195-'Indicator Data'!AD166)/(V$195-V$194)*10)),1))</f>
        <v>0.1</v>
      </c>
      <c r="W164" s="78">
        <f t="shared" si="38"/>
        <v>0.9</v>
      </c>
      <c r="X164" s="77">
        <f>IF('Indicator Data'!W166="No data","x",ROUND(IF('Indicator Data'!W166&gt;X$195,10,IF('Indicator Data'!W166&lt;X$194,0,10-(X$195-'Indicator Data'!W166)/(X$195-X$194)*10)),1))</f>
        <v>1.8</v>
      </c>
      <c r="Y164" s="77">
        <f>IF('Indicator Data'!X166="No data","x",ROUND(IF('Indicator Data'!X166&gt;Y$195,10,IF('Indicator Data'!X166&lt;Y$194,0,10-(Y$195-'Indicator Data'!X166)/(Y$195-Y$194)*10)),1))</f>
        <v>1.7</v>
      </c>
      <c r="Z164" s="78">
        <f t="shared" si="39"/>
        <v>1.8</v>
      </c>
      <c r="AA164" s="92">
        <f>('Indicator Data'!AI166+'Indicator Data'!AH166*0.5+'Indicator Data'!AG166*0.25)/1000</f>
        <v>0</v>
      </c>
      <c r="AB164" s="83">
        <f>AA164*1000/'Indicator Data'!BB166</f>
        <v>0</v>
      </c>
      <c r="AC164" s="78">
        <f t="shared" si="40"/>
        <v>0</v>
      </c>
      <c r="AD164" s="77">
        <f>IF('Indicator Data'!AM166="No data","x",ROUND(IF('Indicator Data'!AM166&lt;$AD$194,10,IF('Indicator Data'!AM166&gt;$AD$195,0,($AD$195-'Indicator Data'!AM166)/($AD$195-$AD$194)*10)),1))</f>
        <v>4.5</v>
      </c>
      <c r="AE164" s="77">
        <f>IF('Indicator Data'!AN166="No data","x",ROUND(IF('Indicator Data'!AN166&gt;$AE$195,10,IF('Indicator Data'!AN166&lt;$AE$194,0,10-($AE$195-'Indicator Data'!AN166)/($AE$195-$AE$194)*10)),1))</f>
        <v>1</v>
      </c>
      <c r="AF164" s="84">
        <f>IF('Indicator Data'!AO166="No data","x",ROUND(IF('Indicator Data'!AO166&gt;$AF$195,10,IF('Indicator Data'!AO166&lt;$AF$194,0,10-($AF$195-'Indicator Data'!AO166)/($AF$195-$AF$194)*10)),1))</f>
        <v>5.8</v>
      </c>
      <c r="AG164" s="84">
        <f>IF('Indicator Data'!AP166="No data","x",ROUND(IF('Indicator Data'!AP166&gt;$AG$195,10,IF('Indicator Data'!AP166&lt;$AG$194,0,10-($AG$195-'Indicator Data'!AP166)/($AG$195-$AG$194)*10)),1))</f>
        <v>4.9000000000000004</v>
      </c>
      <c r="AH164" s="77">
        <f t="shared" si="41"/>
        <v>5.6</v>
      </c>
      <c r="AI164" s="78">
        <f t="shared" si="42"/>
        <v>3.7</v>
      </c>
      <c r="AJ164" s="85">
        <f t="shared" si="43"/>
        <v>1.7</v>
      </c>
      <c r="AK164" s="86">
        <f t="shared" si="44"/>
        <v>0.9</v>
      </c>
    </row>
    <row r="165" spans="1:37" s="4" customFormat="1" x14ac:dyDescent="0.25">
      <c r="A165" s="131" t="s">
        <v>309</v>
      </c>
      <c r="B165" s="63" t="s">
        <v>308</v>
      </c>
      <c r="C165" s="77">
        <f>ROUND(IF('Indicator Data'!Q167="No data",IF((0.1233*LN('Indicator Data'!BA167)-0.4559)&gt;C$195,0,IF((0.1233*LN('Indicator Data'!BA167)-0.4559)&lt;C$194,10,(C$195-(0.1233*LN('Indicator Data'!BA167)-0.4559))/(C$195-C$194)*10)),IF('Indicator Data'!Q167&gt;C$195,0,IF('Indicator Data'!Q167&lt;C$194,10,(C$195-'Indicator Data'!Q167)/(C$195-C$194)*10))),1)</f>
        <v>6.5</v>
      </c>
      <c r="D165" s="77">
        <f>IF('Indicator Data'!R167="No data","x",ROUND((IF('Indicator Data'!R167&gt;D$195,10,IF('Indicator Data'!R167&lt;D$194,0,10-(D$195-'Indicator Data'!R167)/(D$195-D$194)*10))),1))</f>
        <v>1.4</v>
      </c>
      <c r="E165" s="78">
        <f t="shared" si="30"/>
        <v>4.4000000000000004</v>
      </c>
      <c r="F165" s="77">
        <f>IF('Indicator Data'!AE167="No data","x",ROUND(IF('Indicator Data'!AE167&gt;F$195,10,IF('Indicator Data'!AE167&lt;F$194,0,10-(F$195-'Indicator Data'!AE167)/(F$195-F$194)*10)),1))</f>
        <v>7.1</v>
      </c>
      <c r="G165" s="77">
        <f>IF('Indicator Data'!AF167="No data","x",ROUND(IF('Indicator Data'!AF167&gt;G$195,10,IF('Indicator Data'!AF167&lt;G$194,0,10-(G$195-'Indicator Data'!AF167)/(G$195-G$194)*10)),1))</f>
        <v>6.6</v>
      </c>
      <c r="H165" s="78">
        <f t="shared" si="31"/>
        <v>6.9</v>
      </c>
      <c r="I165" s="79">
        <f>SUM(IF('Indicator Data'!S167=0,0,'Indicator Data'!S167/1000000),SUM('Indicator Data'!T167:U167))</f>
        <v>204.856054</v>
      </c>
      <c r="J165" s="79">
        <f>I165/'Indicator Data'!BB167*1000000</f>
        <v>161.59612496292507</v>
      </c>
      <c r="K165" s="77">
        <f t="shared" si="32"/>
        <v>3.2</v>
      </c>
      <c r="L165" s="77">
        <f>IF('Indicator Data'!V167="No data","x",ROUND(IF('Indicator Data'!V167&gt;L$195,10,IF('Indicator Data'!V167&lt;L$194,0,10-(L$195-'Indicator Data'!V167)/(L$195-L$194)*10)),1))</f>
        <v>2.4</v>
      </c>
      <c r="M165" s="78">
        <f t="shared" si="33"/>
        <v>2.8</v>
      </c>
      <c r="N165" s="80">
        <f t="shared" si="34"/>
        <v>4.5999999999999996</v>
      </c>
      <c r="O165" s="92">
        <f>IF(AND('Indicator Data'!AJ167="No data",'Indicator Data'!AK167="No data"),0,SUM('Indicator Data'!AJ167:AL167)/1000)</f>
        <v>0.51500000000000001</v>
      </c>
      <c r="P165" s="77">
        <f t="shared" si="35"/>
        <v>0</v>
      </c>
      <c r="Q165" s="81">
        <f>O165*1000/'Indicator Data'!BB167</f>
        <v>4.0624625306853968E-4</v>
      </c>
      <c r="R165" s="77">
        <f t="shared" si="36"/>
        <v>2.6</v>
      </c>
      <c r="S165" s="82">
        <f t="shared" si="37"/>
        <v>1.3</v>
      </c>
      <c r="T165" s="77">
        <f>IF('Indicator Data'!AB167="No data","x",ROUND(IF('Indicator Data'!AB167&gt;T$195,10,IF('Indicator Data'!AB167&lt;T$194,0,10-(T$195-'Indicator Data'!AB167)/(T$195-T$194)*10)),1))</f>
        <v>10</v>
      </c>
      <c r="U165" s="77">
        <f>IF('Indicator Data'!AA167="No data","x",ROUND(IF('Indicator Data'!AA167&gt;U$195,10,IF('Indicator Data'!AA167&lt;U$194,0,10-(U$195-'Indicator Data'!AA167)/(U$195-U$194)*10)),1))</f>
        <v>10</v>
      </c>
      <c r="V165" s="77">
        <f>IF('Indicator Data'!AD167="No data","x",ROUND(IF('Indicator Data'!AD167&gt;V$195,10,IF('Indicator Data'!AD167&lt;V$194,0,10-(V$195-'Indicator Data'!AD167)/(V$195-V$194)*10)),1))</f>
        <v>0</v>
      </c>
      <c r="W165" s="78">
        <f t="shared" si="38"/>
        <v>6.7</v>
      </c>
      <c r="X165" s="77">
        <f>IF('Indicator Data'!W167="No data","x",ROUND(IF('Indicator Data'!W167&gt;X$195,10,IF('Indicator Data'!W167&lt;X$194,0,10-(X$195-'Indicator Data'!W167)/(X$195-X$194)*10)),1))</f>
        <v>6.2</v>
      </c>
      <c r="Y165" s="77">
        <f>IF('Indicator Data'!X167="No data","x",ROUND(IF('Indicator Data'!X167&gt;Y$195,10,IF('Indicator Data'!X167&lt;Y$194,0,10-(Y$195-'Indicator Data'!X167)/(Y$195-Y$194)*10)),1))</f>
        <v>1.6</v>
      </c>
      <c r="Z165" s="78">
        <f t="shared" si="39"/>
        <v>3.9</v>
      </c>
      <c r="AA165" s="92">
        <f>('Indicator Data'!AI167+'Indicator Data'!AH167*0.5+'Indicator Data'!AG167*0.25)/1000</f>
        <v>0.2</v>
      </c>
      <c r="AB165" s="83">
        <f>AA165*1000/'Indicator Data'!BB167</f>
        <v>1.577655351722484E-4</v>
      </c>
      <c r="AC165" s="78">
        <f t="shared" si="40"/>
        <v>0</v>
      </c>
      <c r="AD165" s="77">
        <f>IF('Indicator Data'!AM167="No data","x",ROUND(IF('Indicator Data'!AM167&lt;$AD$194,10,IF('Indicator Data'!AM167&gt;$AD$195,0,($AD$195-'Indicator Data'!AM167)/($AD$195-$AD$194)*10)),1))</f>
        <v>6.9</v>
      </c>
      <c r="AE165" s="77">
        <f>IF('Indicator Data'!AN167="No data","x",ROUND(IF('Indicator Data'!AN167&gt;$AE$195,10,IF('Indicator Data'!AN167&lt;$AE$194,0,10-($AE$195-'Indicator Data'!AN167)/($AE$195-$AE$194)*10)),1))</f>
        <v>7.3</v>
      </c>
      <c r="AF165" s="84" t="str">
        <f>IF('Indicator Data'!AO167="No data","x",ROUND(IF('Indicator Data'!AO167&gt;$AF$195,10,IF('Indicator Data'!AO167&lt;$AF$194,0,10-($AF$195-'Indicator Data'!AO167)/($AF$195-$AF$194)*10)),1))</f>
        <v>x</v>
      </c>
      <c r="AG165" s="84" t="str">
        <f>IF('Indicator Data'!AP167="No data","x",ROUND(IF('Indicator Data'!AP167&gt;$AG$195,10,IF('Indicator Data'!AP167&lt;$AG$194,0,10-($AG$195-'Indicator Data'!AP167)/($AG$195-$AG$194)*10)),1))</f>
        <v>x</v>
      </c>
      <c r="AH165" s="77" t="str">
        <f t="shared" si="41"/>
        <v>x</v>
      </c>
      <c r="AI165" s="78">
        <f t="shared" si="42"/>
        <v>7.1</v>
      </c>
      <c r="AJ165" s="85">
        <f t="shared" si="43"/>
        <v>5</v>
      </c>
      <c r="AK165" s="86">
        <f t="shared" si="44"/>
        <v>3.4</v>
      </c>
    </row>
    <row r="166" spans="1:37" s="4" customFormat="1" x14ac:dyDescent="0.25">
      <c r="A166" s="131" t="s">
        <v>311</v>
      </c>
      <c r="B166" s="63" t="s">
        <v>310</v>
      </c>
      <c r="C166" s="77">
        <f>ROUND(IF('Indicator Data'!Q168="No data",IF((0.1233*LN('Indicator Data'!BA168)-0.4559)&gt;C$195,0,IF((0.1233*LN('Indicator Data'!BA168)-0.4559)&lt;C$194,10,(C$195-(0.1233*LN('Indicator Data'!BA168)-0.4559))/(C$195-C$194)*10)),IF('Indicator Data'!Q168&gt;C$195,0,IF('Indicator Data'!Q168&lt;C$194,10,(C$195-'Indicator Data'!Q168)/(C$195-C$194)*10))),1)</f>
        <v>0.8</v>
      </c>
      <c r="D166" s="77" t="str">
        <f>IF('Indicator Data'!R168="No data","x",ROUND((IF('Indicator Data'!R168&gt;D$195,10,IF('Indicator Data'!R168&lt;D$194,0,10-(D$195-'Indicator Data'!R168)/(D$195-D$194)*10))),1))</f>
        <v>x</v>
      </c>
      <c r="E166" s="78">
        <f t="shared" si="30"/>
        <v>0.8</v>
      </c>
      <c r="F166" s="77">
        <f>IF('Indicator Data'!AE168="No data","x",ROUND(IF('Indicator Data'!AE168&gt;F$195,10,IF('Indicator Data'!AE168&lt;F$194,0,10-(F$195-'Indicator Data'!AE168)/(F$195-F$194)*10)),1))</f>
        <v>0.7</v>
      </c>
      <c r="G166" s="77">
        <f>IF('Indicator Data'!AF168="No data","x",ROUND(IF('Indicator Data'!AF168&gt;G$195,10,IF('Indicator Data'!AF168&lt;G$194,0,10-(G$195-'Indicator Data'!AF168)/(G$195-G$194)*10)),1))</f>
        <v>0.3</v>
      </c>
      <c r="H166" s="78">
        <f t="shared" si="31"/>
        <v>0.5</v>
      </c>
      <c r="I166" s="79">
        <f>SUM(IF('Indicator Data'!S168=0,0,'Indicator Data'!S168/1000000),SUM('Indicator Data'!T168:U168))</f>
        <v>0</v>
      </c>
      <c r="J166" s="79">
        <f>I166/'Indicator Data'!BB168*1000000</f>
        <v>0</v>
      </c>
      <c r="K166" s="77">
        <f t="shared" si="32"/>
        <v>0</v>
      </c>
      <c r="L166" s="77">
        <f>IF('Indicator Data'!V168="No data","x",ROUND(IF('Indicator Data'!V168&gt;L$195,10,IF('Indicator Data'!V168&lt;L$194,0,10-(L$195-'Indicator Data'!V168)/(L$195-L$194)*10)),1))</f>
        <v>0</v>
      </c>
      <c r="M166" s="78">
        <f t="shared" si="33"/>
        <v>0</v>
      </c>
      <c r="N166" s="80">
        <f t="shared" si="34"/>
        <v>0.5</v>
      </c>
      <c r="O166" s="92">
        <f>IF(AND('Indicator Data'!AJ168="No data",'Indicator Data'!AK168="No data"),0,SUM('Indicator Data'!AJ168:AL168)/1000)</f>
        <v>142.20699999999999</v>
      </c>
      <c r="P166" s="77">
        <f t="shared" si="35"/>
        <v>7.2</v>
      </c>
      <c r="Q166" s="81">
        <f>O166*1000/'Indicator Data'!BB168</f>
        <v>1.4676318984721177E-2</v>
      </c>
      <c r="R166" s="77">
        <f t="shared" si="36"/>
        <v>6.2</v>
      </c>
      <c r="S166" s="82">
        <f t="shared" si="37"/>
        <v>6.7</v>
      </c>
      <c r="T166" s="77">
        <f>IF('Indicator Data'!AB168="No data","x",ROUND(IF('Indicator Data'!AB168&gt;T$195,10,IF('Indicator Data'!AB168&lt;T$194,0,10-(T$195-'Indicator Data'!AB168)/(T$195-T$194)*10)),1))</f>
        <v>0.4</v>
      </c>
      <c r="U166" s="77">
        <f>IF('Indicator Data'!AA168="No data","x",ROUND(IF('Indicator Data'!AA168&gt;U$195,10,IF('Indicator Data'!AA168&lt;U$194,0,10-(U$195-'Indicator Data'!AA168)/(U$195-U$194)*10)),1))</f>
        <v>0.1</v>
      </c>
      <c r="V166" s="77" t="str">
        <f>IF('Indicator Data'!AD168="No data","x",ROUND(IF('Indicator Data'!AD168&gt;V$195,10,IF('Indicator Data'!AD168&lt;V$194,0,10-(V$195-'Indicator Data'!AD168)/(V$195-V$194)*10)),1))</f>
        <v>x</v>
      </c>
      <c r="W166" s="78">
        <f t="shared" si="38"/>
        <v>0.3</v>
      </c>
      <c r="X166" s="77">
        <f>IF('Indicator Data'!W168="No data","x",ROUND(IF('Indicator Data'!W168&gt;X$195,10,IF('Indicator Data'!W168&lt;X$194,0,10-(X$195-'Indicator Data'!W168)/(X$195-X$194)*10)),1))</f>
        <v>0.2</v>
      </c>
      <c r="Y166" s="77" t="str">
        <f>IF('Indicator Data'!X168="No data","x",ROUND(IF('Indicator Data'!X168&gt;Y$195,10,IF('Indicator Data'!X168&lt;Y$194,0,10-(Y$195-'Indicator Data'!X168)/(Y$195-Y$194)*10)),1))</f>
        <v>x</v>
      </c>
      <c r="Z166" s="78">
        <f t="shared" si="39"/>
        <v>0.2</v>
      </c>
      <c r="AA166" s="92">
        <f>('Indicator Data'!AI168+'Indicator Data'!AH168*0.5+'Indicator Data'!AG168*0.25)/1000</f>
        <v>0</v>
      </c>
      <c r="AB166" s="83">
        <f>AA166*1000/'Indicator Data'!BB168</f>
        <v>0</v>
      </c>
      <c r="AC166" s="78">
        <f t="shared" si="40"/>
        <v>0</v>
      </c>
      <c r="AD166" s="77">
        <f>IF('Indicator Data'!AM168="No data","x",ROUND(IF('Indicator Data'!AM168&lt;$AD$194,10,IF('Indicator Data'!AM168&gt;$AD$195,0,($AD$195-'Indicator Data'!AM168)/($AD$195-$AD$194)*10)),1))</f>
        <v>3.2</v>
      </c>
      <c r="AE166" s="77">
        <f>IF('Indicator Data'!AN168="No data","x",ROUND(IF('Indicator Data'!AN168&gt;$AE$195,10,IF('Indicator Data'!AN168&lt;$AE$194,0,10-($AE$195-'Indicator Data'!AN168)/($AE$195-$AE$194)*10)),1))</f>
        <v>0</v>
      </c>
      <c r="AF166" s="84">
        <f>IF('Indicator Data'!AO168="No data","x",ROUND(IF('Indicator Data'!AO168&gt;$AF$195,10,IF('Indicator Data'!AO168&lt;$AF$194,0,10-($AF$195-'Indicator Data'!AO168)/($AF$195-$AF$194)*10)),1))</f>
        <v>0.5</v>
      </c>
      <c r="AG166" s="84">
        <f>IF('Indicator Data'!AP168="No data","x",ROUND(IF('Indicator Data'!AP168&gt;$AG$195,10,IF('Indicator Data'!AP168&lt;$AG$194,0,10-($AG$195-'Indicator Data'!AP168)/($AG$195-$AG$194)*10)),1))</f>
        <v>3.4</v>
      </c>
      <c r="AH166" s="77">
        <f t="shared" si="41"/>
        <v>1.1000000000000001</v>
      </c>
      <c r="AI166" s="78">
        <f t="shared" si="42"/>
        <v>1.4</v>
      </c>
      <c r="AJ166" s="85">
        <f t="shared" si="43"/>
        <v>0.5</v>
      </c>
      <c r="AK166" s="86">
        <f t="shared" si="44"/>
        <v>4.3</v>
      </c>
    </row>
    <row r="167" spans="1:37" s="4" customFormat="1" x14ac:dyDescent="0.25">
      <c r="A167" s="131" t="s">
        <v>313</v>
      </c>
      <c r="B167" s="63" t="s">
        <v>312</v>
      </c>
      <c r="C167" s="77">
        <f>ROUND(IF('Indicator Data'!Q169="No data",IF((0.1233*LN('Indicator Data'!BA169)-0.4559)&gt;C$195,0,IF((0.1233*LN('Indicator Data'!BA169)-0.4559)&lt;C$194,10,(C$195-(0.1233*LN('Indicator Data'!BA169)-0.4559))/(C$195-C$194)*10)),IF('Indicator Data'!Q169&gt;C$195,0,IF('Indicator Data'!Q169&lt;C$194,10,(C$195-'Indicator Data'!Q169)/(C$195-C$194)*10))),1)</f>
        <v>0.5</v>
      </c>
      <c r="D167" s="77" t="str">
        <f>IF('Indicator Data'!R169="No data","x",ROUND((IF('Indicator Data'!R169&gt;D$195,10,IF('Indicator Data'!R169&lt;D$194,0,10-(D$195-'Indicator Data'!R169)/(D$195-D$194)*10))),1))</f>
        <v>x</v>
      </c>
      <c r="E167" s="78">
        <f t="shared" si="30"/>
        <v>0.5</v>
      </c>
      <c r="F167" s="77">
        <f>IF('Indicator Data'!AE169="No data","x",ROUND(IF('Indicator Data'!AE169&gt;F$195,10,IF('Indicator Data'!AE169&lt;F$194,0,10-(F$195-'Indicator Data'!AE169)/(F$195-F$194)*10)),1))</f>
        <v>0.4</v>
      </c>
      <c r="G167" s="77">
        <f>IF('Indicator Data'!AF169="No data","x",ROUND(IF('Indicator Data'!AF169&gt;G$195,10,IF('Indicator Data'!AF169&lt;G$194,0,10-(G$195-'Indicator Data'!AF169)/(G$195-G$194)*10)),1))</f>
        <v>1.8</v>
      </c>
      <c r="H167" s="78">
        <f t="shared" si="31"/>
        <v>1.1000000000000001</v>
      </c>
      <c r="I167" s="79">
        <f>SUM(IF('Indicator Data'!S169=0,0,'Indicator Data'!S169/1000000),SUM('Indicator Data'!T169:U169))</f>
        <v>0</v>
      </c>
      <c r="J167" s="79">
        <f>I167/'Indicator Data'!BB169*1000000</f>
        <v>0</v>
      </c>
      <c r="K167" s="77">
        <f t="shared" si="32"/>
        <v>0</v>
      </c>
      <c r="L167" s="77">
        <f>IF('Indicator Data'!V169="No data","x",ROUND(IF('Indicator Data'!V169&gt;L$195,10,IF('Indicator Data'!V169&lt;L$194,0,10-(L$195-'Indicator Data'!V169)/(L$195-L$194)*10)),1))</f>
        <v>0</v>
      </c>
      <c r="M167" s="78">
        <f t="shared" si="33"/>
        <v>0</v>
      </c>
      <c r="N167" s="80">
        <f t="shared" si="34"/>
        <v>0.5</v>
      </c>
      <c r="O167" s="92">
        <f>IF(AND('Indicator Data'!AJ169="No data",'Indicator Data'!AK169="No data"),0,SUM('Indicator Data'!AJ169:AL169)/1000)</f>
        <v>62.62</v>
      </c>
      <c r="P167" s="77">
        <f t="shared" si="35"/>
        <v>6</v>
      </c>
      <c r="Q167" s="81">
        <f>O167*1000/'Indicator Data'!BB169</f>
        <v>7.6456958651583487E-3</v>
      </c>
      <c r="R167" s="77">
        <f t="shared" si="36"/>
        <v>5.3</v>
      </c>
      <c r="S167" s="82">
        <f t="shared" si="37"/>
        <v>5.7</v>
      </c>
      <c r="T167" s="77">
        <f>IF('Indicator Data'!AB169="No data","x",ROUND(IF('Indicator Data'!AB169&gt;T$195,10,IF('Indicator Data'!AB169&lt;T$194,0,10-(T$195-'Indicator Data'!AB169)/(T$195-T$194)*10)),1))</f>
        <v>0.6</v>
      </c>
      <c r="U167" s="77">
        <f>IF('Indicator Data'!AA169="No data","x",ROUND(IF('Indicator Data'!AA169&gt;U$195,10,IF('Indicator Data'!AA169&lt;U$194,0,10-(U$195-'Indicator Data'!AA169)/(U$195-U$194)*10)),1))</f>
        <v>0.1</v>
      </c>
      <c r="V167" s="77" t="str">
        <f>IF('Indicator Data'!AD169="No data","x",ROUND(IF('Indicator Data'!AD169&gt;V$195,10,IF('Indicator Data'!AD169&lt;V$194,0,10-(V$195-'Indicator Data'!AD169)/(V$195-V$194)*10)),1))</f>
        <v>x</v>
      </c>
      <c r="W167" s="78">
        <f t="shared" si="38"/>
        <v>0.4</v>
      </c>
      <c r="X167" s="77">
        <f>IF('Indicator Data'!W169="No data","x",ROUND(IF('Indicator Data'!W169&gt;X$195,10,IF('Indicator Data'!W169&lt;X$194,0,10-(X$195-'Indicator Data'!W169)/(X$195-X$194)*10)),1))</f>
        <v>0.3</v>
      </c>
      <c r="Y167" s="77" t="str">
        <f>IF('Indicator Data'!X169="No data","x",ROUND(IF('Indicator Data'!X169&gt;Y$195,10,IF('Indicator Data'!X169&lt;Y$194,0,10-(Y$195-'Indicator Data'!X169)/(Y$195-Y$194)*10)),1))</f>
        <v>x</v>
      </c>
      <c r="Z167" s="78">
        <f t="shared" si="39"/>
        <v>0.3</v>
      </c>
      <c r="AA167" s="92">
        <f>('Indicator Data'!AI169+'Indicator Data'!AH169*0.5+'Indicator Data'!AG169*0.25)/1000</f>
        <v>2.1000000000000001E-2</v>
      </c>
      <c r="AB167" s="83">
        <f>AA167*1000/'Indicator Data'!BB169</f>
        <v>2.5640308714200786E-6</v>
      </c>
      <c r="AC167" s="78">
        <f t="shared" si="40"/>
        <v>0</v>
      </c>
      <c r="AD167" s="77">
        <f>IF('Indicator Data'!AM169="No data","x",ROUND(IF('Indicator Data'!AM169&lt;$AD$194,10,IF('Indicator Data'!AM169&gt;$AD$195,0,($AD$195-'Indicator Data'!AM169)/($AD$195-$AD$194)*10)),1))</f>
        <v>1.7</v>
      </c>
      <c r="AE167" s="77">
        <f>IF('Indicator Data'!AN169="No data","x",ROUND(IF('Indicator Data'!AN169&gt;$AE$195,10,IF('Indicator Data'!AN169&lt;$AE$194,0,10-($AE$195-'Indicator Data'!AN169)/($AE$195-$AE$194)*10)),1))</f>
        <v>0</v>
      </c>
      <c r="AF167" s="84">
        <f>IF('Indicator Data'!AO169="No data","x",ROUND(IF('Indicator Data'!AO169&gt;$AF$195,10,IF('Indicator Data'!AO169&lt;$AF$194,0,10-($AF$195-'Indicator Data'!AO169)/($AF$195-$AF$194)*10)),1))</f>
        <v>0.4</v>
      </c>
      <c r="AG167" s="84">
        <f>IF('Indicator Data'!AP169="No data","x",ROUND(IF('Indicator Data'!AP169&gt;$AG$195,10,IF('Indicator Data'!AP169&lt;$AG$194,0,10-($AG$195-'Indicator Data'!AP169)/($AG$195-$AG$194)*10)),1))</f>
        <v>3.3</v>
      </c>
      <c r="AH167" s="77">
        <f t="shared" si="41"/>
        <v>1</v>
      </c>
      <c r="AI167" s="78">
        <f t="shared" si="42"/>
        <v>0.9</v>
      </c>
      <c r="AJ167" s="85">
        <f t="shared" si="43"/>
        <v>0.4</v>
      </c>
      <c r="AK167" s="86">
        <f t="shared" si="44"/>
        <v>3.5</v>
      </c>
    </row>
    <row r="168" spans="1:37" s="4" customFormat="1" x14ac:dyDescent="0.25">
      <c r="A168" s="131" t="s">
        <v>886</v>
      </c>
      <c r="B168" s="63" t="s">
        <v>314</v>
      </c>
      <c r="C168" s="77">
        <f>ROUND(IF('Indicator Data'!Q170="No data",IF((0.1233*LN('Indicator Data'!BA170)-0.4559)&gt;C$195,0,IF((0.1233*LN('Indicator Data'!BA170)-0.4559)&lt;C$194,10,(C$195-(0.1233*LN('Indicator Data'!BA170)-0.4559))/(C$195-C$194)*10)),IF('Indicator Data'!Q170&gt;C$195,0,IF('Indicator Data'!Q170&lt;C$194,10,(C$195-'Indicator Data'!Q170)/(C$195-C$194)*10))),1)</f>
        <v>4.5</v>
      </c>
      <c r="D168" s="77">
        <f>IF('Indicator Data'!R170="No data","x",ROUND((IF('Indicator Data'!R170&gt;D$195,10,IF('Indicator Data'!R170&lt;D$194,0,10-(D$195-'Indicator Data'!R170)/(D$195-D$194)*10))),1))</f>
        <v>0</v>
      </c>
      <c r="E168" s="78">
        <f t="shared" si="30"/>
        <v>2.5</v>
      </c>
      <c r="F168" s="77">
        <f>IF('Indicator Data'!AE170="No data","x",ROUND(IF('Indicator Data'!AE170&gt;F$195,10,IF('Indicator Data'!AE170&lt;F$194,0,10-(F$195-'Indicator Data'!AE170)/(F$195-F$194)*10)),1))</f>
        <v>7.4</v>
      </c>
      <c r="G168" s="77">
        <f>IF('Indicator Data'!AF170="No data","x",ROUND(IF('Indicator Data'!AF170&gt;G$195,10,IF('Indicator Data'!AF170&lt;G$194,0,10-(G$195-'Indicator Data'!AF170)/(G$195-G$194)*10)),1))</f>
        <v>2.7</v>
      </c>
      <c r="H168" s="78">
        <f t="shared" si="31"/>
        <v>5.0999999999999996</v>
      </c>
      <c r="I168" s="79">
        <f>SUM(IF('Indicator Data'!S170=0,0,'Indicator Data'!S170/1000000),SUM('Indicator Data'!T170:U170))</f>
        <v>10303.029836</v>
      </c>
      <c r="J168" s="79">
        <f>I168/'Indicator Data'!BB170*1000000</f>
        <v>442.17611631013574</v>
      </c>
      <c r="K168" s="77">
        <f t="shared" si="32"/>
        <v>8.8000000000000007</v>
      </c>
      <c r="L168" s="77">
        <f>IF('Indicator Data'!V170="No data","x",ROUND(IF('Indicator Data'!V170&gt;L$195,10,IF('Indicator Data'!V170&lt;L$194,0,10-(L$195-'Indicator Data'!V170)/(L$195-L$194)*10)),1))</f>
        <v>0</v>
      </c>
      <c r="M168" s="78">
        <f t="shared" si="33"/>
        <v>4.4000000000000004</v>
      </c>
      <c r="N168" s="80">
        <f t="shared" si="34"/>
        <v>3.6</v>
      </c>
      <c r="O168" s="92">
        <f>IF(AND('Indicator Data'!AJ170="No data",'Indicator Data'!AK170="No data"),0,SUM('Indicator Data'!AJ170:AL170)/1000)</f>
        <v>8313.2139999999999</v>
      </c>
      <c r="P168" s="77">
        <f t="shared" si="35"/>
        <v>10</v>
      </c>
      <c r="Q168" s="81">
        <f>O168*1000/'Indicator Data'!BB170</f>
        <v>0.35677899987545458</v>
      </c>
      <c r="R168" s="77">
        <f t="shared" si="36"/>
        <v>10</v>
      </c>
      <c r="S168" s="82">
        <f t="shared" si="37"/>
        <v>10</v>
      </c>
      <c r="T168" s="77" t="str">
        <f>IF('Indicator Data'!AB170="No data","x",ROUND(IF('Indicator Data'!AB170&gt;T$195,10,IF('Indicator Data'!AB170&lt;T$194,0,10-(T$195-'Indicator Data'!AB170)/(T$195-T$194)*10)),1))</f>
        <v>x</v>
      </c>
      <c r="U168" s="77">
        <f>IF('Indicator Data'!AA170="No data","x",ROUND(IF('Indicator Data'!AA170&gt;U$195,10,IF('Indicator Data'!AA170&lt;U$194,0,10-(U$195-'Indicator Data'!AA170)/(U$195-U$194)*10)),1))</f>
        <v>0.3</v>
      </c>
      <c r="V168" s="77" t="str">
        <f>IF('Indicator Data'!AD170="No data","x",ROUND(IF('Indicator Data'!AD170&gt;V$195,10,IF('Indicator Data'!AD170&lt;V$194,0,10-(V$195-'Indicator Data'!AD170)/(V$195-V$194)*10)),1))</f>
        <v>x</v>
      </c>
      <c r="W168" s="78">
        <f t="shared" si="38"/>
        <v>0.3</v>
      </c>
      <c r="X168" s="77">
        <f>IF('Indicator Data'!W170="No data","x",ROUND(IF('Indicator Data'!W170&gt;X$195,10,IF('Indicator Data'!W170&lt;X$194,0,10-(X$195-'Indicator Data'!W170)/(X$195-X$194)*10)),1))</f>
        <v>1.1000000000000001</v>
      </c>
      <c r="Y168" s="77">
        <f>IF('Indicator Data'!X170="No data","x",ROUND(IF('Indicator Data'!X170&gt;Y$195,10,IF('Indicator Data'!X170&lt;Y$194,0,10-(Y$195-'Indicator Data'!X170)/(Y$195-Y$194)*10)),1))</f>
        <v>2.2000000000000002</v>
      </c>
      <c r="Z168" s="78">
        <f t="shared" si="39"/>
        <v>1.7</v>
      </c>
      <c r="AA168" s="92">
        <f>('Indicator Data'!AI170+'Indicator Data'!AH170*0.5+'Indicator Data'!AG170*0.25)/1000</f>
        <v>0</v>
      </c>
      <c r="AB168" s="83">
        <f>AA168*1000/'Indicator Data'!BB170</f>
        <v>0</v>
      </c>
      <c r="AC168" s="78">
        <f t="shared" si="40"/>
        <v>0</v>
      </c>
      <c r="AD168" s="77">
        <f>IF('Indicator Data'!AM170="No data","x",ROUND(IF('Indicator Data'!AM170&lt;$AD$194,10,IF('Indicator Data'!AM170&gt;$AD$195,0,($AD$195-'Indicator Data'!AM170)/($AD$195-$AD$194)*10)),1))</f>
        <v>2</v>
      </c>
      <c r="AE168" s="77">
        <f>IF('Indicator Data'!AN170="No data","x",ROUND(IF('Indicator Data'!AN170&gt;$AE$195,10,IF('Indicator Data'!AN170&lt;$AE$194,0,10-($AE$195-'Indicator Data'!AN170)/($AE$195-$AE$194)*10)),1))</f>
        <v>0</v>
      </c>
      <c r="AF168" s="84" t="str">
        <f>IF('Indicator Data'!AO170="No data","x",ROUND(IF('Indicator Data'!AO170&gt;$AF$195,10,IF('Indicator Data'!AO170&lt;$AF$194,0,10-($AF$195-'Indicator Data'!AO170)/($AF$195-$AF$194)*10)),1))</f>
        <v>x</v>
      </c>
      <c r="AG168" s="84" t="str">
        <f>IF('Indicator Data'!AP170="No data","x",ROUND(IF('Indicator Data'!AP170&gt;$AG$195,10,IF('Indicator Data'!AP170&lt;$AG$194,0,10-($AG$195-'Indicator Data'!AP170)/($AG$195-$AG$194)*10)),1))</f>
        <v>x</v>
      </c>
      <c r="AH168" s="77" t="str">
        <f t="shared" si="41"/>
        <v>x</v>
      </c>
      <c r="AI168" s="78">
        <f t="shared" si="42"/>
        <v>1</v>
      </c>
      <c r="AJ168" s="85">
        <f t="shared" si="43"/>
        <v>0.8</v>
      </c>
      <c r="AK168" s="86">
        <f t="shared" si="44"/>
        <v>7.7</v>
      </c>
    </row>
    <row r="169" spans="1:37" s="4" customFormat="1" x14ac:dyDescent="0.25">
      <c r="A169" s="131" t="s">
        <v>317</v>
      </c>
      <c r="B169" s="63" t="s">
        <v>316</v>
      </c>
      <c r="C169" s="77">
        <f>ROUND(IF('Indicator Data'!Q171="No data",IF((0.1233*LN('Indicator Data'!BA171)-0.4559)&gt;C$195,0,IF((0.1233*LN('Indicator Data'!BA171)-0.4559)&lt;C$194,10,(C$195-(0.1233*LN('Indicator Data'!BA171)-0.4559))/(C$195-C$194)*10)),IF('Indicator Data'!Q171&gt;C$195,0,IF('Indicator Data'!Q171&lt;C$194,10,(C$195-'Indicator Data'!Q171)/(C$195-C$194)*10))),1)</f>
        <v>5.3</v>
      </c>
      <c r="D169" s="77">
        <f>IF('Indicator Data'!R171="No data","x",ROUND((IF('Indicator Data'!R171&gt;D$195,10,IF('Indicator Data'!R171&lt;D$194,0,10-(D$195-'Indicator Data'!R171)/(D$195-D$194)*10))),1))</f>
        <v>0</v>
      </c>
      <c r="E169" s="78">
        <f t="shared" si="30"/>
        <v>3.1</v>
      </c>
      <c r="F169" s="77">
        <f>IF('Indicator Data'!AE171="No data","x",ROUND(IF('Indicator Data'!AE171&gt;F$195,10,IF('Indicator Data'!AE171&lt;F$194,0,10-(F$195-'Indicator Data'!AE171)/(F$195-F$194)*10)),1))</f>
        <v>5.0999999999999996</v>
      </c>
      <c r="G169" s="77">
        <f>IF('Indicator Data'!AF171="No data","x",ROUND(IF('Indicator Data'!AF171&gt;G$195,10,IF('Indicator Data'!AF171&lt;G$194,0,10-(G$195-'Indicator Data'!AF171)/(G$195-G$194)*10)),1))</f>
        <v>1.4</v>
      </c>
      <c r="H169" s="78">
        <f t="shared" si="31"/>
        <v>3.3</v>
      </c>
      <c r="I169" s="79">
        <f>SUM(IF('Indicator Data'!S171=0,0,'Indicator Data'!S171/1000000),SUM('Indicator Data'!T171:U171))</f>
        <v>794.49210600000004</v>
      </c>
      <c r="J169" s="79">
        <f>I169/'Indicator Data'!BB171*1000000</f>
        <v>94.481759249998845</v>
      </c>
      <c r="K169" s="77">
        <f t="shared" si="32"/>
        <v>1.9</v>
      </c>
      <c r="L169" s="77">
        <f>IF('Indicator Data'!V171="No data","x",ROUND(IF('Indicator Data'!V171&gt;L$195,10,IF('Indicator Data'!V171&lt;L$194,0,10-(L$195-'Indicator Data'!V171)/(L$195-L$194)*10)),1))</f>
        <v>3</v>
      </c>
      <c r="M169" s="78">
        <f t="shared" si="33"/>
        <v>2.5</v>
      </c>
      <c r="N169" s="80">
        <f t="shared" si="34"/>
        <v>3</v>
      </c>
      <c r="O169" s="92">
        <f>IF(AND('Indicator Data'!AJ171="No data",'Indicator Data'!AK171="No data"),0,SUM('Indicator Data'!AJ171:AL171)/1000)</f>
        <v>2.0259999999999998</v>
      </c>
      <c r="P169" s="77">
        <f t="shared" si="35"/>
        <v>1</v>
      </c>
      <c r="Q169" s="81">
        <f>O169*1000/'Indicator Data'!BB171</f>
        <v>2.409338529544781E-4</v>
      </c>
      <c r="R169" s="77">
        <f t="shared" si="36"/>
        <v>2.2000000000000002</v>
      </c>
      <c r="S169" s="82">
        <f t="shared" si="37"/>
        <v>1.6</v>
      </c>
      <c r="T169" s="77">
        <f>IF('Indicator Data'!AB171="No data","x",ROUND(IF('Indicator Data'!AB171&gt;T$195,10,IF('Indicator Data'!AB171&lt;T$194,0,10-(T$195-'Indicator Data'!AB171)/(T$195-T$194)*10)),1))</f>
        <v>0.6</v>
      </c>
      <c r="U169" s="77">
        <f>IF('Indicator Data'!AA171="No data","x",ROUND(IF('Indicator Data'!AA171&gt;U$195,10,IF('Indicator Data'!AA171&lt;U$194,0,10-(U$195-'Indicator Data'!AA171)/(U$195-U$194)*10)),1))</f>
        <v>1.8</v>
      </c>
      <c r="V169" s="77">
        <f>IF('Indicator Data'!AD171="No data","x",ROUND(IF('Indicator Data'!AD171&gt;V$195,10,IF('Indicator Data'!AD171&lt;V$194,0,10-(V$195-'Indicator Data'!AD171)/(V$195-V$194)*10)),1))</f>
        <v>0</v>
      </c>
      <c r="W169" s="78">
        <f t="shared" si="38"/>
        <v>0.8</v>
      </c>
      <c r="X169" s="77">
        <f>IF('Indicator Data'!W171="No data","x",ROUND(IF('Indicator Data'!W171&gt;X$195,10,IF('Indicator Data'!W171&lt;X$194,0,10-(X$195-'Indicator Data'!W171)/(X$195-X$194)*10)),1))</f>
        <v>3.7</v>
      </c>
      <c r="Y169" s="77">
        <f>IF('Indicator Data'!X171="No data","x",ROUND(IF('Indicator Data'!X171&gt;Y$195,10,IF('Indicator Data'!X171&lt;Y$194,0,10-(Y$195-'Indicator Data'!X171)/(Y$195-Y$194)*10)),1))</f>
        <v>3</v>
      </c>
      <c r="Z169" s="78">
        <f t="shared" si="39"/>
        <v>3.4</v>
      </c>
      <c r="AA169" s="92">
        <f>('Indicator Data'!AI171+'Indicator Data'!AH171*0.5+'Indicator Data'!AG171*0.25)/1000</f>
        <v>14.413500000000001</v>
      </c>
      <c r="AB169" s="83">
        <f>AA169*1000/'Indicator Data'!BB171</f>
        <v>1.7140671715495412E-3</v>
      </c>
      <c r="AC169" s="78">
        <f t="shared" si="40"/>
        <v>0.2</v>
      </c>
      <c r="AD169" s="77">
        <f>IF('Indicator Data'!AM171="No data","x",ROUND(IF('Indicator Data'!AM171&lt;$AD$194,10,IF('Indicator Data'!AM171&gt;$AD$195,0,($AD$195-'Indicator Data'!AM171)/($AD$195-$AD$194)*10)),1))</f>
        <v>7.1</v>
      </c>
      <c r="AE169" s="77">
        <f>IF('Indicator Data'!AN171="No data","x",ROUND(IF('Indicator Data'!AN171&gt;$AE$195,10,IF('Indicator Data'!AN171&lt;$AE$194,0,10-($AE$195-'Indicator Data'!AN171)/($AE$195-$AE$194)*10)),1))</f>
        <v>9.4</v>
      </c>
      <c r="AF169" s="84" t="str">
        <f>IF('Indicator Data'!AO171="No data","x",ROUND(IF('Indicator Data'!AO171&gt;$AF$195,10,IF('Indicator Data'!AO171&lt;$AF$194,0,10-($AF$195-'Indicator Data'!AO171)/($AF$195-$AF$194)*10)),1))</f>
        <v>x</v>
      </c>
      <c r="AG169" s="84" t="str">
        <f>IF('Indicator Data'!AP171="No data","x",ROUND(IF('Indicator Data'!AP171&gt;$AG$195,10,IF('Indicator Data'!AP171&lt;$AG$194,0,10-($AG$195-'Indicator Data'!AP171)/($AG$195-$AG$194)*10)),1))</f>
        <v>x</v>
      </c>
      <c r="AH169" s="77" t="str">
        <f t="shared" si="41"/>
        <v>x</v>
      </c>
      <c r="AI169" s="78">
        <f t="shared" si="42"/>
        <v>8.3000000000000007</v>
      </c>
      <c r="AJ169" s="85">
        <f t="shared" si="43"/>
        <v>4.0999999999999996</v>
      </c>
      <c r="AK169" s="86">
        <f t="shared" si="44"/>
        <v>2.9</v>
      </c>
    </row>
    <row r="170" spans="1:37" s="4" customFormat="1" x14ac:dyDescent="0.25">
      <c r="A170" s="131" t="s">
        <v>887</v>
      </c>
      <c r="B170" s="63" t="s">
        <v>318</v>
      </c>
      <c r="C170" s="77">
        <f>ROUND(IF('Indicator Data'!Q172="No data",IF((0.1233*LN('Indicator Data'!BA172)-0.4559)&gt;C$195,0,IF((0.1233*LN('Indicator Data'!BA172)-0.4559)&lt;C$194,10,(C$195-(0.1233*LN('Indicator Data'!BA172)-0.4559))/(C$195-C$194)*10)),IF('Indicator Data'!Q172&gt;C$195,0,IF('Indicator Data'!Q172&lt;C$194,10,(C$195-'Indicator Data'!Q172)/(C$195-C$194)*10))),1)</f>
        <v>7.1</v>
      </c>
      <c r="D170" s="77">
        <f>IF('Indicator Data'!R172="No data","x",ROUND((IF('Indicator Data'!R172&gt;D$195,10,IF('Indicator Data'!R172&lt;D$194,0,10-(D$195-'Indicator Data'!R172)/(D$195-D$194)*10))),1))</f>
        <v>6.3</v>
      </c>
      <c r="E170" s="78">
        <f t="shared" si="30"/>
        <v>6.7</v>
      </c>
      <c r="F170" s="77">
        <f>IF('Indicator Data'!AE172="No data","x",ROUND(IF('Indicator Data'!AE172&gt;F$195,10,IF('Indicator Data'!AE172&lt;F$194,0,10-(F$195-'Indicator Data'!AE172)/(F$195-F$194)*10)),1))</f>
        <v>7.4</v>
      </c>
      <c r="G170" s="77">
        <f>IF('Indicator Data'!AF172="No data","x",ROUND(IF('Indicator Data'!AF172&gt;G$195,10,IF('Indicator Data'!AF172&lt;G$194,0,10-(G$195-'Indicator Data'!AF172)/(G$195-G$194)*10)),1))</f>
        <v>3.2</v>
      </c>
      <c r="H170" s="78">
        <f t="shared" si="31"/>
        <v>5.3</v>
      </c>
      <c r="I170" s="79">
        <f>SUM(IF('Indicator Data'!S172=0,0,'Indicator Data'!S172/1000000),SUM('Indicator Data'!T172:U172))</f>
        <v>6328.6081749999994</v>
      </c>
      <c r="J170" s="79">
        <f>I170/'Indicator Data'!BB172*1000000</f>
        <v>124.68331354018332</v>
      </c>
      <c r="K170" s="77">
        <f t="shared" si="32"/>
        <v>2.5</v>
      </c>
      <c r="L170" s="77">
        <f>IF('Indicator Data'!V172="No data","x",ROUND(IF('Indicator Data'!V172&gt;L$195,10,IF('Indicator Data'!V172&lt;L$194,0,10-(L$195-'Indicator Data'!V172)/(L$195-L$194)*10)),1))</f>
        <v>5.3</v>
      </c>
      <c r="M170" s="78">
        <f t="shared" si="33"/>
        <v>3.9</v>
      </c>
      <c r="N170" s="80">
        <f t="shared" si="34"/>
        <v>5.7</v>
      </c>
      <c r="O170" s="92">
        <f>IF(AND('Indicator Data'!AJ172="No data",'Indicator Data'!AK172="No data"),0,SUM('Indicator Data'!AJ172:AL172)/1000)</f>
        <v>88.492000000000004</v>
      </c>
      <c r="P170" s="77">
        <f t="shared" si="35"/>
        <v>6.5</v>
      </c>
      <c r="Q170" s="81">
        <f>O170*1000/'Indicator Data'!BB172</f>
        <v>1.7434284880178891E-3</v>
      </c>
      <c r="R170" s="77">
        <f t="shared" si="36"/>
        <v>3.7</v>
      </c>
      <c r="S170" s="82">
        <f t="shared" si="37"/>
        <v>5.0999999999999996</v>
      </c>
      <c r="T170" s="77">
        <f>IF('Indicator Data'!AB172="No data","x",ROUND(IF('Indicator Data'!AB172&gt;T$195,10,IF('Indicator Data'!AB172&lt;T$194,0,10-(T$195-'Indicator Data'!AB172)/(T$195-T$194)*10)),1))</f>
        <v>10</v>
      </c>
      <c r="U170" s="77">
        <f>IF('Indicator Data'!AA172="No data","x",ROUND(IF('Indicator Data'!AA172&gt;U$195,10,IF('Indicator Data'!AA172&lt;U$194,0,10-(U$195-'Indicator Data'!AA172)/(U$195-U$194)*10)),1))</f>
        <v>3</v>
      </c>
      <c r="V170" s="77">
        <f>IF('Indicator Data'!AD172="No data","x",ROUND(IF('Indicator Data'!AD172&gt;V$195,10,IF('Indicator Data'!AD172&lt;V$194,0,10-(V$195-'Indicator Data'!AD172)/(V$195-V$194)*10)),1))</f>
        <v>7</v>
      </c>
      <c r="W170" s="78">
        <f t="shared" si="38"/>
        <v>6.7</v>
      </c>
      <c r="X170" s="77">
        <f>IF('Indicator Data'!W172="No data","x",ROUND(IF('Indicator Data'!W172&gt;X$195,10,IF('Indicator Data'!W172&lt;X$194,0,10-(X$195-'Indicator Data'!W172)/(X$195-X$194)*10)),1))</f>
        <v>4</v>
      </c>
      <c r="Y170" s="77">
        <f>IF('Indicator Data'!X172="No data","x",ROUND(IF('Indicator Data'!X172&gt;Y$195,10,IF('Indicator Data'!X172&lt;Y$194,0,10-(Y$195-'Indicator Data'!X172)/(Y$195-Y$194)*10)),1))</f>
        <v>3.6</v>
      </c>
      <c r="Z170" s="78">
        <f t="shared" si="39"/>
        <v>3.8</v>
      </c>
      <c r="AA170" s="92">
        <f>('Indicator Data'!AI172+'Indicator Data'!AH172*0.5+'Indicator Data'!AG172*0.25)/1000</f>
        <v>30.111999999999998</v>
      </c>
      <c r="AB170" s="83">
        <f>AA170*1000/'Indicator Data'!BB172</f>
        <v>5.9325270794190069E-4</v>
      </c>
      <c r="AC170" s="78">
        <f t="shared" si="40"/>
        <v>0.1</v>
      </c>
      <c r="AD170" s="77">
        <f>IF('Indicator Data'!AM172="No data","x",ROUND(IF('Indicator Data'!AM172&lt;$AD$194,10,IF('Indicator Data'!AM172&gt;$AD$195,0,($AD$195-'Indicator Data'!AM172)/($AD$195-$AD$194)*10)),1))</f>
        <v>6</v>
      </c>
      <c r="AE170" s="77">
        <f>IF('Indicator Data'!AN172="No data","x",ROUND(IF('Indicator Data'!AN172&gt;$AE$195,10,IF('Indicator Data'!AN172&lt;$AE$194,0,10-($AE$195-'Indicator Data'!AN172)/($AE$195-$AE$194)*10)),1))</f>
        <v>9</v>
      </c>
      <c r="AF170" s="84">
        <f>IF('Indicator Data'!AO172="No data","x",ROUND(IF('Indicator Data'!AO172&gt;$AF$195,10,IF('Indicator Data'!AO172&lt;$AF$194,0,10-($AF$195-'Indicator Data'!AO172)/($AF$195-$AF$194)*10)),1))</f>
        <v>10</v>
      </c>
      <c r="AG170" s="84">
        <f>IF('Indicator Data'!AP172="No data","x",ROUND(IF('Indicator Data'!AP172&gt;$AG$195,10,IF('Indicator Data'!AP172&lt;$AG$194,0,10-($AG$195-'Indicator Data'!AP172)/($AG$195-$AG$194)*10)),1))</f>
        <v>2.4</v>
      </c>
      <c r="AH170" s="77">
        <f t="shared" si="41"/>
        <v>8.5</v>
      </c>
      <c r="AI170" s="78">
        <f t="shared" si="42"/>
        <v>7.8</v>
      </c>
      <c r="AJ170" s="85">
        <f t="shared" si="43"/>
        <v>5.3</v>
      </c>
      <c r="AK170" s="86">
        <f t="shared" si="44"/>
        <v>5.2</v>
      </c>
    </row>
    <row r="171" spans="1:37" s="4" customFormat="1" x14ac:dyDescent="0.25">
      <c r="A171" s="131" t="s">
        <v>320</v>
      </c>
      <c r="B171" s="63" t="s">
        <v>319</v>
      </c>
      <c r="C171" s="77">
        <f>ROUND(IF('Indicator Data'!Q173="No data",IF((0.1233*LN('Indicator Data'!BA173)-0.4559)&gt;C$195,0,IF((0.1233*LN('Indicator Data'!BA173)-0.4559)&lt;C$194,10,(C$195-(0.1233*LN('Indicator Data'!BA173)-0.4559))/(C$195-C$194)*10)),IF('Indicator Data'!Q173&gt;C$195,0,IF('Indicator Data'!Q173&lt;C$194,10,(C$195-'Indicator Data'!Q173)/(C$195-C$194)*10))),1)</f>
        <v>3.5</v>
      </c>
      <c r="D171" s="77">
        <f>IF('Indicator Data'!R173="No data","x",ROUND((IF('Indicator Data'!R173&gt;D$195,10,IF('Indicator Data'!R173&lt;D$194,0,10-(D$195-'Indicator Data'!R173)/(D$195-D$194)*10))),1))</f>
        <v>0</v>
      </c>
      <c r="E171" s="78">
        <f t="shared" si="30"/>
        <v>1.9</v>
      </c>
      <c r="F171" s="77">
        <f>IF('Indicator Data'!AE173="No data","x",ROUND(IF('Indicator Data'!AE173&gt;F$195,10,IF('Indicator Data'!AE173&lt;F$194,0,10-(F$195-'Indicator Data'!AE173)/(F$195-F$194)*10)),1))</f>
        <v>4.9000000000000004</v>
      </c>
      <c r="G171" s="77">
        <f>IF('Indicator Data'!AF173="No data","x",ROUND(IF('Indicator Data'!AF173&gt;G$195,10,IF('Indicator Data'!AF173&lt;G$194,0,10-(G$195-'Indicator Data'!AF173)/(G$195-G$194)*10)),1))</f>
        <v>3.6</v>
      </c>
      <c r="H171" s="78">
        <f t="shared" si="31"/>
        <v>4.3</v>
      </c>
      <c r="I171" s="79">
        <f>SUM(IF('Indicator Data'!S173=0,0,'Indicator Data'!S173/1000000),SUM('Indicator Data'!T173:U173))</f>
        <v>-0.11493099999999856</v>
      </c>
      <c r="J171" s="79">
        <f>I171/'Indicator Data'!BB173*1000000</f>
        <v>-1.7096982858776097E-3</v>
      </c>
      <c r="K171" s="77">
        <f t="shared" si="32"/>
        <v>0</v>
      </c>
      <c r="L171" s="77">
        <f>IF('Indicator Data'!V173="No data","x",ROUND(IF('Indicator Data'!V173&gt;L$195,10,IF('Indicator Data'!V173&lt;L$194,0,10-(L$195-'Indicator Data'!V173)/(L$195-L$194)*10)),1))</f>
        <v>0</v>
      </c>
      <c r="M171" s="78">
        <f t="shared" si="33"/>
        <v>0</v>
      </c>
      <c r="N171" s="80">
        <f t="shared" si="34"/>
        <v>2</v>
      </c>
      <c r="O171" s="92">
        <f>IF(AND('Indicator Data'!AJ173="No data",'Indicator Data'!AK173="No data"),0,SUM('Indicator Data'!AJ173:AL173)/1000)</f>
        <v>165.238</v>
      </c>
      <c r="P171" s="77">
        <f t="shared" si="35"/>
        <v>7.4</v>
      </c>
      <c r="Q171" s="81">
        <f>O171*1000/'Indicator Data'!BB173</f>
        <v>2.45805853391903E-3</v>
      </c>
      <c r="R171" s="77">
        <f t="shared" si="36"/>
        <v>4</v>
      </c>
      <c r="S171" s="82">
        <f t="shared" si="37"/>
        <v>5.7</v>
      </c>
      <c r="T171" s="77">
        <f>IF('Indicator Data'!AB173="No data","x",ROUND(IF('Indicator Data'!AB173&gt;T$195,10,IF('Indicator Data'!AB173&lt;T$194,0,10-(T$195-'Indicator Data'!AB173)/(T$195-T$194)*10)),1))</f>
        <v>2.2000000000000002</v>
      </c>
      <c r="U171" s="77">
        <f>IF('Indicator Data'!AA173="No data","x",ROUND(IF('Indicator Data'!AA173&gt;U$195,10,IF('Indicator Data'!AA173&lt;U$194,0,10-(U$195-'Indicator Data'!AA173)/(U$195-U$194)*10)),1))</f>
        <v>2.2000000000000002</v>
      </c>
      <c r="V171" s="77">
        <f>IF('Indicator Data'!AD173="No data","x",ROUND(IF('Indicator Data'!AD173&gt;V$195,10,IF('Indicator Data'!AD173&lt;V$194,0,10-(V$195-'Indicator Data'!AD173)/(V$195-V$194)*10)),1))</f>
        <v>0</v>
      </c>
      <c r="W171" s="78">
        <f t="shared" si="38"/>
        <v>1.5</v>
      </c>
      <c r="X171" s="77">
        <f>IF('Indicator Data'!W173="No data","x",ROUND(IF('Indicator Data'!W173&gt;X$195,10,IF('Indicator Data'!W173&lt;X$194,0,10-(X$195-'Indicator Data'!W173)/(X$195-X$194)*10)),1))</f>
        <v>1</v>
      </c>
      <c r="Y171" s="77">
        <f>IF('Indicator Data'!X173="No data","x",ROUND(IF('Indicator Data'!X173&gt;Y$195,10,IF('Indicator Data'!X173&lt;Y$194,0,10-(Y$195-'Indicator Data'!X173)/(Y$195-Y$194)*10)),1))</f>
        <v>1.6</v>
      </c>
      <c r="Z171" s="78">
        <f t="shared" si="39"/>
        <v>1.3</v>
      </c>
      <c r="AA171" s="92">
        <f>('Indicator Data'!AI173+'Indicator Data'!AH173*0.5+'Indicator Data'!AG173*0.25)/1000</f>
        <v>575.40549999999996</v>
      </c>
      <c r="AB171" s="83">
        <f>AA171*1000/'Indicator Data'!BB173</f>
        <v>8.5596557676741805E-3</v>
      </c>
      <c r="AC171" s="78">
        <f t="shared" si="40"/>
        <v>0.9</v>
      </c>
      <c r="AD171" s="77">
        <f>IF('Indicator Data'!AM173="No data","x",ROUND(IF('Indicator Data'!AM173&lt;$AD$194,10,IF('Indicator Data'!AM173&gt;$AD$195,0,($AD$195-'Indicator Data'!AM173)/($AD$195-$AD$194)*10)),1))</f>
        <v>4.5</v>
      </c>
      <c r="AE171" s="77">
        <f>IF('Indicator Data'!AN173="No data","x",ROUND(IF('Indicator Data'!AN173&gt;$AE$195,10,IF('Indicator Data'!AN173&lt;$AE$194,0,10-($AE$195-'Indicator Data'!AN173)/($AE$195-$AE$194)*10)),1))</f>
        <v>0.8</v>
      </c>
      <c r="AF171" s="84">
        <f>IF('Indicator Data'!AO173="No data","x",ROUND(IF('Indicator Data'!AO173&gt;$AF$195,10,IF('Indicator Data'!AO173&lt;$AF$194,0,10-($AF$195-'Indicator Data'!AO173)/($AF$195-$AF$194)*10)),1))</f>
        <v>3.9</v>
      </c>
      <c r="AG171" s="84">
        <f>IF('Indicator Data'!AP173="No data","x",ROUND(IF('Indicator Data'!AP173&gt;$AG$195,10,IF('Indicator Data'!AP173&lt;$AG$194,0,10-($AG$195-'Indicator Data'!AP173)/($AG$195-$AG$194)*10)),1))</f>
        <v>1.4</v>
      </c>
      <c r="AH171" s="77">
        <f t="shared" si="41"/>
        <v>3.4</v>
      </c>
      <c r="AI171" s="78">
        <f t="shared" si="42"/>
        <v>2.9</v>
      </c>
      <c r="AJ171" s="85">
        <f t="shared" si="43"/>
        <v>1.7</v>
      </c>
      <c r="AK171" s="86">
        <f t="shared" si="44"/>
        <v>4</v>
      </c>
    </row>
    <row r="172" spans="1:37" s="4" customFormat="1" x14ac:dyDescent="0.25">
      <c r="A172" s="131" t="s">
        <v>998</v>
      </c>
      <c r="B172" s="63" t="s">
        <v>187</v>
      </c>
      <c r="C172" s="77">
        <f>ROUND(IF('Indicator Data'!Q174="No data",IF((0.1233*LN('Indicator Data'!BA174)-0.4559)&gt;C$195,0,IF((0.1233*LN('Indicator Data'!BA174)-0.4559)&lt;C$194,10,(C$195-(0.1233*LN('Indicator Data'!BA174)-0.4559))/(C$195-C$194)*10)),IF('Indicator Data'!Q174&gt;C$195,0,IF('Indicator Data'!Q174&lt;C$194,10,(C$195-'Indicator Data'!Q174)/(C$195-C$194)*10))),1)</f>
        <v>3.4</v>
      </c>
      <c r="D172" s="77">
        <f>IF('Indicator Data'!R174="No data","x",ROUND((IF('Indicator Data'!R174&gt;D$195,10,IF('Indicator Data'!R174&lt;D$194,0,10-(D$195-'Indicator Data'!R174)/(D$195-D$194)*10))),1))</f>
        <v>0</v>
      </c>
      <c r="E172" s="78">
        <f t="shared" si="30"/>
        <v>1.9</v>
      </c>
      <c r="F172" s="77">
        <f>IF('Indicator Data'!AE174="No data","x",ROUND(IF('Indicator Data'!AE174&gt;F$195,10,IF('Indicator Data'!AE174&lt;F$194,0,10-(F$195-'Indicator Data'!AE174)/(F$195-F$194)*10)),1))</f>
        <v>2.2000000000000002</v>
      </c>
      <c r="G172" s="77">
        <f>IF('Indicator Data'!AF174="No data","x",ROUND(IF('Indicator Data'!AF174&gt;G$195,10,IF('Indicator Data'!AF174&lt;G$194,0,10-(G$195-'Indicator Data'!AF174)/(G$195-G$194)*10)),1))</f>
        <v>4.8</v>
      </c>
      <c r="H172" s="78">
        <f t="shared" si="31"/>
        <v>3.5</v>
      </c>
      <c r="I172" s="79">
        <f>SUM(IF('Indicator Data'!S174=0,0,'Indicator Data'!S174/1000000),SUM('Indicator Data'!T174:U174))</f>
        <v>401.38</v>
      </c>
      <c r="J172" s="79">
        <f>I172/'Indicator Data'!BB174*1000000</f>
        <v>190.3687760679253</v>
      </c>
      <c r="K172" s="77">
        <f t="shared" si="32"/>
        <v>3.8</v>
      </c>
      <c r="L172" s="77">
        <f>IF('Indicator Data'!V174="No data","x",ROUND(IF('Indicator Data'!V174&gt;L$195,10,IF('Indicator Data'!V174&lt;L$194,0,10-(L$195-'Indicator Data'!V174)/(L$195-L$194)*10)),1))</f>
        <v>1.6</v>
      </c>
      <c r="M172" s="78">
        <f t="shared" si="33"/>
        <v>2.7</v>
      </c>
      <c r="N172" s="80">
        <f t="shared" si="34"/>
        <v>2.5</v>
      </c>
      <c r="O172" s="92">
        <f>IF(AND('Indicator Data'!AJ174="No data",'Indicator Data'!AK174="No data"),0,SUM('Indicator Data'!AJ174:AL174)/1000)</f>
        <v>0.88300000000000001</v>
      </c>
      <c r="P172" s="77">
        <f t="shared" si="35"/>
        <v>0</v>
      </c>
      <c r="Q172" s="81">
        <f>O172*1000/'Indicator Data'!BB174</f>
        <v>4.1879423306586782E-4</v>
      </c>
      <c r="R172" s="77">
        <f t="shared" si="36"/>
        <v>2.6</v>
      </c>
      <c r="S172" s="82">
        <f t="shared" si="37"/>
        <v>1.3</v>
      </c>
      <c r="T172" s="77">
        <f>IF('Indicator Data'!AB174="No data","x",ROUND(IF('Indicator Data'!AB174&gt;T$195,10,IF('Indicator Data'!AB174&lt;T$194,0,10-(T$195-'Indicator Data'!AB174)/(T$195-T$194)*10)),1))</f>
        <v>0.2</v>
      </c>
      <c r="U172" s="77">
        <f>IF('Indicator Data'!AA174="No data","x",ROUND(IF('Indicator Data'!AA174&gt;U$195,10,IF('Indicator Data'!AA174&lt;U$194,0,10-(U$195-'Indicator Data'!AA174)/(U$195-U$194)*10)),1))</f>
        <v>0.3</v>
      </c>
      <c r="V172" s="77" t="str">
        <f>IF('Indicator Data'!AD174="No data","x",ROUND(IF('Indicator Data'!AD174&gt;V$195,10,IF('Indicator Data'!AD174&lt;V$194,0,10-(V$195-'Indicator Data'!AD174)/(V$195-V$194)*10)),1))</f>
        <v>x</v>
      </c>
      <c r="W172" s="78">
        <f t="shared" si="38"/>
        <v>0.3</v>
      </c>
      <c r="X172" s="77">
        <f>IF('Indicator Data'!W174="No data","x",ROUND(IF('Indicator Data'!W174&gt;X$195,10,IF('Indicator Data'!W174&lt;X$194,0,10-(X$195-'Indicator Data'!W174)/(X$195-X$194)*10)),1))</f>
        <v>0.5</v>
      </c>
      <c r="Y172" s="77">
        <f>IF('Indicator Data'!X174="No data","x",ROUND(IF('Indicator Data'!X174&gt;Y$195,10,IF('Indicator Data'!X174&lt;Y$194,0,10-(Y$195-'Indicator Data'!X174)/(Y$195-Y$194)*10)),1))</f>
        <v>0.4</v>
      </c>
      <c r="Z172" s="78">
        <f t="shared" si="39"/>
        <v>0.5</v>
      </c>
      <c r="AA172" s="92">
        <f>('Indicator Data'!AI174+'Indicator Data'!AH174*0.5+'Indicator Data'!AG174*0.25)/1000</f>
        <v>175.15</v>
      </c>
      <c r="AB172" s="83">
        <f>AA172*1000/'Indicator Data'!BB174</f>
        <v>8.3071132413914783E-2</v>
      </c>
      <c r="AC172" s="78">
        <f t="shared" si="40"/>
        <v>8.3000000000000007</v>
      </c>
      <c r="AD172" s="77">
        <f>IF('Indicator Data'!AM174="No data","x",ROUND(IF('Indicator Data'!AM174&lt;$AD$194,10,IF('Indicator Data'!AM174&gt;$AD$195,0,($AD$195-'Indicator Data'!AM174)/($AD$195-$AD$194)*10)),1))</f>
        <v>4.0999999999999996</v>
      </c>
      <c r="AE172" s="77">
        <f>IF('Indicator Data'!AN174="No data","x",ROUND(IF('Indicator Data'!AN174&gt;$AE$195,10,IF('Indicator Data'!AN174&lt;$AE$194,0,10-($AE$195-'Indicator Data'!AN174)/($AE$195-$AE$194)*10)),1))</f>
        <v>0</v>
      </c>
      <c r="AF172" s="84">
        <f>IF('Indicator Data'!AO174="No data","x",ROUND(IF('Indicator Data'!AO174&gt;$AF$195,10,IF('Indicator Data'!AO174&lt;$AF$194,0,10-($AF$195-'Indicator Data'!AO174)/($AF$195-$AF$194)*10)),1))</f>
        <v>4.5</v>
      </c>
      <c r="AG172" s="84">
        <f>IF('Indicator Data'!AP174="No data","x",ROUND(IF('Indicator Data'!AP174&gt;$AG$195,10,IF('Indicator Data'!AP174&lt;$AG$194,0,10-($AG$195-'Indicator Data'!AP174)/($AG$195-$AG$194)*10)),1))</f>
        <v>4</v>
      </c>
      <c r="AH172" s="77">
        <f t="shared" si="41"/>
        <v>4.4000000000000004</v>
      </c>
      <c r="AI172" s="78">
        <f t="shared" si="42"/>
        <v>2.8</v>
      </c>
      <c r="AJ172" s="85">
        <f t="shared" si="43"/>
        <v>3.9</v>
      </c>
      <c r="AK172" s="86">
        <f t="shared" si="44"/>
        <v>2.7</v>
      </c>
    </row>
    <row r="173" spans="1:37" s="4" customFormat="1" x14ac:dyDescent="0.25">
      <c r="A173" s="131" t="s">
        <v>373</v>
      </c>
      <c r="B173" s="63" t="s">
        <v>91</v>
      </c>
      <c r="C173" s="77">
        <f>ROUND(IF('Indicator Data'!Q175="No data",IF((0.1233*LN('Indicator Data'!BA175)-0.4559)&gt;C$195,0,IF((0.1233*LN('Indicator Data'!BA175)-0.4559)&lt;C$194,10,(C$195-(0.1233*LN('Indicator Data'!BA175)-0.4559))/(C$195-C$194)*10)),IF('Indicator Data'!Q175&gt;C$195,0,IF('Indicator Data'!Q175&lt;C$194,10,(C$195-'Indicator Data'!Q175)/(C$195-C$194)*10))),1)</f>
        <v>5.0999999999999996</v>
      </c>
      <c r="D173" s="77">
        <f>IF('Indicator Data'!R175="No data","x",ROUND((IF('Indicator Data'!R175&gt;D$195,10,IF('Indicator Data'!R175&lt;D$194,0,10-(D$195-'Indicator Data'!R175)/(D$195-D$194)*10))),1))</f>
        <v>6</v>
      </c>
      <c r="E173" s="78">
        <f t="shared" si="30"/>
        <v>5.6</v>
      </c>
      <c r="F173" s="77" t="str">
        <f>IF('Indicator Data'!AE175="No data","x",ROUND(IF('Indicator Data'!AE175&gt;F$195,10,IF('Indicator Data'!AE175&lt;F$194,0,10-(F$195-'Indicator Data'!AE175)/(F$195-F$194)*10)),1))</f>
        <v>x</v>
      </c>
      <c r="G173" s="77">
        <f>IF('Indicator Data'!AF175="No data","x",ROUND(IF('Indicator Data'!AF175&gt;G$195,10,IF('Indicator Data'!AF175&lt;G$194,0,10-(G$195-'Indicator Data'!AF175)/(G$195-G$194)*10)),1))</f>
        <v>1.4</v>
      </c>
      <c r="H173" s="78">
        <f t="shared" si="31"/>
        <v>1.4</v>
      </c>
      <c r="I173" s="79">
        <f>SUM(IF('Indicator Data'!S175=0,0,'Indicator Data'!S175/1000000),SUM('Indicator Data'!T175:U175))</f>
        <v>547.49490400000002</v>
      </c>
      <c r="J173" s="79">
        <f>I173/'Indicator Data'!BB175*1000000</f>
        <v>451.68859184873946</v>
      </c>
      <c r="K173" s="77">
        <f t="shared" si="32"/>
        <v>9</v>
      </c>
      <c r="L173" s="77">
        <f>IF('Indicator Data'!V175="No data","x",ROUND(IF('Indicator Data'!V175&gt;L$195,10,IF('Indicator Data'!V175&lt;L$194,0,10-(L$195-'Indicator Data'!V175)/(L$195-L$194)*10)),1))</f>
        <v>3.2</v>
      </c>
      <c r="M173" s="78">
        <f t="shared" si="33"/>
        <v>6.1</v>
      </c>
      <c r="N173" s="80">
        <f t="shared" si="34"/>
        <v>4.7</v>
      </c>
      <c r="O173" s="92">
        <f>IF(AND('Indicator Data'!AJ175="No data",'Indicator Data'!AK175="No data"),0,SUM('Indicator Data'!AJ175:AL175)/1000)</f>
        <v>0.9</v>
      </c>
      <c r="P173" s="77">
        <f t="shared" si="35"/>
        <v>0</v>
      </c>
      <c r="Q173" s="81">
        <f>O173*1000/'Indicator Data'!BB175</f>
        <v>7.4250870591457681E-4</v>
      </c>
      <c r="R173" s="77">
        <f t="shared" si="36"/>
        <v>3</v>
      </c>
      <c r="S173" s="82">
        <f t="shared" si="37"/>
        <v>1.5</v>
      </c>
      <c r="T173" s="77" t="str">
        <f>IF('Indicator Data'!AB175="No data","x",ROUND(IF('Indicator Data'!AB175&gt;T$195,10,IF('Indicator Data'!AB175&lt;T$194,0,10-(T$195-'Indicator Data'!AB175)/(T$195-T$194)*10)),1))</f>
        <v>x</v>
      </c>
      <c r="U173" s="77">
        <f>IF('Indicator Data'!AA175="No data","x",ROUND(IF('Indicator Data'!AA175&gt;U$195,10,IF('Indicator Data'!AA175&lt;U$194,0,10-(U$195-'Indicator Data'!AA175)/(U$195-U$194)*10)),1))</f>
        <v>9.1</v>
      </c>
      <c r="V173" s="77">
        <f>IF('Indicator Data'!AD175="No data","x",ROUND(IF('Indicator Data'!AD175&gt;V$195,10,IF('Indicator Data'!AD175&lt;V$194,0,10-(V$195-'Indicator Data'!AD175)/(V$195-V$194)*10)),1))</f>
        <v>9</v>
      </c>
      <c r="W173" s="78">
        <f t="shared" si="38"/>
        <v>9.1</v>
      </c>
      <c r="X173" s="77">
        <f>IF('Indicator Data'!W175="No data","x",ROUND(IF('Indicator Data'!W175&gt;X$195,10,IF('Indicator Data'!W175&lt;X$194,0,10-(X$195-'Indicator Data'!W175)/(X$195-X$194)*10)),1))</f>
        <v>4.2</v>
      </c>
      <c r="Y173" s="77">
        <f>IF('Indicator Data'!X175="No data","x",ROUND(IF('Indicator Data'!X175&gt;Y$195,10,IF('Indicator Data'!X175&lt;Y$194,0,10-(Y$195-'Indicator Data'!X175)/(Y$195-Y$194)*10)),1))</f>
        <v>10</v>
      </c>
      <c r="Z173" s="78">
        <f t="shared" si="39"/>
        <v>7.1</v>
      </c>
      <c r="AA173" s="92">
        <f>('Indicator Data'!AI175+'Indicator Data'!AH175*0.5+'Indicator Data'!AG175*0.25)/1000</f>
        <v>9.8500000000000004E-2</v>
      </c>
      <c r="AB173" s="83">
        <f>AA173*1000/'Indicator Data'!BB175</f>
        <v>8.126345281398425E-5</v>
      </c>
      <c r="AC173" s="78">
        <f t="shared" si="40"/>
        <v>0</v>
      </c>
      <c r="AD173" s="77">
        <f>IF('Indicator Data'!AM175="No data","x",ROUND(IF('Indicator Data'!AM175&lt;$AD$194,10,IF('Indicator Data'!AM175&gt;$AD$195,0,($AD$195-'Indicator Data'!AM175)/($AD$195-$AD$194)*10)),1))</f>
        <v>5.9</v>
      </c>
      <c r="AE173" s="77">
        <f>IF('Indicator Data'!AN175="No data","x",ROUND(IF('Indicator Data'!AN175&gt;$AE$195,10,IF('Indicator Data'!AN175&lt;$AE$194,0,10-($AE$195-'Indicator Data'!AN175)/($AE$195-$AE$194)*10)),1))</f>
        <v>7.3</v>
      </c>
      <c r="AF173" s="84" t="str">
        <f>IF('Indicator Data'!AO175="No data","x",ROUND(IF('Indicator Data'!AO175&gt;$AF$195,10,IF('Indicator Data'!AO175&lt;$AF$194,0,10-($AF$195-'Indicator Data'!AO175)/($AF$195-$AF$194)*10)),1))</f>
        <v>x</v>
      </c>
      <c r="AG173" s="84" t="str">
        <f>IF('Indicator Data'!AP175="No data","x",ROUND(IF('Indicator Data'!AP175&gt;$AG$195,10,IF('Indicator Data'!AP175&lt;$AG$194,0,10-($AG$195-'Indicator Data'!AP175)/($AG$195-$AG$194)*10)),1))</f>
        <v>x</v>
      </c>
      <c r="AH173" s="77" t="str">
        <f t="shared" si="41"/>
        <v>x</v>
      </c>
      <c r="AI173" s="78">
        <f t="shared" si="42"/>
        <v>6.6</v>
      </c>
      <c r="AJ173" s="85">
        <f t="shared" si="43"/>
        <v>6.6</v>
      </c>
      <c r="AK173" s="86">
        <f t="shared" si="44"/>
        <v>4.5</v>
      </c>
    </row>
    <row r="174" spans="1:37" s="4" customFormat="1" x14ac:dyDescent="0.25">
      <c r="A174" s="131" t="s">
        <v>322</v>
      </c>
      <c r="B174" s="63" t="s">
        <v>321</v>
      </c>
      <c r="C174" s="77">
        <f>ROUND(IF('Indicator Data'!Q176="No data",IF((0.1233*LN('Indicator Data'!BA176)-0.4559)&gt;C$195,0,IF((0.1233*LN('Indicator Data'!BA176)-0.4559)&lt;C$194,10,(C$195-(0.1233*LN('Indicator Data'!BA176)-0.4559))/(C$195-C$194)*10)),IF('Indicator Data'!Q176&gt;C$195,0,IF('Indicator Data'!Q176&lt;C$194,10,(C$195-'Indicator Data'!Q176)/(C$195-C$194)*10))),1)</f>
        <v>7.3</v>
      </c>
      <c r="D174" s="77">
        <f>IF('Indicator Data'!R176="No data","x",ROUND((IF('Indicator Data'!R176&gt;D$195,10,IF('Indicator Data'!R176&lt;D$194,0,10-(D$195-'Indicator Data'!R176)/(D$195-D$194)*10))),1))</f>
        <v>4.7</v>
      </c>
      <c r="E174" s="78">
        <f t="shared" si="30"/>
        <v>6.2</v>
      </c>
      <c r="F174" s="77">
        <f>IF('Indicator Data'!AE176="No data","x",ROUND(IF('Indicator Data'!AE176&gt;F$195,10,IF('Indicator Data'!AE176&lt;F$194,0,10-(F$195-'Indicator Data'!AE176)/(F$195-F$194)*10)),1))</f>
        <v>7.7</v>
      </c>
      <c r="G174" s="77">
        <f>IF('Indicator Data'!AF176="No data","x",ROUND(IF('Indicator Data'!AF176&gt;G$195,10,IF('Indicator Data'!AF176&lt;G$194,0,10-(G$195-'Indicator Data'!AF176)/(G$195-G$194)*10)),1))</f>
        <v>5.2</v>
      </c>
      <c r="H174" s="78">
        <f t="shared" si="31"/>
        <v>6.5</v>
      </c>
      <c r="I174" s="79">
        <f>SUM(IF('Indicator Data'!S176=0,0,'Indicator Data'!S176/1000000),SUM('Indicator Data'!T176:U176))</f>
        <v>467.63486800000004</v>
      </c>
      <c r="J174" s="79">
        <f>I174/'Indicator Data'!BB176*1000000</f>
        <v>66.869519782235542</v>
      </c>
      <c r="K174" s="77">
        <f t="shared" si="32"/>
        <v>1.3</v>
      </c>
      <c r="L174" s="77">
        <f>IF('Indicator Data'!V176="No data","x",ROUND(IF('Indicator Data'!V176&gt;L$195,10,IF('Indicator Data'!V176&lt;L$194,0,10-(L$195-'Indicator Data'!V176)/(L$195-L$194)*10)),1))</f>
        <v>4</v>
      </c>
      <c r="M174" s="78">
        <f t="shared" si="33"/>
        <v>2.7</v>
      </c>
      <c r="N174" s="80">
        <f t="shared" si="34"/>
        <v>5.4</v>
      </c>
      <c r="O174" s="92">
        <f>IF(AND('Indicator Data'!AJ176="No data",'Indicator Data'!AK176="No data"),0,SUM('Indicator Data'!AJ176:AL176)/1000)</f>
        <v>23.306000000000001</v>
      </c>
      <c r="P174" s="77">
        <f t="shared" si="35"/>
        <v>4.5999999999999996</v>
      </c>
      <c r="Q174" s="81">
        <f>O174*1000/'Indicator Data'!BB176</f>
        <v>3.3326450499939655E-3</v>
      </c>
      <c r="R174" s="77">
        <f t="shared" si="36"/>
        <v>4.3</v>
      </c>
      <c r="S174" s="82">
        <f t="shared" si="37"/>
        <v>4.5</v>
      </c>
      <c r="T174" s="77">
        <f>IF('Indicator Data'!AB176="No data","x",ROUND(IF('Indicator Data'!AB176&gt;T$195,10,IF('Indicator Data'!AB176&lt;T$194,0,10-(T$195-'Indicator Data'!AB176)/(T$195-T$194)*10)),1))</f>
        <v>4.5999999999999996</v>
      </c>
      <c r="U174" s="77">
        <f>IF('Indicator Data'!AA176="No data","x",ROUND(IF('Indicator Data'!AA176&gt;U$195,10,IF('Indicator Data'!AA176&lt;U$194,0,10-(U$195-'Indicator Data'!AA176)/(U$195-U$194)*10)),1))</f>
        <v>1.3</v>
      </c>
      <c r="V174" s="77">
        <f>IF('Indicator Data'!AD176="No data","x",ROUND(IF('Indicator Data'!AD176&gt;V$195,10,IF('Indicator Data'!AD176&lt;V$194,0,10-(V$195-'Indicator Data'!AD176)/(V$195-V$194)*10)),1))</f>
        <v>7.3</v>
      </c>
      <c r="W174" s="78">
        <f t="shared" si="38"/>
        <v>4.4000000000000004</v>
      </c>
      <c r="X174" s="77">
        <f>IF('Indicator Data'!W176="No data","x",ROUND(IF('Indicator Data'!W176&gt;X$195,10,IF('Indicator Data'!W176&lt;X$194,0,10-(X$195-'Indicator Data'!W176)/(X$195-X$194)*10)),1))</f>
        <v>6.5</v>
      </c>
      <c r="Y174" s="77">
        <f>IF('Indicator Data'!X176="No data","x",ROUND(IF('Indicator Data'!X176&gt;Y$195,10,IF('Indicator Data'!X176&lt;Y$194,0,10-(Y$195-'Indicator Data'!X176)/(Y$195-Y$194)*10)),1))</f>
        <v>4.5999999999999996</v>
      </c>
      <c r="Z174" s="78">
        <f t="shared" si="39"/>
        <v>5.6</v>
      </c>
      <c r="AA174" s="92">
        <f>('Indicator Data'!AI176+'Indicator Data'!AH176*0.5+'Indicator Data'!AG176*0.25)/1000</f>
        <v>0</v>
      </c>
      <c r="AB174" s="83">
        <f>AA174*1000/'Indicator Data'!BB176</f>
        <v>0</v>
      </c>
      <c r="AC174" s="78">
        <f t="shared" si="40"/>
        <v>0</v>
      </c>
      <c r="AD174" s="77">
        <f>IF('Indicator Data'!AM176="No data","x",ROUND(IF('Indicator Data'!AM176&lt;$AD$194,10,IF('Indicator Data'!AM176&gt;$AD$195,0,($AD$195-'Indicator Data'!AM176)/($AD$195-$AD$194)*10)),1))</f>
        <v>3.7</v>
      </c>
      <c r="AE174" s="77">
        <f>IF('Indicator Data'!AN176="No data","x",ROUND(IF('Indicator Data'!AN176&gt;$AE$195,10,IF('Indicator Data'!AN176&lt;$AE$194,0,10-($AE$195-'Indicator Data'!AN176)/($AE$195-$AE$194)*10)),1))</f>
        <v>2.1</v>
      </c>
      <c r="AF174" s="84">
        <f>IF('Indicator Data'!AO176="No data","x",ROUND(IF('Indicator Data'!AO176&gt;$AF$195,10,IF('Indicator Data'!AO176&lt;$AF$194,0,10-($AF$195-'Indicator Data'!AO176)/($AF$195-$AF$194)*10)),1))</f>
        <v>6.5</v>
      </c>
      <c r="AG174" s="84">
        <f>IF('Indicator Data'!AP176="No data","x",ROUND(IF('Indicator Data'!AP176&gt;$AG$195,10,IF('Indicator Data'!AP176&lt;$AG$194,0,10-($AG$195-'Indicator Data'!AP176)/($AG$195-$AG$194)*10)),1))</f>
        <v>7.8</v>
      </c>
      <c r="AH174" s="77">
        <f t="shared" si="41"/>
        <v>6.8</v>
      </c>
      <c r="AI174" s="78">
        <f t="shared" si="42"/>
        <v>4.2</v>
      </c>
      <c r="AJ174" s="85">
        <f t="shared" si="43"/>
        <v>3.8</v>
      </c>
      <c r="AK174" s="86">
        <f t="shared" si="44"/>
        <v>4.2</v>
      </c>
    </row>
    <row r="175" spans="1:37" s="4" customFormat="1" x14ac:dyDescent="0.25">
      <c r="A175" s="131" t="s">
        <v>324</v>
      </c>
      <c r="B175" s="63" t="s">
        <v>323</v>
      </c>
      <c r="C175" s="77">
        <f>ROUND(IF('Indicator Data'!Q177="No data",IF((0.1233*LN('Indicator Data'!BA177)-0.4559)&gt;C$195,0,IF((0.1233*LN('Indicator Data'!BA177)-0.4559)&lt;C$194,10,(C$195-(0.1233*LN('Indicator Data'!BA177)-0.4559))/(C$195-C$194)*10)),IF('Indicator Data'!Q177&gt;C$195,0,IF('Indicator Data'!Q177&lt;C$194,10,(C$195-'Indicator Data'!Q177)/(C$195-C$194)*10))),1)</f>
        <v>3.8</v>
      </c>
      <c r="D175" s="77" t="str">
        <f>IF('Indicator Data'!R177="No data","x",ROUND((IF('Indicator Data'!R177&gt;D$195,10,IF('Indicator Data'!R177&lt;D$194,0,10-(D$195-'Indicator Data'!R177)/(D$195-D$194)*10))),1))</f>
        <v>x</v>
      </c>
      <c r="E175" s="78">
        <f t="shared" si="30"/>
        <v>3.8</v>
      </c>
      <c r="F175" s="77">
        <f>IF('Indicator Data'!AE177="No data","x",ROUND(IF('Indicator Data'!AE177&gt;F$195,10,IF('Indicator Data'!AE177&lt;F$194,0,10-(F$195-'Indicator Data'!AE177)/(F$195-F$194)*10)),1))</f>
        <v>6.1</v>
      </c>
      <c r="G175" s="77" t="str">
        <f>IF('Indicator Data'!AF177="No data","x",ROUND(IF('Indicator Data'!AF177&gt;G$195,10,IF('Indicator Data'!AF177&lt;G$194,0,10-(G$195-'Indicator Data'!AF177)/(G$195-G$194)*10)),1))</f>
        <v>x</v>
      </c>
      <c r="H175" s="78">
        <f t="shared" si="31"/>
        <v>6.1</v>
      </c>
      <c r="I175" s="79">
        <f>SUM(IF('Indicator Data'!S177=0,0,'Indicator Data'!S177/1000000),SUM('Indicator Data'!T177:U177))</f>
        <v>160.63923600000001</v>
      </c>
      <c r="J175" s="79">
        <f>I175/'Indicator Data'!BB177*1000000</f>
        <v>1518.5876236032595</v>
      </c>
      <c r="K175" s="77">
        <f t="shared" si="32"/>
        <v>10</v>
      </c>
      <c r="L175" s="77">
        <f>IF('Indicator Data'!V177="No data","x",ROUND(IF('Indicator Data'!V177&gt;L$195,10,IF('Indicator Data'!V177&lt;L$194,0,10-(L$195-'Indicator Data'!V177)/(L$195-L$194)*10)),1))</f>
        <v>10</v>
      </c>
      <c r="M175" s="78">
        <f t="shared" si="33"/>
        <v>10</v>
      </c>
      <c r="N175" s="80">
        <f t="shared" si="34"/>
        <v>5.9</v>
      </c>
      <c r="O175" s="92">
        <f>IF(AND('Indicator Data'!AJ177="No data",'Indicator Data'!AK177="No data"),0,SUM('Indicator Data'!AJ177:AL177)/1000)</f>
        <v>0</v>
      </c>
      <c r="P175" s="77">
        <f t="shared" si="35"/>
        <v>0</v>
      </c>
      <c r="Q175" s="81">
        <f>O175*1000/'Indicator Data'!BB177</f>
        <v>0</v>
      </c>
      <c r="R175" s="77">
        <f t="shared" si="36"/>
        <v>0</v>
      </c>
      <c r="S175" s="82">
        <f t="shared" si="37"/>
        <v>0</v>
      </c>
      <c r="T175" s="77" t="str">
        <f>IF('Indicator Data'!AB177="No data","x",ROUND(IF('Indicator Data'!AB177&gt;T$195,10,IF('Indicator Data'!AB177&lt;T$194,0,10-(T$195-'Indicator Data'!AB177)/(T$195-T$194)*10)),1))</f>
        <v>x</v>
      </c>
      <c r="U175" s="77">
        <f>IF('Indicator Data'!AA177="No data","x",ROUND(IF('Indicator Data'!AA177&gt;U$195,10,IF('Indicator Data'!AA177&lt;U$194,0,10-(U$195-'Indicator Data'!AA177)/(U$195-U$194)*10)),1))</f>
        <v>0.2</v>
      </c>
      <c r="V175" s="77" t="str">
        <f>IF('Indicator Data'!AD177="No data","x",ROUND(IF('Indicator Data'!AD177&gt;V$195,10,IF('Indicator Data'!AD177&lt;V$194,0,10-(V$195-'Indicator Data'!AD177)/(V$195-V$194)*10)),1))</f>
        <v>x</v>
      </c>
      <c r="W175" s="78">
        <f t="shared" si="38"/>
        <v>0.2</v>
      </c>
      <c r="X175" s="77">
        <f>IF('Indicator Data'!W177="No data","x",ROUND(IF('Indicator Data'!W177&gt;X$195,10,IF('Indicator Data'!W177&lt;X$194,0,10-(X$195-'Indicator Data'!W177)/(X$195-X$194)*10)),1))</f>
        <v>0.9</v>
      </c>
      <c r="Y175" s="77" t="str">
        <f>IF('Indicator Data'!X177="No data","x",ROUND(IF('Indicator Data'!X177&gt;Y$195,10,IF('Indicator Data'!X177&lt;Y$194,0,10-(Y$195-'Indicator Data'!X177)/(Y$195-Y$194)*10)),1))</f>
        <v>x</v>
      </c>
      <c r="Z175" s="78">
        <f t="shared" si="39"/>
        <v>0.9</v>
      </c>
      <c r="AA175" s="92">
        <f>('Indicator Data'!AI177+'Indicator Data'!AH177*0.5+'Indicator Data'!AG177*0.25)/1000</f>
        <v>2.0070000000000001</v>
      </c>
      <c r="AB175" s="83">
        <f>AA175*1000/'Indicator Data'!BB177</f>
        <v>1.8972982170879737E-2</v>
      </c>
      <c r="AC175" s="78">
        <f t="shared" si="40"/>
        <v>1.9</v>
      </c>
      <c r="AD175" s="77">
        <f>IF('Indicator Data'!AM177="No data","x",ROUND(IF('Indicator Data'!AM177&lt;$AD$194,10,IF('Indicator Data'!AM177&gt;$AD$195,0,($AD$195-'Indicator Data'!AM177)/($AD$195-$AD$194)*10)),1))</f>
        <v>4.8</v>
      </c>
      <c r="AE175" s="77">
        <f>IF('Indicator Data'!AN177="No data","x",ROUND(IF('Indicator Data'!AN177&gt;$AE$195,10,IF('Indicator Data'!AN177&lt;$AE$194,0,10-($AE$195-'Indicator Data'!AN177)/($AE$195-$AE$194)*10)),1))</f>
        <v>3.1</v>
      </c>
      <c r="AF175" s="84" t="str">
        <f>IF('Indicator Data'!AO177="No data","x",ROUND(IF('Indicator Data'!AO177&gt;$AF$195,10,IF('Indicator Data'!AO177&lt;$AF$194,0,10-($AF$195-'Indicator Data'!AO177)/($AF$195-$AF$194)*10)),1))</f>
        <v>x</v>
      </c>
      <c r="AG175" s="84" t="str">
        <f>IF('Indicator Data'!AP177="No data","x",ROUND(IF('Indicator Data'!AP177&gt;$AG$195,10,IF('Indicator Data'!AP177&lt;$AG$194,0,10-($AG$195-'Indicator Data'!AP177)/($AG$195-$AG$194)*10)),1))</f>
        <v>x</v>
      </c>
      <c r="AH175" s="77" t="str">
        <f t="shared" si="41"/>
        <v>x</v>
      </c>
      <c r="AI175" s="78">
        <f t="shared" si="42"/>
        <v>4</v>
      </c>
      <c r="AJ175" s="85">
        <f t="shared" si="43"/>
        <v>1.9</v>
      </c>
      <c r="AK175" s="86">
        <f t="shared" si="44"/>
        <v>1</v>
      </c>
    </row>
    <row r="176" spans="1:37" s="4" customFormat="1" x14ac:dyDescent="0.25">
      <c r="A176" s="131" t="s">
        <v>326</v>
      </c>
      <c r="B176" s="63" t="s">
        <v>325</v>
      </c>
      <c r="C176" s="77">
        <f>ROUND(IF('Indicator Data'!Q178="No data",IF((0.1233*LN('Indicator Data'!BA178)-0.4559)&gt;C$195,0,IF((0.1233*LN('Indicator Data'!BA178)-0.4559)&lt;C$194,10,(C$195-(0.1233*LN('Indicator Data'!BA178)-0.4559))/(C$195-C$194)*10)),IF('Indicator Data'!Q178&gt;C$195,0,IF('Indicator Data'!Q178&lt;C$194,10,(C$195-'Indicator Data'!Q178)/(C$195-C$194)*10))),1)</f>
        <v>2.8</v>
      </c>
      <c r="D176" s="77">
        <f>IF('Indicator Data'!R178="No data","x",ROUND((IF('Indicator Data'!R178&gt;D$195,10,IF('Indicator Data'!R178&lt;D$194,0,10-(D$195-'Indicator Data'!R178)/(D$195-D$194)*10))),1))</f>
        <v>0</v>
      </c>
      <c r="E176" s="78">
        <f t="shared" si="30"/>
        <v>1.5</v>
      </c>
      <c r="F176" s="77">
        <f>IF('Indicator Data'!AE178="No data","x",ROUND(IF('Indicator Data'!AE178&gt;F$195,10,IF('Indicator Data'!AE178&lt;F$194,0,10-(F$195-'Indicator Data'!AE178)/(F$195-F$194)*10)),1))</f>
        <v>4.3</v>
      </c>
      <c r="G176" s="77" t="str">
        <f>IF('Indicator Data'!AF178="No data","x",ROUND(IF('Indicator Data'!AF178&gt;G$195,10,IF('Indicator Data'!AF178&lt;G$194,0,10-(G$195-'Indicator Data'!AF178)/(G$195-G$194)*10)),1))</f>
        <v>x</v>
      </c>
      <c r="H176" s="78">
        <f t="shared" si="31"/>
        <v>4.3</v>
      </c>
      <c r="I176" s="79">
        <f>SUM(IF('Indicator Data'!S178=0,0,'Indicator Data'!S178/1000000),SUM('Indicator Data'!T178:U178))</f>
        <v>0</v>
      </c>
      <c r="J176" s="79">
        <f>I176/'Indicator Data'!BB178*1000000</f>
        <v>0</v>
      </c>
      <c r="K176" s="77">
        <f t="shared" si="32"/>
        <v>0</v>
      </c>
      <c r="L176" s="77">
        <f>IF('Indicator Data'!V178="No data","x",ROUND(IF('Indicator Data'!V178&gt;L$195,10,IF('Indicator Data'!V178&lt;L$194,0,10-(L$195-'Indicator Data'!V178)/(L$195-L$194)*10)),1))</f>
        <v>0</v>
      </c>
      <c r="M176" s="78">
        <f t="shared" si="33"/>
        <v>0</v>
      </c>
      <c r="N176" s="80">
        <f t="shared" si="34"/>
        <v>1.8</v>
      </c>
      <c r="O176" s="92">
        <f>IF(AND('Indicator Data'!AJ178="No data",'Indicator Data'!AK178="No data"),0,SUM('Indicator Data'!AJ178:AL178)/1000)</f>
        <v>8.3000000000000004E-2</v>
      </c>
      <c r="P176" s="77">
        <f t="shared" si="35"/>
        <v>0</v>
      </c>
      <c r="Q176" s="81">
        <f>O176*1000/'Indicator Data'!BB178</f>
        <v>6.1745156166890467E-5</v>
      </c>
      <c r="R176" s="77">
        <f t="shared" si="36"/>
        <v>1.6</v>
      </c>
      <c r="S176" s="82">
        <f t="shared" si="37"/>
        <v>0.8</v>
      </c>
      <c r="T176" s="77">
        <f>IF('Indicator Data'!AB178="No data","x",ROUND(IF('Indicator Data'!AB178&gt;T$195,10,IF('Indicator Data'!AB178&lt;T$194,0,10-(T$195-'Indicator Data'!AB178)/(T$195-T$194)*10)),1))</f>
        <v>3.4</v>
      </c>
      <c r="U176" s="77">
        <f>IF('Indicator Data'!AA178="No data","x",ROUND(IF('Indicator Data'!AA178&gt;U$195,10,IF('Indicator Data'!AA178&lt;U$194,0,10-(U$195-'Indicator Data'!AA178)/(U$195-U$194)*10)),1))</f>
        <v>0.4</v>
      </c>
      <c r="V176" s="77" t="str">
        <f>IF('Indicator Data'!AD178="No data","x",ROUND(IF('Indicator Data'!AD178&gt;V$195,10,IF('Indicator Data'!AD178&lt;V$194,0,10-(V$195-'Indicator Data'!AD178)/(V$195-V$194)*10)),1))</f>
        <v>x</v>
      </c>
      <c r="W176" s="78">
        <f t="shared" si="38"/>
        <v>1.9</v>
      </c>
      <c r="X176" s="77">
        <f>IF('Indicator Data'!W178="No data","x",ROUND(IF('Indicator Data'!W178&gt;X$195,10,IF('Indicator Data'!W178&lt;X$194,0,10-(X$195-'Indicator Data'!W178)/(X$195-X$194)*10)),1))</f>
        <v>1.6</v>
      </c>
      <c r="Y176" s="77" t="str">
        <f>IF('Indicator Data'!X178="No data","x",ROUND(IF('Indicator Data'!X178&gt;Y$195,10,IF('Indicator Data'!X178&lt;Y$194,0,10-(Y$195-'Indicator Data'!X178)/(Y$195-Y$194)*10)),1))</f>
        <v>x</v>
      </c>
      <c r="Z176" s="78">
        <f t="shared" si="39"/>
        <v>1.6</v>
      </c>
      <c r="AA176" s="92">
        <f>('Indicator Data'!AI178+'Indicator Data'!AH178*0.5+'Indicator Data'!AG178*0.25)/1000</f>
        <v>0</v>
      </c>
      <c r="AB176" s="83">
        <f>AA176*1000/'Indicator Data'!BB178</f>
        <v>0</v>
      </c>
      <c r="AC176" s="78">
        <f t="shared" si="40"/>
        <v>0</v>
      </c>
      <c r="AD176" s="77">
        <f>IF('Indicator Data'!AM178="No data","x",ROUND(IF('Indicator Data'!AM178&lt;$AD$194,10,IF('Indicator Data'!AM178&gt;$AD$195,0,($AD$195-'Indicator Data'!AM178)/($AD$195-$AD$194)*10)),1))</f>
        <v>3.5</v>
      </c>
      <c r="AE176" s="77">
        <f>IF('Indicator Data'!AN178="No data","x",ROUND(IF('Indicator Data'!AN178&gt;$AE$195,10,IF('Indicator Data'!AN178&lt;$AE$194,0,10-($AE$195-'Indicator Data'!AN178)/($AE$195-$AE$194)*10)),1))</f>
        <v>0.8</v>
      </c>
      <c r="AF176" s="84">
        <f>IF('Indicator Data'!AO178="No data","x",ROUND(IF('Indicator Data'!AO178&gt;$AF$195,10,IF('Indicator Data'!AO178&lt;$AF$194,0,10-($AF$195-'Indicator Data'!AO178)/($AF$195-$AF$194)*10)),1))</f>
        <v>3.4</v>
      </c>
      <c r="AG176" s="84">
        <f>IF('Indicator Data'!AP178="No data","x",ROUND(IF('Indicator Data'!AP178&gt;$AG$195,10,IF('Indicator Data'!AP178&lt;$AG$194,0,10-($AG$195-'Indicator Data'!AP178)/($AG$195-$AG$194)*10)),1))</f>
        <v>8.3000000000000007</v>
      </c>
      <c r="AH176" s="77">
        <f t="shared" si="41"/>
        <v>4.4000000000000004</v>
      </c>
      <c r="AI176" s="78">
        <f t="shared" si="42"/>
        <v>2.9</v>
      </c>
      <c r="AJ176" s="85">
        <f t="shared" si="43"/>
        <v>1.7</v>
      </c>
      <c r="AK176" s="86">
        <f t="shared" si="44"/>
        <v>1.3</v>
      </c>
    </row>
    <row r="177" spans="1:37" s="4" customFormat="1" x14ac:dyDescent="0.25">
      <c r="A177" s="131" t="s">
        <v>328</v>
      </c>
      <c r="B177" s="63" t="s">
        <v>327</v>
      </c>
      <c r="C177" s="77">
        <f>ROUND(IF('Indicator Data'!Q179="No data",IF((0.1233*LN('Indicator Data'!BA179)-0.4559)&gt;C$195,0,IF((0.1233*LN('Indicator Data'!BA179)-0.4559)&lt;C$194,10,(C$195-(0.1233*LN('Indicator Data'!BA179)-0.4559))/(C$195-C$194)*10)),IF('Indicator Data'!Q179&gt;C$195,0,IF('Indicator Data'!Q179&lt;C$194,10,(C$195-'Indicator Data'!Q179)/(C$195-C$194)*10))),1)</f>
        <v>3.5</v>
      </c>
      <c r="D177" s="77">
        <f>IF('Indicator Data'!R179="No data","x",ROUND((IF('Indicator Data'!R179&gt;D$195,10,IF('Indicator Data'!R179&lt;D$194,0,10-(D$195-'Indicator Data'!R179)/(D$195-D$194)*10))),1))</f>
        <v>0</v>
      </c>
      <c r="E177" s="78">
        <f t="shared" si="30"/>
        <v>1.9</v>
      </c>
      <c r="F177" s="77">
        <f>IF('Indicator Data'!AE179="No data","x",ROUND(IF('Indicator Data'!AE179&gt;F$195,10,IF('Indicator Data'!AE179&lt;F$194,0,10-(F$195-'Indicator Data'!AE179)/(F$195-F$194)*10)),1))</f>
        <v>3.5</v>
      </c>
      <c r="G177" s="77">
        <f>IF('Indicator Data'!AF179="No data","x",ROUND(IF('Indicator Data'!AF179&gt;G$195,10,IF('Indicator Data'!AF179&lt;G$194,0,10-(G$195-'Indicator Data'!AF179)/(G$195-G$194)*10)),1))</f>
        <v>2.7</v>
      </c>
      <c r="H177" s="78">
        <f t="shared" si="31"/>
        <v>3.1</v>
      </c>
      <c r="I177" s="79">
        <f>SUM(IF('Indicator Data'!S179=0,0,'Indicator Data'!S179/1000000),SUM('Indicator Data'!T179:U179))</f>
        <v>1735.0690139999999</v>
      </c>
      <c r="J177" s="79">
        <f>I177/'Indicator Data'!BB179*1000000</f>
        <v>157.78231580670391</v>
      </c>
      <c r="K177" s="77">
        <f t="shared" si="32"/>
        <v>3.2</v>
      </c>
      <c r="L177" s="77">
        <f>IF('Indicator Data'!V179="No data","x",ROUND(IF('Indicator Data'!V179&gt;L$195,10,IF('Indicator Data'!V179&lt;L$194,0,10-(L$195-'Indicator Data'!V179)/(L$195-L$194)*10)),1))</f>
        <v>1.1000000000000001</v>
      </c>
      <c r="M177" s="78">
        <f t="shared" si="33"/>
        <v>2.2000000000000002</v>
      </c>
      <c r="N177" s="80">
        <f t="shared" si="34"/>
        <v>2.2999999999999998</v>
      </c>
      <c r="O177" s="92">
        <f>IF(AND('Indicator Data'!AJ179="No data",'Indicator Data'!AK179="No data"),0,SUM('Indicator Data'!AJ179:AL179)/1000)</f>
        <v>0.90100000000000002</v>
      </c>
      <c r="P177" s="77">
        <f t="shared" si="35"/>
        <v>0</v>
      </c>
      <c r="Q177" s="81">
        <f>O177*1000/'Indicator Data'!BB179</f>
        <v>8.1934416092246696E-5</v>
      </c>
      <c r="R177" s="77">
        <f t="shared" si="36"/>
        <v>1.7</v>
      </c>
      <c r="S177" s="82">
        <f t="shared" si="37"/>
        <v>0.9</v>
      </c>
      <c r="T177" s="77">
        <f>IF('Indicator Data'!AB179="No data","x",ROUND(IF('Indicator Data'!AB179&gt;T$195,10,IF('Indicator Data'!AB179&lt;T$194,0,10-(T$195-'Indicator Data'!AB179)/(T$195-T$194)*10)),1))</f>
        <v>0.2</v>
      </c>
      <c r="U177" s="77">
        <f>IF('Indicator Data'!AA179="No data","x",ROUND(IF('Indicator Data'!AA179&gt;U$195,10,IF('Indicator Data'!AA179&lt;U$194,0,10-(U$195-'Indicator Data'!AA179)/(U$195-U$194)*10)),1))</f>
        <v>0.6</v>
      </c>
      <c r="V177" s="77" t="str">
        <f>IF('Indicator Data'!AD179="No data","x",ROUND(IF('Indicator Data'!AD179&gt;V$195,10,IF('Indicator Data'!AD179&lt;V$194,0,10-(V$195-'Indicator Data'!AD179)/(V$195-V$194)*10)),1))</f>
        <v>x</v>
      </c>
      <c r="W177" s="78">
        <f t="shared" si="38"/>
        <v>0.4</v>
      </c>
      <c r="X177" s="77">
        <f>IF('Indicator Data'!W179="No data","x",ROUND(IF('Indicator Data'!W179&gt;X$195,10,IF('Indicator Data'!W179&lt;X$194,0,10-(X$195-'Indicator Data'!W179)/(X$195-X$194)*10)),1))</f>
        <v>1.2</v>
      </c>
      <c r="Y177" s="77">
        <f>IF('Indicator Data'!X179="No data","x",ROUND(IF('Indicator Data'!X179&gt;Y$195,10,IF('Indicator Data'!X179&lt;Y$194,0,10-(Y$195-'Indicator Data'!X179)/(Y$195-Y$194)*10)),1))</f>
        <v>0.7</v>
      </c>
      <c r="Z177" s="78">
        <f t="shared" si="39"/>
        <v>1</v>
      </c>
      <c r="AA177" s="92">
        <f>('Indicator Data'!AI179+'Indicator Data'!AH179*0.5+'Indicator Data'!AG179*0.25)/1000</f>
        <v>0</v>
      </c>
      <c r="AB177" s="83">
        <f>AA177*1000/'Indicator Data'!BB179</f>
        <v>0</v>
      </c>
      <c r="AC177" s="78">
        <f t="shared" si="40"/>
        <v>0</v>
      </c>
      <c r="AD177" s="77">
        <f>IF('Indicator Data'!AM179="No data","x",ROUND(IF('Indicator Data'!AM179&lt;$AD$194,10,IF('Indicator Data'!AM179&gt;$AD$195,0,($AD$195-'Indicator Data'!AM179)/($AD$195-$AD$194)*10)),1))</f>
        <v>0.3</v>
      </c>
      <c r="AE177" s="77">
        <f>IF('Indicator Data'!AN179="No data","x",ROUND(IF('Indicator Data'!AN179&gt;$AE$195,10,IF('Indicator Data'!AN179&lt;$AE$194,0,10-($AE$195-'Indicator Data'!AN179)/($AE$195-$AE$194)*10)),1))</f>
        <v>0</v>
      </c>
      <c r="AF177" s="84">
        <f>IF('Indicator Data'!AO179="No data","x",ROUND(IF('Indicator Data'!AO179&gt;$AF$195,10,IF('Indicator Data'!AO179&lt;$AF$194,0,10-($AF$195-'Indicator Data'!AO179)/($AF$195-$AF$194)*10)),1))</f>
        <v>3.2</v>
      </c>
      <c r="AG177" s="84">
        <f>IF('Indicator Data'!AP179="No data","x",ROUND(IF('Indicator Data'!AP179&gt;$AG$195,10,IF('Indicator Data'!AP179&lt;$AG$194,0,10-($AG$195-'Indicator Data'!AP179)/($AG$195-$AG$194)*10)),1))</f>
        <v>2.4</v>
      </c>
      <c r="AH177" s="77">
        <f t="shared" si="41"/>
        <v>3</v>
      </c>
      <c r="AI177" s="78">
        <f t="shared" si="42"/>
        <v>1.1000000000000001</v>
      </c>
      <c r="AJ177" s="85">
        <f t="shared" si="43"/>
        <v>0.6</v>
      </c>
      <c r="AK177" s="86">
        <f t="shared" si="44"/>
        <v>0.8</v>
      </c>
    </row>
    <row r="178" spans="1:37" s="4" customFormat="1" x14ac:dyDescent="0.25">
      <c r="A178" s="131" t="s">
        <v>330</v>
      </c>
      <c r="B178" s="63" t="s">
        <v>329</v>
      </c>
      <c r="C178" s="77">
        <f>ROUND(IF('Indicator Data'!Q180="No data",IF((0.1233*LN('Indicator Data'!BA180)-0.4559)&gt;C$195,0,IF((0.1233*LN('Indicator Data'!BA180)-0.4559)&lt;C$194,10,(C$195-(0.1233*LN('Indicator Data'!BA180)-0.4559))/(C$195-C$194)*10)),IF('Indicator Data'!Q180&gt;C$195,0,IF('Indicator Data'!Q180&lt;C$194,10,(C$195-'Indicator Data'!Q180)/(C$195-C$194)*10))),1)</f>
        <v>2.9</v>
      </c>
      <c r="D178" s="77" t="str">
        <f>IF('Indicator Data'!R180="No data","x",ROUND((IF('Indicator Data'!R180&gt;D$195,10,IF('Indicator Data'!R180&lt;D$194,0,10-(D$195-'Indicator Data'!R180)/(D$195-D$194)*10))),1))</f>
        <v>x</v>
      </c>
      <c r="E178" s="78">
        <f t="shared" si="30"/>
        <v>2.9</v>
      </c>
      <c r="F178" s="77">
        <f>IF('Indicator Data'!AE180="No data","x",ROUND(IF('Indicator Data'!AE180&gt;F$195,10,IF('Indicator Data'!AE180&lt;F$194,0,10-(F$195-'Indicator Data'!AE180)/(F$195-F$194)*10)),1))</f>
        <v>4.8</v>
      </c>
      <c r="G178" s="77">
        <f>IF('Indicator Data'!AF180="No data","x",ROUND(IF('Indicator Data'!AF180&gt;G$195,10,IF('Indicator Data'!AF180&lt;G$194,0,10-(G$195-'Indicator Data'!AF180)/(G$195-G$194)*10)),1))</f>
        <v>3.8</v>
      </c>
      <c r="H178" s="78">
        <f t="shared" si="31"/>
        <v>4.3</v>
      </c>
      <c r="I178" s="79">
        <f>SUM(IF('Indicator Data'!S180=0,0,'Indicator Data'!S180/1000000),SUM('Indicator Data'!T180:U180))</f>
        <v>6746.5997390000002</v>
      </c>
      <c r="J178" s="79">
        <f>I178/'Indicator Data'!BB180*1000000</f>
        <v>88.961825491033267</v>
      </c>
      <c r="K178" s="77">
        <f t="shared" si="32"/>
        <v>1.8</v>
      </c>
      <c r="L178" s="77">
        <f>IF('Indicator Data'!V180="No data","x",ROUND(IF('Indicator Data'!V180&gt;L$195,10,IF('Indicator Data'!V180&lt;L$194,0,10-(L$195-'Indicator Data'!V180)/(L$195-L$194)*10)),1))</f>
        <v>0.2</v>
      </c>
      <c r="M178" s="78">
        <f t="shared" si="33"/>
        <v>1</v>
      </c>
      <c r="N178" s="80">
        <f t="shared" si="34"/>
        <v>2.8</v>
      </c>
      <c r="O178" s="92">
        <f>IF(AND('Indicator Data'!AJ180="No data",'Indicator Data'!AK180="No data"),0,SUM('Indicator Data'!AJ180:AL180)/1000)</f>
        <v>2922.4740000000002</v>
      </c>
      <c r="P178" s="77">
        <f t="shared" si="35"/>
        <v>10</v>
      </c>
      <c r="Q178" s="81">
        <f>O178*1000/'Indicator Data'!BB180</f>
        <v>3.8536245226935342E-2</v>
      </c>
      <c r="R178" s="77">
        <f t="shared" si="36"/>
        <v>7.9</v>
      </c>
      <c r="S178" s="82">
        <f t="shared" si="37"/>
        <v>9</v>
      </c>
      <c r="T178" s="77">
        <f>IF('Indicator Data'!AB180="No data","x",ROUND(IF('Indicator Data'!AB180&gt;T$195,10,IF('Indicator Data'!AB180&lt;T$194,0,10-(T$195-'Indicator Data'!AB180)/(T$195-T$194)*10)),1))</f>
        <v>0.2</v>
      </c>
      <c r="U178" s="77">
        <f>IF('Indicator Data'!AA180="No data","x",ROUND(IF('Indicator Data'!AA180&gt;U$195,10,IF('Indicator Data'!AA180&lt;U$194,0,10-(U$195-'Indicator Data'!AA180)/(U$195-U$194)*10)),1))</f>
        <v>0.4</v>
      </c>
      <c r="V178" s="77">
        <f>IF('Indicator Data'!AD180="No data","x",ROUND(IF('Indicator Data'!AD180&gt;V$195,10,IF('Indicator Data'!AD180&lt;V$194,0,10-(V$195-'Indicator Data'!AD180)/(V$195-V$194)*10)),1))</f>
        <v>0</v>
      </c>
      <c r="W178" s="78">
        <f t="shared" si="38"/>
        <v>0.2</v>
      </c>
      <c r="X178" s="77">
        <f>IF('Indicator Data'!W180="No data","x",ROUND(IF('Indicator Data'!W180&gt;X$195,10,IF('Indicator Data'!W180&lt;X$194,0,10-(X$195-'Indicator Data'!W180)/(X$195-X$194)*10)),1))</f>
        <v>1.5</v>
      </c>
      <c r="Y178" s="77">
        <f>IF('Indicator Data'!X180="No data","x",ROUND(IF('Indicator Data'!X180&gt;Y$195,10,IF('Indicator Data'!X180&lt;Y$194,0,10-(Y$195-'Indicator Data'!X180)/(Y$195-Y$194)*10)),1))</f>
        <v>0.4</v>
      </c>
      <c r="Z178" s="78">
        <f t="shared" si="39"/>
        <v>1</v>
      </c>
      <c r="AA178" s="92">
        <f>('Indicator Data'!AI180+'Indicator Data'!AH180*0.5+'Indicator Data'!AG180*0.25)/1000</f>
        <v>0.16200000000000001</v>
      </c>
      <c r="AB178" s="83">
        <f>AA178*1000/'Indicator Data'!BB180</f>
        <v>2.1361598860292768E-6</v>
      </c>
      <c r="AC178" s="78">
        <f t="shared" si="40"/>
        <v>0</v>
      </c>
      <c r="AD178" s="77">
        <f>IF('Indicator Data'!AM180="No data","x",ROUND(IF('Indicator Data'!AM180&lt;$AD$194,10,IF('Indicator Data'!AM180&gt;$AD$195,0,($AD$195-'Indicator Data'!AM180)/($AD$195-$AD$194)*10)),1))</f>
        <v>0</v>
      </c>
      <c r="AE178" s="77">
        <f>IF('Indicator Data'!AN180="No data","x",ROUND(IF('Indicator Data'!AN180&gt;$AE$195,10,IF('Indicator Data'!AN180&lt;$AE$194,0,10-($AE$195-'Indicator Data'!AN180)/($AE$195-$AE$194)*10)),1))</f>
        <v>0</v>
      </c>
      <c r="AF178" s="84">
        <f>IF('Indicator Data'!AO180="No data","x",ROUND(IF('Indicator Data'!AO180&gt;$AF$195,10,IF('Indicator Data'!AO180&lt;$AF$194,0,10-($AF$195-'Indicator Data'!AO180)/($AF$195-$AF$194)*10)),1))</f>
        <v>3.1</v>
      </c>
      <c r="AG178" s="84">
        <f>IF('Indicator Data'!AP180="No data","x",ROUND(IF('Indicator Data'!AP180&gt;$AG$195,10,IF('Indicator Data'!AP180&lt;$AG$194,0,10-($AG$195-'Indicator Data'!AP180)/($AG$195-$AG$194)*10)),1))</f>
        <v>6.5</v>
      </c>
      <c r="AH178" s="77">
        <f t="shared" si="41"/>
        <v>3.8</v>
      </c>
      <c r="AI178" s="78">
        <f t="shared" si="42"/>
        <v>1.3</v>
      </c>
      <c r="AJ178" s="85">
        <f t="shared" si="43"/>
        <v>0.6</v>
      </c>
      <c r="AK178" s="86">
        <f t="shared" si="44"/>
        <v>6.4</v>
      </c>
    </row>
    <row r="179" spans="1:37" s="4" customFormat="1" x14ac:dyDescent="0.25">
      <c r="A179" s="131" t="s">
        <v>332</v>
      </c>
      <c r="B179" s="63" t="s">
        <v>331</v>
      </c>
      <c r="C179" s="77">
        <f>ROUND(IF('Indicator Data'!Q181="No data",IF((0.1233*LN('Indicator Data'!BA181)-0.4559)&gt;C$195,0,IF((0.1233*LN('Indicator Data'!BA181)-0.4559)&lt;C$194,10,(C$195-(0.1233*LN('Indicator Data'!BA181)-0.4559))/(C$195-C$194)*10)),IF('Indicator Data'!Q181&gt;C$195,0,IF('Indicator Data'!Q181&lt;C$194,10,(C$195-'Indicator Data'!Q181)/(C$195-C$194)*10))),1)</f>
        <v>3.9</v>
      </c>
      <c r="D179" s="77" t="str">
        <f>IF('Indicator Data'!R181="No data","x",ROUND((IF('Indicator Data'!R181&gt;D$195,10,IF('Indicator Data'!R181&lt;D$194,0,10-(D$195-'Indicator Data'!R181)/(D$195-D$194)*10))),1))</f>
        <v>x</v>
      </c>
      <c r="E179" s="78">
        <f t="shared" si="30"/>
        <v>3.9</v>
      </c>
      <c r="F179" s="77" t="str">
        <f>IF('Indicator Data'!AE181="No data","x",ROUND(IF('Indicator Data'!AE181&gt;F$195,10,IF('Indicator Data'!AE181&lt;F$194,0,10-(F$195-'Indicator Data'!AE181)/(F$195-F$194)*10)),1))</f>
        <v>x</v>
      </c>
      <c r="G179" s="77" t="str">
        <f>IF('Indicator Data'!AF181="No data","x",ROUND(IF('Indicator Data'!AF181&gt;G$195,10,IF('Indicator Data'!AF181&lt;G$194,0,10-(G$195-'Indicator Data'!AF181)/(G$195-G$194)*10)),1))</f>
        <v>x</v>
      </c>
      <c r="H179" s="78" t="str">
        <f t="shared" si="31"/>
        <v>x</v>
      </c>
      <c r="I179" s="79">
        <f>SUM(IF('Indicator Data'!S181=0,0,'Indicator Data'!S181/1000000),SUM('Indicator Data'!T181:U181))</f>
        <v>74.63</v>
      </c>
      <c r="J179" s="79">
        <f>I179/'Indicator Data'!BB181*1000000</f>
        <v>14.062105781027217</v>
      </c>
      <c r="K179" s="77">
        <f t="shared" si="32"/>
        <v>0.3</v>
      </c>
      <c r="L179" s="77">
        <f>IF('Indicator Data'!V181="No data","x",ROUND(IF('Indicator Data'!V181&gt;L$195,10,IF('Indicator Data'!V181&lt;L$194,0,10-(L$195-'Indicator Data'!V181)/(L$195-L$194)*10)),1))</f>
        <v>0.1</v>
      </c>
      <c r="M179" s="78">
        <f t="shared" si="33"/>
        <v>0.2</v>
      </c>
      <c r="N179" s="80">
        <f t="shared" si="34"/>
        <v>2.7</v>
      </c>
      <c r="O179" s="92">
        <f>IF(AND('Indicator Data'!AJ181="No data",'Indicator Data'!AK181="No data"),0,SUM('Indicator Data'!AJ181:AL181)/1000)</f>
        <v>4.0350000000000001</v>
      </c>
      <c r="P179" s="77">
        <f t="shared" si="35"/>
        <v>2</v>
      </c>
      <c r="Q179" s="81">
        <f>O179*1000/'Indicator Data'!BB181</f>
        <v>7.6029206520762194E-4</v>
      </c>
      <c r="R179" s="77">
        <f t="shared" si="36"/>
        <v>3</v>
      </c>
      <c r="S179" s="82">
        <f t="shared" si="37"/>
        <v>2.5</v>
      </c>
      <c r="T179" s="77" t="str">
        <f>IF('Indicator Data'!AB181="No data","x",ROUND(IF('Indicator Data'!AB181&gt;T$195,10,IF('Indicator Data'!AB181&lt;T$194,0,10-(T$195-'Indicator Data'!AB181)/(T$195-T$194)*10)),1))</f>
        <v>x</v>
      </c>
      <c r="U179" s="77">
        <f>IF('Indicator Data'!AA181="No data","x",ROUND(IF('Indicator Data'!AA181&gt;U$195,10,IF('Indicator Data'!AA181&lt;U$194,0,10-(U$195-'Indicator Data'!AA181)/(U$195-U$194)*10)),1))</f>
        <v>1.3</v>
      </c>
      <c r="V179" s="77">
        <f>IF('Indicator Data'!AD181="No data","x",ROUND(IF('Indicator Data'!AD181&gt;V$195,10,IF('Indicator Data'!AD181&lt;V$194,0,10-(V$195-'Indicator Data'!AD181)/(V$195-V$194)*10)),1))</f>
        <v>0</v>
      </c>
      <c r="W179" s="78">
        <f t="shared" si="38"/>
        <v>0.7</v>
      </c>
      <c r="X179" s="77">
        <f>IF('Indicator Data'!W181="No data","x",ROUND(IF('Indicator Data'!W181&gt;X$195,10,IF('Indicator Data'!W181&lt;X$194,0,10-(X$195-'Indicator Data'!W181)/(X$195-X$194)*10)),1))</f>
        <v>4.2</v>
      </c>
      <c r="Y179" s="77" t="str">
        <f>IF('Indicator Data'!X181="No data","x",ROUND(IF('Indicator Data'!X181&gt;Y$195,10,IF('Indicator Data'!X181&lt;Y$194,0,10-(Y$195-'Indicator Data'!X181)/(Y$195-Y$194)*10)),1))</f>
        <v>x</v>
      </c>
      <c r="Z179" s="78">
        <f t="shared" si="39"/>
        <v>4.2</v>
      </c>
      <c r="AA179" s="92">
        <f>('Indicator Data'!AI181+'Indicator Data'!AH181*0.5+'Indicator Data'!AG181*0.25)/1000</f>
        <v>0</v>
      </c>
      <c r="AB179" s="83">
        <f>AA179*1000/'Indicator Data'!BB181</f>
        <v>0</v>
      </c>
      <c r="AC179" s="78">
        <f t="shared" si="40"/>
        <v>0</v>
      </c>
      <c r="AD179" s="77">
        <f>IF('Indicator Data'!AM181="No data","x",ROUND(IF('Indicator Data'!AM181&lt;$AD$194,10,IF('Indicator Data'!AM181&gt;$AD$195,0,($AD$195-'Indicator Data'!AM181)/($AD$195-$AD$194)*10)),1))</f>
        <v>2.8</v>
      </c>
      <c r="AE179" s="77">
        <f>IF('Indicator Data'!AN181="No data","x",ROUND(IF('Indicator Data'!AN181&gt;$AE$195,10,IF('Indicator Data'!AN181&lt;$AE$194,0,10-($AE$195-'Indicator Data'!AN181)/($AE$195-$AE$194)*10)),1))</f>
        <v>0</v>
      </c>
      <c r="AF179" s="84" t="str">
        <f>IF('Indicator Data'!AO181="No data","x",ROUND(IF('Indicator Data'!AO181&gt;$AF$195,10,IF('Indicator Data'!AO181&lt;$AF$194,0,10-($AF$195-'Indicator Data'!AO181)/($AF$195-$AF$194)*10)),1))</f>
        <v>x</v>
      </c>
      <c r="AG179" s="84" t="str">
        <f>IF('Indicator Data'!AP181="No data","x",ROUND(IF('Indicator Data'!AP181&gt;$AG$195,10,IF('Indicator Data'!AP181&lt;$AG$194,0,10-($AG$195-'Indicator Data'!AP181)/($AG$195-$AG$194)*10)),1))</f>
        <v>x</v>
      </c>
      <c r="AH179" s="77" t="str">
        <f t="shared" si="41"/>
        <v>x</v>
      </c>
      <c r="AI179" s="78">
        <f t="shared" si="42"/>
        <v>1.4</v>
      </c>
      <c r="AJ179" s="85">
        <f t="shared" si="43"/>
        <v>1.7</v>
      </c>
      <c r="AK179" s="86">
        <f t="shared" si="44"/>
        <v>2.1</v>
      </c>
    </row>
    <row r="180" spans="1:37" s="4" customFormat="1" x14ac:dyDescent="0.25">
      <c r="A180" s="131" t="s">
        <v>334</v>
      </c>
      <c r="B180" s="63" t="s">
        <v>333</v>
      </c>
      <c r="C180" s="77">
        <f>ROUND(IF('Indicator Data'!Q182="No data",IF((0.1233*LN('Indicator Data'!BA182)-0.4559)&gt;C$195,0,IF((0.1233*LN('Indicator Data'!BA182)-0.4559)&lt;C$194,10,(C$195-(0.1233*LN('Indicator Data'!BA182)-0.4559))/(C$195-C$194)*10)),IF('Indicator Data'!Q182&gt;C$195,0,IF('Indicator Data'!Q182&lt;C$194,10,(C$195-'Indicator Data'!Q182)/(C$195-C$194)*10))),1)</f>
        <v>6.2</v>
      </c>
      <c r="D180" s="77" t="str">
        <f>IF('Indicator Data'!R182="No data","x",ROUND((IF('Indicator Data'!R182&gt;D$195,10,IF('Indicator Data'!R182&lt;D$194,0,10-(D$195-'Indicator Data'!R182)/(D$195-D$194)*10))),1))</f>
        <v>x</v>
      </c>
      <c r="E180" s="78">
        <f t="shared" si="30"/>
        <v>6.2</v>
      </c>
      <c r="F180" s="77" t="str">
        <f>IF('Indicator Data'!AE182="No data","x",ROUND(IF('Indicator Data'!AE182&gt;F$195,10,IF('Indicator Data'!AE182&lt;F$194,0,10-(F$195-'Indicator Data'!AE182)/(F$195-F$194)*10)),1))</f>
        <v>x</v>
      </c>
      <c r="G180" s="77" t="str">
        <f>IF('Indicator Data'!AF182="No data","x",ROUND(IF('Indicator Data'!AF182&gt;G$195,10,IF('Indicator Data'!AF182&lt;G$194,0,10-(G$195-'Indicator Data'!AF182)/(G$195-G$194)*10)),1))</f>
        <v>x</v>
      </c>
      <c r="H180" s="78" t="str">
        <f t="shared" si="31"/>
        <v>x</v>
      </c>
      <c r="I180" s="79">
        <f>SUM(IF('Indicator Data'!S182=0,0,'Indicator Data'!S182/1000000),SUM('Indicator Data'!T182:U182))</f>
        <v>51.799602999999998</v>
      </c>
      <c r="J180" s="79">
        <f>I180/'Indicator Data'!BB182*1000000</f>
        <v>5235.4561350313315</v>
      </c>
      <c r="K180" s="77">
        <f t="shared" si="32"/>
        <v>10</v>
      </c>
      <c r="L180" s="77">
        <f>IF('Indicator Data'!V182="No data","x",ROUND(IF('Indicator Data'!V182&gt;L$195,10,IF('Indicator Data'!V182&lt;L$194,0,10-(L$195-'Indicator Data'!V182)/(L$195-L$194)*10)),1))</f>
        <v>10</v>
      </c>
      <c r="M180" s="78">
        <f t="shared" si="33"/>
        <v>10</v>
      </c>
      <c r="N180" s="80">
        <f t="shared" si="34"/>
        <v>7.5</v>
      </c>
      <c r="O180" s="92">
        <f>IF(AND('Indicator Data'!AJ182="No data",'Indicator Data'!AK182="No data"),0,SUM('Indicator Data'!AJ182:AL182)/1000)</f>
        <v>0</v>
      </c>
      <c r="P180" s="77">
        <f t="shared" si="35"/>
        <v>0</v>
      </c>
      <c r="Q180" s="81">
        <f>O180*1000/'Indicator Data'!BB182</f>
        <v>0</v>
      </c>
      <c r="R180" s="77">
        <f t="shared" si="36"/>
        <v>0</v>
      </c>
      <c r="S180" s="82">
        <f t="shared" si="37"/>
        <v>0</v>
      </c>
      <c r="T180" s="77" t="str">
        <f>IF('Indicator Data'!AB182="No data","x",ROUND(IF('Indicator Data'!AB182&gt;T$195,10,IF('Indicator Data'!AB182&lt;T$194,0,10-(T$195-'Indicator Data'!AB182)/(T$195-T$194)*10)),1))</f>
        <v>x</v>
      </c>
      <c r="U180" s="77">
        <f>IF('Indicator Data'!AA182="No data","x",ROUND(IF('Indicator Data'!AA182&gt;U$195,10,IF('Indicator Data'!AA182&lt;U$194,0,10-(U$195-'Indicator Data'!AA182)/(U$195-U$194)*10)),1))</f>
        <v>4.0999999999999996</v>
      </c>
      <c r="V180" s="77" t="str">
        <f>IF('Indicator Data'!AD182="No data","x",ROUND(IF('Indicator Data'!AD182&gt;V$195,10,IF('Indicator Data'!AD182&lt;V$194,0,10-(V$195-'Indicator Data'!AD182)/(V$195-V$194)*10)),1))</f>
        <v>x</v>
      </c>
      <c r="W180" s="78">
        <f t="shared" si="38"/>
        <v>4.0999999999999996</v>
      </c>
      <c r="X180" s="77">
        <f>IF('Indicator Data'!W182="No data","x",ROUND(IF('Indicator Data'!W182&gt;X$195,10,IF('Indicator Data'!W182&lt;X$194,0,10-(X$195-'Indicator Data'!W182)/(X$195-X$194)*10)),1))</f>
        <v>2.2000000000000002</v>
      </c>
      <c r="Y180" s="77">
        <f>IF('Indicator Data'!X182="No data","x",ROUND(IF('Indicator Data'!X182&gt;Y$195,10,IF('Indicator Data'!X182&lt;Y$194,0,10-(Y$195-'Indicator Data'!X182)/(Y$195-Y$194)*10)),1))</f>
        <v>0.4</v>
      </c>
      <c r="Z180" s="78">
        <f t="shared" si="39"/>
        <v>1.3</v>
      </c>
      <c r="AA180" s="92">
        <f>('Indicator Data'!AI182+'Indicator Data'!AH182*0.5+'Indicator Data'!AG182*0.25)/1000</f>
        <v>0</v>
      </c>
      <c r="AB180" s="83">
        <f>AA180*1000/'Indicator Data'!BB182</f>
        <v>0</v>
      </c>
      <c r="AC180" s="78">
        <f t="shared" si="40"/>
        <v>0</v>
      </c>
      <c r="AD180" s="77">
        <f>IF('Indicator Data'!AM182="No data","x",ROUND(IF('Indicator Data'!AM182&lt;$AD$194,10,IF('Indicator Data'!AM182&gt;$AD$195,0,($AD$195-'Indicator Data'!AM182)/($AD$195-$AD$194)*10)),1))</f>
        <v>4.8</v>
      </c>
      <c r="AE180" s="77">
        <f>IF('Indicator Data'!AN182="No data","x",ROUND(IF('Indicator Data'!AN182&gt;$AE$195,10,IF('Indicator Data'!AN182&lt;$AE$194,0,10-($AE$195-'Indicator Data'!AN182)/($AE$195-$AE$194)*10)),1))</f>
        <v>3.1</v>
      </c>
      <c r="AF180" s="84" t="str">
        <f>IF('Indicator Data'!AO182="No data","x",ROUND(IF('Indicator Data'!AO182&gt;$AF$195,10,IF('Indicator Data'!AO182&lt;$AF$194,0,10-($AF$195-'Indicator Data'!AO182)/($AF$195-$AF$194)*10)),1))</f>
        <v>x</v>
      </c>
      <c r="AG180" s="84" t="str">
        <f>IF('Indicator Data'!AP182="No data","x",ROUND(IF('Indicator Data'!AP182&gt;$AG$195,10,IF('Indicator Data'!AP182&lt;$AG$194,0,10-($AG$195-'Indicator Data'!AP182)/($AG$195-$AG$194)*10)),1))</f>
        <v>x</v>
      </c>
      <c r="AH180" s="77" t="str">
        <f t="shared" si="41"/>
        <v>x</v>
      </c>
      <c r="AI180" s="78">
        <f t="shared" si="42"/>
        <v>4</v>
      </c>
      <c r="AJ180" s="85">
        <f t="shared" si="43"/>
        <v>2.5</v>
      </c>
      <c r="AK180" s="86">
        <f t="shared" si="44"/>
        <v>1.3</v>
      </c>
    </row>
    <row r="181" spans="1:37" s="4" customFormat="1" x14ac:dyDescent="0.25">
      <c r="A181" s="131" t="s">
        <v>336</v>
      </c>
      <c r="B181" s="63" t="s">
        <v>335</v>
      </c>
      <c r="C181" s="77">
        <f>ROUND(IF('Indicator Data'!Q183="No data",IF((0.1233*LN('Indicator Data'!BA183)-0.4559)&gt;C$195,0,IF((0.1233*LN('Indicator Data'!BA183)-0.4559)&lt;C$194,10,(C$195-(0.1233*LN('Indicator Data'!BA183)-0.4559))/(C$195-C$194)*10)),IF('Indicator Data'!Q183&gt;C$195,0,IF('Indicator Data'!Q183&lt;C$194,10,(C$195-'Indicator Data'!Q183)/(C$195-C$194)*10))),1)</f>
        <v>7.2</v>
      </c>
      <c r="D181" s="77">
        <f>IF('Indicator Data'!R183="No data","x",ROUND((IF('Indicator Data'!R183&gt;D$195,10,IF('Indicator Data'!R183&lt;D$194,0,10-(D$195-'Indicator Data'!R183)/(D$195-D$194)*10))),1))</f>
        <v>6.9</v>
      </c>
      <c r="E181" s="78">
        <f t="shared" si="30"/>
        <v>7.1</v>
      </c>
      <c r="F181" s="77">
        <f>IF('Indicator Data'!AE183="No data","x",ROUND(IF('Indicator Data'!AE183&gt;F$195,10,IF('Indicator Data'!AE183&lt;F$194,0,10-(F$195-'Indicator Data'!AE183)/(F$195-F$194)*10)),1))</f>
        <v>7</v>
      </c>
      <c r="G181" s="77">
        <f>IF('Indicator Data'!AF183="No data","x",ROUND(IF('Indicator Data'!AF183&gt;G$195,10,IF('Indicator Data'!AF183&lt;G$194,0,10-(G$195-'Indicator Data'!AF183)/(G$195-G$194)*10)),1))</f>
        <v>4.9000000000000004</v>
      </c>
      <c r="H181" s="78">
        <f t="shared" si="31"/>
        <v>6</v>
      </c>
      <c r="I181" s="79">
        <f>SUM(IF('Indicator Data'!S183=0,0,'Indicator Data'!S183/1000000),SUM('Indicator Data'!T183:U183))</f>
        <v>3661.3264300000001</v>
      </c>
      <c r="J181" s="79">
        <f>I181/'Indicator Data'!BB183*1000000</f>
        <v>94.255679498918568</v>
      </c>
      <c r="K181" s="77">
        <f t="shared" si="32"/>
        <v>1.9</v>
      </c>
      <c r="L181" s="77">
        <f>IF('Indicator Data'!V183="No data","x",ROUND(IF('Indicator Data'!V183&gt;L$195,10,IF('Indicator Data'!V183&lt;L$194,0,10-(L$195-'Indicator Data'!V183)/(L$195-L$194)*10)),1))</f>
        <v>4.7</v>
      </c>
      <c r="M181" s="78">
        <f t="shared" si="33"/>
        <v>3.3</v>
      </c>
      <c r="N181" s="80">
        <f t="shared" si="34"/>
        <v>5.9</v>
      </c>
      <c r="O181" s="92">
        <f>IF(AND('Indicator Data'!AJ183="No data",'Indicator Data'!AK183="No data"),0,SUM('Indicator Data'!AJ183:AL183)/1000)</f>
        <v>433.149</v>
      </c>
      <c r="P181" s="77">
        <f t="shared" si="35"/>
        <v>8.8000000000000007</v>
      </c>
      <c r="Q181" s="81">
        <f>O181*1000/'Indicator Data'!BB183</f>
        <v>1.1150809440194349E-2</v>
      </c>
      <c r="R181" s="77">
        <f t="shared" si="36"/>
        <v>5.8</v>
      </c>
      <c r="S181" s="82">
        <f t="shared" si="37"/>
        <v>7.3</v>
      </c>
      <c r="T181" s="77">
        <f>IF('Indicator Data'!AB183="No data","x",ROUND(IF('Indicator Data'!AB183&gt;T$195,10,IF('Indicator Data'!AB183&lt;T$194,0,10-(T$195-'Indicator Data'!AB183)/(T$195-T$194)*10)),1))</f>
        <v>10</v>
      </c>
      <c r="U181" s="77">
        <f>IF('Indicator Data'!AA183="No data","x",ROUND(IF('Indicator Data'!AA183&gt;U$195,10,IF('Indicator Data'!AA183&lt;U$194,0,10-(U$195-'Indicator Data'!AA183)/(U$195-U$194)*10)),1))</f>
        <v>3</v>
      </c>
      <c r="V181" s="77">
        <f>IF('Indicator Data'!AD183="No data","x",ROUND(IF('Indicator Data'!AD183&gt;V$195,10,IF('Indicator Data'!AD183&lt;V$194,0,10-(V$195-'Indicator Data'!AD183)/(V$195-V$194)*10)),1))</f>
        <v>10</v>
      </c>
      <c r="W181" s="78">
        <f t="shared" si="38"/>
        <v>7.7</v>
      </c>
      <c r="X181" s="77">
        <f>IF('Indicator Data'!W183="No data","x",ROUND(IF('Indicator Data'!W183&gt;X$195,10,IF('Indicator Data'!W183&lt;X$194,0,10-(X$195-'Indicator Data'!W183)/(X$195-X$194)*10)),1))</f>
        <v>5.0999999999999996</v>
      </c>
      <c r="Y181" s="77">
        <f>IF('Indicator Data'!X183="No data","x",ROUND(IF('Indicator Data'!X183&gt;Y$195,10,IF('Indicator Data'!X183&lt;Y$194,0,10-(Y$195-'Indicator Data'!X183)/(Y$195-Y$194)*10)),1))</f>
        <v>3.6</v>
      </c>
      <c r="Z181" s="78">
        <f t="shared" si="39"/>
        <v>4.4000000000000004</v>
      </c>
      <c r="AA181" s="92">
        <f>('Indicator Data'!AI183+'Indicator Data'!AH183*0.5+'Indicator Data'!AG183*0.25)/1000</f>
        <v>6.4152500000000003</v>
      </c>
      <c r="AB181" s="83">
        <f>AA181*1000/'Indicator Data'!BB183</f>
        <v>1.6515155353286466E-4</v>
      </c>
      <c r="AC181" s="78">
        <f t="shared" si="40"/>
        <v>0</v>
      </c>
      <c r="AD181" s="77">
        <f>IF('Indicator Data'!AM183="No data","x",ROUND(IF('Indicator Data'!AM183&lt;$AD$194,10,IF('Indicator Data'!AM183&gt;$AD$195,0,($AD$195-'Indicator Data'!AM183)/($AD$195-$AD$194)*10)),1))</f>
        <v>5.6</v>
      </c>
      <c r="AE181" s="77">
        <f>IF('Indicator Data'!AN183="No data","x",ROUND(IF('Indicator Data'!AN183&gt;$AE$195,10,IF('Indicator Data'!AN183&lt;$AE$194,0,10-($AE$195-'Indicator Data'!AN183)/($AE$195-$AE$194)*10)),1))</f>
        <v>6.8</v>
      </c>
      <c r="AF181" s="84">
        <f>IF('Indicator Data'!AO183="No data","x",ROUND(IF('Indicator Data'!AO183&gt;$AF$195,10,IF('Indicator Data'!AO183&lt;$AF$194,0,10-($AF$195-'Indicator Data'!AO183)/($AF$195-$AF$194)*10)),1))</f>
        <v>4.7</v>
      </c>
      <c r="AG181" s="84">
        <f>IF('Indicator Data'!AP183="No data","x",ROUND(IF('Indicator Data'!AP183&gt;$AG$195,10,IF('Indicator Data'!AP183&lt;$AG$194,0,10-($AG$195-'Indicator Data'!AP183)/($AG$195-$AG$194)*10)),1))</f>
        <v>10</v>
      </c>
      <c r="AH181" s="77">
        <f t="shared" si="41"/>
        <v>5.8</v>
      </c>
      <c r="AI181" s="78">
        <f t="shared" si="42"/>
        <v>6.1</v>
      </c>
      <c r="AJ181" s="85">
        <f t="shared" si="43"/>
        <v>5.0999999999999996</v>
      </c>
      <c r="AK181" s="86">
        <f t="shared" si="44"/>
        <v>6.3</v>
      </c>
    </row>
    <row r="182" spans="1:37" s="4" customFormat="1" x14ac:dyDescent="0.25">
      <c r="A182" s="131" t="s">
        <v>338</v>
      </c>
      <c r="B182" s="63" t="s">
        <v>337</v>
      </c>
      <c r="C182" s="77">
        <f>ROUND(IF('Indicator Data'!Q184="No data",IF((0.1233*LN('Indicator Data'!BA184)-0.4559)&gt;C$195,0,IF((0.1233*LN('Indicator Data'!BA184)-0.4559)&lt;C$194,10,(C$195-(0.1233*LN('Indicator Data'!BA184)-0.4559))/(C$195-C$194)*10)),IF('Indicator Data'!Q184&gt;C$195,0,IF('Indicator Data'!Q184&lt;C$194,10,(C$195-'Indicator Data'!Q184)/(C$195-C$194)*10))),1)</f>
        <v>3.3</v>
      </c>
      <c r="D182" s="77">
        <f>IF('Indicator Data'!R184="No data","x",ROUND((IF('Indicator Data'!R184&gt;D$195,10,IF('Indicator Data'!R184&lt;D$194,0,10-(D$195-'Indicator Data'!R184)/(D$195-D$194)*10))),1))</f>
        <v>0</v>
      </c>
      <c r="E182" s="78">
        <f t="shared" si="30"/>
        <v>1.8</v>
      </c>
      <c r="F182" s="77">
        <f>IF('Indicator Data'!AE184="No data","x",ROUND(IF('Indicator Data'!AE184&gt;F$195,10,IF('Indicator Data'!AE184&lt;F$194,0,10-(F$195-'Indicator Data'!AE184)/(F$195-F$194)*10)),1))</f>
        <v>4.4000000000000004</v>
      </c>
      <c r="G182" s="77">
        <f>IF('Indicator Data'!AF184="No data","x",ROUND(IF('Indicator Data'!AF184&gt;G$195,10,IF('Indicator Data'!AF184&lt;G$194,0,10-(G$195-'Indicator Data'!AF184)/(G$195-G$194)*10)),1))</f>
        <v>0</v>
      </c>
      <c r="H182" s="78">
        <f t="shared" si="31"/>
        <v>2.2000000000000002</v>
      </c>
      <c r="I182" s="79">
        <f>SUM(IF('Indicator Data'!S184=0,0,'Indicator Data'!S184/1000000),SUM('Indicator Data'!T184:U184))</f>
        <v>1811.9570290000001</v>
      </c>
      <c r="J182" s="79">
        <f>I182/'Indicator Data'!BB184*1000000</f>
        <v>39.943588901944103</v>
      </c>
      <c r="K182" s="77">
        <f t="shared" si="32"/>
        <v>0.8</v>
      </c>
      <c r="L182" s="77">
        <f>IF('Indicator Data'!V184="No data","x",ROUND(IF('Indicator Data'!V184&gt;L$195,10,IF('Indicator Data'!V184&lt;L$194,0,10-(L$195-'Indicator Data'!V184)/(L$195-L$194)*10)),1))</f>
        <v>0.3</v>
      </c>
      <c r="M182" s="78">
        <f t="shared" si="33"/>
        <v>0.6</v>
      </c>
      <c r="N182" s="80">
        <f t="shared" si="34"/>
        <v>1.6</v>
      </c>
      <c r="O182" s="92">
        <f>IF(AND('Indicator Data'!AJ184="No data",'Indicator Data'!AK184="No data"),0,SUM('Indicator Data'!AJ184:AL184)/1000)</f>
        <v>1435.019</v>
      </c>
      <c r="P182" s="77">
        <f t="shared" si="35"/>
        <v>10</v>
      </c>
      <c r="Q182" s="81">
        <f>O182*1000/'Indicator Data'!BB184</f>
        <v>3.1634198871765253E-2</v>
      </c>
      <c r="R182" s="77">
        <f t="shared" si="36"/>
        <v>7.5</v>
      </c>
      <c r="S182" s="82">
        <f t="shared" si="37"/>
        <v>8.8000000000000007</v>
      </c>
      <c r="T182" s="77">
        <f>IF('Indicator Data'!AB184="No data","x",ROUND(IF('Indicator Data'!AB184&gt;T$195,10,IF('Indicator Data'!AB184&lt;T$194,0,10-(T$195-'Indicator Data'!AB184)/(T$195-T$194)*10)),1))</f>
        <v>1.6</v>
      </c>
      <c r="U182" s="77">
        <f>IF('Indicator Data'!AA184="No data","x",ROUND(IF('Indicator Data'!AA184&gt;U$195,10,IF('Indicator Data'!AA184&lt;U$194,0,10-(U$195-'Indicator Data'!AA184)/(U$195-U$194)*10)),1))</f>
        <v>1.7</v>
      </c>
      <c r="V182" s="77" t="str">
        <f>IF('Indicator Data'!AD184="No data","x",ROUND(IF('Indicator Data'!AD184&gt;V$195,10,IF('Indicator Data'!AD184&lt;V$194,0,10-(V$195-'Indicator Data'!AD184)/(V$195-V$194)*10)),1))</f>
        <v>x</v>
      </c>
      <c r="W182" s="78">
        <f t="shared" si="38"/>
        <v>1.7</v>
      </c>
      <c r="X182" s="77">
        <f>IF('Indicator Data'!W184="No data","x",ROUND(IF('Indicator Data'!W184&gt;X$195,10,IF('Indicator Data'!W184&lt;X$194,0,10-(X$195-'Indicator Data'!W184)/(X$195-X$194)*10)),1))</f>
        <v>0.8</v>
      </c>
      <c r="Y182" s="77">
        <f>IF('Indicator Data'!X184="No data","x",ROUND(IF('Indicator Data'!X184&gt;Y$195,10,IF('Indicator Data'!X184&lt;Y$194,0,10-(Y$195-'Indicator Data'!X184)/(Y$195-Y$194)*10)),1))</f>
        <v>0.2</v>
      </c>
      <c r="Z182" s="78">
        <f t="shared" si="39"/>
        <v>0.5</v>
      </c>
      <c r="AA182" s="92">
        <f>('Indicator Data'!AI184+'Indicator Data'!AH184*0.5+'Indicator Data'!AG184*0.25)/1000</f>
        <v>0</v>
      </c>
      <c r="AB182" s="83">
        <f>AA182*1000/'Indicator Data'!BB184</f>
        <v>0</v>
      </c>
      <c r="AC182" s="78">
        <f t="shared" si="40"/>
        <v>0</v>
      </c>
      <c r="AD182" s="77">
        <f>IF('Indicator Data'!AM184="No data","x",ROUND(IF('Indicator Data'!AM184&lt;$AD$194,10,IF('Indicator Data'!AM184&gt;$AD$195,0,($AD$195-'Indicator Data'!AM184)/($AD$195-$AD$194)*10)),1))</f>
        <v>3.2</v>
      </c>
      <c r="AE182" s="77">
        <f>IF('Indicator Data'!AN184="No data","x",ROUND(IF('Indicator Data'!AN184&gt;$AE$195,10,IF('Indicator Data'!AN184&lt;$AE$194,0,10-($AE$195-'Indicator Data'!AN184)/($AE$195-$AE$194)*10)),1))</f>
        <v>0</v>
      </c>
      <c r="AF182" s="84">
        <f>IF('Indicator Data'!AO184="No data","x",ROUND(IF('Indicator Data'!AO184&gt;$AF$195,10,IF('Indicator Data'!AO184&lt;$AF$194,0,10-($AF$195-'Indicator Data'!AO184)/($AF$195-$AF$194)*10)),1))</f>
        <v>4.7</v>
      </c>
      <c r="AG182" s="84">
        <f>IF('Indicator Data'!AP184="No data","x",ROUND(IF('Indicator Data'!AP184&gt;$AG$195,10,IF('Indicator Data'!AP184&lt;$AG$194,0,10-($AG$195-'Indicator Data'!AP184)/($AG$195-$AG$194)*10)),1))</f>
        <v>2</v>
      </c>
      <c r="AH182" s="77">
        <f t="shared" si="41"/>
        <v>4.2</v>
      </c>
      <c r="AI182" s="78">
        <f t="shared" si="42"/>
        <v>2.5</v>
      </c>
      <c r="AJ182" s="85">
        <f t="shared" si="43"/>
        <v>1.2</v>
      </c>
      <c r="AK182" s="86">
        <f t="shared" si="44"/>
        <v>6.3</v>
      </c>
    </row>
    <row r="183" spans="1:37" s="4" customFormat="1" x14ac:dyDescent="0.25">
      <c r="A183" s="131" t="s">
        <v>340</v>
      </c>
      <c r="B183" s="63" t="s">
        <v>339</v>
      </c>
      <c r="C183" s="77">
        <f>ROUND(IF('Indicator Data'!Q185="No data",IF((0.1233*LN('Indicator Data'!BA185)-0.4559)&gt;C$195,0,IF((0.1233*LN('Indicator Data'!BA185)-0.4559)&lt;C$194,10,(C$195-(0.1233*LN('Indicator Data'!BA185)-0.4559))/(C$195-C$194)*10)),IF('Indicator Data'!Q185&gt;C$195,0,IF('Indicator Data'!Q185&lt;C$194,10,(C$195-'Indicator Data'!Q185)/(C$195-C$194)*10))),1)</f>
        <v>1.9</v>
      </c>
      <c r="D183" s="77" t="str">
        <f>IF('Indicator Data'!R185="No data","x",ROUND((IF('Indicator Data'!R185&gt;D$195,10,IF('Indicator Data'!R185&lt;D$194,0,10-(D$195-'Indicator Data'!R185)/(D$195-D$194)*10))),1))</f>
        <v>x</v>
      </c>
      <c r="E183" s="78">
        <f t="shared" si="30"/>
        <v>1.9</v>
      </c>
      <c r="F183" s="77">
        <f>IF('Indicator Data'!AE185="No data","x",ROUND(IF('Indicator Data'!AE185&gt;F$195,10,IF('Indicator Data'!AE185&lt;F$194,0,10-(F$195-'Indicator Data'!AE185)/(F$195-F$194)*10)),1))</f>
        <v>3.3</v>
      </c>
      <c r="G183" s="77" t="str">
        <f>IF('Indicator Data'!AF185="No data","x",ROUND(IF('Indicator Data'!AF185&gt;G$195,10,IF('Indicator Data'!AF185&lt;G$194,0,10-(G$195-'Indicator Data'!AF185)/(G$195-G$194)*10)),1))</f>
        <v>x</v>
      </c>
      <c r="H183" s="78">
        <f t="shared" si="31"/>
        <v>3.3</v>
      </c>
      <c r="I183" s="79">
        <f>SUM(IF('Indicator Data'!S185=0,0,'Indicator Data'!S185/1000000),SUM('Indicator Data'!T185:U185))</f>
        <v>0.71015799999999996</v>
      </c>
      <c r="J183" s="79">
        <f>I183/'Indicator Data'!BB185*1000000</f>
        <v>7.5183809984390643E-2</v>
      </c>
      <c r="K183" s="77">
        <f t="shared" si="32"/>
        <v>0</v>
      </c>
      <c r="L183" s="77">
        <f>IF('Indicator Data'!V185="No data","x",ROUND(IF('Indicator Data'!V185&gt;L$195,10,IF('Indicator Data'!V185&lt;L$194,0,10-(L$195-'Indicator Data'!V185)/(L$195-L$194)*10)),1))</f>
        <v>0</v>
      </c>
      <c r="M183" s="78">
        <f t="shared" si="33"/>
        <v>0</v>
      </c>
      <c r="N183" s="80">
        <f t="shared" si="34"/>
        <v>1.8</v>
      </c>
      <c r="O183" s="92">
        <f>IF(AND('Indicator Data'!AJ185="No data",'Indicator Data'!AK185="No data"),0,SUM('Indicator Data'!AJ185:AL185)/1000)</f>
        <v>0.41699999999999998</v>
      </c>
      <c r="P183" s="77">
        <f t="shared" si="35"/>
        <v>0</v>
      </c>
      <c r="Q183" s="81">
        <f>O183*1000/'Indicator Data'!BB185</f>
        <v>4.4147427422476274E-5</v>
      </c>
      <c r="R183" s="77">
        <f t="shared" si="36"/>
        <v>0</v>
      </c>
      <c r="S183" s="82">
        <f t="shared" si="37"/>
        <v>0</v>
      </c>
      <c r="T183" s="77" t="str">
        <f>IF('Indicator Data'!AB185="No data","x",ROUND(IF('Indicator Data'!AB185&gt;T$195,10,IF('Indicator Data'!AB185&lt;T$194,0,10-(T$195-'Indicator Data'!AB185)/(T$195-T$194)*10)),1))</f>
        <v>x</v>
      </c>
      <c r="U183" s="77">
        <f>IF('Indicator Data'!AA185="No data","x",ROUND(IF('Indicator Data'!AA185&gt;U$195,10,IF('Indicator Data'!AA185&lt;U$194,0,10-(U$195-'Indicator Data'!AA185)/(U$195-U$194)*10)),1))</f>
        <v>0</v>
      </c>
      <c r="V183" s="77" t="str">
        <f>IF('Indicator Data'!AD185="No data","x",ROUND(IF('Indicator Data'!AD185&gt;V$195,10,IF('Indicator Data'!AD185&lt;V$194,0,10-(V$195-'Indicator Data'!AD185)/(V$195-V$194)*10)),1))</f>
        <v>x</v>
      </c>
      <c r="W183" s="78">
        <f t="shared" si="38"/>
        <v>0</v>
      </c>
      <c r="X183" s="77">
        <f>IF('Indicator Data'!W185="No data","x",ROUND(IF('Indicator Data'!W185&gt;X$195,10,IF('Indicator Data'!W185&lt;X$194,0,10-(X$195-'Indicator Data'!W185)/(X$195-X$194)*10)),1))</f>
        <v>0.6</v>
      </c>
      <c r="Y183" s="77" t="str">
        <f>IF('Indicator Data'!X185="No data","x",ROUND(IF('Indicator Data'!X185&gt;Y$195,10,IF('Indicator Data'!X185&lt;Y$194,0,10-(Y$195-'Indicator Data'!X185)/(Y$195-Y$194)*10)),1))</f>
        <v>x</v>
      </c>
      <c r="Z183" s="78">
        <f t="shared" si="39"/>
        <v>0.6</v>
      </c>
      <c r="AA183" s="92">
        <f>('Indicator Data'!AI185+'Indicator Data'!AH185*0.5+'Indicator Data'!AG185*0.25)/1000</f>
        <v>0</v>
      </c>
      <c r="AB183" s="83">
        <f>AA183*1000/'Indicator Data'!BB185</f>
        <v>0</v>
      </c>
      <c r="AC183" s="78">
        <f t="shared" si="40"/>
        <v>0</v>
      </c>
      <c r="AD183" s="77">
        <f>IF('Indicator Data'!AM185="No data","x",ROUND(IF('Indicator Data'!AM185&lt;$AD$194,10,IF('Indicator Data'!AM185&gt;$AD$195,0,($AD$195-'Indicator Data'!AM185)/($AD$195-$AD$194)*10)),1))</f>
        <v>2.4</v>
      </c>
      <c r="AE183" s="77">
        <f>IF('Indicator Data'!AN185="No data","x",ROUND(IF('Indicator Data'!AN185&gt;$AE$195,10,IF('Indicator Data'!AN185&lt;$AE$194,0,10-($AE$195-'Indicator Data'!AN185)/($AE$195-$AE$194)*10)),1))</f>
        <v>0</v>
      </c>
      <c r="AF183" s="84" t="str">
        <f>IF('Indicator Data'!AO185="No data","x",ROUND(IF('Indicator Data'!AO185&gt;$AF$195,10,IF('Indicator Data'!AO185&lt;$AF$194,0,10-($AF$195-'Indicator Data'!AO185)/($AF$195-$AF$194)*10)),1))</f>
        <v>x</v>
      </c>
      <c r="AG183" s="84" t="str">
        <f>IF('Indicator Data'!AP185="No data","x",ROUND(IF('Indicator Data'!AP185&gt;$AG$195,10,IF('Indicator Data'!AP185&lt;$AG$194,0,10-($AG$195-'Indicator Data'!AP185)/($AG$195-$AG$194)*10)),1))</f>
        <v>x</v>
      </c>
      <c r="AH183" s="77" t="str">
        <f t="shared" si="41"/>
        <v>x</v>
      </c>
      <c r="AI183" s="78">
        <f t="shared" si="42"/>
        <v>1.2</v>
      </c>
      <c r="AJ183" s="85">
        <f t="shared" si="43"/>
        <v>0.5</v>
      </c>
      <c r="AK183" s="86">
        <f t="shared" si="44"/>
        <v>0.3</v>
      </c>
    </row>
    <row r="184" spans="1:37" s="4" customFormat="1" x14ac:dyDescent="0.25">
      <c r="A184" s="131" t="s">
        <v>888</v>
      </c>
      <c r="B184" s="63" t="s">
        <v>341</v>
      </c>
      <c r="C184" s="77">
        <f>ROUND(IF('Indicator Data'!Q186="No data",IF((0.1233*LN('Indicator Data'!BA186)-0.4559)&gt;C$195,0,IF((0.1233*LN('Indicator Data'!BA186)-0.4559)&lt;C$194,10,(C$195-(0.1233*LN('Indicator Data'!BA186)-0.4559))/(C$195-C$194)*10)),IF('Indicator Data'!Q186&gt;C$195,0,IF('Indicator Data'!Q186&lt;C$194,10,(C$195-'Indicator Data'!Q186)/(C$195-C$194)*10))),1)</f>
        <v>0.9</v>
      </c>
      <c r="D184" s="77" t="str">
        <f>IF('Indicator Data'!R186="No data","x",ROUND((IF('Indicator Data'!R186&gt;D$195,10,IF('Indicator Data'!R186&lt;D$194,0,10-(D$195-'Indicator Data'!R186)/(D$195-D$194)*10))),1))</f>
        <v>x</v>
      </c>
      <c r="E184" s="78">
        <f t="shared" si="30"/>
        <v>0.9</v>
      </c>
      <c r="F184" s="77">
        <f>IF('Indicator Data'!AE186="No data","x",ROUND(IF('Indicator Data'!AE186&gt;F$195,10,IF('Indicator Data'!AE186&lt;F$194,0,10-(F$195-'Indicator Data'!AE186)/(F$195-F$194)*10)),1))</f>
        <v>2.6</v>
      </c>
      <c r="G184" s="77">
        <f>IF('Indicator Data'!AF186="No data","x",ROUND(IF('Indicator Data'!AF186&gt;G$195,10,IF('Indicator Data'!AF186&lt;G$194,0,10-(G$195-'Indicator Data'!AF186)/(G$195-G$194)*10)),1))</f>
        <v>3.3</v>
      </c>
      <c r="H184" s="78">
        <f t="shared" si="31"/>
        <v>3</v>
      </c>
      <c r="I184" s="79">
        <f>SUM(IF('Indicator Data'!S186=0,0,'Indicator Data'!S186/1000000),SUM('Indicator Data'!T186:U186))</f>
        <v>0</v>
      </c>
      <c r="J184" s="79">
        <f>I184/'Indicator Data'!BB186*1000000</f>
        <v>0</v>
      </c>
      <c r="K184" s="77">
        <f t="shared" si="32"/>
        <v>0</v>
      </c>
      <c r="L184" s="77">
        <f>IF('Indicator Data'!V186="No data","x",ROUND(IF('Indicator Data'!V186&gt;L$195,10,IF('Indicator Data'!V186&lt;L$194,0,10-(L$195-'Indicator Data'!V186)/(L$195-L$194)*10)),1))</f>
        <v>0</v>
      </c>
      <c r="M184" s="78">
        <f t="shared" si="33"/>
        <v>0</v>
      </c>
      <c r="N184" s="80">
        <f t="shared" si="34"/>
        <v>1.2</v>
      </c>
      <c r="O184" s="92">
        <f>IF(AND('Indicator Data'!AJ186="No data",'Indicator Data'!AK186="No data"),0,SUM('Indicator Data'!AJ186:AL186)/1000)</f>
        <v>117.161</v>
      </c>
      <c r="P184" s="77">
        <f t="shared" si="35"/>
        <v>6.9</v>
      </c>
      <c r="Q184" s="81">
        <f>O184*1000/'Indicator Data'!BB186</f>
        <v>1.8161574503921664E-3</v>
      </c>
      <c r="R184" s="77">
        <f t="shared" si="36"/>
        <v>3.7</v>
      </c>
      <c r="S184" s="82">
        <f t="shared" si="37"/>
        <v>5.3</v>
      </c>
      <c r="T184" s="77">
        <f>IF('Indicator Data'!AB186="No data","x",ROUND(IF('Indicator Data'!AB186&gt;T$195,10,IF('Indicator Data'!AB186&lt;T$194,0,10-(T$195-'Indicator Data'!AB186)/(T$195-T$194)*10)),1))</f>
        <v>0.6</v>
      </c>
      <c r="U184" s="77">
        <f>IF('Indicator Data'!AA186="No data","x",ROUND(IF('Indicator Data'!AA186&gt;U$195,10,IF('Indicator Data'!AA186&lt;U$194,0,10-(U$195-'Indicator Data'!AA186)/(U$195-U$194)*10)),1))</f>
        <v>0.2</v>
      </c>
      <c r="V184" s="77" t="str">
        <f>IF('Indicator Data'!AD186="No data","x",ROUND(IF('Indicator Data'!AD186&gt;V$195,10,IF('Indicator Data'!AD186&lt;V$194,0,10-(V$195-'Indicator Data'!AD186)/(V$195-V$194)*10)),1))</f>
        <v>x</v>
      </c>
      <c r="W184" s="78">
        <f t="shared" si="38"/>
        <v>0.4</v>
      </c>
      <c r="X184" s="77">
        <f>IF('Indicator Data'!W186="No data","x",ROUND(IF('Indicator Data'!W186&gt;X$195,10,IF('Indicator Data'!W186&lt;X$194,0,10-(X$195-'Indicator Data'!W186)/(X$195-X$194)*10)),1))</f>
        <v>0.4</v>
      </c>
      <c r="Y184" s="77" t="str">
        <f>IF('Indicator Data'!X186="No data","x",ROUND(IF('Indicator Data'!X186&gt;Y$195,10,IF('Indicator Data'!X186&lt;Y$194,0,10-(Y$195-'Indicator Data'!X186)/(Y$195-Y$194)*10)),1))</f>
        <v>x</v>
      </c>
      <c r="Z184" s="78">
        <f t="shared" si="39"/>
        <v>0.4</v>
      </c>
      <c r="AA184" s="92">
        <f>('Indicator Data'!AI186+'Indicator Data'!AH186*0.5+'Indicator Data'!AG186*0.25)/1000</f>
        <v>9.27</v>
      </c>
      <c r="AB184" s="83">
        <f>AA184*1000/'Indicator Data'!BB186</f>
        <v>1.4369781382145408E-4</v>
      </c>
      <c r="AC184" s="78">
        <f t="shared" si="40"/>
        <v>0</v>
      </c>
      <c r="AD184" s="77">
        <f>IF('Indicator Data'!AM186="No data","x",ROUND(IF('Indicator Data'!AM186&lt;$AD$194,10,IF('Indicator Data'!AM186&gt;$AD$195,0,($AD$195-'Indicator Data'!AM186)/($AD$195-$AD$194)*10)),1))</f>
        <v>1.7</v>
      </c>
      <c r="AE184" s="77">
        <f>IF('Indicator Data'!AN186="No data","x",ROUND(IF('Indicator Data'!AN186&gt;$AE$195,10,IF('Indicator Data'!AN186&lt;$AE$194,0,10-($AE$195-'Indicator Data'!AN186)/($AE$195-$AE$194)*10)),1))</f>
        <v>0</v>
      </c>
      <c r="AF184" s="84">
        <f>IF('Indicator Data'!AO186="No data","x",ROUND(IF('Indicator Data'!AO186&gt;$AF$195,10,IF('Indicator Data'!AO186&lt;$AF$194,0,10-($AF$195-'Indicator Data'!AO186)/($AF$195-$AF$194)*10)),1))</f>
        <v>0.2</v>
      </c>
      <c r="AG184" s="84">
        <f>IF('Indicator Data'!AP186="No data","x",ROUND(IF('Indicator Data'!AP186&gt;$AG$195,10,IF('Indicator Data'!AP186&lt;$AG$194,0,10-($AG$195-'Indicator Data'!AP186)/($AG$195-$AG$194)*10)),1))</f>
        <v>2.5</v>
      </c>
      <c r="AH184" s="77">
        <f t="shared" si="41"/>
        <v>0.7</v>
      </c>
      <c r="AI184" s="78">
        <f t="shared" si="42"/>
        <v>0.8</v>
      </c>
      <c r="AJ184" s="85">
        <f t="shared" si="43"/>
        <v>0.4</v>
      </c>
      <c r="AK184" s="86">
        <f t="shared" si="44"/>
        <v>3.2</v>
      </c>
    </row>
    <row r="185" spans="1:37" s="4" customFormat="1" x14ac:dyDescent="0.25">
      <c r="A185" s="131" t="s">
        <v>343</v>
      </c>
      <c r="B185" s="63" t="s">
        <v>342</v>
      </c>
      <c r="C185" s="77">
        <f>ROUND(IF('Indicator Data'!Q187="No data",IF((0.1233*LN('Indicator Data'!BA187)-0.4559)&gt;C$195,0,IF((0.1233*LN('Indicator Data'!BA187)-0.4559)&lt;C$194,10,(C$195-(0.1233*LN('Indicator Data'!BA187)-0.4559))/(C$195-C$194)*10)),IF('Indicator Data'!Q187&gt;C$195,0,IF('Indicator Data'!Q187&lt;C$194,10,(C$195-'Indicator Data'!Q187)/(C$195-C$194)*10))),1)</f>
        <v>0.6</v>
      </c>
      <c r="D185" s="77" t="str">
        <f>IF('Indicator Data'!R187="No data","x",ROUND((IF('Indicator Data'!R187&gt;D$195,10,IF('Indicator Data'!R187&lt;D$194,0,10-(D$195-'Indicator Data'!R187)/(D$195-D$194)*10))),1))</f>
        <v>x</v>
      </c>
      <c r="E185" s="78">
        <f t="shared" si="30"/>
        <v>0.6</v>
      </c>
      <c r="F185" s="77">
        <f>IF('Indicator Data'!AE187="No data","x",ROUND(IF('Indicator Data'!AE187&gt;F$195,10,IF('Indicator Data'!AE187&lt;F$194,0,10-(F$195-'Indicator Data'!AE187)/(F$195-F$194)*10)),1))</f>
        <v>3.5</v>
      </c>
      <c r="G185" s="77">
        <f>IF('Indicator Data'!AF187="No data","x",ROUND(IF('Indicator Data'!AF187&gt;G$195,10,IF('Indicator Data'!AF187&lt;G$194,0,10-(G$195-'Indicator Data'!AF187)/(G$195-G$194)*10)),1))</f>
        <v>4</v>
      </c>
      <c r="H185" s="78">
        <f t="shared" si="31"/>
        <v>3.8</v>
      </c>
      <c r="I185" s="79">
        <f>SUM(IF('Indicator Data'!S187=0,0,'Indicator Data'!S187/1000000),SUM('Indicator Data'!T187:U187))</f>
        <v>7.4999999999999997E-2</v>
      </c>
      <c r="J185" s="79">
        <f>I185/'Indicator Data'!BB187*1000000</f>
        <v>2.3521511783637614E-4</v>
      </c>
      <c r="K185" s="77">
        <f t="shared" si="32"/>
        <v>0</v>
      </c>
      <c r="L185" s="77">
        <f>IF('Indicator Data'!V187="No data","x",ROUND(IF('Indicator Data'!V187&gt;L$195,10,IF('Indicator Data'!V187&lt;L$194,0,10-(L$195-'Indicator Data'!V187)/(L$195-L$194)*10)),1))</f>
        <v>0</v>
      </c>
      <c r="M185" s="78">
        <f t="shared" si="33"/>
        <v>0</v>
      </c>
      <c r="N185" s="80">
        <f t="shared" si="34"/>
        <v>1.3</v>
      </c>
      <c r="O185" s="92">
        <f>IF(AND('Indicator Data'!AJ187="No data",'Indicator Data'!AK187="No data"),0,SUM('Indicator Data'!AJ187:AL187)/1000)</f>
        <v>267.22199999999998</v>
      </c>
      <c r="P185" s="77">
        <f t="shared" si="35"/>
        <v>8.1</v>
      </c>
      <c r="Q185" s="81">
        <f>O185*1000/'Indicator Data'!BB187</f>
        <v>8.3806205624629493E-4</v>
      </c>
      <c r="R185" s="77">
        <f t="shared" si="36"/>
        <v>3.1</v>
      </c>
      <c r="S185" s="82">
        <f t="shared" si="37"/>
        <v>5.6</v>
      </c>
      <c r="T185" s="77">
        <f>IF('Indicator Data'!AB187="No data","x",ROUND(IF('Indicator Data'!AB187&gt;T$195,10,IF('Indicator Data'!AB187&lt;T$194,0,10-(T$195-'Indicator Data'!AB187)/(T$195-T$194)*10)),1))</f>
        <v>1.4</v>
      </c>
      <c r="U185" s="77">
        <f>IF('Indicator Data'!AA187="No data","x",ROUND(IF('Indicator Data'!AA187&gt;U$195,10,IF('Indicator Data'!AA187&lt;U$194,0,10-(U$195-'Indicator Data'!AA187)/(U$195-U$194)*10)),1))</f>
        <v>0.1</v>
      </c>
      <c r="V185" s="77" t="str">
        <f>IF('Indicator Data'!AD187="No data","x",ROUND(IF('Indicator Data'!AD187&gt;V$195,10,IF('Indicator Data'!AD187&lt;V$194,0,10-(V$195-'Indicator Data'!AD187)/(V$195-V$194)*10)),1))</f>
        <v>x</v>
      </c>
      <c r="W185" s="78">
        <f t="shared" si="38"/>
        <v>0.8</v>
      </c>
      <c r="X185" s="77">
        <f>IF('Indicator Data'!W187="No data","x",ROUND(IF('Indicator Data'!W187&gt;X$195,10,IF('Indicator Data'!W187&lt;X$194,0,10-(X$195-'Indicator Data'!W187)/(X$195-X$194)*10)),1))</f>
        <v>0.5</v>
      </c>
      <c r="Y185" s="77">
        <f>IF('Indicator Data'!X187="No data","x",ROUND(IF('Indicator Data'!X187&gt;Y$195,10,IF('Indicator Data'!X187&lt;Y$194,0,10-(Y$195-'Indicator Data'!X187)/(Y$195-Y$194)*10)),1))</f>
        <v>0.3</v>
      </c>
      <c r="Z185" s="78">
        <f t="shared" si="39"/>
        <v>0.4</v>
      </c>
      <c r="AA185" s="92">
        <f>('Indicator Data'!AI187+'Indicator Data'!AH187*0.5+'Indicator Data'!AG187*0.25)/1000</f>
        <v>122.401</v>
      </c>
      <c r="AB185" s="83">
        <f>AA185*1000/'Indicator Data'!BB187</f>
        <v>3.838742085105371E-4</v>
      </c>
      <c r="AC185" s="78">
        <f t="shared" si="40"/>
        <v>0</v>
      </c>
      <c r="AD185" s="77">
        <f>IF('Indicator Data'!AM187="No data","x",ROUND(IF('Indicator Data'!AM187&lt;$AD$194,10,IF('Indicator Data'!AM187&gt;$AD$195,0,($AD$195-'Indicator Data'!AM187)/($AD$195-$AD$194)*10)),1))</f>
        <v>0.4</v>
      </c>
      <c r="AE185" s="77">
        <f>IF('Indicator Data'!AN187="No data","x",ROUND(IF('Indicator Data'!AN187&gt;$AE$195,10,IF('Indicator Data'!AN187&lt;$AE$194,0,10-($AE$195-'Indicator Data'!AN187)/($AE$195-$AE$194)*10)),1))</f>
        <v>0</v>
      </c>
      <c r="AF185" s="84">
        <f>IF('Indicator Data'!AO187="No data","x",ROUND(IF('Indicator Data'!AO187&gt;$AF$195,10,IF('Indicator Data'!AO187&lt;$AF$194,0,10-($AF$195-'Indicator Data'!AO187)/($AF$195-$AF$194)*10)),1))</f>
        <v>0</v>
      </c>
      <c r="AG185" s="84">
        <f>IF('Indicator Data'!AP187="No data","x",ROUND(IF('Indicator Data'!AP187&gt;$AG$195,10,IF('Indicator Data'!AP187&lt;$AG$194,0,10-($AG$195-'Indicator Data'!AP187)/($AG$195-$AG$194)*10)),1))</f>
        <v>0</v>
      </c>
      <c r="AH185" s="77">
        <f t="shared" si="41"/>
        <v>0</v>
      </c>
      <c r="AI185" s="78">
        <f t="shared" si="42"/>
        <v>0.1</v>
      </c>
      <c r="AJ185" s="85">
        <f t="shared" si="43"/>
        <v>0.3</v>
      </c>
      <c r="AK185" s="86">
        <f t="shared" si="44"/>
        <v>3.4</v>
      </c>
    </row>
    <row r="186" spans="1:37" s="4" customFormat="1" x14ac:dyDescent="0.25">
      <c r="A186" s="131" t="s">
        <v>345</v>
      </c>
      <c r="B186" s="63" t="s">
        <v>344</v>
      </c>
      <c r="C186" s="77">
        <f>ROUND(IF('Indicator Data'!Q188="No data",IF((0.1233*LN('Indicator Data'!BA188)-0.4559)&gt;C$195,0,IF((0.1233*LN('Indicator Data'!BA188)-0.4559)&lt;C$194,10,(C$195-(0.1233*LN('Indicator Data'!BA188)-0.4559))/(C$195-C$194)*10)),IF('Indicator Data'!Q188&gt;C$195,0,IF('Indicator Data'!Q188&lt;C$194,10,(C$195-'Indicator Data'!Q188)/(C$195-C$194)*10))),1)</f>
        <v>2.5</v>
      </c>
      <c r="D186" s="77" t="str">
        <f>IF('Indicator Data'!R188="No data","x",ROUND((IF('Indicator Data'!R188&gt;D$195,10,IF('Indicator Data'!R188&lt;D$194,0,10-(D$195-'Indicator Data'!R188)/(D$195-D$194)*10))),1))</f>
        <v>x</v>
      </c>
      <c r="E186" s="78">
        <f t="shared" si="30"/>
        <v>2.5</v>
      </c>
      <c r="F186" s="77">
        <f>IF('Indicator Data'!AE188="No data","x",ROUND(IF('Indicator Data'!AE188&gt;F$195,10,IF('Indicator Data'!AE188&lt;F$194,0,10-(F$195-'Indicator Data'!AE188)/(F$195-F$194)*10)),1))</f>
        <v>4.9000000000000004</v>
      </c>
      <c r="G186" s="77">
        <f>IF('Indicator Data'!AF188="No data","x",ROUND(IF('Indicator Data'!AF188&gt;G$195,10,IF('Indicator Data'!AF188&lt;G$194,0,10-(G$195-'Indicator Data'!AF188)/(G$195-G$194)*10)),1))</f>
        <v>4.0999999999999996</v>
      </c>
      <c r="H186" s="78">
        <f t="shared" si="31"/>
        <v>4.5</v>
      </c>
      <c r="I186" s="79">
        <f>SUM(IF('Indicator Data'!S188=0,0,'Indicator Data'!S188/1000000),SUM('Indicator Data'!T188:U188))</f>
        <v>59.515999999999998</v>
      </c>
      <c r="J186" s="79">
        <f>I186/'Indicator Data'!BB188*1000000</f>
        <v>17.408987174634525</v>
      </c>
      <c r="K186" s="77">
        <f t="shared" si="32"/>
        <v>0.3</v>
      </c>
      <c r="L186" s="77">
        <f>IF('Indicator Data'!V188="No data","x",ROUND(IF('Indicator Data'!V188&gt;L$195,10,IF('Indicator Data'!V188&lt;L$194,0,10-(L$195-'Indicator Data'!V188)/(L$195-L$194)*10)),1))</f>
        <v>0</v>
      </c>
      <c r="M186" s="78">
        <f t="shared" si="33"/>
        <v>0.2</v>
      </c>
      <c r="N186" s="80">
        <f t="shared" si="34"/>
        <v>2.4</v>
      </c>
      <c r="O186" s="92">
        <f>IF(AND('Indicator Data'!AJ188="No data",'Indicator Data'!AK188="No data"),0,SUM('Indicator Data'!AJ188:AL188)/1000)</f>
        <v>0.27200000000000002</v>
      </c>
      <c r="P186" s="77">
        <f t="shared" si="35"/>
        <v>0</v>
      </c>
      <c r="Q186" s="81">
        <f>O186*1000/'Indicator Data'!BB188</f>
        <v>7.9562546399297506E-5</v>
      </c>
      <c r="R186" s="77">
        <f t="shared" si="36"/>
        <v>1.7</v>
      </c>
      <c r="S186" s="82">
        <f t="shared" si="37"/>
        <v>0.9</v>
      </c>
      <c r="T186" s="77">
        <f>IF('Indicator Data'!AB188="No data","x",ROUND(IF('Indicator Data'!AB188&gt;T$195,10,IF('Indicator Data'!AB188&lt;T$194,0,10-(T$195-'Indicator Data'!AB188)/(T$195-T$194)*10)),1))</f>
        <v>1.4</v>
      </c>
      <c r="U186" s="77">
        <f>IF('Indicator Data'!AA188="No data","x",ROUND(IF('Indicator Data'!AA188&gt;U$195,10,IF('Indicator Data'!AA188&lt;U$194,0,10-(U$195-'Indicator Data'!AA188)/(U$195-U$194)*10)),1))</f>
        <v>0.5</v>
      </c>
      <c r="V186" s="77" t="str">
        <f>IF('Indicator Data'!AD188="No data","x",ROUND(IF('Indicator Data'!AD188&gt;V$195,10,IF('Indicator Data'!AD188&lt;V$194,0,10-(V$195-'Indicator Data'!AD188)/(V$195-V$194)*10)),1))</f>
        <v>x</v>
      </c>
      <c r="W186" s="78">
        <f t="shared" si="38"/>
        <v>1</v>
      </c>
      <c r="X186" s="77">
        <f>IF('Indicator Data'!W188="No data","x",ROUND(IF('Indicator Data'!W188&gt;X$195,10,IF('Indicator Data'!W188&lt;X$194,0,10-(X$195-'Indicator Data'!W188)/(X$195-X$194)*10)),1))</f>
        <v>0.9</v>
      </c>
      <c r="Y186" s="77">
        <f>IF('Indicator Data'!X188="No data","x",ROUND(IF('Indicator Data'!X188&gt;Y$195,10,IF('Indicator Data'!X188&lt;Y$194,0,10-(Y$195-'Indicator Data'!X188)/(Y$195-Y$194)*10)),1))</f>
        <v>1.3</v>
      </c>
      <c r="Z186" s="78">
        <f t="shared" si="39"/>
        <v>1.1000000000000001</v>
      </c>
      <c r="AA186" s="92">
        <f>('Indicator Data'!AI188+'Indicator Data'!AH188*0.5+'Indicator Data'!AG188*0.25)/1000</f>
        <v>0</v>
      </c>
      <c r="AB186" s="83">
        <f>AA186*1000/'Indicator Data'!BB188</f>
        <v>0</v>
      </c>
      <c r="AC186" s="78">
        <f t="shared" si="40"/>
        <v>0</v>
      </c>
      <c r="AD186" s="77">
        <f>IF('Indicator Data'!AM188="No data","x",ROUND(IF('Indicator Data'!AM188&lt;$AD$194,10,IF('Indicator Data'!AM188&gt;$AD$195,0,($AD$195-'Indicator Data'!AM188)/($AD$195-$AD$194)*10)),1))</f>
        <v>3.9</v>
      </c>
      <c r="AE186" s="77">
        <f>IF('Indicator Data'!AN188="No data","x",ROUND(IF('Indicator Data'!AN188&gt;$AE$195,10,IF('Indicator Data'!AN188&lt;$AE$194,0,10-($AE$195-'Indicator Data'!AN188)/($AE$195-$AE$194)*10)),1))</f>
        <v>0</v>
      </c>
      <c r="AF186" s="84">
        <f>IF('Indicator Data'!AO188="No data","x",ROUND(IF('Indicator Data'!AO188&gt;$AF$195,10,IF('Indicator Data'!AO188&lt;$AF$194,0,10-($AF$195-'Indicator Data'!AO188)/($AF$195-$AF$194)*10)),1))</f>
        <v>2.4</v>
      </c>
      <c r="AG186" s="84">
        <f>IF('Indicator Data'!AP188="No data","x",ROUND(IF('Indicator Data'!AP188&gt;$AG$195,10,IF('Indicator Data'!AP188&lt;$AG$194,0,10-($AG$195-'Indicator Data'!AP188)/($AG$195-$AG$194)*10)),1))</f>
        <v>3.2</v>
      </c>
      <c r="AH186" s="77">
        <f t="shared" si="41"/>
        <v>2.6</v>
      </c>
      <c r="AI186" s="78">
        <f t="shared" si="42"/>
        <v>2.2000000000000002</v>
      </c>
      <c r="AJ186" s="85">
        <f t="shared" si="43"/>
        <v>1.1000000000000001</v>
      </c>
      <c r="AK186" s="86">
        <f t="shared" si="44"/>
        <v>1</v>
      </c>
    </row>
    <row r="187" spans="1:37" s="4" customFormat="1" x14ac:dyDescent="0.25">
      <c r="A187" s="131" t="s">
        <v>347</v>
      </c>
      <c r="B187" s="63" t="s">
        <v>346</v>
      </c>
      <c r="C187" s="77">
        <f>ROUND(IF('Indicator Data'!Q189="No data",IF((0.1233*LN('Indicator Data'!BA189)-0.4559)&gt;C$195,0,IF((0.1233*LN('Indicator Data'!BA189)-0.4559)&lt;C$194,10,(C$195-(0.1233*LN('Indicator Data'!BA189)-0.4559))/(C$195-C$194)*10)),IF('Indicator Data'!Q189&gt;C$195,0,IF('Indicator Data'!Q189&lt;C$194,10,(C$195-'Indicator Data'!Q189)/(C$195-C$194)*10))),1)</f>
        <v>4.4000000000000004</v>
      </c>
      <c r="D187" s="77">
        <f>IF('Indicator Data'!R189="No data","x",ROUND((IF('Indicator Data'!R189&gt;D$195,10,IF('Indicator Data'!R189&lt;D$194,0,10-(D$195-'Indicator Data'!R189)/(D$195-D$194)*10))),1))</f>
        <v>0</v>
      </c>
      <c r="E187" s="78">
        <f t="shared" si="30"/>
        <v>2.5</v>
      </c>
      <c r="F187" s="77" t="str">
        <f>IF('Indicator Data'!AE189="No data","x",ROUND(IF('Indicator Data'!AE189&gt;F$195,10,IF('Indicator Data'!AE189&lt;F$194,0,10-(F$195-'Indicator Data'!AE189)/(F$195-F$194)*10)),1))</f>
        <v>x</v>
      </c>
      <c r="G187" s="77">
        <f>IF('Indicator Data'!AF189="No data","x",ROUND(IF('Indicator Data'!AF189&gt;G$195,10,IF('Indicator Data'!AF189&lt;G$194,0,10-(G$195-'Indicator Data'!AF189)/(G$195-G$194)*10)),1))</f>
        <v>2.5</v>
      </c>
      <c r="H187" s="78">
        <f t="shared" si="31"/>
        <v>2.5</v>
      </c>
      <c r="I187" s="79">
        <f>SUM(IF('Indicator Data'!S189=0,0,'Indicator Data'!S189/1000000),SUM('Indicator Data'!T189:U189))</f>
        <v>550.01830200000006</v>
      </c>
      <c r="J187" s="79">
        <f>I187/'Indicator Data'!BB189*1000000</f>
        <v>17.89113774091242</v>
      </c>
      <c r="K187" s="77">
        <f t="shared" si="32"/>
        <v>0.4</v>
      </c>
      <c r="L187" s="77">
        <f>IF('Indicator Data'!V189="No data","x",ROUND(IF('Indicator Data'!V189&gt;L$195,10,IF('Indicator Data'!V189&lt;L$194,0,10-(L$195-'Indicator Data'!V189)/(L$195-L$194)*10)),1))</f>
        <v>0.3</v>
      </c>
      <c r="M187" s="78">
        <f t="shared" si="33"/>
        <v>0.4</v>
      </c>
      <c r="N187" s="80">
        <f t="shared" si="34"/>
        <v>2</v>
      </c>
      <c r="O187" s="92">
        <f>IF(AND('Indicator Data'!AJ189="No data",'Indicator Data'!AK189="No data"),0,SUM('Indicator Data'!AJ189:AL189)/1000)</f>
        <v>3.5249999999999999</v>
      </c>
      <c r="P187" s="77">
        <f t="shared" si="35"/>
        <v>1.8</v>
      </c>
      <c r="Q187" s="81">
        <f>O187*1000/'Indicator Data'!BB189</f>
        <v>1.1466211271041718E-4</v>
      </c>
      <c r="R187" s="77">
        <f t="shared" si="36"/>
        <v>1.9</v>
      </c>
      <c r="S187" s="82">
        <f t="shared" si="37"/>
        <v>1.9</v>
      </c>
      <c r="T187" s="77">
        <f>IF('Indicator Data'!AB189="No data","x",ROUND(IF('Indicator Data'!AB189&gt;T$195,10,IF('Indicator Data'!AB189&lt;T$194,0,10-(T$195-'Indicator Data'!AB189)/(T$195-T$194)*10)),1))</f>
        <v>0.4</v>
      </c>
      <c r="U187" s="77">
        <f>IF('Indicator Data'!AA189="No data","x",ROUND(IF('Indicator Data'!AA189&gt;U$195,10,IF('Indicator Data'!AA189&lt;U$194,0,10-(U$195-'Indicator Data'!AA189)/(U$195-U$194)*10)),1))</f>
        <v>1.5</v>
      </c>
      <c r="V187" s="77">
        <f>IF('Indicator Data'!AD189="No data","x",ROUND(IF('Indicator Data'!AD189&gt;V$195,10,IF('Indicator Data'!AD189&lt;V$194,0,10-(V$195-'Indicator Data'!AD189)/(V$195-V$194)*10)),1))</f>
        <v>0</v>
      </c>
      <c r="W187" s="78">
        <f t="shared" si="38"/>
        <v>0.6</v>
      </c>
      <c r="X187" s="77">
        <f>IF('Indicator Data'!W189="No data","x",ROUND(IF('Indicator Data'!W189&gt;X$195,10,IF('Indicator Data'!W189&lt;X$194,0,10-(X$195-'Indicator Data'!W189)/(X$195-X$194)*10)),1))</f>
        <v>3.3</v>
      </c>
      <c r="Y187" s="77">
        <f>IF('Indicator Data'!X189="No data","x",ROUND(IF('Indicator Data'!X189&gt;Y$195,10,IF('Indicator Data'!X189&lt;Y$194,0,10-(Y$195-'Indicator Data'!X189)/(Y$195-Y$194)*10)),1))</f>
        <v>1</v>
      </c>
      <c r="Z187" s="78">
        <f t="shared" si="39"/>
        <v>2.2000000000000002</v>
      </c>
      <c r="AA187" s="92">
        <f>('Indicator Data'!AI189+'Indicator Data'!AH189*0.5+'Indicator Data'!AG189*0.25)/1000</f>
        <v>0</v>
      </c>
      <c r="AB187" s="83">
        <f>AA187*1000/'Indicator Data'!BB189</f>
        <v>0</v>
      </c>
      <c r="AC187" s="78">
        <f t="shared" si="40"/>
        <v>0</v>
      </c>
      <c r="AD187" s="77">
        <f>IF('Indicator Data'!AM189="No data","x",ROUND(IF('Indicator Data'!AM189&lt;$AD$194,10,IF('Indicator Data'!AM189&gt;$AD$195,0,($AD$195-'Indicator Data'!AM189)/($AD$195-$AD$194)*10)),1))</f>
        <v>3.7</v>
      </c>
      <c r="AE187" s="77">
        <f>IF('Indicator Data'!AN189="No data","x",ROUND(IF('Indicator Data'!AN189&gt;$AE$195,10,IF('Indicator Data'!AN189&lt;$AE$194,0,10-($AE$195-'Indicator Data'!AN189)/($AE$195-$AE$194)*10)),1))</f>
        <v>0</v>
      </c>
      <c r="AF187" s="84" t="str">
        <f>IF('Indicator Data'!AO189="No data","x",ROUND(IF('Indicator Data'!AO189&gt;$AF$195,10,IF('Indicator Data'!AO189&lt;$AF$194,0,10-($AF$195-'Indicator Data'!AO189)/($AF$195-$AF$194)*10)),1))</f>
        <v>x</v>
      </c>
      <c r="AG187" s="84" t="str">
        <f>IF('Indicator Data'!AP189="No data","x",ROUND(IF('Indicator Data'!AP189&gt;$AG$195,10,IF('Indicator Data'!AP189&lt;$AG$194,0,10-($AG$195-'Indicator Data'!AP189)/($AG$195-$AG$194)*10)),1))</f>
        <v>x</v>
      </c>
      <c r="AH187" s="77" t="str">
        <f t="shared" si="41"/>
        <v>x</v>
      </c>
      <c r="AI187" s="78">
        <f t="shared" si="42"/>
        <v>1.9</v>
      </c>
      <c r="AJ187" s="85">
        <f t="shared" si="43"/>
        <v>1.2</v>
      </c>
      <c r="AK187" s="86">
        <f t="shared" si="44"/>
        <v>1.6</v>
      </c>
    </row>
    <row r="188" spans="1:37" s="4" customFormat="1" x14ac:dyDescent="0.25">
      <c r="A188" s="131" t="s">
        <v>349</v>
      </c>
      <c r="B188" s="63" t="s">
        <v>348</v>
      </c>
      <c r="C188" s="77">
        <f>ROUND(IF('Indicator Data'!Q190="No data",IF((0.1233*LN('Indicator Data'!BA190)-0.4559)&gt;C$195,0,IF((0.1233*LN('Indicator Data'!BA190)-0.4559)&lt;C$194,10,(C$195-(0.1233*LN('Indicator Data'!BA190)-0.4559))/(C$195-C$194)*10)),IF('Indicator Data'!Q190&gt;C$195,0,IF('Indicator Data'!Q190&lt;C$194,10,(C$195-'Indicator Data'!Q190)/(C$195-C$194)*10))),1)</f>
        <v>5.0999999999999996</v>
      </c>
      <c r="D188" s="77">
        <f>IF('Indicator Data'!R190="No data","x",ROUND((IF('Indicator Data'!R190&gt;D$195,10,IF('Indicator Data'!R190&lt;D$194,0,10-(D$195-'Indicator Data'!R190)/(D$195-D$194)*10))),1))</f>
        <v>1.9</v>
      </c>
      <c r="E188" s="78">
        <f t="shared" si="30"/>
        <v>3.7</v>
      </c>
      <c r="F188" s="77" t="str">
        <f>IF('Indicator Data'!AE190="No data","x",ROUND(IF('Indicator Data'!AE190&gt;F$195,10,IF('Indicator Data'!AE190&lt;F$194,0,10-(F$195-'Indicator Data'!AE190)/(F$195-F$194)*10)),1))</f>
        <v>x</v>
      </c>
      <c r="G188" s="77" t="str">
        <f>IF('Indicator Data'!AF190="No data","x",ROUND(IF('Indicator Data'!AF190&gt;G$195,10,IF('Indicator Data'!AF190&lt;G$194,0,10-(G$195-'Indicator Data'!AF190)/(G$195-G$194)*10)),1))</f>
        <v>x</v>
      </c>
      <c r="H188" s="78" t="str">
        <f t="shared" si="31"/>
        <v>x</v>
      </c>
      <c r="I188" s="79">
        <f>SUM(IF('Indicator Data'!S190=0,0,'Indicator Data'!S190/1000000),SUM('Indicator Data'!T190:U190))</f>
        <v>230.71700299999998</v>
      </c>
      <c r="J188" s="79">
        <f>I188/'Indicator Data'!BB190*1000000</f>
        <v>893.20987142906904</v>
      </c>
      <c r="K188" s="77">
        <f t="shared" si="32"/>
        <v>10</v>
      </c>
      <c r="L188" s="77">
        <f>IF('Indicator Data'!V190="No data","x",ROUND(IF('Indicator Data'!V190&gt;L$195,10,IF('Indicator Data'!V190&lt;L$194,0,10-(L$195-'Indicator Data'!V190)/(L$195-L$194)*10)),1))</f>
        <v>7.9</v>
      </c>
      <c r="M188" s="78">
        <f t="shared" si="33"/>
        <v>9</v>
      </c>
      <c r="N188" s="80">
        <f t="shared" si="34"/>
        <v>5.5</v>
      </c>
      <c r="O188" s="92">
        <f>IF(AND('Indicator Data'!AJ190="No data",'Indicator Data'!AK190="No data"),0,SUM('Indicator Data'!AJ190:AL190)/1000)</f>
        <v>0</v>
      </c>
      <c r="P188" s="77">
        <f t="shared" si="35"/>
        <v>0</v>
      </c>
      <c r="Q188" s="81">
        <f>O188*1000/'Indicator Data'!BB190</f>
        <v>0</v>
      </c>
      <c r="R188" s="77">
        <f t="shared" si="36"/>
        <v>0</v>
      </c>
      <c r="S188" s="82">
        <f t="shared" si="37"/>
        <v>0</v>
      </c>
      <c r="T188" s="77" t="str">
        <f>IF('Indicator Data'!AB190="No data","x",ROUND(IF('Indicator Data'!AB190&gt;T$195,10,IF('Indicator Data'!AB190&lt;T$194,0,10-(T$195-'Indicator Data'!AB190)/(T$195-T$194)*10)),1))</f>
        <v>x</v>
      </c>
      <c r="U188" s="77">
        <f>IF('Indicator Data'!AA190="No data","x",ROUND(IF('Indicator Data'!AA190&gt;U$195,10,IF('Indicator Data'!AA190&lt;U$194,0,10-(U$195-'Indicator Data'!AA190)/(U$195-U$194)*10)),1))</f>
        <v>1.1000000000000001</v>
      </c>
      <c r="V188" s="77">
        <f>IF('Indicator Data'!AD190="No data","x",ROUND(IF('Indicator Data'!AD190&gt;V$195,10,IF('Indicator Data'!AD190&lt;V$194,0,10-(V$195-'Indicator Data'!AD190)/(V$195-V$194)*10)),1))</f>
        <v>0.6</v>
      </c>
      <c r="W188" s="78">
        <f t="shared" si="38"/>
        <v>0.9</v>
      </c>
      <c r="X188" s="77">
        <f>IF('Indicator Data'!W190="No data","x",ROUND(IF('Indicator Data'!W190&gt;X$195,10,IF('Indicator Data'!W190&lt;X$194,0,10-(X$195-'Indicator Data'!W190)/(X$195-X$194)*10)),1))</f>
        <v>1.3</v>
      </c>
      <c r="Y188" s="77">
        <f>IF('Indicator Data'!X190="No data","x",ROUND(IF('Indicator Data'!X190&gt;Y$195,10,IF('Indicator Data'!X190&lt;Y$194,0,10-(Y$195-'Indicator Data'!X190)/(Y$195-Y$194)*10)),1))</f>
        <v>2.6</v>
      </c>
      <c r="Z188" s="78">
        <f t="shared" si="39"/>
        <v>2</v>
      </c>
      <c r="AA188" s="92">
        <f>('Indicator Data'!AI190+'Indicator Data'!AH190*0.5+'Indicator Data'!AG190*0.25)/1000</f>
        <v>176.00299999999999</v>
      </c>
      <c r="AB188" s="83">
        <f>AA188*1000/'Indicator Data'!BB190</f>
        <v>0.68138721878738373</v>
      </c>
      <c r="AC188" s="78">
        <f t="shared" si="40"/>
        <v>10</v>
      </c>
      <c r="AD188" s="77">
        <f>IF('Indicator Data'!AM190="No data","x",ROUND(IF('Indicator Data'!AM190&lt;$AD$194,10,IF('Indicator Data'!AM190&gt;$AD$195,0,($AD$195-'Indicator Data'!AM190)/($AD$195-$AD$194)*10)),1))</f>
        <v>2.5</v>
      </c>
      <c r="AE188" s="77">
        <f>IF('Indicator Data'!AN190="No data","x",ROUND(IF('Indicator Data'!AN190&gt;$AE$195,10,IF('Indicator Data'!AN190&lt;$AE$194,0,10-($AE$195-'Indicator Data'!AN190)/($AE$195-$AE$194)*10)),1))</f>
        <v>0.5</v>
      </c>
      <c r="AF188" s="84" t="str">
        <f>IF('Indicator Data'!AO190="No data","x",ROUND(IF('Indicator Data'!AO190&gt;$AF$195,10,IF('Indicator Data'!AO190&lt;$AF$194,0,10-($AF$195-'Indicator Data'!AO190)/($AF$195-$AF$194)*10)),1))</f>
        <v>x</v>
      </c>
      <c r="AG188" s="84" t="str">
        <f>IF('Indicator Data'!AP190="No data","x",ROUND(IF('Indicator Data'!AP190&gt;$AG$195,10,IF('Indicator Data'!AP190&lt;$AG$194,0,10-($AG$195-'Indicator Data'!AP190)/($AG$195-$AG$194)*10)),1))</f>
        <v>x</v>
      </c>
      <c r="AH188" s="77" t="str">
        <f t="shared" si="41"/>
        <v>x</v>
      </c>
      <c r="AI188" s="78">
        <f t="shared" si="42"/>
        <v>1.5</v>
      </c>
      <c r="AJ188" s="85">
        <f t="shared" si="43"/>
        <v>5.5</v>
      </c>
      <c r="AK188" s="86">
        <f t="shared" si="44"/>
        <v>3.2</v>
      </c>
    </row>
    <row r="189" spans="1:37" s="4" customFormat="1" x14ac:dyDescent="0.25">
      <c r="A189" s="131" t="s">
        <v>889</v>
      </c>
      <c r="B189" s="63" t="s">
        <v>350</v>
      </c>
      <c r="C189" s="77">
        <f>ROUND(IF('Indicator Data'!Q191="No data",IF((0.1233*LN('Indicator Data'!BA191)-0.4559)&gt;C$195,0,IF((0.1233*LN('Indicator Data'!BA191)-0.4559)&lt;C$194,10,(C$195-(0.1233*LN('Indicator Data'!BA191)-0.4559))/(C$195-C$194)*10)),IF('Indicator Data'!Q191&gt;C$195,0,IF('Indicator Data'!Q191&lt;C$194,10,(C$195-'Indicator Data'!Q191)/(C$195-C$194)*10))),1)</f>
        <v>2.9</v>
      </c>
      <c r="D189" s="77" t="str">
        <f>IF('Indicator Data'!R191="No data","x",ROUND((IF('Indicator Data'!R191&gt;D$195,10,IF('Indicator Data'!R191&lt;D$194,0,10-(D$195-'Indicator Data'!R191)/(D$195-D$194)*10))),1))</f>
        <v>x</v>
      </c>
      <c r="E189" s="78">
        <f t="shared" si="30"/>
        <v>2.9</v>
      </c>
      <c r="F189" s="77">
        <f>IF('Indicator Data'!AE191="No data","x",ROUND(IF('Indicator Data'!AE191&gt;F$195,10,IF('Indicator Data'!AE191&lt;F$194,0,10-(F$195-'Indicator Data'!AE191)/(F$195-F$194)*10)),1))</f>
        <v>6.2</v>
      </c>
      <c r="G189" s="77">
        <f>IF('Indicator Data'!AF191="No data","x",ROUND(IF('Indicator Data'!AF191&gt;G$195,10,IF('Indicator Data'!AF191&lt;G$194,0,10-(G$195-'Indicator Data'!AF191)/(G$195-G$194)*10)),1))</f>
        <v>6.1</v>
      </c>
      <c r="H189" s="78">
        <f t="shared" si="31"/>
        <v>6.2</v>
      </c>
      <c r="I189" s="79">
        <f>SUM(IF('Indicator Data'!S191=0,0,'Indicator Data'!S191/1000000),SUM('Indicator Data'!T191:U191))</f>
        <v>88.007020999999995</v>
      </c>
      <c r="J189" s="79">
        <f>I189/'Indicator Data'!BB191*1000000</f>
        <v>2.8526155571250169</v>
      </c>
      <c r="K189" s="77">
        <f t="shared" si="32"/>
        <v>0.1</v>
      </c>
      <c r="L189" s="77">
        <f>IF('Indicator Data'!V191="No data","x",ROUND(IF('Indicator Data'!V191&gt;L$195,10,IF('Indicator Data'!V191&lt;L$194,0,10-(L$195-'Indicator Data'!V191)/(L$195-L$194)*10)),1))</f>
        <v>0</v>
      </c>
      <c r="M189" s="78">
        <f t="shared" si="33"/>
        <v>0.1</v>
      </c>
      <c r="N189" s="80">
        <f t="shared" si="34"/>
        <v>3</v>
      </c>
      <c r="O189" s="92">
        <f>IF(AND('Indicator Data'!AJ191="No data",'Indicator Data'!AK191="No data"),0,SUM('Indicator Data'!AJ191:AL191)/1000)</f>
        <v>173.6</v>
      </c>
      <c r="P189" s="77">
        <f t="shared" si="35"/>
        <v>7.5</v>
      </c>
      <c r="Q189" s="81">
        <f>O189*1000/'Indicator Data'!BB191</f>
        <v>5.6269835643783803E-3</v>
      </c>
      <c r="R189" s="77">
        <f t="shared" si="36"/>
        <v>4.9000000000000004</v>
      </c>
      <c r="S189" s="82">
        <f t="shared" si="37"/>
        <v>6.2</v>
      </c>
      <c r="T189" s="77">
        <f>IF('Indicator Data'!AB191="No data","x",ROUND(IF('Indicator Data'!AB191&gt;T$195,10,IF('Indicator Data'!AB191&lt;T$194,0,10-(T$195-'Indicator Data'!AB191)/(T$195-T$194)*10)),1))</f>
        <v>1.2</v>
      </c>
      <c r="U189" s="77">
        <f>IF('Indicator Data'!AA191="No data","x",ROUND(IF('Indicator Data'!AA191&gt;U$195,10,IF('Indicator Data'!AA191&lt;U$194,0,10-(U$195-'Indicator Data'!AA191)/(U$195-U$194)*10)),1))</f>
        <v>0.6</v>
      </c>
      <c r="V189" s="77">
        <f>IF('Indicator Data'!AD191="No data","x",ROUND(IF('Indicator Data'!AD191&gt;V$195,10,IF('Indicator Data'!AD191&lt;V$194,0,10-(V$195-'Indicator Data'!AD191)/(V$195-V$194)*10)),1))</f>
        <v>0</v>
      </c>
      <c r="W189" s="78">
        <f t="shared" si="38"/>
        <v>0.6</v>
      </c>
      <c r="X189" s="77">
        <f>IF('Indicator Data'!W191="No data","x",ROUND(IF('Indicator Data'!W191&gt;X$195,10,IF('Indicator Data'!W191&lt;X$194,0,10-(X$195-'Indicator Data'!W191)/(X$195-X$194)*10)),1))</f>
        <v>1.1000000000000001</v>
      </c>
      <c r="Y189" s="77">
        <f>IF('Indicator Data'!X191="No data","x",ROUND(IF('Indicator Data'!X191&gt;Y$195,10,IF('Indicator Data'!X191&lt;Y$194,0,10-(Y$195-'Indicator Data'!X191)/(Y$195-Y$194)*10)),1))</f>
        <v>0.8</v>
      </c>
      <c r="Z189" s="78">
        <f t="shared" si="39"/>
        <v>1</v>
      </c>
      <c r="AA189" s="92">
        <f>('Indicator Data'!AI191+'Indicator Data'!AH191*0.5+'Indicator Data'!AG191*0.25)/1000</f>
        <v>45.296999999999997</v>
      </c>
      <c r="AB189" s="83">
        <f>AA189*1000/'Indicator Data'!BB191</f>
        <v>1.4682343002053427E-3</v>
      </c>
      <c r="AC189" s="78">
        <f t="shared" si="40"/>
        <v>0.1</v>
      </c>
      <c r="AD189" s="77">
        <f>IF('Indicator Data'!AM191="No data","x",ROUND(IF('Indicator Data'!AM191&lt;$AD$194,10,IF('Indicator Data'!AM191&gt;$AD$195,0,($AD$195-'Indicator Data'!AM191)/($AD$195-$AD$194)*10)),1))</f>
        <v>2.8</v>
      </c>
      <c r="AE189" s="77">
        <f>IF('Indicator Data'!AN191="No data","x",ROUND(IF('Indicator Data'!AN191&gt;$AE$195,10,IF('Indicator Data'!AN191&lt;$AE$194,0,10-($AE$195-'Indicator Data'!AN191)/($AE$195-$AE$194)*10)),1))</f>
        <v>0</v>
      </c>
      <c r="AF189" s="84">
        <f>IF('Indicator Data'!AO191="No data","x",ROUND(IF('Indicator Data'!AO191&gt;$AF$195,10,IF('Indicator Data'!AO191&lt;$AF$194,0,10-($AF$195-'Indicator Data'!AO191)/($AF$195-$AF$194)*10)),1))</f>
        <v>3.9</v>
      </c>
      <c r="AG189" s="84">
        <f>IF('Indicator Data'!AP191="No data","x",ROUND(IF('Indicator Data'!AP191&gt;$AG$195,10,IF('Indicator Data'!AP191&lt;$AG$194,0,10-($AG$195-'Indicator Data'!AP191)/($AG$195-$AG$194)*10)),1))</f>
        <v>6.4</v>
      </c>
      <c r="AH189" s="77">
        <f t="shared" si="41"/>
        <v>4.4000000000000004</v>
      </c>
      <c r="AI189" s="78">
        <f t="shared" si="42"/>
        <v>2.4</v>
      </c>
      <c r="AJ189" s="85">
        <f t="shared" si="43"/>
        <v>1.1000000000000001</v>
      </c>
      <c r="AK189" s="86">
        <f t="shared" si="44"/>
        <v>4.0999999999999996</v>
      </c>
    </row>
    <row r="190" spans="1:37" s="4" customFormat="1" x14ac:dyDescent="0.25">
      <c r="A190" s="131" t="s">
        <v>375</v>
      </c>
      <c r="B190" s="63" t="s">
        <v>351</v>
      </c>
      <c r="C190" s="77">
        <f>ROUND(IF('Indicator Data'!Q192="No data",IF((0.1233*LN('Indicator Data'!BA192)-0.4559)&gt;C$195,0,IF((0.1233*LN('Indicator Data'!BA192)-0.4559)&lt;C$194,10,(C$195-(0.1233*LN('Indicator Data'!BA192)-0.4559))/(C$195-C$194)*10)),IF('Indicator Data'!Q192&gt;C$195,0,IF('Indicator Data'!Q192&lt;C$194,10,(C$195-'Indicator Data'!Q192)/(C$195-C$194)*10))),1)</f>
        <v>4.8</v>
      </c>
      <c r="D190" s="77">
        <f>IF('Indicator Data'!R192="No data","x",ROUND((IF('Indicator Data'!R192&gt;D$195,10,IF('Indicator Data'!R192&lt;D$194,0,10-(D$195-'Indicator Data'!R192)/(D$195-D$194)*10))),1))</f>
        <v>0</v>
      </c>
      <c r="E190" s="78">
        <f t="shared" si="30"/>
        <v>2.7</v>
      </c>
      <c r="F190" s="77">
        <f>IF('Indicator Data'!AE192="No data","x",ROUND(IF('Indicator Data'!AE192&gt;F$195,10,IF('Indicator Data'!AE192&lt;F$194,0,10-(F$195-'Indicator Data'!AE192)/(F$195-F$194)*10)),1))</f>
        <v>4.3</v>
      </c>
      <c r="G190" s="77">
        <f>IF('Indicator Data'!AF192="No data","x",ROUND(IF('Indicator Data'!AF192&gt;G$195,10,IF('Indicator Data'!AF192&lt;G$194,0,10-(G$195-'Indicator Data'!AF192)/(G$195-G$194)*10)),1))</f>
        <v>2.7</v>
      </c>
      <c r="H190" s="78">
        <f t="shared" si="31"/>
        <v>3.5</v>
      </c>
      <c r="I190" s="79">
        <f>SUM(IF('Indicator Data'!S192=0,0,'Indicator Data'!S192/1000000),SUM('Indicator Data'!T192:U192))</f>
        <v>8211.8980419999989</v>
      </c>
      <c r="J190" s="79">
        <f>I190/'Indicator Data'!BB192*1000000</f>
        <v>90.509181549652808</v>
      </c>
      <c r="K190" s="77">
        <f t="shared" si="32"/>
        <v>1.8</v>
      </c>
      <c r="L190" s="77">
        <f>IF('Indicator Data'!V192="No data","x",ROUND(IF('Indicator Data'!V192&gt;L$195,10,IF('Indicator Data'!V192&lt;L$194,0,10-(L$195-'Indicator Data'!V192)/(L$195-L$194)*10)),1))</f>
        <v>1.7</v>
      </c>
      <c r="M190" s="78">
        <f t="shared" si="33"/>
        <v>1.8</v>
      </c>
      <c r="N190" s="80">
        <f t="shared" si="34"/>
        <v>2.7</v>
      </c>
      <c r="O190" s="92">
        <f>IF(AND('Indicator Data'!AJ192="No data",'Indicator Data'!AK192="No data"),0,SUM('Indicator Data'!AJ192:AL192)/1000)</f>
        <v>0</v>
      </c>
      <c r="P190" s="77">
        <f t="shared" si="35"/>
        <v>0</v>
      </c>
      <c r="Q190" s="81">
        <f>O190*1000/'Indicator Data'!BB192</f>
        <v>0</v>
      </c>
      <c r="R190" s="77">
        <f t="shared" si="36"/>
        <v>0</v>
      </c>
      <c r="S190" s="82">
        <f t="shared" si="37"/>
        <v>0</v>
      </c>
      <c r="T190" s="77">
        <f>IF('Indicator Data'!AB192="No data","x",ROUND(IF('Indicator Data'!AB192&gt;T$195,10,IF('Indicator Data'!AB192&lt;T$194,0,10-(T$195-'Indicator Data'!AB192)/(T$195-T$194)*10)),1))</f>
        <v>0.8</v>
      </c>
      <c r="U190" s="77">
        <f>IF('Indicator Data'!AA192="No data","x",ROUND(IF('Indicator Data'!AA192&gt;U$195,10,IF('Indicator Data'!AA192&lt;U$194,0,10-(U$195-'Indicator Data'!AA192)/(U$195-U$194)*10)),1))</f>
        <v>2.6</v>
      </c>
      <c r="V190" s="77">
        <f>IF('Indicator Data'!AD192="No data","x",ROUND(IF('Indicator Data'!AD192&gt;V$195,10,IF('Indicator Data'!AD192&lt;V$194,0,10-(V$195-'Indicator Data'!AD192)/(V$195-V$194)*10)),1))</f>
        <v>0</v>
      </c>
      <c r="W190" s="78">
        <f t="shared" si="38"/>
        <v>1.1000000000000001</v>
      </c>
      <c r="X190" s="77">
        <f>IF('Indicator Data'!W192="No data","x",ROUND(IF('Indicator Data'!W192&gt;X$195,10,IF('Indicator Data'!W192&lt;X$194,0,10-(X$195-'Indicator Data'!W192)/(X$195-X$194)*10)),1))</f>
        <v>1.8</v>
      </c>
      <c r="Y190" s="77">
        <f>IF('Indicator Data'!X192="No data","x",ROUND(IF('Indicator Data'!X192&gt;Y$195,10,IF('Indicator Data'!X192&lt;Y$194,0,10-(Y$195-'Indicator Data'!X192)/(Y$195-Y$194)*10)),1))</f>
        <v>4.5</v>
      </c>
      <c r="Z190" s="78">
        <f t="shared" si="39"/>
        <v>3.2</v>
      </c>
      <c r="AA190" s="92">
        <f>('Indicator Data'!AI192+'Indicator Data'!AH192*0.5+'Indicator Data'!AG192*0.25)/1000</f>
        <v>25.408249999999999</v>
      </c>
      <c r="AB190" s="83">
        <f>AA190*1000/'Indicator Data'!BB192</f>
        <v>2.8004243359418051E-4</v>
      </c>
      <c r="AC190" s="78">
        <f t="shared" si="40"/>
        <v>0</v>
      </c>
      <c r="AD190" s="77">
        <f>IF('Indicator Data'!AM192="No data","x",ROUND(IF('Indicator Data'!AM192&lt;$AD$194,10,IF('Indicator Data'!AM192&gt;$AD$195,0,($AD$195-'Indicator Data'!AM192)/($AD$195-$AD$194)*10)),1))</f>
        <v>3.6</v>
      </c>
      <c r="AE190" s="77">
        <f>IF('Indicator Data'!AN192="No data","x",ROUND(IF('Indicator Data'!AN192&gt;$AE$195,10,IF('Indicator Data'!AN192&lt;$AE$194,0,10-($AE$195-'Indicator Data'!AN192)/($AE$195-$AE$194)*10)),1))</f>
        <v>2</v>
      </c>
      <c r="AF190" s="84" t="str">
        <f>IF('Indicator Data'!AO192="No data","x",ROUND(IF('Indicator Data'!AO192&gt;$AF$195,10,IF('Indicator Data'!AO192&lt;$AF$194,0,10-($AF$195-'Indicator Data'!AO192)/($AF$195-$AF$194)*10)),1))</f>
        <v>x</v>
      </c>
      <c r="AG190" s="84" t="str">
        <f>IF('Indicator Data'!AP192="No data","x",ROUND(IF('Indicator Data'!AP192&gt;$AG$195,10,IF('Indicator Data'!AP192&lt;$AG$194,0,10-($AG$195-'Indicator Data'!AP192)/($AG$195-$AG$194)*10)),1))</f>
        <v>x</v>
      </c>
      <c r="AH190" s="77" t="str">
        <f t="shared" si="41"/>
        <v>x</v>
      </c>
      <c r="AI190" s="78">
        <f t="shared" si="42"/>
        <v>2.8</v>
      </c>
      <c r="AJ190" s="85">
        <f t="shared" si="43"/>
        <v>1.9</v>
      </c>
      <c r="AK190" s="86">
        <f t="shared" si="44"/>
        <v>1</v>
      </c>
    </row>
    <row r="191" spans="1:37" s="4" customFormat="1" x14ac:dyDescent="0.25">
      <c r="A191" s="131" t="s">
        <v>353</v>
      </c>
      <c r="B191" s="63" t="s">
        <v>352</v>
      </c>
      <c r="C191" s="77">
        <f>ROUND(IF('Indicator Data'!Q193="No data",IF((0.1233*LN('Indicator Data'!BA193)-0.4559)&gt;C$195,0,IF((0.1233*LN('Indicator Data'!BA193)-0.4559)&lt;C$194,10,(C$195-(0.1233*LN('Indicator Data'!BA193)-0.4559))/(C$195-C$194)*10)),IF('Indicator Data'!Q193&gt;C$195,0,IF('Indicator Data'!Q193&lt;C$194,10,(C$195-'Indicator Data'!Q193)/(C$195-C$194)*10))),1)</f>
        <v>6.9</v>
      </c>
      <c r="D191" s="77">
        <f>IF('Indicator Data'!R193="No data","x",ROUND((IF('Indicator Data'!R193&gt;D$195,10,IF('Indicator Data'!R193&lt;D$194,0,10-(D$195-'Indicator Data'!R193)/(D$195-D$194)*10))),1))</f>
        <v>3.1</v>
      </c>
      <c r="E191" s="78">
        <f t="shared" si="30"/>
        <v>5.3</v>
      </c>
      <c r="F191" s="77">
        <f>IF('Indicator Data'!AE193="No data","x",ROUND(IF('Indicator Data'!AE193&gt;F$195,10,IF('Indicator Data'!AE193&lt;F$194,0,10-(F$195-'Indicator Data'!AE193)/(F$195-F$194)*10)),1))</f>
        <v>9.8000000000000007</v>
      </c>
      <c r="G191" s="77">
        <f>IF('Indicator Data'!AF193="No data","x",ROUND(IF('Indicator Data'!AF193&gt;G$195,10,IF('Indicator Data'!AF193&lt;G$194,0,10-(G$195-'Indicator Data'!AF193)/(G$195-G$194)*10)),1))</f>
        <v>2.7</v>
      </c>
      <c r="H191" s="78">
        <f t="shared" si="31"/>
        <v>6.3</v>
      </c>
      <c r="I191" s="79">
        <f>SUM(IF('Indicator Data'!S193=0,0,'Indicator Data'!S193/1000000),SUM('Indicator Data'!T193:U193))</f>
        <v>3114.0266110000002</v>
      </c>
      <c r="J191" s="79">
        <f>I191/'Indicator Data'!BB193*1000000</f>
        <v>124.7181694236596</v>
      </c>
      <c r="K191" s="77">
        <f t="shared" si="32"/>
        <v>2.5</v>
      </c>
      <c r="L191" s="77">
        <f>IF('Indicator Data'!V193="No data","x",ROUND(IF('Indicator Data'!V193&gt;L$195,10,IF('Indicator Data'!V193&lt;L$194,0,10-(L$195-'Indicator Data'!V193)/(L$195-L$194)*10)),1))</f>
        <v>1.9</v>
      </c>
      <c r="M191" s="78">
        <f t="shared" si="33"/>
        <v>2.2000000000000002</v>
      </c>
      <c r="N191" s="80">
        <f t="shared" si="34"/>
        <v>4.8</v>
      </c>
      <c r="O191" s="92">
        <f>IF(AND('Indicator Data'!AJ193="No data",'Indicator Data'!AK193="No data"),0,SUM('Indicator Data'!AJ193:AL193)/1000)</f>
        <v>1699.1890000000001</v>
      </c>
      <c r="P191" s="77">
        <f t="shared" si="35"/>
        <v>10</v>
      </c>
      <c r="Q191" s="81">
        <f>O191*1000/'Indicator Data'!BB193</f>
        <v>6.8053285362505447E-2</v>
      </c>
      <c r="R191" s="77">
        <f t="shared" si="36"/>
        <v>9</v>
      </c>
      <c r="S191" s="82">
        <f t="shared" si="37"/>
        <v>9.5</v>
      </c>
      <c r="T191" s="77">
        <f>IF('Indicator Data'!AB193="No data","x",ROUND(IF('Indicator Data'!AB193&gt;T$195,10,IF('Indicator Data'!AB193&lt;T$194,0,10-(T$195-'Indicator Data'!AB193)/(T$195-T$194)*10)),1))</f>
        <v>0.2</v>
      </c>
      <c r="U191" s="77">
        <f>IF('Indicator Data'!AA193="No data","x",ROUND(IF('Indicator Data'!AA193&gt;U$195,10,IF('Indicator Data'!AA193&lt;U$194,0,10-(U$195-'Indicator Data'!AA193)/(U$195-U$194)*10)),1))</f>
        <v>0.9</v>
      </c>
      <c r="V191" s="77">
        <f>IF('Indicator Data'!AD193="No data","x",ROUND(IF('Indicator Data'!AD193&gt;V$195,10,IF('Indicator Data'!AD193&lt;V$194,0,10-(V$195-'Indicator Data'!AD193)/(V$195-V$194)*10)),1))</f>
        <v>0.3</v>
      </c>
      <c r="W191" s="78">
        <f t="shared" si="38"/>
        <v>0.5</v>
      </c>
      <c r="X191" s="77">
        <f>IF('Indicator Data'!W193="No data","x",ROUND(IF('Indicator Data'!W193&gt;X$195,10,IF('Indicator Data'!W193&lt;X$194,0,10-(X$195-'Indicator Data'!W193)/(X$195-X$194)*10)),1))</f>
        <v>3.9</v>
      </c>
      <c r="Y191" s="77">
        <f>IF('Indicator Data'!X193="No data","x",ROUND(IF('Indicator Data'!X193&gt;Y$195,10,IF('Indicator Data'!X193&lt;Y$194,0,10-(Y$195-'Indicator Data'!X193)/(Y$195-Y$194)*10)),1))</f>
        <v>9.6</v>
      </c>
      <c r="Z191" s="78">
        <f t="shared" si="39"/>
        <v>6.8</v>
      </c>
      <c r="AA191" s="92">
        <f>('Indicator Data'!AI193+'Indicator Data'!AH193*0.5+'Indicator Data'!AG193*0.25)/1000</f>
        <v>15.298999999999999</v>
      </c>
      <c r="AB191" s="83">
        <f>AA191*1000/'Indicator Data'!BB193</f>
        <v>6.1273184605183453E-4</v>
      </c>
      <c r="AC191" s="78">
        <f t="shared" si="40"/>
        <v>0.1</v>
      </c>
      <c r="AD191" s="77">
        <f>IF('Indicator Data'!AM193="No data","x",ROUND(IF('Indicator Data'!AM193&lt;$AD$194,10,IF('Indicator Data'!AM193&gt;$AD$195,0,($AD$195-'Indicator Data'!AM193)/($AD$195-$AD$194)*10)),1))</f>
        <v>6.4</v>
      </c>
      <c r="AE191" s="77">
        <f>IF('Indicator Data'!AN193="No data","x",ROUND(IF('Indicator Data'!AN193&gt;$AE$195,10,IF('Indicator Data'!AN193&lt;$AE$194,0,10-($AE$195-'Indicator Data'!AN193)/($AE$195-$AE$194)*10)),1))</f>
        <v>7</v>
      </c>
      <c r="AF191" s="84">
        <f>IF('Indicator Data'!AO193="No data","x",ROUND(IF('Indicator Data'!AO193&gt;$AF$195,10,IF('Indicator Data'!AO193&lt;$AF$194,0,10-($AF$195-'Indicator Data'!AO193)/($AF$195-$AF$194)*10)),1))</f>
        <v>7.3</v>
      </c>
      <c r="AG191" s="84">
        <f>IF('Indicator Data'!AP193="No data","x",ROUND(IF('Indicator Data'!AP193&gt;$AG$195,10,IF('Indicator Data'!AP193&lt;$AG$194,0,10-($AG$195-'Indicator Data'!AP193)/($AG$195-$AG$194)*10)),1))</f>
        <v>5.5</v>
      </c>
      <c r="AH191" s="77">
        <f t="shared" si="41"/>
        <v>6.9</v>
      </c>
      <c r="AI191" s="78">
        <f t="shared" si="42"/>
        <v>6.8</v>
      </c>
      <c r="AJ191" s="85">
        <f t="shared" si="43"/>
        <v>4.3</v>
      </c>
      <c r="AK191" s="86">
        <f t="shared" si="44"/>
        <v>7.8</v>
      </c>
    </row>
    <row r="192" spans="1:37" s="4" customFormat="1" x14ac:dyDescent="0.25">
      <c r="A192" s="131" t="s">
        <v>355</v>
      </c>
      <c r="B192" s="63" t="s">
        <v>354</v>
      </c>
      <c r="C192" s="77">
        <f>ROUND(IF('Indicator Data'!Q194="No data",IF((0.1233*LN('Indicator Data'!BA194)-0.4559)&gt;C$195,0,IF((0.1233*LN('Indicator Data'!BA194)-0.4559)&lt;C$194,10,(C$195-(0.1233*LN('Indicator Data'!BA194)-0.4559))/(C$195-C$194)*10)),IF('Indicator Data'!Q194&gt;C$195,0,IF('Indicator Data'!Q194&lt;C$194,10,(C$195-'Indicator Data'!Q194)/(C$195-C$194)*10))),1)</f>
        <v>6</v>
      </c>
      <c r="D192" s="77">
        <f>IF('Indicator Data'!R194="No data","x",ROUND((IF('Indicator Data'!R194&gt;D$195,10,IF('Indicator Data'!R194&lt;D$194,0,10-(D$195-'Indicator Data'!R194)/(D$195-D$194)*10))),1))</f>
        <v>6</v>
      </c>
      <c r="E192" s="78">
        <f t="shared" si="30"/>
        <v>6</v>
      </c>
      <c r="F192" s="77">
        <f>IF('Indicator Data'!AE194="No data","x",ROUND(IF('Indicator Data'!AE194&gt;F$195,10,IF('Indicator Data'!AE194&lt;F$194,0,10-(F$195-'Indicator Data'!AE194)/(F$195-F$194)*10)),1))</f>
        <v>8.1999999999999993</v>
      </c>
      <c r="G192" s="77">
        <f>IF('Indicator Data'!AF194="No data","x",ROUND(IF('Indicator Data'!AF194&gt;G$195,10,IF('Indicator Data'!AF194&lt;G$194,0,10-(G$195-'Indicator Data'!AF194)/(G$195-G$194)*10)),1))</f>
        <v>8.1</v>
      </c>
      <c r="H192" s="78">
        <f t="shared" si="31"/>
        <v>8.1999999999999993</v>
      </c>
      <c r="I192" s="79">
        <f>SUM(IF('Indicator Data'!S194=0,0,'Indicator Data'!S194/1000000),SUM('Indicator Data'!T194:U194))</f>
        <v>2111.8089000000004</v>
      </c>
      <c r="J192" s="79">
        <f>I192/'Indicator Data'!BB194*1000000</f>
        <v>140.59041467406772</v>
      </c>
      <c r="K192" s="77">
        <f t="shared" si="32"/>
        <v>2.8</v>
      </c>
      <c r="L192" s="77">
        <f>IF('Indicator Data'!V194="No data","x",ROUND(IF('Indicator Data'!V194&gt;L$195,10,IF('Indicator Data'!V194&lt;L$194,0,10-(L$195-'Indicator Data'!V194)/(L$195-L$194)*10)),1))</f>
        <v>3</v>
      </c>
      <c r="M192" s="78">
        <f t="shared" si="33"/>
        <v>2.9</v>
      </c>
      <c r="N192" s="80">
        <f t="shared" si="34"/>
        <v>5.8</v>
      </c>
      <c r="O192" s="92">
        <f>IF(AND('Indicator Data'!AJ194="No data",'Indicator Data'!AK194="No data"),0,SUM('Indicator Data'!AJ194:AL194)/1000)</f>
        <v>25.577999999999999</v>
      </c>
      <c r="P192" s="77">
        <f t="shared" si="35"/>
        <v>4.7</v>
      </c>
      <c r="Q192" s="81">
        <f>O192*1000/'Indicator Data'!BB194</f>
        <v>1.7028158307947766E-3</v>
      </c>
      <c r="R192" s="77">
        <f t="shared" si="36"/>
        <v>3.6</v>
      </c>
      <c r="S192" s="82">
        <f t="shared" si="37"/>
        <v>4.2</v>
      </c>
      <c r="T192" s="77">
        <f>IF('Indicator Data'!AB194="No data","x",ROUND(IF('Indicator Data'!AB194&gt;T$195,10,IF('Indicator Data'!AB194&lt;T$194,0,10-(T$195-'Indicator Data'!AB194)/(T$195-T$194)*10)),1))</f>
        <v>10</v>
      </c>
      <c r="U192" s="77">
        <f>IF('Indicator Data'!AA194="No data","x",ROUND(IF('Indicator Data'!AA194&gt;U$195,10,IF('Indicator Data'!AA194&lt;U$194,0,10-(U$195-'Indicator Data'!AA194)/(U$195-U$194)*10)),1))</f>
        <v>7.5</v>
      </c>
      <c r="V192" s="77">
        <f>IF('Indicator Data'!AD194="No data","x",ROUND(IF('Indicator Data'!AD194&gt;V$195,10,IF('Indicator Data'!AD194&lt;V$194,0,10-(V$195-'Indicator Data'!AD194)/(V$195-V$194)*10)),1))</f>
        <v>8.9</v>
      </c>
      <c r="W192" s="78">
        <f t="shared" si="38"/>
        <v>8.8000000000000007</v>
      </c>
      <c r="X192" s="77">
        <f>IF('Indicator Data'!W194="No data","x",ROUND(IF('Indicator Data'!W194&gt;X$195,10,IF('Indicator Data'!W194&lt;X$194,0,10-(X$195-'Indicator Data'!W194)/(X$195-X$194)*10)),1))</f>
        <v>6.7</v>
      </c>
      <c r="Y192" s="77">
        <f>IF('Indicator Data'!X194="No data","x",ROUND(IF('Indicator Data'!X194&gt;Y$195,10,IF('Indicator Data'!X194&lt;Y$194,0,10-(Y$195-'Indicator Data'!X194)/(Y$195-Y$194)*10)),1))</f>
        <v>3.3</v>
      </c>
      <c r="Z192" s="78">
        <f t="shared" si="39"/>
        <v>5</v>
      </c>
      <c r="AA192" s="92">
        <f>('Indicator Data'!AI194+'Indicator Data'!AH194*0.5+'Indicator Data'!AG194*0.25)/1000</f>
        <v>10.45</v>
      </c>
      <c r="AB192" s="83">
        <f>AA192*1000/'Indicator Data'!BB194</f>
        <v>6.956926042616864E-4</v>
      </c>
      <c r="AC192" s="78">
        <f t="shared" si="40"/>
        <v>0.1</v>
      </c>
      <c r="AD192" s="77">
        <f>IF('Indicator Data'!AM194="No data","x",ROUND(IF('Indicator Data'!AM194&lt;$AD$194,10,IF('Indicator Data'!AM194&gt;$AD$195,0,($AD$195-'Indicator Data'!AM194)/($AD$195-$AD$194)*10)),1))</f>
        <v>7.7</v>
      </c>
      <c r="AE192" s="77">
        <f>IF('Indicator Data'!AN194="No data","x",ROUND(IF('Indicator Data'!AN194&gt;$AE$195,10,IF('Indicator Data'!AN194&lt;$AE$194,0,10-($AE$195-'Indicator Data'!AN194)/($AE$195-$AE$194)*10)),1))</f>
        <v>10</v>
      </c>
      <c r="AF192" s="84">
        <f>IF('Indicator Data'!AO194="No data","x",ROUND(IF('Indicator Data'!AO194&gt;$AF$195,10,IF('Indicator Data'!AO194&lt;$AF$194,0,10-($AF$195-'Indicator Data'!AO194)/($AF$195-$AF$194)*10)),1))</f>
        <v>10</v>
      </c>
      <c r="AG192" s="84">
        <f>IF('Indicator Data'!AP194="No data","x",ROUND(IF('Indicator Data'!AP194&gt;$AG$195,10,IF('Indicator Data'!AP194&lt;$AG$194,0,10-($AG$195-'Indicator Data'!AP194)/($AG$195-$AG$194)*10)),1))</f>
        <v>1.6</v>
      </c>
      <c r="AH192" s="77">
        <f t="shared" si="41"/>
        <v>8.3000000000000007</v>
      </c>
      <c r="AI192" s="78">
        <f t="shared" si="42"/>
        <v>8.6999999999999993</v>
      </c>
      <c r="AJ192" s="85">
        <f t="shared" si="43"/>
        <v>6.7</v>
      </c>
      <c r="AK192" s="86">
        <f t="shared" si="44"/>
        <v>5.6</v>
      </c>
    </row>
    <row r="193" spans="1:37" s="4" customFormat="1" x14ac:dyDescent="0.25">
      <c r="A193" s="131" t="s">
        <v>357</v>
      </c>
      <c r="B193" s="63" t="s">
        <v>356</v>
      </c>
      <c r="C193" s="77">
        <f>ROUND(IF('Indicator Data'!Q195="No data",IF((0.1233*LN('Indicator Data'!BA195)-0.4559)&gt;C$195,0,IF((0.1233*LN('Indicator Data'!BA195)-0.4559)&lt;C$194,10,(C$195-(0.1233*LN('Indicator Data'!BA195)-0.4559))/(C$195-C$194)*10)),IF('Indicator Data'!Q195&gt;C$195,0,IF('Indicator Data'!Q195&lt;C$194,10,(C$195-'Indicator Data'!Q195)/(C$195-C$194)*10))),1)</f>
        <v>7</v>
      </c>
      <c r="D193" s="77">
        <f>IF('Indicator Data'!R195="No data","x",ROUND((IF('Indicator Data'!R195&gt;D$195,10,IF('Indicator Data'!R195&lt;D$194,0,10-(D$195-'Indicator Data'!R195)/(D$195-D$194)*10))),1))</f>
        <v>2.9</v>
      </c>
      <c r="E193" s="78">
        <f t="shared" si="30"/>
        <v>5.3</v>
      </c>
      <c r="F193" s="77">
        <f>IF('Indicator Data'!AE195="No data","x",ROUND(IF('Indicator Data'!AE195&gt;F$195,10,IF('Indicator Data'!AE195&lt;F$194,0,10-(F$195-'Indicator Data'!AE195)/(F$195-F$194)*10)),1))</f>
        <v>6.9</v>
      </c>
      <c r="G193" s="77" t="str">
        <f>IF('Indicator Data'!AF195="No data","x",ROUND(IF('Indicator Data'!AF195&gt;G$195,10,IF('Indicator Data'!AF195&lt;G$194,0,10-(G$195-'Indicator Data'!AF195)/(G$195-G$194)*10)),1))</f>
        <v>x</v>
      </c>
      <c r="H193" s="78">
        <f t="shared" si="31"/>
        <v>6.9</v>
      </c>
      <c r="I193" s="79">
        <f>SUM(IF('Indicator Data'!S195=0,0,'Indicator Data'!S195/1000000),SUM('Indicator Data'!T195:U195))</f>
        <v>1922.5003609999999</v>
      </c>
      <c r="J193" s="79">
        <f>I193/'Indicator Data'!BB195*1000000</f>
        <v>131.68419505696326</v>
      </c>
      <c r="K193" s="77">
        <f t="shared" si="32"/>
        <v>2.6</v>
      </c>
      <c r="L193" s="77">
        <f>IF('Indicator Data'!V195="No data","x",ROUND(IF('Indicator Data'!V195&gt;L$195,10,IF('Indicator Data'!V195&lt;L$194,0,10-(L$195-'Indicator Data'!V195)/(L$195-L$194)*10)),1))</f>
        <v>4.3</v>
      </c>
      <c r="M193" s="78">
        <f t="shared" si="33"/>
        <v>3.5</v>
      </c>
      <c r="N193" s="80">
        <f t="shared" si="34"/>
        <v>5.3</v>
      </c>
      <c r="O193" s="92">
        <f>IF(AND('Indicator Data'!AJ195="No data",'Indicator Data'!AK195="No data"),0,SUM('Indicator Data'!AJ195:AL195)/1000)</f>
        <v>42.134</v>
      </c>
      <c r="P193" s="77">
        <f t="shared" si="35"/>
        <v>5.4</v>
      </c>
      <c r="Q193" s="81">
        <f>O193*1000/'Indicator Data'!BB195</f>
        <v>2.8860238401432945E-3</v>
      </c>
      <c r="R193" s="77">
        <f t="shared" si="36"/>
        <v>4.0999999999999996</v>
      </c>
      <c r="S193" s="82">
        <f t="shared" si="37"/>
        <v>4.8</v>
      </c>
      <c r="T193" s="77">
        <f>IF('Indicator Data'!AB195="No data","x",ROUND(IF('Indicator Data'!AB195&gt;T$195,10,IF('Indicator Data'!AB195&lt;T$194,0,10-(T$195-'Indicator Data'!AB195)/(T$195-T$194)*10)),1))</f>
        <v>10</v>
      </c>
      <c r="U193" s="77">
        <f>IF('Indicator Data'!AA195="No data","x",ROUND(IF('Indicator Data'!AA195&gt;U$195,10,IF('Indicator Data'!AA195&lt;U$194,0,10-(U$195-'Indicator Data'!AA195)/(U$195-U$194)*10)),1))</f>
        <v>10</v>
      </c>
      <c r="V193" s="77">
        <f>IF('Indicator Data'!AD195="No data","x",ROUND(IF('Indicator Data'!AD195&gt;V$195,10,IF('Indicator Data'!AD195&lt;V$194,0,10-(V$195-'Indicator Data'!AD195)/(V$195-V$194)*10)),1))</f>
        <v>2.8</v>
      </c>
      <c r="W193" s="78">
        <f t="shared" si="38"/>
        <v>7.6</v>
      </c>
      <c r="X193" s="77">
        <f>IF('Indicator Data'!W195="No data","x",ROUND(IF('Indicator Data'!W195&gt;X$195,10,IF('Indicator Data'!W195&lt;X$194,0,10-(X$195-'Indicator Data'!W195)/(X$195-X$194)*10)),1))</f>
        <v>6.8</v>
      </c>
      <c r="Y193" s="77">
        <f>IF('Indicator Data'!X195="No data","x",ROUND(IF('Indicator Data'!X195&gt;Y$195,10,IF('Indicator Data'!X195&lt;Y$194,0,10-(Y$195-'Indicator Data'!X195)/(Y$195-Y$194)*10)),1))</f>
        <v>2.5</v>
      </c>
      <c r="Z193" s="78">
        <f t="shared" si="39"/>
        <v>4.7</v>
      </c>
      <c r="AA193" s="92">
        <f>('Indicator Data'!AI195+'Indicator Data'!AH195*0.5+'Indicator Data'!AG195*0.25)/1000</f>
        <v>5.6520000000000001</v>
      </c>
      <c r="AB193" s="83">
        <f>AA193*1000/'Indicator Data'!BB195</f>
        <v>3.8714118632197036E-4</v>
      </c>
      <c r="AC193" s="78">
        <f t="shared" si="40"/>
        <v>0</v>
      </c>
      <c r="AD193" s="77">
        <f>IF('Indicator Data'!AM195="No data","x",ROUND(IF('Indicator Data'!AM195&lt;$AD$194,10,IF('Indicator Data'!AM195&gt;$AD$195,0,($AD$195-'Indicator Data'!AM195)/($AD$195-$AD$194)*10)),1))</f>
        <v>6.9</v>
      </c>
      <c r="AE193" s="77">
        <f>IF('Indicator Data'!AN195="No data","x",ROUND(IF('Indicator Data'!AN195&gt;$AE$195,10,IF('Indicator Data'!AN195&lt;$AE$194,0,10-($AE$195-'Indicator Data'!AN195)/($AE$195-$AE$194)*10)),1))</f>
        <v>9.5</v>
      </c>
      <c r="AF193" s="84" t="str">
        <f>IF('Indicator Data'!AO195="No data","x",ROUND(IF('Indicator Data'!AO195&gt;$AF$195,10,IF('Indicator Data'!AO195&lt;$AF$194,0,10-($AF$195-'Indicator Data'!AO195)/($AF$195-$AF$194)*10)),1))</f>
        <v>x</v>
      </c>
      <c r="AG193" s="84" t="str">
        <f>IF('Indicator Data'!AP195="No data","x",ROUND(IF('Indicator Data'!AP195&gt;$AG$195,10,IF('Indicator Data'!AP195&lt;$AG$194,0,10-($AG$195-'Indicator Data'!AP195)/($AG$195-$AG$194)*10)),1))</f>
        <v>x</v>
      </c>
      <c r="AH193" s="77" t="str">
        <f t="shared" si="41"/>
        <v>x</v>
      </c>
      <c r="AI193" s="78">
        <f t="shared" si="42"/>
        <v>8.1999999999999993</v>
      </c>
      <c r="AJ193" s="85">
        <f t="shared" si="43"/>
        <v>5.9</v>
      </c>
      <c r="AK193" s="86">
        <f t="shared" si="44"/>
        <v>5.4</v>
      </c>
    </row>
    <row r="194" spans="1:37" s="4" customFormat="1" x14ac:dyDescent="0.25">
      <c r="A194" s="87"/>
      <c r="B194" s="88" t="s">
        <v>390</v>
      </c>
      <c r="C194" s="88">
        <v>0.3</v>
      </c>
      <c r="D194" s="88">
        <v>0.05</v>
      </c>
      <c r="E194" s="88"/>
      <c r="F194" s="88">
        <v>0</v>
      </c>
      <c r="G194" s="88">
        <v>25</v>
      </c>
      <c r="H194" s="88"/>
      <c r="I194" s="88"/>
      <c r="J194" s="88"/>
      <c r="K194" s="88">
        <v>0</v>
      </c>
      <c r="L194" s="88">
        <v>0</v>
      </c>
      <c r="M194" s="88"/>
      <c r="N194" s="88"/>
      <c r="O194" s="88"/>
      <c r="P194" s="88">
        <v>3</v>
      </c>
      <c r="Q194" s="88"/>
      <c r="R194" s="89">
        <v>5.0000000000000002E-5</v>
      </c>
      <c r="S194" s="88"/>
      <c r="T194" s="88">
        <v>0</v>
      </c>
      <c r="U194" s="88">
        <v>0</v>
      </c>
      <c r="V194" s="88">
        <v>0</v>
      </c>
      <c r="W194" s="88"/>
      <c r="X194" s="88">
        <v>0</v>
      </c>
      <c r="Y194" s="88">
        <v>0</v>
      </c>
      <c r="Z194" s="88"/>
      <c r="AA194" s="88"/>
      <c r="AB194" s="88"/>
      <c r="AC194" s="90">
        <v>0</v>
      </c>
      <c r="AD194" s="88">
        <v>75</v>
      </c>
      <c r="AE194" s="88">
        <v>5</v>
      </c>
      <c r="AF194" s="88">
        <v>1</v>
      </c>
      <c r="AG194" s="88">
        <v>0</v>
      </c>
      <c r="AH194" s="88"/>
      <c r="AI194" s="88"/>
      <c r="AJ194" s="88"/>
      <c r="AK194" s="88"/>
    </row>
    <row r="195" spans="1:37" s="4" customFormat="1" x14ac:dyDescent="0.25">
      <c r="A195" s="87"/>
      <c r="B195" s="88" t="s">
        <v>391</v>
      </c>
      <c r="C195" s="88">
        <v>0.95</v>
      </c>
      <c r="D195" s="88">
        <v>0.5</v>
      </c>
      <c r="E195" s="88"/>
      <c r="F195" s="88">
        <v>0.75</v>
      </c>
      <c r="G195" s="88">
        <v>65</v>
      </c>
      <c r="H195" s="88"/>
      <c r="I195" s="88"/>
      <c r="J195" s="88"/>
      <c r="K195" s="88">
        <v>500</v>
      </c>
      <c r="L195" s="88">
        <v>15</v>
      </c>
      <c r="M195" s="88"/>
      <c r="N195" s="88"/>
      <c r="O195" s="88"/>
      <c r="P195" s="88">
        <v>6</v>
      </c>
      <c r="Q195" s="88"/>
      <c r="R195" s="91">
        <v>0.1</v>
      </c>
      <c r="S195" s="88"/>
      <c r="T195" s="88">
        <v>5</v>
      </c>
      <c r="U195" s="88">
        <v>550</v>
      </c>
      <c r="V195" s="88">
        <v>120</v>
      </c>
      <c r="W195" s="88"/>
      <c r="X195" s="88">
        <v>130</v>
      </c>
      <c r="Y195" s="88">
        <v>45</v>
      </c>
      <c r="Z195" s="88"/>
      <c r="AA195" s="88"/>
      <c r="AB195" s="88"/>
      <c r="AC195" s="91">
        <v>0.1</v>
      </c>
      <c r="AD195" s="88">
        <v>150</v>
      </c>
      <c r="AE195" s="88">
        <v>35</v>
      </c>
      <c r="AF195" s="88">
        <v>10</v>
      </c>
      <c r="AG195" s="88">
        <v>20</v>
      </c>
      <c r="AH195" s="88"/>
      <c r="AI195" s="88"/>
      <c r="AJ195" s="88"/>
      <c r="AK195" s="88"/>
    </row>
  </sheetData>
  <sortState ref="A3:B193">
    <sortCondition ref="A3:A193"/>
  </sortState>
  <mergeCells count="1">
    <mergeCell ref="A1:AK1"/>
  </mergeCells>
  <pageMargins left="0.7" right="0.7" top="0.75" bottom="0.75" header="0.3" footer="0.3"/>
  <pageSetup paperSize="9" orientation="portrait" r:id="rId1"/>
  <ignoredErrors>
    <ignoredError sqref="O3" formulaRange="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5"/>
  <sheetViews>
    <sheetView showGridLines="0" workbookViewId="0">
      <pane xSplit="2" ySplit="2" topLeftCell="C3" activePane="bottomRight" state="frozen"/>
      <selection pane="topRight" activeCell="B1" sqref="B1"/>
      <selection pane="bottomLeft" activeCell="A4" sqref="A4"/>
      <selection pane="bottomRight" sqref="A1:W1"/>
    </sheetView>
  </sheetViews>
  <sheetFormatPr defaultRowHeight="15" x14ac:dyDescent="0.25"/>
  <cols>
    <col min="1" max="1" width="25.7109375" style="1" customWidth="1"/>
    <col min="2" max="2" width="8.140625" style="14" customWidth="1"/>
    <col min="3" max="3" width="7.85546875" style="1" customWidth="1"/>
    <col min="4" max="4" width="7.85546875" style="15" customWidth="1"/>
    <col min="5" max="6" width="7.85546875" style="1" customWidth="1"/>
    <col min="7" max="8" width="7.85546875" style="15" customWidth="1"/>
    <col min="9" max="12" width="7.85546875" style="1" customWidth="1"/>
    <col min="13" max="14" width="7.85546875" style="15" customWidth="1"/>
    <col min="15" max="15" width="7.85546875" style="1" customWidth="1"/>
    <col min="16" max="17" width="7.85546875" style="10" customWidth="1"/>
    <col min="18" max="18" width="7.85546875" style="1" customWidth="1"/>
    <col min="19" max="21" width="7.85546875" style="10" customWidth="1"/>
    <col min="22" max="22" width="7.85546875" style="1" customWidth="1"/>
    <col min="23" max="23" width="7.85546875" style="15" customWidth="1"/>
    <col min="24" max="16384" width="9.140625" style="1"/>
  </cols>
  <sheetData>
    <row r="1" spans="1:24" x14ac:dyDescent="0.25">
      <c r="A1" s="176"/>
      <c r="B1" s="176"/>
      <c r="C1" s="176"/>
      <c r="D1" s="176"/>
      <c r="E1" s="176"/>
      <c r="F1" s="176"/>
      <c r="G1" s="176"/>
      <c r="H1" s="176"/>
      <c r="I1" s="176"/>
      <c r="J1" s="176"/>
      <c r="K1" s="176"/>
      <c r="L1" s="176"/>
      <c r="M1" s="176"/>
      <c r="N1" s="176"/>
      <c r="O1" s="176"/>
      <c r="P1" s="176"/>
      <c r="Q1" s="176"/>
      <c r="R1" s="176"/>
      <c r="S1" s="176"/>
      <c r="T1" s="176"/>
      <c r="U1" s="176"/>
      <c r="V1" s="176"/>
      <c r="W1" s="176"/>
    </row>
    <row r="2" spans="1:24" s="4" customFormat="1" ht="109.5" customHeight="1" thickBot="1" x14ac:dyDescent="0.3">
      <c r="A2" s="131" t="s">
        <v>380</v>
      </c>
      <c r="B2" s="93" t="s">
        <v>358</v>
      </c>
      <c r="C2" s="94" t="s">
        <v>479</v>
      </c>
      <c r="D2" s="95" t="s">
        <v>413</v>
      </c>
      <c r="E2" s="94" t="s">
        <v>408</v>
      </c>
      <c r="F2" s="94" t="s">
        <v>360</v>
      </c>
      <c r="G2" s="95" t="s">
        <v>414</v>
      </c>
      <c r="H2" s="96" t="s">
        <v>899</v>
      </c>
      <c r="I2" s="94" t="s">
        <v>361</v>
      </c>
      <c r="J2" s="94" t="s">
        <v>362</v>
      </c>
      <c r="K2" s="94" t="s">
        <v>363</v>
      </c>
      <c r="L2" s="94" t="s">
        <v>364</v>
      </c>
      <c r="M2" s="95" t="s">
        <v>381</v>
      </c>
      <c r="N2" s="151" t="s">
        <v>429</v>
      </c>
      <c r="O2" s="94" t="s">
        <v>429</v>
      </c>
      <c r="P2" s="94" t="s">
        <v>477</v>
      </c>
      <c r="Q2" s="94" t="s">
        <v>478</v>
      </c>
      <c r="R2" s="95" t="s">
        <v>382</v>
      </c>
      <c r="S2" s="94" t="s">
        <v>948</v>
      </c>
      <c r="T2" s="94" t="s">
        <v>476</v>
      </c>
      <c r="U2" s="94" t="s">
        <v>404</v>
      </c>
      <c r="V2" s="95" t="s">
        <v>403</v>
      </c>
      <c r="W2" s="96" t="s">
        <v>898</v>
      </c>
    </row>
    <row r="3" spans="1:24" s="4" customFormat="1" x14ac:dyDescent="0.25">
      <c r="A3" s="131" t="s">
        <v>1</v>
      </c>
      <c r="B3" s="51" t="s">
        <v>0</v>
      </c>
      <c r="C3" s="97">
        <f>IF('Indicator Data'!AQ5="No data","x",ROUND(IF('Indicator Data'!AQ5&gt;C$195,0,IF('Indicator Data'!AQ5&lt;C$194,10,(C$195-'Indicator Data'!AQ5)/(C$195-C$194)*10)),1))</f>
        <v>6.3</v>
      </c>
      <c r="D3" s="98">
        <f>IF(C3="x","x",C3)</f>
        <v>6.3</v>
      </c>
      <c r="E3" s="97">
        <f>IF('Indicator Data'!AS5="No data","x",ROUND(IF('Indicator Data'!AS5&gt;E$195,0,IF('Indicator Data'!AS5&lt;E$194,10,(E$195-'Indicator Data'!AS5)/(E$195-E$194)*10)),1))</f>
        <v>8.8000000000000007</v>
      </c>
      <c r="F3" s="97">
        <f>IF('Indicator Data'!AR5="No data","x",ROUND(IF('Indicator Data'!AR5&gt;F$195,0,IF('Indicator Data'!AR5&lt;F$194,10,(F$195-'Indicator Data'!AR5)/(F$195-F$194)*10)),1))</f>
        <v>7.9</v>
      </c>
      <c r="G3" s="98">
        <f>IF(AND(E3="x",F3="x"),"x",ROUND(AVERAGE(E3,F3),1))</f>
        <v>8.4</v>
      </c>
      <c r="H3" s="99">
        <f>ROUND(AVERAGE(D3,G3),1)</f>
        <v>7.4</v>
      </c>
      <c r="I3" s="97">
        <f>IF('Indicator Data'!AU5="No data","x",ROUND(IF('Indicator Data'!AU5^2&gt;I$195,0,IF('Indicator Data'!AU5^2&lt;I$194,10,(I$195-'Indicator Data'!AU5^2)/(I$195-I$194)*10)),1))</f>
        <v>9.9</v>
      </c>
      <c r="J3" s="97">
        <f>IF(OR('Indicator Data'!AT5=0,'Indicator Data'!AT5="No data"),"x",ROUND(IF('Indicator Data'!AT5&gt;J$195,0,IF('Indicator Data'!AT5&lt;J$194,10,(J$195-'Indicator Data'!AT5)/(J$195-J$194)*10)),1))</f>
        <v>5.7</v>
      </c>
      <c r="K3" s="97">
        <f>IF('Indicator Data'!AV5="No data","x",ROUND(IF('Indicator Data'!AV5&gt;K$195,0,IF('Indicator Data'!AV5&lt;K$194,10,(K$195-'Indicator Data'!AV5)/(K$195-K$194)*10)),1))</f>
        <v>9.4</v>
      </c>
      <c r="L3" s="97">
        <f>IF('Indicator Data'!AW5="No data","x",ROUND(IF('Indicator Data'!AW5&gt;L$195,0,IF('Indicator Data'!AW5&lt;L$194,10,(L$195-'Indicator Data'!AW5)/(L$195-L$194)*10)),1))</f>
        <v>6.4</v>
      </c>
      <c r="M3" s="98">
        <f>IF(AND(I3="x",J3="x",K3="x",L3="x"),"x",ROUND(AVERAGE(I3,J3,K3,L3),1))</f>
        <v>7.9</v>
      </c>
      <c r="N3" s="150">
        <f>IF('Indicator Data'!AX5="No data","x",'Indicator Data'!AX5/'Indicator Data'!BD5*100)</f>
        <v>11.039050641644819</v>
      </c>
      <c r="O3" s="97">
        <f>IF(N3="x","x",ROUND(IF(N3&gt;O$195,0,IF(N3&lt;O$194,10,(O$195-N3)/(O$195-O$194)*10)),1))</f>
        <v>9</v>
      </c>
      <c r="P3" s="97">
        <f>IF('Indicator Data'!AY5="No data","x",ROUND(IF('Indicator Data'!AY5&gt;P$195,0,IF('Indicator Data'!AY5&lt;P$194,10,(P$195-'Indicator Data'!AY5)/(P$195-P$194)*10)),1))</f>
        <v>7.6</v>
      </c>
      <c r="Q3" s="97">
        <f>IF('Indicator Data'!AZ5="No data","x",ROUND(IF('Indicator Data'!AZ5&gt;Q$195,0,IF('Indicator Data'!AZ5&lt;Q$194,10,(Q$195-'Indicator Data'!AZ5)/(Q$195-Q$194)*10)),1))</f>
        <v>8.9</v>
      </c>
      <c r="R3" s="98">
        <f>IF(AND(O3="x",P3="x",Q3="x"),"x",ROUND(AVERAGE(O3,Q3,P3),1))</f>
        <v>8.5</v>
      </c>
      <c r="S3" s="97">
        <f>IF('Indicator Data'!Y5="No data","x",ROUND(IF('Indicator Data'!Y5&gt;S$195,0,IF('Indicator Data'!Y5&lt;S$194,10,(S$195-'Indicator Data'!Y5)/(S$195-S$194)*10)),1))</f>
        <v>9.3000000000000007</v>
      </c>
      <c r="T3" s="97">
        <f>IF('Indicator Data'!Z5="No data","x",ROUND(IF('Indicator Data'!Z5&gt;T$195,0,IF('Indicator Data'!Z5&lt;T$194,10,(T$195-'Indicator Data'!Z5)/(T$195-T$194)*10)),1))</f>
        <v>8.5</v>
      </c>
      <c r="U3" s="97">
        <f>IF('Indicator Data'!AC5="No data","x",ROUND(IF('Indicator Data'!AC5&gt;U$195,0,IF('Indicator Data'!AC5&lt;U$194,10,(U$195-'Indicator Data'!AC5)/(U$195-U$194)*10)),1))</f>
        <v>9.6</v>
      </c>
      <c r="V3" s="98">
        <f>IF(AND(S3="x",T3="x",U3="x"),"x",ROUND(AVERAGE(S3,T3,U3),1))</f>
        <v>9.1</v>
      </c>
      <c r="W3" s="99">
        <f>ROUND(AVERAGE(R3,M3,V3),1)</f>
        <v>8.5</v>
      </c>
      <c r="X3" s="16"/>
    </row>
    <row r="4" spans="1:24" s="4" customFormat="1" x14ac:dyDescent="0.25">
      <c r="A4" s="131" t="s">
        <v>3</v>
      </c>
      <c r="B4" s="51" t="s">
        <v>2</v>
      </c>
      <c r="C4" s="97" t="str">
        <f>IF('Indicator Data'!AQ6="No data","x",ROUND(IF('Indicator Data'!AQ6&gt;C$195,0,IF('Indicator Data'!AQ6&lt;C$194,10,(C$195-'Indicator Data'!AQ6)/(C$195-C$194)*10)),1))</f>
        <v>x</v>
      </c>
      <c r="D4" s="98" t="str">
        <f t="shared" ref="D4:D67" si="0">IF(C4="x","x",C4)</f>
        <v>x</v>
      </c>
      <c r="E4" s="97">
        <f>IF('Indicator Data'!AS6="No data","x",ROUND(IF('Indicator Data'!AS6&gt;E$195,0,IF('Indicator Data'!AS6&lt;E$194,10,(E$195-'Indicator Data'!AS6)/(E$195-E$194)*10)),1))</f>
        <v>6.7</v>
      </c>
      <c r="F4" s="97">
        <f>IF('Indicator Data'!AR6="No data","x",ROUND(IF('Indicator Data'!AR6&gt;F$195,0,IF('Indicator Data'!AR6&lt;F$194,10,(F$195-'Indicator Data'!AR6)/(F$195-F$194)*10)),1))</f>
        <v>5.7</v>
      </c>
      <c r="G4" s="98">
        <f t="shared" ref="G4:G67" si="1">IF(AND(E4="x",F4="x"),"x",ROUND(AVERAGE(E4,F4),1))</f>
        <v>6.2</v>
      </c>
      <c r="H4" s="99">
        <f t="shared" ref="H4:H67" si="2">ROUND(AVERAGE(D4,G4),1)</f>
        <v>6.2</v>
      </c>
      <c r="I4" s="97">
        <f>IF('Indicator Data'!AU6="No data","x",ROUND(IF('Indicator Data'!AU6^2&gt;I$195,0,IF('Indicator Data'!AU6^2&lt;I$194,10,(I$195-'Indicator Data'!AU6^2)/(I$195-I$194)*10)),1))</f>
        <v>0.7</v>
      </c>
      <c r="J4" s="97">
        <f>IF(OR('Indicator Data'!AT6=0,'Indicator Data'!AT6="No data"),"x",ROUND(IF('Indicator Data'!AT6&gt;J$195,0,IF('Indicator Data'!AT6&lt;J$194,10,(J$195-'Indicator Data'!AT6)/(J$195-J$194)*10)),1))</f>
        <v>0</v>
      </c>
      <c r="K4" s="97">
        <f>IF('Indicator Data'!AV6="No data","x",ROUND(IF('Indicator Data'!AV6&gt;K$195,0,IF('Indicator Data'!AV6&lt;K$194,10,(K$195-'Indicator Data'!AV6)/(K$195-K$194)*10)),1))</f>
        <v>4</v>
      </c>
      <c r="L4" s="97">
        <f>IF('Indicator Data'!AW6="No data","x",ROUND(IF('Indicator Data'!AW6&gt;L$195,0,IF('Indicator Data'!AW6&lt;L$194,10,(L$195-'Indicator Data'!AW6)/(L$195-L$194)*10)),1))</f>
        <v>4.8</v>
      </c>
      <c r="M4" s="98">
        <f t="shared" ref="M4:M67" si="3">IF(AND(I4="x",J4="x",K4="x",L4="x"),"x",ROUND(AVERAGE(I4,J4,K4,L4),1))</f>
        <v>2.4</v>
      </c>
      <c r="N4" s="150">
        <f>IF('Indicator Data'!AX6="No data","x",'Indicator Data'!AX6/'Indicator Data'!BD6*100)</f>
        <v>69.34306569343066</v>
      </c>
      <c r="O4" s="97">
        <f t="shared" ref="O4:O67" si="4">IF(N4="x","x",ROUND(IF(N4&gt;O$195,0,IF(N4&lt;O$194,10,(O$195-N4)/(O$195-O$194)*10)),1))</f>
        <v>3.1</v>
      </c>
      <c r="P4" s="97">
        <f>IF('Indicator Data'!AY6="No data","x",ROUND(IF('Indicator Data'!AY6&gt;P$195,0,IF('Indicator Data'!AY6&lt;P$194,10,(P$195-'Indicator Data'!AY6)/(P$195-P$194)*10)),1))</f>
        <v>0.8</v>
      </c>
      <c r="Q4" s="97">
        <f>IF('Indicator Data'!AZ6="No data","x",ROUND(IF('Indicator Data'!AZ6&gt;Q$195,0,IF('Indicator Data'!AZ6&lt;Q$194,10,(Q$195-'Indicator Data'!AZ6)/(Q$195-Q$194)*10)),1))</f>
        <v>1</v>
      </c>
      <c r="R4" s="98">
        <f t="shared" ref="R4:R67" si="5">IF(AND(O4="x",P4="x",Q4="x"),"x",ROUND(AVERAGE(O4,Q4,P4),1))</f>
        <v>1.6</v>
      </c>
      <c r="S4" s="97">
        <f>IF('Indicator Data'!Y6="No data","x",ROUND(IF('Indicator Data'!Y6&gt;S$195,0,IF('Indicator Data'!Y6&lt;S$194,10,(S$195-'Indicator Data'!Y6)/(S$195-S$194)*10)),1))</f>
        <v>7.1</v>
      </c>
      <c r="T4" s="97">
        <f>IF('Indicator Data'!Z6="No data","x",ROUND(IF('Indicator Data'!Z6&gt;T$195,0,IF('Indicator Data'!Z6&lt;T$194,10,(T$195-'Indicator Data'!Z6)/(T$195-T$194)*10)),1))</f>
        <v>0.3</v>
      </c>
      <c r="U4" s="97">
        <f>IF('Indicator Data'!AC6="No data","x",ROUND(IF('Indicator Data'!AC6&gt;U$195,0,IF('Indicator Data'!AC6&lt;U$194,10,(U$195-'Indicator Data'!AC6)/(U$195-U$194)*10)),1))</f>
        <v>8.3000000000000007</v>
      </c>
      <c r="V4" s="98">
        <f t="shared" ref="V4:V67" si="6">IF(AND(S4="x",T4="x",U4="x"),"x",ROUND(AVERAGE(S4,T4,U4),1))</f>
        <v>5.2</v>
      </c>
      <c r="W4" s="99">
        <f t="shared" ref="W4:W67" si="7">ROUND(AVERAGE(R4,M4,V4),1)</f>
        <v>3.1</v>
      </c>
      <c r="X4" s="16"/>
    </row>
    <row r="5" spans="1:24" s="4" customFormat="1" x14ac:dyDescent="0.25">
      <c r="A5" s="131" t="s">
        <v>5</v>
      </c>
      <c r="B5" s="51" t="s">
        <v>4</v>
      </c>
      <c r="C5" s="97">
        <f>IF('Indicator Data'!AQ7="No data","x",ROUND(IF('Indicator Data'!AQ7&gt;C$195,0,IF('Indicator Data'!AQ7&lt;C$194,10,(C$195-'Indicator Data'!AQ7)/(C$195-C$194)*10)),1))</f>
        <v>3.5</v>
      </c>
      <c r="D5" s="98">
        <f t="shared" si="0"/>
        <v>3.5</v>
      </c>
      <c r="E5" s="97">
        <f>IF('Indicator Data'!AS7="No data","x",ROUND(IF('Indicator Data'!AS7&gt;E$195,0,IF('Indicator Data'!AS7&lt;E$194,10,(E$195-'Indicator Data'!AS7)/(E$195-E$194)*10)),1))</f>
        <v>6.4</v>
      </c>
      <c r="F5" s="97">
        <f>IF('Indicator Data'!AR7="No data","x",ROUND(IF('Indicator Data'!AR7&gt;F$195,0,IF('Indicator Data'!AR7&lt;F$194,10,(F$195-'Indicator Data'!AR7)/(F$195-F$194)*10)),1))</f>
        <v>6.2</v>
      </c>
      <c r="G5" s="98">
        <f t="shared" si="1"/>
        <v>6.3</v>
      </c>
      <c r="H5" s="99">
        <f t="shared" si="2"/>
        <v>4.9000000000000004</v>
      </c>
      <c r="I5" s="97">
        <f>IF('Indicator Data'!AU7="No data","x",ROUND(IF('Indicator Data'!AU7^2&gt;I$195,0,IF('Indicator Data'!AU7^2&lt;I$194,10,(I$195-'Indicator Data'!AU7^2)/(I$195-I$194)*10)),1))</f>
        <v>5.2</v>
      </c>
      <c r="J5" s="97">
        <f>IF(OR('Indicator Data'!AT7=0,'Indicator Data'!AT7="No data"),"x",ROUND(IF('Indicator Data'!AT7&gt;J$195,0,IF('Indicator Data'!AT7&lt;J$194,10,(J$195-'Indicator Data'!AT7)/(J$195-J$194)*10)),1))</f>
        <v>0</v>
      </c>
      <c r="K5" s="97">
        <f>IF('Indicator Data'!AV7="No data","x",ROUND(IF('Indicator Data'!AV7&gt;K$195,0,IF('Indicator Data'!AV7&lt;K$194,10,(K$195-'Indicator Data'!AV7)/(K$195-K$194)*10)),1))</f>
        <v>8.1999999999999993</v>
      </c>
      <c r="L5" s="97">
        <f>IF('Indicator Data'!AW7="No data","x",ROUND(IF('Indicator Data'!AW7&gt;L$195,0,IF('Indicator Data'!AW7&lt;L$194,10,(L$195-'Indicator Data'!AW7)/(L$195-L$194)*10)),1))</f>
        <v>5.5</v>
      </c>
      <c r="M5" s="98">
        <f t="shared" si="3"/>
        <v>4.7</v>
      </c>
      <c r="N5" s="150">
        <f>IF('Indicator Data'!AX7="No data","x",'Indicator Data'!AX7/'Indicator Data'!BD7*100)</f>
        <v>4.6184722093931327</v>
      </c>
      <c r="O5" s="97">
        <f t="shared" si="4"/>
        <v>9.6</v>
      </c>
      <c r="P5" s="97">
        <f>IF('Indicator Data'!AY7="No data","x",ROUND(IF('Indicator Data'!AY7&gt;P$195,0,IF('Indicator Data'!AY7&lt;P$194,10,(P$195-'Indicator Data'!AY7)/(P$195-P$194)*10)),1))</f>
        <v>1.4</v>
      </c>
      <c r="Q5" s="97">
        <f>IF('Indicator Data'!AZ7="No data","x",ROUND(IF('Indicator Data'!AZ7&gt;Q$195,0,IF('Indicator Data'!AZ7&lt;Q$194,10,(Q$195-'Indicator Data'!AZ7)/(Q$195-Q$194)*10)),1))</f>
        <v>3.3</v>
      </c>
      <c r="R5" s="98">
        <f t="shared" si="5"/>
        <v>4.8</v>
      </c>
      <c r="S5" s="97">
        <f>IF('Indicator Data'!Y7="No data","x",ROUND(IF('Indicator Data'!Y7&gt;S$195,0,IF('Indicator Data'!Y7&lt;S$194,10,(S$195-'Indicator Data'!Y7)/(S$195-S$194)*10)),1))</f>
        <v>7</v>
      </c>
      <c r="T5" s="97">
        <f>IF('Indicator Data'!Z7="No data","x",ROUND(IF('Indicator Data'!Z7&gt;T$195,0,IF('Indicator Data'!Z7&lt;T$194,10,(T$195-'Indicator Data'!Z7)/(T$195-T$194)*10)),1))</f>
        <v>1</v>
      </c>
      <c r="U5" s="97">
        <f>IF('Indicator Data'!AC7="No data","x",ROUND(IF('Indicator Data'!AC7&gt;U$195,0,IF('Indicator Data'!AC7&lt;U$194,10,(U$195-'Indicator Data'!AC7)/(U$195-U$194)*10)),1))</f>
        <v>7.5</v>
      </c>
      <c r="V5" s="98">
        <f t="shared" si="6"/>
        <v>5.2</v>
      </c>
      <c r="W5" s="99">
        <f t="shared" si="7"/>
        <v>4.9000000000000004</v>
      </c>
      <c r="X5" s="16"/>
    </row>
    <row r="6" spans="1:24" s="4" customFormat="1" x14ac:dyDescent="0.25">
      <c r="A6" s="131" t="s">
        <v>7</v>
      </c>
      <c r="B6" s="51" t="s">
        <v>6</v>
      </c>
      <c r="C6" s="97">
        <f>IF('Indicator Data'!AQ8="No data","x",ROUND(IF('Indicator Data'!AQ8&gt;C$195,0,IF('Indicator Data'!AQ8&lt;C$194,10,(C$195-'Indicator Data'!AQ8)/(C$195-C$194)*10)),1))</f>
        <v>5.3</v>
      </c>
      <c r="D6" s="98">
        <f t="shared" si="0"/>
        <v>5.3</v>
      </c>
      <c r="E6" s="97">
        <f>IF('Indicator Data'!AS8="No data","x",ROUND(IF('Indicator Data'!AS8&gt;E$195,0,IF('Indicator Data'!AS8&lt;E$194,10,(E$195-'Indicator Data'!AS8)/(E$195-E$194)*10)),1))</f>
        <v>8.1</v>
      </c>
      <c r="F6" s="97">
        <f>IF('Indicator Data'!AR8="No data","x",ROUND(IF('Indicator Data'!AR8&gt;F$195,0,IF('Indicator Data'!AR8&lt;F$194,10,(F$195-'Indicator Data'!AR8)/(F$195-F$194)*10)),1))</f>
        <v>7.5</v>
      </c>
      <c r="G6" s="98">
        <f t="shared" si="1"/>
        <v>7.8</v>
      </c>
      <c r="H6" s="99">
        <f t="shared" si="2"/>
        <v>6.6</v>
      </c>
      <c r="I6" s="97">
        <f>IF('Indicator Data'!AU8="No data","x",ROUND(IF('Indicator Data'!AU8^2&gt;I$195,0,IF('Indicator Data'!AU8^2&lt;I$194,10,(I$195-'Indicator Data'!AU8^2)/(I$195-I$194)*10)),1))</f>
        <v>5.5</v>
      </c>
      <c r="J6" s="97">
        <f>IF(OR('Indicator Data'!AT8=0,'Indicator Data'!AT8="No data"),"x",ROUND(IF('Indicator Data'!AT8&gt;J$195,0,IF('Indicator Data'!AT8&lt;J$194,10,(J$195-'Indicator Data'!AT8)/(J$195-J$194)*10)),1))</f>
        <v>6.3</v>
      </c>
      <c r="K6" s="97">
        <f>IF('Indicator Data'!AV8="No data","x",ROUND(IF('Indicator Data'!AV8&gt;K$195,0,IF('Indicator Data'!AV8&lt;K$194,10,(K$195-'Indicator Data'!AV8)/(K$195-K$194)*10)),1))</f>
        <v>7.9</v>
      </c>
      <c r="L6" s="97">
        <f>IF('Indicator Data'!AW8="No data","x",ROUND(IF('Indicator Data'!AW8&gt;L$195,0,IF('Indicator Data'!AW8&lt;L$194,10,(L$195-'Indicator Data'!AW8)/(L$195-L$194)*10)),1))</f>
        <v>7</v>
      </c>
      <c r="M6" s="98">
        <f t="shared" si="3"/>
        <v>6.7</v>
      </c>
      <c r="N6" s="150">
        <f>IF('Indicator Data'!AX8="No data","x",'Indicator Data'!AX8/'Indicator Data'!BD8*100)</f>
        <v>4.0907997112376675</v>
      </c>
      <c r="O6" s="97">
        <f t="shared" si="4"/>
        <v>9.6999999999999993</v>
      </c>
      <c r="P6" s="97">
        <f>IF('Indicator Data'!AY8="No data","x",ROUND(IF('Indicator Data'!AY8&gt;P$195,0,IF('Indicator Data'!AY8&lt;P$194,10,(P$195-'Indicator Data'!AY8)/(P$195-P$194)*10)),1))</f>
        <v>5.4</v>
      </c>
      <c r="Q6" s="97">
        <f>IF('Indicator Data'!AZ8="No data","x",ROUND(IF('Indicator Data'!AZ8&gt;Q$195,0,IF('Indicator Data'!AZ8&lt;Q$194,10,(Q$195-'Indicator Data'!AZ8)/(Q$195-Q$194)*10)),1))</f>
        <v>10</v>
      </c>
      <c r="R6" s="98">
        <f t="shared" si="5"/>
        <v>8.4</v>
      </c>
      <c r="S6" s="97">
        <f>IF('Indicator Data'!Y8="No data","x",ROUND(IF('Indicator Data'!Y8&gt;S$195,0,IF('Indicator Data'!Y8&lt;S$194,10,(S$195-'Indicator Data'!Y8)/(S$195-S$194)*10)),1))</f>
        <v>9.6</v>
      </c>
      <c r="T6" s="97">
        <f>IF('Indicator Data'!Z8="No data","x",ROUND(IF('Indicator Data'!Z8&gt;T$195,0,IF('Indicator Data'!Z8&lt;T$194,10,(T$195-'Indicator Data'!Z8)/(T$195-T$194)*10)),1))</f>
        <v>3.6</v>
      </c>
      <c r="U6" s="97">
        <f>IF('Indicator Data'!AC8="No data","x",ROUND(IF('Indicator Data'!AC8&gt;U$195,0,IF('Indicator Data'!AC8&lt;U$194,10,(U$195-'Indicator Data'!AC8)/(U$195-U$194)*10)),1))</f>
        <v>9</v>
      </c>
      <c r="V6" s="98">
        <f t="shared" si="6"/>
        <v>7.4</v>
      </c>
      <c r="W6" s="99">
        <f t="shared" si="7"/>
        <v>7.5</v>
      </c>
      <c r="X6" s="16"/>
    </row>
    <row r="7" spans="1:24" s="4" customFormat="1" x14ac:dyDescent="0.25">
      <c r="A7" s="131" t="s">
        <v>9</v>
      </c>
      <c r="B7" s="51" t="s">
        <v>8</v>
      </c>
      <c r="C7" s="97">
        <f>IF('Indicator Data'!AQ9="No data","x",ROUND(IF('Indicator Data'!AQ9&gt;C$195,0,IF('Indicator Data'!AQ9&lt;C$194,10,(C$195-'Indicator Data'!AQ9)/(C$195-C$194)*10)),1))</f>
        <v>5.4</v>
      </c>
      <c r="D7" s="98">
        <f t="shared" si="0"/>
        <v>5.4</v>
      </c>
      <c r="E7" s="97" t="str">
        <f>IF('Indicator Data'!AS9="No data","x",ROUND(IF('Indicator Data'!AS9&gt;E$195,0,IF('Indicator Data'!AS9&lt;E$194,10,(E$195-'Indicator Data'!AS9)/(E$195-E$194)*10)),1))</f>
        <v>x</v>
      </c>
      <c r="F7" s="97">
        <f>IF('Indicator Data'!AR9="No data","x",ROUND(IF('Indicator Data'!AR9&gt;F$195,0,IF('Indicator Data'!AR9&lt;F$194,10,(F$195-'Indicator Data'!AR9)/(F$195-F$194)*10)),1))</f>
        <v>4</v>
      </c>
      <c r="G7" s="98">
        <f t="shared" si="1"/>
        <v>4</v>
      </c>
      <c r="H7" s="99">
        <f t="shared" si="2"/>
        <v>4.7</v>
      </c>
      <c r="I7" s="97">
        <f>IF('Indicator Data'!AU9="No data","x",ROUND(IF('Indicator Data'!AU9^2&gt;I$195,0,IF('Indicator Data'!AU9^2&lt;I$194,10,(I$195-'Indicator Data'!AU9^2)/(I$195-I$194)*10)),1))</f>
        <v>0.2</v>
      </c>
      <c r="J7" s="97">
        <f>IF(OR('Indicator Data'!AT9=0,'Indicator Data'!AT9="No data"),"x",ROUND(IF('Indicator Data'!AT9&gt;J$195,0,IF('Indicator Data'!AT9&lt;J$194,10,(J$195-'Indicator Data'!AT9)/(J$195-J$194)*10)),1))</f>
        <v>0.9</v>
      </c>
      <c r="K7" s="97">
        <f>IF('Indicator Data'!AV9="No data","x",ROUND(IF('Indicator Data'!AV9&gt;K$195,0,IF('Indicator Data'!AV9&lt;K$194,10,(K$195-'Indicator Data'!AV9)/(K$195-K$194)*10)),1))</f>
        <v>3.6</v>
      </c>
      <c r="L7" s="97">
        <f>IF('Indicator Data'!AW9="No data","x",ROUND(IF('Indicator Data'!AW9&gt;L$195,0,IF('Indicator Data'!AW9&lt;L$194,10,(L$195-'Indicator Data'!AW9)/(L$195-L$194)*10)),1))</f>
        <v>4.0999999999999996</v>
      </c>
      <c r="M7" s="98">
        <f t="shared" si="3"/>
        <v>2.2000000000000002</v>
      </c>
      <c r="N7" s="150">
        <f>IF('Indicator Data'!AX9="No data","x",'Indicator Data'!AX9/'Indicator Data'!BD9*100)</f>
        <v>222.72727272727272</v>
      </c>
      <c r="O7" s="97">
        <f t="shared" si="4"/>
        <v>0</v>
      </c>
      <c r="P7" s="97">
        <f>IF('Indicator Data'!AY9="No data","x",ROUND(IF('Indicator Data'!AY9&gt;P$195,0,IF('Indicator Data'!AY9&lt;P$194,10,(P$195-'Indicator Data'!AY9)/(P$195-P$194)*10)),1))</f>
        <v>1</v>
      </c>
      <c r="Q7" s="97">
        <f>IF('Indicator Data'!AZ9="No data","x",ROUND(IF('Indicator Data'!AZ9&gt;Q$195,0,IF('Indicator Data'!AZ9&lt;Q$194,10,(Q$195-'Indicator Data'!AZ9)/(Q$195-Q$194)*10)),1))</f>
        <v>0.4</v>
      </c>
      <c r="R7" s="98">
        <f t="shared" si="5"/>
        <v>0.5</v>
      </c>
      <c r="S7" s="97" t="str">
        <f>IF('Indicator Data'!Y9="No data","x",ROUND(IF('Indicator Data'!Y9&gt;S$195,0,IF('Indicator Data'!Y9&lt;S$194,10,(S$195-'Indicator Data'!Y9)/(S$195-S$194)*10)),1))</f>
        <v>x</v>
      </c>
      <c r="T7" s="97">
        <f>IF('Indicator Data'!Z9="No data","x",ROUND(IF('Indicator Data'!Z9&gt;T$195,0,IF('Indicator Data'!Z9&lt;T$194,10,(T$195-'Indicator Data'!Z9)/(T$195-T$194)*10)),1))</f>
        <v>0.3</v>
      </c>
      <c r="U7" s="97">
        <f>IF('Indicator Data'!AC9="No data","x",ROUND(IF('Indicator Data'!AC9&gt;U$195,0,IF('Indicator Data'!AC9&lt;U$194,10,(U$195-'Indicator Data'!AC9)/(U$195-U$194)*10)),1))</f>
        <v>6.7</v>
      </c>
      <c r="V7" s="98">
        <f t="shared" si="6"/>
        <v>3.5</v>
      </c>
      <c r="W7" s="99">
        <f t="shared" si="7"/>
        <v>2.1</v>
      </c>
      <c r="X7" s="16"/>
    </row>
    <row r="8" spans="1:24" s="4" customFormat="1" x14ac:dyDescent="0.25">
      <c r="A8" s="131" t="s">
        <v>11</v>
      </c>
      <c r="B8" s="51" t="s">
        <v>10</v>
      </c>
      <c r="C8" s="97">
        <f>IF('Indicator Data'!AQ10="No data","x",ROUND(IF('Indicator Data'!AQ10&gt;C$195,0,IF('Indicator Data'!AQ10&lt;C$194,10,(C$195-'Indicator Data'!AQ10)/(C$195-C$194)*10)),1))</f>
        <v>3.8</v>
      </c>
      <c r="D8" s="98">
        <f t="shared" si="0"/>
        <v>3.8</v>
      </c>
      <c r="E8" s="97">
        <f>IF('Indicator Data'!AS10="No data","x",ROUND(IF('Indicator Data'!AS10&gt;E$195,0,IF('Indicator Data'!AS10&lt;E$194,10,(E$195-'Indicator Data'!AS10)/(E$195-E$194)*10)),1))</f>
        <v>6.6</v>
      </c>
      <c r="F8" s="97">
        <f>IF('Indicator Data'!AR10="No data","x",ROUND(IF('Indicator Data'!AR10&gt;F$195,0,IF('Indicator Data'!AR10&lt;F$194,10,(F$195-'Indicator Data'!AR10)/(F$195-F$194)*10)),1))</f>
        <v>5.6</v>
      </c>
      <c r="G8" s="98">
        <f t="shared" si="1"/>
        <v>6.1</v>
      </c>
      <c r="H8" s="99">
        <f t="shared" si="2"/>
        <v>5</v>
      </c>
      <c r="I8" s="97">
        <f>IF('Indicator Data'!AU10="No data","x",ROUND(IF('Indicator Data'!AU10^2&gt;I$195,0,IF('Indicator Data'!AU10^2&lt;I$194,10,(I$195-'Indicator Data'!AU10^2)/(I$195-I$194)*10)),1))</f>
        <v>0.5</v>
      </c>
      <c r="J8" s="97">
        <f>IF(OR('Indicator Data'!AT10=0,'Indicator Data'!AT10="No data"),"x",ROUND(IF('Indicator Data'!AT10&gt;J$195,0,IF('Indicator Data'!AT10&lt;J$194,10,(J$195-'Indicator Data'!AT10)/(J$195-J$194)*10)),1))</f>
        <v>0</v>
      </c>
      <c r="K8" s="97">
        <f>IF('Indicator Data'!AV10="No data","x",ROUND(IF('Indicator Data'!AV10&gt;K$195,0,IF('Indicator Data'!AV10&lt;K$194,10,(K$195-'Indicator Data'!AV10)/(K$195-K$194)*10)),1))</f>
        <v>3.5</v>
      </c>
      <c r="L8" s="97">
        <f>IF('Indicator Data'!AW10="No data","x",ROUND(IF('Indicator Data'!AW10&gt;L$195,0,IF('Indicator Data'!AW10&lt;L$194,10,(L$195-'Indicator Data'!AW10)/(L$195-L$194)*10)),1))</f>
        <v>2.1</v>
      </c>
      <c r="M8" s="98">
        <f t="shared" si="3"/>
        <v>1.5</v>
      </c>
      <c r="N8" s="150">
        <f>IF('Indicator Data'!AX10="No data","x",'Indicator Data'!AX10/'Indicator Data'!BD10*100)</f>
        <v>19.001056020228816</v>
      </c>
      <c r="O8" s="97">
        <f t="shared" si="4"/>
        <v>8.1999999999999993</v>
      </c>
      <c r="P8" s="97">
        <f>IF('Indicator Data'!AY10="No data","x",ROUND(IF('Indicator Data'!AY10&gt;P$195,0,IF('Indicator Data'!AY10&lt;P$194,10,(P$195-'Indicator Data'!AY10)/(P$195-P$194)*10)),1))</f>
        <v>0.4</v>
      </c>
      <c r="Q8" s="97">
        <f>IF('Indicator Data'!AZ10="No data","x",ROUND(IF('Indicator Data'!AZ10&gt;Q$195,0,IF('Indicator Data'!AZ10&lt;Q$194,10,(Q$195-'Indicator Data'!AZ10)/(Q$195-Q$194)*10)),1))</f>
        <v>0.2</v>
      </c>
      <c r="R8" s="98">
        <f t="shared" si="5"/>
        <v>2.9</v>
      </c>
      <c r="S8" s="97">
        <f>IF('Indicator Data'!Y10="No data","x",ROUND(IF('Indicator Data'!Y10&gt;S$195,0,IF('Indicator Data'!Y10&lt;S$194,10,(S$195-'Indicator Data'!Y10)/(S$195-S$194)*10)),1))</f>
        <v>0.4</v>
      </c>
      <c r="T8" s="97">
        <f>IF('Indicator Data'!Z10="No data","x",ROUND(IF('Indicator Data'!Z10&gt;T$195,0,IF('Indicator Data'!Z10&lt;T$194,10,(T$195-'Indicator Data'!Z10)/(T$195-T$194)*10)),1))</f>
        <v>1</v>
      </c>
      <c r="U8" s="97">
        <f>IF('Indicator Data'!AC10="No data","x",ROUND(IF('Indicator Data'!AC10&gt;U$195,0,IF('Indicator Data'!AC10&lt;U$194,10,(U$195-'Indicator Data'!AC10)/(U$195-U$194)*10)),1))</f>
        <v>4.3</v>
      </c>
      <c r="V8" s="98">
        <f t="shared" si="6"/>
        <v>1.9</v>
      </c>
      <c r="W8" s="99">
        <f t="shared" si="7"/>
        <v>2.1</v>
      </c>
      <c r="X8" s="16"/>
    </row>
    <row r="9" spans="1:24" s="4" customFormat="1" x14ac:dyDescent="0.25">
      <c r="A9" s="131" t="s">
        <v>13</v>
      </c>
      <c r="B9" s="51" t="s">
        <v>12</v>
      </c>
      <c r="C9" s="97">
        <f>IF('Indicator Data'!AQ11="No data","x",ROUND(IF('Indicator Data'!AQ11&gt;C$195,0,IF('Indicator Data'!AQ11&lt;C$194,10,(C$195-'Indicator Data'!AQ11)/(C$195-C$194)*10)),1))</f>
        <v>7.5</v>
      </c>
      <c r="D9" s="98">
        <f t="shared" si="0"/>
        <v>7.5</v>
      </c>
      <c r="E9" s="97">
        <f>IF('Indicator Data'!AS11="No data","x",ROUND(IF('Indicator Data'!AS11&gt;E$195,0,IF('Indicator Data'!AS11&lt;E$194,10,(E$195-'Indicator Data'!AS11)/(E$195-E$194)*10)),1))</f>
        <v>6.3</v>
      </c>
      <c r="F9" s="97">
        <f>IF('Indicator Data'!AR11="No data","x",ROUND(IF('Indicator Data'!AR11&gt;F$195,0,IF('Indicator Data'!AR11&lt;F$194,10,(F$195-'Indicator Data'!AR11)/(F$195-F$194)*10)),1))</f>
        <v>4.9000000000000004</v>
      </c>
      <c r="G9" s="98">
        <f t="shared" si="1"/>
        <v>5.6</v>
      </c>
      <c r="H9" s="99">
        <f t="shared" si="2"/>
        <v>6.6</v>
      </c>
      <c r="I9" s="97">
        <f>IF('Indicator Data'!AU11="No data","x",ROUND(IF('Indicator Data'!AU11^2&gt;I$195,0,IF('Indicator Data'!AU11^2&lt;I$194,10,(I$195-'Indicator Data'!AU11^2)/(I$195-I$194)*10)),1))</f>
        <v>0.1</v>
      </c>
      <c r="J9" s="97">
        <f>IF(OR('Indicator Data'!AT11=0,'Indicator Data'!AT11="No data"),"x",ROUND(IF('Indicator Data'!AT11&gt;J$195,0,IF('Indicator Data'!AT11&lt;J$194,10,(J$195-'Indicator Data'!AT11)/(J$195-J$194)*10)),1))</f>
        <v>0</v>
      </c>
      <c r="K9" s="97">
        <f>IF('Indicator Data'!AV11="No data","x",ROUND(IF('Indicator Data'!AV11&gt;K$195,0,IF('Indicator Data'!AV11&lt;K$194,10,(K$195-'Indicator Data'!AV11)/(K$195-K$194)*10)),1))</f>
        <v>5.4</v>
      </c>
      <c r="L9" s="97">
        <f>IF('Indicator Data'!AW11="No data","x",ROUND(IF('Indicator Data'!AW11&gt;L$195,0,IF('Indicator Data'!AW11&lt;L$194,10,(L$195-'Indicator Data'!AW11)/(L$195-L$194)*10)),1))</f>
        <v>4.3</v>
      </c>
      <c r="M9" s="98">
        <f t="shared" si="3"/>
        <v>2.5</v>
      </c>
      <c r="N9" s="150">
        <f>IF('Indicator Data'!AX11="No data","x",'Indicator Data'!AX11/'Indicator Data'!BD11*100)</f>
        <v>70.224719101123597</v>
      </c>
      <c r="O9" s="97">
        <f t="shared" si="4"/>
        <v>3</v>
      </c>
      <c r="P9" s="97">
        <f>IF('Indicator Data'!AY11="No data","x",ROUND(IF('Indicator Data'!AY11&gt;P$195,0,IF('Indicator Data'!AY11&lt;P$194,10,(P$195-'Indicator Data'!AY11)/(P$195-P$194)*10)),1))</f>
        <v>1.2</v>
      </c>
      <c r="Q9" s="97">
        <f>IF('Indicator Data'!AZ11="No data","x",ROUND(IF('Indicator Data'!AZ11&gt;Q$195,0,IF('Indicator Data'!AZ11&lt;Q$194,10,(Q$195-'Indicator Data'!AZ11)/(Q$195-Q$194)*10)),1))</f>
        <v>0</v>
      </c>
      <c r="R9" s="98">
        <f t="shared" si="5"/>
        <v>1.4</v>
      </c>
      <c r="S9" s="97">
        <f>IF('Indicator Data'!Y11="No data","x",ROUND(IF('Indicator Data'!Y11&gt;S$195,0,IF('Indicator Data'!Y11&lt;S$194,10,(S$195-'Indicator Data'!Y11)/(S$195-S$194)*10)),1))</f>
        <v>3.3</v>
      </c>
      <c r="T9" s="97">
        <f>IF('Indicator Data'!Z11="No data","x",ROUND(IF('Indicator Data'!Z11&gt;T$195,0,IF('Indicator Data'!Z11&lt;T$194,10,(T$195-'Indicator Data'!Z11)/(T$195-T$194)*10)),1))</f>
        <v>0.5</v>
      </c>
      <c r="U9" s="97">
        <f>IF('Indicator Data'!AC11="No data","x",ROUND(IF('Indicator Data'!AC11&gt;U$195,0,IF('Indicator Data'!AC11&lt;U$194,10,(U$195-'Indicator Data'!AC11)/(U$195-U$194)*10)),1))</f>
        <v>9</v>
      </c>
      <c r="V9" s="98">
        <f t="shared" si="6"/>
        <v>4.3</v>
      </c>
      <c r="W9" s="99">
        <f t="shared" si="7"/>
        <v>2.7</v>
      </c>
      <c r="X9" s="16"/>
    </row>
    <row r="10" spans="1:24" s="4" customFormat="1" x14ac:dyDescent="0.25">
      <c r="A10" s="131" t="s">
        <v>15</v>
      </c>
      <c r="B10" s="51" t="s">
        <v>14</v>
      </c>
      <c r="C10" s="97">
        <f>IF('Indicator Data'!AQ12="No data","x",ROUND(IF('Indicator Data'!AQ12&gt;C$195,0,IF('Indicator Data'!AQ12&lt;C$194,10,(C$195-'Indicator Data'!AQ12)/(C$195-C$194)*10)),1))</f>
        <v>2.4</v>
      </c>
      <c r="D10" s="98">
        <f t="shared" si="0"/>
        <v>2.4</v>
      </c>
      <c r="E10" s="97">
        <f>IF('Indicator Data'!AS12="No data","x",ROUND(IF('Indicator Data'!AS12&gt;E$195,0,IF('Indicator Data'!AS12&lt;E$194,10,(E$195-'Indicator Data'!AS12)/(E$195-E$194)*10)),1))</f>
        <v>2</v>
      </c>
      <c r="F10" s="97">
        <f>IF('Indicator Data'!AR12="No data","x",ROUND(IF('Indicator Data'!AR12&gt;F$195,0,IF('Indicator Data'!AR12&lt;F$194,10,(F$195-'Indicator Data'!AR12)/(F$195-F$194)*10)),1))</f>
        <v>1.8</v>
      </c>
      <c r="G10" s="98">
        <f t="shared" si="1"/>
        <v>1.9</v>
      </c>
      <c r="H10" s="99">
        <f t="shared" si="2"/>
        <v>2.2000000000000002</v>
      </c>
      <c r="I10" s="97" t="str">
        <f>IF('Indicator Data'!AU12="No data","x",ROUND(IF('Indicator Data'!AU12^2&gt;I$195,0,IF('Indicator Data'!AU12^2&lt;I$194,10,(I$195-'Indicator Data'!AU12^2)/(I$195-I$194)*10)),1))</f>
        <v>x</v>
      </c>
      <c r="J10" s="97">
        <f>IF(OR('Indicator Data'!AT12=0,'Indicator Data'!AT12="No data"),"x",ROUND(IF('Indicator Data'!AT12&gt;J$195,0,IF('Indicator Data'!AT12&lt;J$194,10,(J$195-'Indicator Data'!AT12)/(J$195-J$194)*10)),1))</f>
        <v>0</v>
      </c>
      <c r="K10" s="97">
        <f>IF('Indicator Data'!AV12="No data","x",ROUND(IF('Indicator Data'!AV12&gt;K$195,0,IF('Indicator Data'!AV12&lt;K$194,10,(K$195-'Indicator Data'!AV12)/(K$195-K$194)*10)),1))</f>
        <v>1.5</v>
      </c>
      <c r="L10" s="97">
        <f>IF('Indicator Data'!AW12="No data","x",ROUND(IF('Indicator Data'!AW12&gt;L$195,0,IF('Indicator Data'!AW12&lt;L$194,10,(L$195-'Indicator Data'!AW12)/(L$195-L$194)*10)),1))</f>
        <v>3.5</v>
      </c>
      <c r="M10" s="98">
        <f t="shared" si="3"/>
        <v>1.7</v>
      </c>
      <c r="N10" s="150">
        <f>IF('Indicator Data'!AX12="No data","x",'Indicator Data'!AX12/'Indicator Data'!BD12*100)</f>
        <v>10.023039975007485</v>
      </c>
      <c r="O10" s="97">
        <f t="shared" si="4"/>
        <v>9.1</v>
      </c>
      <c r="P10" s="97">
        <f>IF('Indicator Data'!AY12="No data","x",ROUND(IF('Indicator Data'!AY12&gt;P$195,0,IF('Indicator Data'!AY12&lt;P$194,10,(P$195-'Indicator Data'!AY12)/(P$195-P$194)*10)),1))</f>
        <v>0</v>
      </c>
      <c r="Q10" s="97">
        <f>IF('Indicator Data'!AZ12="No data","x",ROUND(IF('Indicator Data'!AZ12&gt;Q$195,0,IF('Indicator Data'!AZ12&lt;Q$194,10,(Q$195-'Indicator Data'!AZ12)/(Q$195-Q$194)*10)),1))</f>
        <v>0</v>
      </c>
      <c r="R10" s="98">
        <f t="shared" si="5"/>
        <v>3</v>
      </c>
      <c r="S10" s="97">
        <f>IF('Indicator Data'!Y12="No data","x",ROUND(IF('Indicator Data'!Y12&gt;S$195,0,IF('Indicator Data'!Y12&lt;S$194,10,(S$195-'Indicator Data'!Y12)/(S$195-S$194)*10)),1))</f>
        <v>1.8</v>
      </c>
      <c r="T10" s="97">
        <f>IF('Indicator Data'!Z12="No data","x",ROUND(IF('Indicator Data'!Z12&gt;T$195,0,IF('Indicator Data'!Z12&lt;T$194,10,(T$195-'Indicator Data'!Z12)/(T$195-T$194)*10)),1))</f>
        <v>1.5</v>
      </c>
      <c r="U10" s="97">
        <f>IF('Indicator Data'!AC12="No data","x",ROUND(IF('Indicator Data'!AC12&gt;U$195,0,IF('Indicator Data'!AC12&lt;U$194,10,(U$195-'Indicator Data'!AC12)/(U$195-U$194)*10)),1))</f>
        <v>0</v>
      </c>
      <c r="V10" s="98">
        <f t="shared" si="6"/>
        <v>1.1000000000000001</v>
      </c>
      <c r="W10" s="99">
        <f t="shared" si="7"/>
        <v>1.9</v>
      </c>
      <c r="X10" s="16"/>
    </row>
    <row r="11" spans="1:24" s="4" customFormat="1" x14ac:dyDescent="0.25">
      <c r="A11" s="131" t="s">
        <v>17</v>
      </c>
      <c r="B11" s="51" t="s">
        <v>16</v>
      </c>
      <c r="C11" s="97">
        <f>IF('Indicator Data'!AQ13="No data","x",ROUND(IF('Indicator Data'!AQ13&gt;C$195,0,IF('Indicator Data'!AQ13&lt;C$194,10,(C$195-'Indicator Data'!AQ13)/(C$195-C$194)*10)),1))</f>
        <v>2</v>
      </c>
      <c r="D11" s="98">
        <f t="shared" si="0"/>
        <v>2</v>
      </c>
      <c r="E11" s="97">
        <f>IF('Indicator Data'!AS13="No data","x",ROUND(IF('Indicator Data'!AS13&gt;E$195,0,IF('Indicator Data'!AS13&lt;E$194,10,(E$195-'Indicator Data'!AS13)/(E$195-E$194)*10)),1))</f>
        <v>2.8</v>
      </c>
      <c r="F11" s="97">
        <f>IF('Indicator Data'!AR13="No data","x",ROUND(IF('Indicator Data'!AR13&gt;F$195,0,IF('Indicator Data'!AR13&lt;F$194,10,(F$195-'Indicator Data'!AR13)/(F$195-F$194)*10)),1))</f>
        <v>1.9</v>
      </c>
      <c r="G11" s="98">
        <f t="shared" si="1"/>
        <v>2.4</v>
      </c>
      <c r="H11" s="99">
        <f t="shared" si="2"/>
        <v>2.2000000000000002</v>
      </c>
      <c r="I11" s="97" t="str">
        <f>IF('Indicator Data'!AU13="No data","x",ROUND(IF('Indicator Data'!AU13^2&gt;I$195,0,IF('Indicator Data'!AU13^2&lt;I$194,10,(I$195-'Indicator Data'!AU13^2)/(I$195-I$194)*10)),1))</f>
        <v>x</v>
      </c>
      <c r="J11" s="97">
        <f>IF(OR('Indicator Data'!AT13=0,'Indicator Data'!AT13="No data"),"x",ROUND(IF('Indicator Data'!AT13&gt;J$195,0,IF('Indicator Data'!AT13&lt;J$194,10,(J$195-'Indicator Data'!AT13)/(J$195-J$194)*10)),1))</f>
        <v>0</v>
      </c>
      <c r="K11" s="97">
        <f>IF('Indicator Data'!AV13="No data","x",ROUND(IF('Indicator Data'!AV13&gt;K$195,0,IF('Indicator Data'!AV13&lt;K$194,10,(K$195-'Indicator Data'!AV13)/(K$195-K$194)*10)),1))</f>
        <v>1.9</v>
      </c>
      <c r="L11" s="97">
        <f>IF('Indicator Data'!AW13="No data","x",ROUND(IF('Indicator Data'!AW13&gt;L$195,0,IF('Indicator Data'!AW13&lt;L$194,10,(L$195-'Indicator Data'!AW13)/(L$195-L$194)*10)),1))</f>
        <v>2.5</v>
      </c>
      <c r="M11" s="98">
        <f t="shared" si="3"/>
        <v>1.5</v>
      </c>
      <c r="N11" s="150">
        <f>IF('Indicator Data'!AX13="No data","x",'Indicator Data'!AX13/'Indicator Data'!BD13*100)</f>
        <v>351.90331153150748</v>
      </c>
      <c r="O11" s="97">
        <f t="shared" si="4"/>
        <v>0</v>
      </c>
      <c r="P11" s="97">
        <f>IF('Indicator Data'!AY13="No data","x",ROUND(IF('Indicator Data'!AY13&gt;P$195,0,IF('Indicator Data'!AY13&lt;P$194,10,(P$195-'Indicator Data'!AY13)/(P$195-P$194)*10)),1))</f>
        <v>0</v>
      </c>
      <c r="Q11" s="97">
        <f>IF('Indicator Data'!AZ13="No data","x",ROUND(IF('Indicator Data'!AZ13&gt;Q$195,0,IF('Indicator Data'!AZ13&lt;Q$194,10,(Q$195-'Indicator Data'!AZ13)/(Q$195-Q$194)*10)),1))</f>
        <v>0</v>
      </c>
      <c r="R11" s="98">
        <f t="shared" si="5"/>
        <v>0</v>
      </c>
      <c r="S11" s="97">
        <f>IF('Indicator Data'!Y13="No data","x",ROUND(IF('Indicator Data'!Y13&gt;S$195,0,IF('Indicator Data'!Y13&lt;S$194,10,(S$195-'Indicator Data'!Y13)/(S$195-S$194)*10)),1))</f>
        <v>0</v>
      </c>
      <c r="T11" s="97">
        <f>IF('Indicator Data'!Z13="No data","x",ROUND(IF('Indicator Data'!Z13&gt;T$195,0,IF('Indicator Data'!Z13&lt;T$194,10,(T$195-'Indicator Data'!Z13)/(T$195-T$194)*10)),1))</f>
        <v>5.9</v>
      </c>
      <c r="U11" s="97">
        <f>IF('Indicator Data'!AC13="No data","x",ROUND(IF('Indicator Data'!AC13&gt;U$195,0,IF('Indicator Data'!AC13&lt;U$194,10,(U$195-'Indicator Data'!AC13)/(U$195-U$194)*10)),1))</f>
        <v>0</v>
      </c>
      <c r="V11" s="98">
        <f t="shared" si="6"/>
        <v>2</v>
      </c>
      <c r="W11" s="99">
        <f t="shared" si="7"/>
        <v>1.2</v>
      </c>
      <c r="X11" s="16"/>
    </row>
    <row r="12" spans="1:24" s="4" customFormat="1" x14ac:dyDescent="0.25">
      <c r="A12" s="131" t="s">
        <v>19</v>
      </c>
      <c r="B12" s="51" t="s">
        <v>18</v>
      </c>
      <c r="C12" s="97" t="str">
        <f>IF('Indicator Data'!AQ14="No data","x",ROUND(IF('Indicator Data'!AQ14&gt;C$195,0,IF('Indicator Data'!AQ14&lt;C$194,10,(C$195-'Indicator Data'!AQ14)/(C$195-C$194)*10)),1))</f>
        <v>x</v>
      </c>
      <c r="D12" s="98" t="str">
        <f t="shared" si="0"/>
        <v>x</v>
      </c>
      <c r="E12" s="97">
        <f>IF('Indicator Data'!AS14="No data","x",ROUND(IF('Indicator Data'!AS14&gt;E$195,0,IF('Indicator Data'!AS14&lt;E$194,10,(E$195-'Indicator Data'!AS14)/(E$195-E$194)*10)),1))</f>
        <v>7.1</v>
      </c>
      <c r="F12" s="97">
        <f>IF('Indicator Data'!AR14="No data","x",ROUND(IF('Indicator Data'!AR14&gt;F$195,0,IF('Indicator Data'!AR14&lt;F$194,10,(F$195-'Indicator Data'!AR14)/(F$195-F$194)*10)),1))</f>
        <v>5.9</v>
      </c>
      <c r="G12" s="98">
        <f t="shared" si="1"/>
        <v>6.5</v>
      </c>
      <c r="H12" s="99">
        <f t="shared" si="2"/>
        <v>6.5</v>
      </c>
      <c r="I12" s="97">
        <f>IF('Indicator Data'!AU14="No data","x",ROUND(IF('Indicator Data'!AU14^2&gt;I$195,0,IF('Indicator Data'!AU14^2&lt;I$194,10,(I$195-'Indicator Data'!AU14^2)/(I$195-I$194)*10)),1))</f>
        <v>0</v>
      </c>
      <c r="J12" s="97">
        <f>IF(OR('Indicator Data'!AT14=0,'Indicator Data'!AT14="No data"),"x",ROUND(IF('Indicator Data'!AT14&gt;J$195,0,IF('Indicator Data'!AT14&lt;J$194,10,(J$195-'Indicator Data'!AT14)/(J$195-J$194)*10)),1))</f>
        <v>0</v>
      </c>
      <c r="K12" s="97">
        <f>IF('Indicator Data'!AV14="No data","x",ROUND(IF('Indicator Data'!AV14&gt;K$195,0,IF('Indicator Data'!AV14&lt;K$194,10,(K$195-'Indicator Data'!AV14)/(K$195-K$194)*10)),1))</f>
        <v>3.9</v>
      </c>
      <c r="L12" s="97">
        <f>IF('Indicator Data'!AW14="No data","x",ROUND(IF('Indicator Data'!AW14&gt;L$195,0,IF('Indicator Data'!AW14&lt;L$194,10,(L$195-'Indicator Data'!AW14)/(L$195-L$194)*10)),1))</f>
        <v>4.5999999999999996</v>
      </c>
      <c r="M12" s="98">
        <f t="shared" si="3"/>
        <v>2.1</v>
      </c>
      <c r="N12" s="150">
        <f>IF('Indicator Data'!AX14="No data","x",'Indicator Data'!AX14/'Indicator Data'!BD14*100)</f>
        <v>31.454910595465652</v>
      </c>
      <c r="O12" s="97">
        <f t="shared" si="4"/>
        <v>6.9</v>
      </c>
      <c r="P12" s="97">
        <f>IF('Indicator Data'!AY14="No data","x",ROUND(IF('Indicator Data'!AY14&gt;P$195,0,IF('Indicator Data'!AY14&lt;P$194,10,(P$195-'Indicator Data'!AY14)/(P$195-P$194)*10)),1))</f>
        <v>1.2</v>
      </c>
      <c r="Q12" s="97">
        <f>IF('Indicator Data'!AZ14="No data","x",ROUND(IF('Indicator Data'!AZ14&gt;Q$195,0,IF('Indicator Data'!AZ14&lt;Q$194,10,(Q$195-'Indicator Data'!AZ14)/(Q$195-Q$194)*10)),1))</f>
        <v>2.6</v>
      </c>
      <c r="R12" s="98">
        <f t="shared" si="5"/>
        <v>3.6</v>
      </c>
      <c r="S12" s="97">
        <f>IF('Indicator Data'!Y14="No data","x",ROUND(IF('Indicator Data'!Y14&gt;S$195,0,IF('Indicator Data'!Y14&lt;S$194,10,(S$195-'Indicator Data'!Y14)/(S$195-S$194)*10)),1))</f>
        <v>1.5</v>
      </c>
      <c r="T12" s="97">
        <f>IF('Indicator Data'!Z14="No data","x",ROUND(IF('Indicator Data'!Z14&gt;T$195,0,IF('Indicator Data'!Z14&lt;T$194,10,(T$195-'Indicator Data'!Z14)/(T$195-T$194)*10)),1))</f>
        <v>0.3</v>
      </c>
      <c r="U12" s="97">
        <f>IF('Indicator Data'!AC14="No data","x",ROUND(IF('Indicator Data'!AC14&gt;U$195,0,IF('Indicator Data'!AC14&lt;U$194,10,(U$195-'Indicator Data'!AC14)/(U$195-U$194)*10)),1))</f>
        <v>6.9</v>
      </c>
      <c r="V12" s="98">
        <f t="shared" si="6"/>
        <v>2.9</v>
      </c>
      <c r="W12" s="99">
        <f t="shared" si="7"/>
        <v>2.9</v>
      </c>
      <c r="X12" s="16"/>
    </row>
    <row r="13" spans="1:24" s="4" customFormat="1" x14ac:dyDescent="0.25">
      <c r="A13" s="131" t="s">
        <v>21</v>
      </c>
      <c r="B13" s="51" t="s">
        <v>20</v>
      </c>
      <c r="C13" s="97" t="str">
        <f>IF('Indicator Data'!AQ15="No data","x",ROUND(IF('Indicator Data'!AQ15&gt;C$195,0,IF('Indicator Data'!AQ15&lt;C$194,10,(C$195-'Indicator Data'!AQ15)/(C$195-C$194)*10)),1))</f>
        <v>x</v>
      </c>
      <c r="D13" s="98" t="str">
        <f t="shared" si="0"/>
        <v>x</v>
      </c>
      <c r="E13" s="97">
        <f>IF('Indicator Data'!AS15="No data","x",ROUND(IF('Indicator Data'!AS15&gt;E$195,0,IF('Indicator Data'!AS15&lt;E$194,10,(E$195-'Indicator Data'!AS15)/(E$195-E$194)*10)),1))</f>
        <v>2.9</v>
      </c>
      <c r="F13" s="97">
        <f>IF('Indicator Data'!AR15="No data","x",ROUND(IF('Indicator Data'!AR15&gt;F$195,0,IF('Indicator Data'!AR15&lt;F$194,10,(F$195-'Indicator Data'!AR15)/(F$195-F$194)*10)),1))</f>
        <v>3.3</v>
      </c>
      <c r="G13" s="98">
        <f t="shared" si="1"/>
        <v>3.1</v>
      </c>
      <c r="H13" s="99">
        <f t="shared" si="2"/>
        <v>3.1</v>
      </c>
      <c r="I13" s="97" t="str">
        <f>IF('Indicator Data'!AU15="No data","x",ROUND(IF('Indicator Data'!AU15^2&gt;I$195,0,IF('Indicator Data'!AU15^2&lt;I$194,10,(I$195-'Indicator Data'!AU15^2)/(I$195-I$194)*10)),1))</f>
        <v>x</v>
      </c>
      <c r="J13" s="97">
        <f>IF(OR('Indicator Data'!AT15=0,'Indicator Data'!AT15="No data"),"x",ROUND(IF('Indicator Data'!AT15&gt;J$195,0,IF('Indicator Data'!AT15&lt;J$194,10,(J$195-'Indicator Data'!AT15)/(J$195-J$194)*10)),1))</f>
        <v>0</v>
      </c>
      <c r="K13" s="97">
        <f>IF('Indicator Data'!AV15="No data","x",ROUND(IF('Indicator Data'!AV15&gt;K$195,0,IF('Indicator Data'!AV15&lt;K$194,10,(K$195-'Indicator Data'!AV15)/(K$195-K$194)*10)),1))</f>
        <v>2.2999999999999998</v>
      </c>
      <c r="L13" s="97">
        <f>IF('Indicator Data'!AW15="No data","x",ROUND(IF('Indicator Data'!AW15&gt;L$195,0,IF('Indicator Data'!AW15&lt;L$194,10,(L$195-'Indicator Data'!AW15)/(L$195-L$194)*10)),1))</f>
        <v>6.6</v>
      </c>
      <c r="M13" s="98">
        <f t="shared" si="3"/>
        <v>3</v>
      </c>
      <c r="N13" s="150">
        <f>IF('Indicator Data'!AX15="No data","x",'Indicator Data'!AX15/'Indicator Data'!BD15*100)</f>
        <v>47.952047952047955</v>
      </c>
      <c r="O13" s="97">
        <f t="shared" si="4"/>
        <v>5.3</v>
      </c>
      <c r="P13" s="97">
        <f>IF('Indicator Data'!AY15="No data","x",ROUND(IF('Indicator Data'!AY15&gt;P$195,0,IF('Indicator Data'!AY15&lt;P$194,10,(P$195-'Indicator Data'!AY15)/(P$195-P$194)*10)),1))</f>
        <v>0.9</v>
      </c>
      <c r="Q13" s="97">
        <f>IF('Indicator Data'!AZ15="No data","x",ROUND(IF('Indicator Data'!AZ15&gt;Q$195,0,IF('Indicator Data'!AZ15&lt;Q$194,10,(Q$195-'Indicator Data'!AZ15)/(Q$195-Q$194)*10)),1))</f>
        <v>0.3</v>
      </c>
      <c r="R13" s="98">
        <f t="shared" si="5"/>
        <v>2.2000000000000002</v>
      </c>
      <c r="S13" s="97">
        <f>IF('Indicator Data'!Y15="No data","x",ROUND(IF('Indicator Data'!Y15&gt;S$195,0,IF('Indicator Data'!Y15&lt;S$194,10,(S$195-'Indicator Data'!Y15)/(S$195-S$194)*10)),1))</f>
        <v>3</v>
      </c>
      <c r="T13" s="97">
        <f>IF('Indicator Data'!Z15="No data","x",ROUND(IF('Indicator Data'!Z15&gt;T$195,0,IF('Indicator Data'!Z15&lt;T$194,10,(T$195-'Indicator Data'!Z15)/(T$195-T$194)*10)),1))</f>
        <v>1.8</v>
      </c>
      <c r="U13" s="97">
        <f>IF('Indicator Data'!AC15="No data","x",ROUND(IF('Indicator Data'!AC15&gt;U$195,0,IF('Indicator Data'!AC15&lt;U$194,10,(U$195-'Indicator Data'!AC15)/(U$195-U$194)*10)),1))</f>
        <v>4.4000000000000004</v>
      </c>
      <c r="V13" s="98">
        <f t="shared" si="6"/>
        <v>3.1</v>
      </c>
      <c r="W13" s="99">
        <f t="shared" si="7"/>
        <v>2.8</v>
      </c>
      <c r="X13" s="16"/>
    </row>
    <row r="14" spans="1:24" s="4" customFormat="1" x14ac:dyDescent="0.25">
      <c r="A14" s="131" t="s">
        <v>23</v>
      </c>
      <c r="B14" s="51" t="s">
        <v>22</v>
      </c>
      <c r="C14" s="97">
        <f>IF('Indicator Data'!AQ16="No data","x",ROUND(IF('Indicator Data'!AQ16&gt;C$195,0,IF('Indicator Data'!AQ16&lt;C$194,10,(C$195-'Indicator Data'!AQ16)/(C$195-C$194)*10)),1))</f>
        <v>3.8</v>
      </c>
      <c r="D14" s="98">
        <f t="shared" si="0"/>
        <v>3.8</v>
      </c>
      <c r="E14" s="97">
        <f>IF('Indicator Data'!AS16="No data","x",ROUND(IF('Indicator Data'!AS16&gt;E$195,0,IF('Indicator Data'!AS16&lt;E$194,10,(E$195-'Indicator Data'!AS16)/(E$195-E$194)*10)),1))</f>
        <v>5.0999999999999996</v>
      </c>
      <c r="F14" s="97">
        <f>IF('Indicator Data'!AR16="No data","x",ROUND(IF('Indicator Data'!AR16&gt;F$195,0,IF('Indicator Data'!AR16&lt;F$194,10,(F$195-'Indicator Data'!AR16)/(F$195-F$194)*10)),1))</f>
        <v>3.8</v>
      </c>
      <c r="G14" s="98">
        <f t="shared" si="1"/>
        <v>4.5</v>
      </c>
      <c r="H14" s="99">
        <f t="shared" si="2"/>
        <v>4.2</v>
      </c>
      <c r="I14" s="97">
        <f>IF('Indicator Data'!AU16="No data","x",ROUND(IF('Indicator Data'!AU16^2&gt;I$195,0,IF('Indicator Data'!AU16^2&lt;I$194,10,(I$195-'Indicator Data'!AU16^2)/(I$195-I$194)*10)),1))</f>
        <v>1.2</v>
      </c>
      <c r="J14" s="97">
        <f>IF(OR('Indicator Data'!AT16=0,'Indicator Data'!AT16="No data"),"x",ROUND(IF('Indicator Data'!AT16&gt;J$195,0,IF('Indicator Data'!AT16&lt;J$194,10,(J$195-'Indicator Data'!AT16)/(J$195-J$194)*10)),1))</f>
        <v>0.2</v>
      </c>
      <c r="K14" s="97">
        <f>IF('Indicator Data'!AV16="No data","x",ROUND(IF('Indicator Data'!AV16&gt;K$195,0,IF('Indicator Data'!AV16&lt;K$194,10,(K$195-'Indicator Data'!AV16)/(K$195-K$194)*10)),1))</f>
        <v>0.9</v>
      </c>
      <c r="L14" s="97">
        <f>IF('Indicator Data'!AW16="No data","x",ROUND(IF('Indicator Data'!AW16&gt;L$195,0,IF('Indicator Data'!AW16&lt;L$194,10,(L$195-'Indicator Data'!AW16)/(L$195-L$194)*10)),1))</f>
        <v>1.4</v>
      </c>
      <c r="M14" s="98">
        <f t="shared" si="3"/>
        <v>0.9</v>
      </c>
      <c r="N14" s="150">
        <f>IF('Indicator Data'!AX16="No data","x",'Indicator Data'!AX16/'Indicator Data'!BD16*100)</f>
        <v>447.36842105263162</v>
      </c>
      <c r="O14" s="97">
        <f t="shared" si="4"/>
        <v>0</v>
      </c>
      <c r="P14" s="97">
        <f>IF('Indicator Data'!AY16="No data","x",ROUND(IF('Indicator Data'!AY16&gt;P$195,0,IF('Indicator Data'!AY16&lt;P$194,10,(P$195-'Indicator Data'!AY16)/(P$195-P$194)*10)),1))</f>
        <v>0.1</v>
      </c>
      <c r="Q14" s="97">
        <f>IF('Indicator Data'!AZ16="No data","x",ROUND(IF('Indicator Data'!AZ16&gt;Q$195,0,IF('Indicator Data'!AZ16&lt;Q$194,10,(Q$195-'Indicator Data'!AZ16)/(Q$195-Q$194)*10)),1))</f>
        <v>0</v>
      </c>
      <c r="R14" s="98">
        <f t="shared" si="5"/>
        <v>0</v>
      </c>
      <c r="S14" s="97">
        <f>IF('Indicator Data'!Y16="No data","x",ROUND(IF('Indicator Data'!Y16&gt;S$195,0,IF('Indicator Data'!Y16&lt;S$194,10,(S$195-'Indicator Data'!Y16)/(S$195-S$194)*10)),1))</f>
        <v>7.7</v>
      </c>
      <c r="T14" s="97">
        <f>IF('Indicator Data'!Z16="No data","x",ROUND(IF('Indicator Data'!Z16&gt;T$195,0,IF('Indicator Data'!Z16&lt;T$194,10,(T$195-'Indicator Data'!Z16)/(T$195-T$194)*10)),1))</f>
        <v>0</v>
      </c>
      <c r="U14" s="97">
        <f>IF('Indicator Data'!AC16="No data","x",ROUND(IF('Indicator Data'!AC16&gt;U$195,0,IF('Indicator Data'!AC16&lt;U$194,10,(U$195-'Indicator Data'!AC16)/(U$195-U$194)*10)),1))</f>
        <v>3.7</v>
      </c>
      <c r="V14" s="98">
        <f t="shared" si="6"/>
        <v>3.8</v>
      </c>
      <c r="W14" s="99">
        <f t="shared" si="7"/>
        <v>1.6</v>
      </c>
      <c r="X14" s="16"/>
    </row>
    <row r="15" spans="1:24" s="4" customFormat="1" x14ac:dyDescent="0.25">
      <c r="A15" s="131" t="s">
        <v>25</v>
      </c>
      <c r="B15" s="51" t="s">
        <v>24</v>
      </c>
      <c r="C15" s="97">
        <f>IF('Indicator Data'!AQ17="No data","x",ROUND(IF('Indicator Data'!AQ17&gt;C$195,0,IF('Indicator Data'!AQ17&lt;C$194,10,(C$195-'Indicator Data'!AQ17)/(C$195-C$194)*10)),1))</f>
        <v>3</v>
      </c>
      <c r="D15" s="98">
        <f t="shared" si="0"/>
        <v>3</v>
      </c>
      <c r="E15" s="97">
        <f>IF('Indicator Data'!AS17="No data","x",ROUND(IF('Indicator Data'!AS17&gt;E$195,0,IF('Indicator Data'!AS17&lt;E$194,10,(E$195-'Indicator Data'!AS17)/(E$195-E$194)*10)),1))</f>
        <v>7.5</v>
      </c>
      <c r="F15" s="97">
        <f>IF('Indicator Data'!AR17="No data","x",ROUND(IF('Indicator Data'!AR17&gt;F$195,0,IF('Indicator Data'!AR17&lt;F$194,10,(F$195-'Indicator Data'!AR17)/(F$195-F$194)*10)),1))</f>
        <v>6.6</v>
      </c>
      <c r="G15" s="98">
        <f t="shared" si="1"/>
        <v>7.1</v>
      </c>
      <c r="H15" s="99">
        <f t="shared" si="2"/>
        <v>5.0999999999999996</v>
      </c>
      <c r="I15" s="97">
        <f>IF('Indicator Data'!AU17="No data","x",ROUND(IF('Indicator Data'!AU17^2&gt;I$195,0,IF('Indicator Data'!AU17^2&lt;I$194,10,(I$195-'Indicator Data'!AU17^2)/(I$195-I$194)*10)),1))</f>
        <v>7.2</v>
      </c>
      <c r="J15" s="97">
        <f>IF(OR('Indicator Data'!AT17=0,'Indicator Data'!AT17="No data"),"x",ROUND(IF('Indicator Data'!AT17&gt;J$195,0,IF('Indicator Data'!AT17&lt;J$194,10,(J$195-'Indicator Data'!AT17)/(J$195-J$194)*10)),1))</f>
        <v>4</v>
      </c>
      <c r="K15" s="97">
        <f>IF('Indicator Data'!AV17="No data","x",ROUND(IF('Indicator Data'!AV17&gt;K$195,0,IF('Indicator Data'!AV17&lt;K$194,10,(K$195-'Indicator Data'!AV17)/(K$195-K$194)*10)),1))</f>
        <v>9</v>
      </c>
      <c r="L15" s="97">
        <f>IF('Indicator Data'!AW17="No data","x",ROUND(IF('Indicator Data'!AW17&gt;L$195,0,IF('Indicator Data'!AW17&lt;L$194,10,(L$195-'Indicator Data'!AW17)/(L$195-L$194)*10)),1))</f>
        <v>6.4</v>
      </c>
      <c r="M15" s="98">
        <f t="shared" si="3"/>
        <v>6.7</v>
      </c>
      <c r="N15" s="150">
        <f>IF('Indicator Data'!AX17="No data","x",'Indicator Data'!AX17/'Indicator Data'!BD17*100)</f>
        <v>18.437427978796958</v>
      </c>
      <c r="O15" s="97">
        <f t="shared" si="4"/>
        <v>8.1999999999999993</v>
      </c>
      <c r="P15" s="97">
        <f>IF('Indicator Data'!AY17="No data","x",ROUND(IF('Indicator Data'!AY17&gt;P$195,0,IF('Indicator Data'!AY17&lt;P$194,10,(P$195-'Indicator Data'!AY17)/(P$195-P$194)*10)),1))</f>
        <v>4.4000000000000004</v>
      </c>
      <c r="Q15" s="97">
        <f>IF('Indicator Data'!AZ17="No data","x",ROUND(IF('Indicator Data'!AZ17&gt;Q$195,0,IF('Indicator Data'!AZ17&lt;Q$194,10,(Q$195-'Indicator Data'!AZ17)/(Q$195-Q$194)*10)),1))</f>
        <v>2.6</v>
      </c>
      <c r="R15" s="98">
        <f t="shared" si="5"/>
        <v>5.0999999999999996</v>
      </c>
      <c r="S15" s="97">
        <f>IF('Indicator Data'!Y17="No data","x",ROUND(IF('Indicator Data'!Y17&gt;S$195,0,IF('Indicator Data'!Y17&lt;S$194,10,(S$195-'Indicator Data'!Y17)/(S$195-S$194)*10)),1))</f>
        <v>9.1</v>
      </c>
      <c r="T15" s="97">
        <f>IF('Indicator Data'!Z17="No data","x",ROUND(IF('Indicator Data'!Z17&gt;T$195,0,IF('Indicator Data'!Z17&lt;T$194,10,(T$195-'Indicator Data'!Z17)/(T$195-T$194)*10)),1))</f>
        <v>2.6</v>
      </c>
      <c r="U15" s="97">
        <f>IF('Indicator Data'!AC17="No data","x",ROUND(IF('Indicator Data'!AC17&gt;U$195,0,IF('Indicator Data'!AC17&lt;U$194,10,(U$195-'Indicator Data'!AC17)/(U$195-U$194)*10)),1))</f>
        <v>9.8000000000000007</v>
      </c>
      <c r="V15" s="98">
        <f t="shared" si="6"/>
        <v>7.2</v>
      </c>
      <c r="W15" s="99">
        <f t="shared" si="7"/>
        <v>6.3</v>
      </c>
      <c r="X15" s="16"/>
    </row>
    <row r="16" spans="1:24" s="4" customFormat="1" x14ac:dyDescent="0.25">
      <c r="A16" s="131" t="s">
        <v>27</v>
      </c>
      <c r="B16" s="51" t="s">
        <v>26</v>
      </c>
      <c r="C16" s="97">
        <f>IF('Indicator Data'!AQ18="No data","x",ROUND(IF('Indicator Data'!AQ18&gt;C$195,0,IF('Indicator Data'!AQ18&lt;C$194,10,(C$195-'Indicator Data'!AQ18)/(C$195-C$194)*10)),1))</f>
        <v>2.8</v>
      </c>
      <c r="D16" s="98">
        <f t="shared" si="0"/>
        <v>2.8</v>
      </c>
      <c r="E16" s="97">
        <f>IF('Indicator Data'!AS18="No data","x",ROUND(IF('Indicator Data'!AS18&gt;E$195,0,IF('Indicator Data'!AS18&lt;E$194,10,(E$195-'Indicator Data'!AS18)/(E$195-E$194)*10)),1))</f>
        <v>2.6</v>
      </c>
      <c r="F16" s="97">
        <f>IF('Indicator Data'!AR18="No data","x",ROUND(IF('Indicator Data'!AR18&gt;F$195,0,IF('Indicator Data'!AR18&lt;F$194,10,(F$195-'Indicator Data'!AR18)/(F$195-F$194)*10)),1))</f>
        <v>2.2999999999999998</v>
      </c>
      <c r="G16" s="98">
        <f t="shared" si="1"/>
        <v>2.5</v>
      </c>
      <c r="H16" s="99">
        <f t="shared" si="2"/>
        <v>2.7</v>
      </c>
      <c r="I16" s="97" t="str">
        <f>IF('Indicator Data'!AU18="No data","x",ROUND(IF('Indicator Data'!AU18^2&gt;I$195,0,IF('Indicator Data'!AU18^2&lt;I$194,10,(I$195-'Indicator Data'!AU18^2)/(I$195-I$194)*10)),1))</f>
        <v>x</v>
      </c>
      <c r="J16" s="97">
        <f>IF(OR('Indicator Data'!AT18=0,'Indicator Data'!AT18="No data"),"x",ROUND(IF('Indicator Data'!AT18&gt;J$195,0,IF('Indicator Data'!AT18&lt;J$194,10,(J$195-'Indicator Data'!AT18)/(J$195-J$194)*10)),1))</f>
        <v>0.9</v>
      </c>
      <c r="K16" s="97">
        <f>IF('Indicator Data'!AV18="No data","x",ROUND(IF('Indicator Data'!AV18&gt;K$195,0,IF('Indicator Data'!AV18&lt;K$194,10,(K$195-'Indicator Data'!AV18)/(K$195-K$194)*10)),1))</f>
        <v>2.2999999999999998</v>
      </c>
      <c r="L16" s="97">
        <f>IF('Indicator Data'!AW18="No data","x",ROUND(IF('Indicator Data'!AW18&gt;L$195,0,IF('Indicator Data'!AW18&lt;L$194,10,(L$195-'Indicator Data'!AW18)/(L$195-L$194)*10)),1))</f>
        <v>4.8</v>
      </c>
      <c r="M16" s="98">
        <f t="shared" si="3"/>
        <v>2.7</v>
      </c>
      <c r="N16" s="150">
        <f>IF('Indicator Data'!AX18="No data","x",'Indicator Data'!AX18/'Indicator Data'!BD18*100)</f>
        <v>418.60465116279073</v>
      </c>
      <c r="O16" s="97">
        <f t="shared" si="4"/>
        <v>0</v>
      </c>
      <c r="P16" s="97">
        <f>IF('Indicator Data'!AY18="No data","x",ROUND(IF('Indicator Data'!AY18&gt;P$195,0,IF('Indicator Data'!AY18&lt;P$194,10,(P$195-'Indicator Data'!AY18)/(P$195-P$194)*10)),1))</f>
        <v>0.4</v>
      </c>
      <c r="Q16" s="97">
        <f>IF('Indicator Data'!AZ18="No data","x",ROUND(IF('Indicator Data'!AZ18&gt;Q$195,0,IF('Indicator Data'!AZ18&lt;Q$194,10,(Q$195-'Indicator Data'!AZ18)/(Q$195-Q$194)*10)),1))</f>
        <v>0.1</v>
      </c>
      <c r="R16" s="98">
        <f t="shared" si="5"/>
        <v>0.2</v>
      </c>
      <c r="S16" s="97">
        <f>IF('Indicator Data'!Y18="No data","x",ROUND(IF('Indicator Data'!Y18&gt;S$195,0,IF('Indicator Data'!Y18&lt;S$194,10,(S$195-'Indicator Data'!Y18)/(S$195-S$194)*10)),1))</f>
        <v>5.5</v>
      </c>
      <c r="T16" s="97">
        <f>IF('Indicator Data'!Z18="No data","x",ROUND(IF('Indicator Data'!Z18&gt;T$195,0,IF('Indicator Data'!Z18&lt;T$194,10,(T$195-'Indicator Data'!Z18)/(T$195-T$194)*10)),1))</f>
        <v>1</v>
      </c>
      <c r="U16" s="97">
        <f>IF('Indicator Data'!AC18="No data","x",ROUND(IF('Indicator Data'!AC18&gt;U$195,0,IF('Indicator Data'!AC18&lt;U$194,10,(U$195-'Indicator Data'!AC18)/(U$195-U$194)*10)),1))</f>
        <v>6.6</v>
      </c>
      <c r="V16" s="98">
        <f t="shared" si="6"/>
        <v>4.4000000000000004</v>
      </c>
      <c r="W16" s="99">
        <f t="shared" si="7"/>
        <v>2.4</v>
      </c>
      <c r="X16" s="16"/>
    </row>
    <row r="17" spans="1:24" s="4" customFormat="1" x14ac:dyDescent="0.25">
      <c r="A17" s="131" t="s">
        <v>29</v>
      </c>
      <c r="B17" s="51" t="s">
        <v>28</v>
      </c>
      <c r="C17" s="97">
        <f>IF('Indicator Data'!AQ19="No data","x",ROUND(IF('Indicator Data'!AQ19&gt;C$195,0,IF('Indicator Data'!AQ19&lt;C$194,10,(C$195-'Indicator Data'!AQ19)/(C$195-C$194)*10)),1))</f>
        <v>2.8</v>
      </c>
      <c r="D17" s="98">
        <f t="shared" si="0"/>
        <v>2.8</v>
      </c>
      <c r="E17" s="97">
        <f>IF('Indicator Data'!AS19="No data","x",ROUND(IF('Indicator Data'!AS19&gt;E$195,0,IF('Indicator Data'!AS19&lt;E$194,10,(E$195-'Indicator Data'!AS19)/(E$195-E$194)*10)),1))</f>
        <v>6.9</v>
      </c>
      <c r="F17" s="97">
        <f>IF('Indicator Data'!AR19="No data","x",ROUND(IF('Indicator Data'!AR19&gt;F$195,0,IF('Indicator Data'!AR19&lt;F$194,10,(F$195-'Indicator Data'!AR19)/(F$195-F$194)*10)),1))</f>
        <v>6.9</v>
      </c>
      <c r="G17" s="98">
        <f t="shared" si="1"/>
        <v>6.9</v>
      </c>
      <c r="H17" s="99">
        <f t="shared" si="2"/>
        <v>4.9000000000000004</v>
      </c>
      <c r="I17" s="97">
        <f>IF('Indicator Data'!AU19="No data","x",ROUND(IF('Indicator Data'!AU19^2&gt;I$195,0,IF('Indicator Data'!AU19^2&lt;I$194,10,(I$195-'Indicator Data'!AU19^2)/(I$195-I$194)*10)),1))</f>
        <v>0.1</v>
      </c>
      <c r="J17" s="97">
        <f>IF(OR('Indicator Data'!AT19=0,'Indicator Data'!AT19="No data"),"x",ROUND(IF('Indicator Data'!AT19&gt;J$195,0,IF('Indicator Data'!AT19&lt;J$194,10,(J$195-'Indicator Data'!AT19)/(J$195-J$194)*10)),1))</f>
        <v>0</v>
      </c>
      <c r="K17" s="97">
        <f>IF('Indicator Data'!AV19="No data","x",ROUND(IF('Indicator Data'!AV19&gt;K$195,0,IF('Indicator Data'!AV19&lt;K$194,10,(K$195-'Indicator Data'!AV19)/(K$195-K$194)*10)),1))</f>
        <v>4.0999999999999996</v>
      </c>
      <c r="L17" s="97">
        <f>IF('Indicator Data'!AW19="No data","x",ROUND(IF('Indicator Data'!AW19&gt;L$195,0,IF('Indicator Data'!AW19&lt;L$194,10,(L$195-'Indicator Data'!AW19)/(L$195-L$194)*10)),1))</f>
        <v>4</v>
      </c>
      <c r="M17" s="98">
        <f t="shared" si="3"/>
        <v>2.1</v>
      </c>
      <c r="N17" s="150">
        <f>IF('Indicator Data'!AX19="No data","x",'Indicator Data'!AX19/'Indicator Data'!BD19*100)</f>
        <v>98.565866640382438</v>
      </c>
      <c r="O17" s="97">
        <f t="shared" si="4"/>
        <v>0.1</v>
      </c>
      <c r="P17" s="97">
        <f>IF('Indicator Data'!AY19="No data","x",ROUND(IF('Indicator Data'!AY19&gt;P$195,0,IF('Indicator Data'!AY19&lt;P$194,10,(P$195-'Indicator Data'!AY19)/(P$195-P$194)*10)),1))</f>
        <v>0.6</v>
      </c>
      <c r="Q17" s="97">
        <f>IF('Indicator Data'!AZ19="No data","x",ROUND(IF('Indicator Data'!AZ19&gt;Q$195,0,IF('Indicator Data'!AZ19&lt;Q$194,10,(Q$195-'Indicator Data'!AZ19)/(Q$195-Q$194)*10)),1))</f>
        <v>0.1</v>
      </c>
      <c r="R17" s="98">
        <f t="shared" si="5"/>
        <v>0.3</v>
      </c>
      <c r="S17" s="97">
        <f>IF('Indicator Data'!Y19="No data","x",ROUND(IF('Indicator Data'!Y19&gt;S$195,0,IF('Indicator Data'!Y19&lt;S$194,10,(S$195-'Indicator Data'!Y19)/(S$195-S$194)*10)),1))</f>
        <v>0.2</v>
      </c>
      <c r="T17" s="97">
        <f>IF('Indicator Data'!Z19="No data","x",ROUND(IF('Indicator Data'!Z19&gt;T$195,0,IF('Indicator Data'!Z19&lt;T$194,10,(T$195-'Indicator Data'!Z19)/(T$195-T$194)*10)),1))</f>
        <v>0</v>
      </c>
      <c r="U17" s="97">
        <f>IF('Indicator Data'!AC19="No data","x",ROUND(IF('Indicator Data'!AC19&gt;U$195,0,IF('Indicator Data'!AC19&lt;U$194,10,(U$195-'Indicator Data'!AC19)/(U$195-U$194)*10)),1))</f>
        <v>6.5</v>
      </c>
      <c r="V17" s="98">
        <f t="shared" si="6"/>
        <v>2.2000000000000002</v>
      </c>
      <c r="W17" s="99">
        <f t="shared" si="7"/>
        <v>1.5</v>
      </c>
      <c r="X17" s="16"/>
    </row>
    <row r="18" spans="1:24" s="4" customFormat="1" x14ac:dyDescent="0.25">
      <c r="A18" s="131" t="s">
        <v>31</v>
      </c>
      <c r="B18" s="51" t="s">
        <v>30</v>
      </c>
      <c r="C18" s="97" t="str">
        <f>IF('Indicator Data'!AQ20="No data","x",ROUND(IF('Indicator Data'!AQ20&gt;C$195,0,IF('Indicator Data'!AQ20&lt;C$194,10,(C$195-'Indicator Data'!AQ20)/(C$195-C$194)*10)),1))</f>
        <v>x</v>
      </c>
      <c r="D18" s="98" t="str">
        <f t="shared" si="0"/>
        <v>x</v>
      </c>
      <c r="E18" s="97">
        <f>IF('Indicator Data'!AS20="No data","x",ROUND(IF('Indicator Data'!AS20&gt;E$195,0,IF('Indicator Data'!AS20&lt;E$194,10,(E$195-'Indicator Data'!AS20)/(E$195-E$194)*10)),1))</f>
        <v>2.4</v>
      </c>
      <c r="F18" s="97">
        <f>IF('Indicator Data'!AR20="No data","x",ROUND(IF('Indicator Data'!AR20&gt;F$195,0,IF('Indicator Data'!AR20&lt;F$194,10,(F$195-'Indicator Data'!AR20)/(F$195-F$194)*10)),1))</f>
        <v>1.8</v>
      </c>
      <c r="G18" s="98">
        <f t="shared" si="1"/>
        <v>2.1</v>
      </c>
      <c r="H18" s="99">
        <f t="shared" si="2"/>
        <v>2.1</v>
      </c>
      <c r="I18" s="97" t="str">
        <f>IF('Indicator Data'!AU20="No data","x",ROUND(IF('Indicator Data'!AU20^2&gt;I$195,0,IF('Indicator Data'!AU20^2&lt;I$194,10,(I$195-'Indicator Data'!AU20^2)/(I$195-I$194)*10)),1))</f>
        <v>x</v>
      </c>
      <c r="J18" s="97">
        <f>IF(OR('Indicator Data'!AT20=0,'Indicator Data'!AT20="No data"),"x",ROUND(IF('Indicator Data'!AT20&gt;J$195,0,IF('Indicator Data'!AT20&lt;J$194,10,(J$195-'Indicator Data'!AT20)/(J$195-J$194)*10)),1))</f>
        <v>0</v>
      </c>
      <c r="K18" s="97">
        <f>IF('Indicator Data'!AV20="No data","x",ROUND(IF('Indicator Data'!AV20&gt;K$195,0,IF('Indicator Data'!AV20&lt;K$194,10,(K$195-'Indicator Data'!AV20)/(K$195-K$194)*10)),1))</f>
        <v>1.5</v>
      </c>
      <c r="L18" s="97">
        <f>IF('Indicator Data'!AW20="No data","x",ROUND(IF('Indicator Data'!AW20&gt;L$195,0,IF('Indicator Data'!AW20&lt;L$194,10,(L$195-'Indicator Data'!AW20)/(L$195-L$194)*10)),1))</f>
        <v>4.4000000000000004</v>
      </c>
      <c r="M18" s="98">
        <f t="shared" si="3"/>
        <v>2</v>
      </c>
      <c r="N18" s="150">
        <f>IF('Indicator Data'!AX20="No data","x",'Indicator Data'!AX20/'Indicator Data'!BD20*100)</f>
        <v>495.37648612945839</v>
      </c>
      <c r="O18" s="97">
        <f t="shared" si="4"/>
        <v>0</v>
      </c>
      <c r="P18" s="97">
        <f>IF('Indicator Data'!AY20="No data","x",ROUND(IF('Indicator Data'!AY20&gt;P$195,0,IF('Indicator Data'!AY20&lt;P$194,10,(P$195-'Indicator Data'!AY20)/(P$195-P$194)*10)),1))</f>
        <v>0.1</v>
      </c>
      <c r="Q18" s="97">
        <f>IF('Indicator Data'!AZ20="No data","x",ROUND(IF('Indicator Data'!AZ20&gt;Q$195,0,IF('Indicator Data'!AZ20&lt;Q$194,10,(Q$195-'Indicator Data'!AZ20)/(Q$195-Q$194)*10)),1))</f>
        <v>0</v>
      </c>
      <c r="R18" s="98">
        <f t="shared" si="5"/>
        <v>0</v>
      </c>
      <c r="S18" s="97">
        <f>IF('Indicator Data'!Y20="No data","x",ROUND(IF('Indicator Data'!Y20&gt;S$195,0,IF('Indicator Data'!Y20&lt;S$194,10,(S$195-'Indicator Data'!Y20)/(S$195-S$194)*10)),1))</f>
        <v>0</v>
      </c>
      <c r="T18" s="97">
        <f>IF('Indicator Data'!Z20="No data","x",ROUND(IF('Indicator Data'!Z20&gt;T$195,0,IF('Indicator Data'!Z20&lt;T$194,10,(T$195-'Indicator Data'!Z20)/(T$195-T$194)*10)),1))</f>
        <v>0.8</v>
      </c>
      <c r="U18" s="97">
        <f>IF('Indicator Data'!AC20="No data","x",ROUND(IF('Indicator Data'!AC20&gt;U$195,0,IF('Indicator Data'!AC20&lt;U$194,10,(U$195-'Indicator Data'!AC20)/(U$195-U$194)*10)),1))</f>
        <v>0</v>
      </c>
      <c r="V18" s="98">
        <f t="shared" si="6"/>
        <v>0.3</v>
      </c>
      <c r="W18" s="99">
        <f t="shared" si="7"/>
        <v>0.8</v>
      </c>
      <c r="X18" s="16"/>
    </row>
    <row r="19" spans="1:24" s="4" customFormat="1" x14ac:dyDescent="0.25">
      <c r="A19" s="131" t="s">
        <v>33</v>
      </c>
      <c r="B19" s="51" t="s">
        <v>32</v>
      </c>
      <c r="C19" s="97" t="str">
        <f>IF('Indicator Data'!AQ21="No data","x",ROUND(IF('Indicator Data'!AQ21&gt;C$195,0,IF('Indicator Data'!AQ21&lt;C$194,10,(C$195-'Indicator Data'!AQ21)/(C$195-C$194)*10)),1))</f>
        <v>x</v>
      </c>
      <c r="D19" s="98" t="str">
        <f t="shared" si="0"/>
        <v>x</v>
      </c>
      <c r="E19" s="97" t="str">
        <f>IF('Indicator Data'!AS21="No data","x",ROUND(IF('Indicator Data'!AS21&gt;E$195,0,IF('Indicator Data'!AS21&lt;E$194,10,(E$195-'Indicator Data'!AS21)/(E$195-E$194)*10)),1))</f>
        <v>x</v>
      </c>
      <c r="F19" s="97">
        <f>IF('Indicator Data'!AR21="No data","x",ROUND(IF('Indicator Data'!AR21&gt;F$195,0,IF('Indicator Data'!AR21&lt;F$194,10,(F$195-'Indicator Data'!AR21)/(F$195-F$194)*10)),1))</f>
        <v>5.4</v>
      </c>
      <c r="G19" s="98">
        <f t="shared" si="1"/>
        <v>5.4</v>
      </c>
      <c r="H19" s="99">
        <f t="shared" si="2"/>
        <v>5.4</v>
      </c>
      <c r="I19" s="97" t="str">
        <f>IF('Indicator Data'!AU21="No data","x",ROUND(IF('Indicator Data'!AU21^2&gt;I$195,0,IF('Indicator Data'!AU21^2&lt;I$194,10,(I$195-'Indicator Data'!AU21^2)/(I$195-I$194)*10)),1))</f>
        <v>x</v>
      </c>
      <c r="J19" s="97">
        <f>IF(OR('Indicator Data'!AT21=0,'Indicator Data'!AT21="No data"),"x",ROUND(IF('Indicator Data'!AT21&gt;J$195,0,IF('Indicator Data'!AT21&lt;J$194,10,(J$195-'Indicator Data'!AT21)/(J$195-J$194)*10)),1))</f>
        <v>0</v>
      </c>
      <c r="K19" s="97">
        <f>IF('Indicator Data'!AV21="No data","x",ROUND(IF('Indicator Data'!AV21&gt;K$195,0,IF('Indicator Data'!AV21&lt;K$194,10,(K$195-'Indicator Data'!AV21)/(K$195-K$194)*10)),1))</f>
        <v>6.1</v>
      </c>
      <c r="L19" s="97">
        <f>IF('Indicator Data'!AW21="No data","x",ROUND(IF('Indicator Data'!AW21&gt;L$195,0,IF('Indicator Data'!AW21&lt;L$194,10,(L$195-'Indicator Data'!AW21)/(L$195-L$194)*10)),1))</f>
        <v>7.7</v>
      </c>
      <c r="M19" s="98">
        <f t="shared" si="3"/>
        <v>4.5999999999999996</v>
      </c>
      <c r="N19" s="150">
        <f>IF('Indicator Data'!AX21="No data","x",'Indicator Data'!AX21/'Indicator Data'!BD21*100)</f>
        <v>26.3042525208242</v>
      </c>
      <c r="O19" s="97">
        <f t="shared" si="4"/>
        <v>7.4</v>
      </c>
      <c r="P19" s="97">
        <f>IF('Indicator Data'!AY21="No data","x",ROUND(IF('Indicator Data'!AY21&gt;P$195,0,IF('Indicator Data'!AY21&lt;P$194,10,(P$195-'Indicator Data'!AY21)/(P$195-P$194)*10)),1))</f>
        <v>1.1000000000000001</v>
      </c>
      <c r="Q19" s="97">
        <f>IF('Indicator Data'!AZ21="No data","x",ROUND(IF('Indicator Data'!AZ21&gt;Q$195,0,IF('Indicator Data'!AZ21&lt;Q$194,10,(Q$195-'Indicator Data'!AZ21)/(Q$195-Q$194)*10)),1))</f>
        <v>0.1</v>
      </c>
      <c r="R19" s="98">
        <f t="shared" si="5"/>
        <v>2.9</v>
      </c>
      <c r="S19" s="97">
        <f>IF('Indicator Data'!Y21="No data","x",ROUND(IF('Indicator Data'!Y21&gt;S$195,0,IF('Indicator Data'!Y21&lt;S$194,10,(S$195-'Indicator Data'!Y21)/(S$195-S$194)*10)),1))</f>
        <v>7.9</v>
      </c>
      <c r="T19" s="97">
        <f>IF('Indicator Data'!Z21="No data","x",ROUND(IF('Indicator Data'!Z21&gt;T$195,0,IF('Indicator Data'!Z21&lt;T$194,10,(T$195-'Indicator Data'!Z21)/(T$195-T$194)*10)),1))</f>
        <v>1</v>
      </c>
      <c r="U19" s="97">
        <f>IF('Indicator Data'!AC21="No data","x",ROUND(IF('Indicator Data'!AC21&gt;U$195,0,IF('Indicator Data'!AC21&lt;U$194,10,(U$195-'Indicator Data'!AC21)/(U$195-U$194)*10)),1))</f>
        <v>8.6</v>
      </c>
      <c r="V19" s="98">
        <f t="shared" si="6"/>
        <v>5.8</v>
      </c>
      <c r="W19" s="99">
        <f t="shared" si="7"/>
        <v>4.4000000000000004</v>
      </c>
      <c r="X19" s="16"/>
    </row>
    <row r="20" spans="1:24" s="4" customFormat="1" x14ac:dyDescent="0.25">
      <c r="A20" s="131" t="s">
        <v>35</v>
      </c>
      <c r="B20" s="51" t="s">
        <v>34</v>
      </c>
      <c r="C20" s="97">
        <f>IF('Indicator Data'!AQ22="No data","x",ROUND(IF('Indicator Data'!AQ22&gt;C$195,0,IF('Indicator Data'!AQ22&lt;C$194,10,(C$195-'Indicator Data'!AQ22)/(C$195-C$194)*10)),1))</f>
        <v>5.5</v>
      </c>
      <c r="D20" s="98">
        <f t="shared" si="0"/>
        <v>5.5</v>
      </c>
      <c r="E20" s="97">
        <f>IF('Indicator Data'!AS22="No data","x",ROUND(IF('Indicator Data'!AS22&gt;E$195,0,IF('Indicator Data'!AS22&lt;E$194,10,(E$195-'Indicator Data'!AS22)/(E$195-E$194)*10)),1))</f>
        <v>6.1</v>
      </c>
      <c r="F20" s="97">
        <f>IF('Indicator Data'!AR22="No data","x",ROUND(IF('Indicator Data'!AR22&gt;F$195,0,IF('Indicator Data'!AR22&lt;F$194,10,(F$195-'Indicator Data'!AR22)/(F$195-F$194)*10)),1))</f>
        <v>6.1</v>
      </c>
      <c r="G20" s="98">
        <f t="shared" si="1"/>
        <v>6.1</v>
      </c>
      <c r="H20" s="99">
        <f t="shared" si="2"/>
        <v>5.8</v>
      </c>
      <c r="I20" s="97">
        <f>IF('Indicator Data'!AU22="No data","x",ROUND(IF('Indicator Data'!AU22^2&gt;I$195,0,IF('Indicator Data'!AU22^2&lt;I$194,10,(I$195-'Indicator Data'!AU22^2)/(I$195-I$194)*10)),1))</f>
        <v>10</v>
      </c>
      <c r="J20" s="97">
        <f>IF(OR('Indicator Data'!AT22=0,'Indicator Data'!AT22="No data"),"x",ROUND(IF('Indicator Data'!AT22&gt;J$195,0,IF('Indicator Data'!AT22&lt;J$194,10,(J$195-'Indicator Data'!AT22)/(J$195-J$194)*10)),1))</f>
        <v>6.2</v>
      </c>
      <c r="K20" s="97">
        <f>IF('Indicator Data'!AV22="No data","x",ROUND(IF('Indicator Data'!AV22&gt;K$195,0,IF('Indicator Data'!AV22&lt;K$194,10,(K$195-'Indicator Data'!AV22)/(K$195-K$194)*10)),1))</f>
        <v>9.5</v>
      </c>
      <c r="L20" s="97">
        <f>IF('Indicator Data'!AW22="No data","x",ROUND(IF('Indicator Data'!AW22&gt;L$195,0,IF('Indicator Data'!AW22&lt;L$194,10,(L$195-'Indicator Data'!AW22)/(L$195-L$194)*10)),1))</f>
        <v>5</v>
      </c>
      <c r="M20" s="98">
        <f t="shared" si="3"/>
        <v>7.7</v>
      </c>
      <c r="N20" s="150">
        <f>IF('Indicator Data'!AX22="No data","x",'Indicator Data'!AX22/'Indicator Data'!BD22*100)</f>
        <v>11.528910961333807</v>
      </c>
      <c r="O20" s="97">
        <f t="shared" si="4"/>
        <v>8.9</v>
      </c>
      <c r="P20" s="97">
        <f>IF('Indicator Data'!AY22="No data","x",ROUND(IF('Indicator Data'!AY22&gt;P$195,0,IF('Indicator Data'!AY22&lt;P$194,10,(P$195-'Indicator Data'!AY22)/(P$195-P$194)*10)),1))</f>
        <v>8.9</v>
      </c>
      <c r="Q20" s="97">
        <f>IF('Indicator Data'!AZ22="No data","x",ROUND(IF('Indicator Data'!AZ22&gt;Q$195,0,IF('Indicator Data'!AZ22&lt;Q$194,10,(Q$195-'Indicator Data'!AZ22)/(Q$195-Q$194)*10)),1))</f>
        <v>4.4000000000000004</v>
      </c>
      <c r="R20" s="98">
        <f t="shared" si="5"/>
        <v>7.4</v>
      </c>
      <c r="S20" s="97">
        <f>IF('Indicator Data'!Y22="No data","x",ROUND(IF('Indicator Data'!Y22&gt;S$195,0,IF('Indicator Data'!Y22&lt;S$194,10,(S$195-'Indicator Data'!Y22)/(S$195-S$194)*10)),1))</f>
        <v>9.9</v>
      </c>
      <c r="T20" s="97">
        <f>IF('Indicator Data'!Z22="No data","x",ROUND(IF('Indicator Data'!Z22&gt;T$195,0,IF('Indicator Data'!Z22&lt;T$194,10,(T$195-'Indicator Data'!Z22)/(T$195-T$194)*10)),1))</f>
        <v>9.1999999999999993</v>
      </c>
      <c r="U20" s="97">
        <f>IF('Indicator Data'!AC22="No data","x",ROUND(IF('Indicator Data'!AC22&gt;U$195,0,IF('Indicator Data'!AC22&lt;U$194,10,(U$195-'Indicator Data'!AC22)/(U$195-U$194)*10)),1))</f>
        <v>9.9</v>
      </c>
      <c r="V20" s="98">
        <f t="shared" si="6"/>
        <v>9.6999999999999993</v>
      </c>
      <c r="W20" s="99">
        <f t="shared" si="7"/>
        <v>8.3000000000000007</v>
      </c>
      <c r="X20" s="16"/>
    </row>
    <row r="21" spans="1:24" s="4" customFormat="1" x14ac:dyDescent="0.25">
      <c r="A21" s="131" t="s">
        <v>37</v>
      </c>
      <c r="B21" s="51" t="s">
        <v>36</v>
      </c>
      <c r="C21" s="97">
        <f>IF('Indicator Data'!AQ23="No data","x",ROUND(IF('Indicator Data'!AQ23&gt;C$195,0,IF('Indicator Data'!AQ23&lt;C$194,10,(C$195-'Indicator Data'!AQ23)/(C$195-C$194)*10)),1))</f>
        <v>4.5</v>
      </c>
      <c r="D21" s="98">
        <f t="shared" si="0"/>
        <v>4.5</v>
      </c>
      <c r="E21" s="97">
        <f>IF('Indicator Data'!AS23="No data","x",ROUND(IF('Indicator Data'!AS23&gt;E$195,0,IF('Indicator Data'!AS23&lt;E$194,10,(E$195-'Indicator Data'!AS23)/(E$195-E$194)*10)),1))</f>
        <v>3.5</v>
      </c>
      <c r="F21" s="97">
        <f>IF('Indicator Data'!AR23="No data","x",ROUND(IF('Indicator Data'!AR23&gt;F$195,0,IF('Indicator Data'!AR23&lt;F$194,10,(F$195-'Indicator Data'!AR23)/(F$195-F$194)*10)),1))</f>
        <v>4.3</v>
      </c>
      <c r="G21" s="98">
        <f t="shared" si="1"/>
        <v>3.9</v>
      </c>
      <c r="H21" s="99">
        <f t="shared" si="2"/>
        <v>4.2</v>
      </c>
      <c r="I21" s="97">
        <f>IF('Indicator Data'!AU23="No data","x",ROUND(IF('Indicator Data'!AU23^2&gt;I$195,0,IF('Indicator Data'!AU23^2&lt;I$194,10,(I$195-'Indicator Data'!AU23^2)/(I$195-I$194)*10)),1))</f>
        <v>7.9</v>
      </c>
      <c r="J21" s="97">
        <f>IF(OR('Indicator Data'!AT23=0,'Indicator Data'!AT23="No data"),"x",ROUND(IF('Indicator Data'!AT23&gt;J$195,0,IF('Indicator Data'!AT23&lt;J$194,10,(J$195-'Indicator Data'!AT23)/(J$195-J$194)*10)),1))</f>
        <v>2.4</v>
      </c>
      <c r="K21" s="97">
        <f>IF('Indicator Data'!AV23="No data","x",ROUND(IF('Indicator Data'!AV23&gt;K$195,0,IF('Indicator Data'!AV23&lt;K$194,10,(K$195-'Indicator Data'!AV23)/(K$195-K$194)*10)),1))</f>
        <v>6.6</v>
      </c>
      <c r="L21" s="97">
        <f>IF('Indicator Data'!AW23="No data","x",ROUND(IF('Indicator Data'!AW23&gt;L$195,0,IF('Indicator Data'!AW23&lt;L$194,10,(L$195-'Indicator Data'!AW23)/(L$195-L$194)*10)),1))</f>
        <v>6</v>
      </c>
      <c r="M21" s="98">
        <f t="shared" si="3"/>
        <v>5.7</v>
      </c>
      <c r="N21" s="150">
        <f>IF('Indicator Data'!AX23="No data","x",'Indicator Data'!AX23/'Indicator Data'!BD23*100)</f>
        <v>4.1673178100744908</v>
      </c>
      <c r="O21" s="97">
        <f t="shared" si="4"/>
        <v>9.6999999999999993</v>
      </c>
      <c r="P21" s="97">
        <f>IF('Indicator Data'!AY23="No data","x",ROUND(IF('Indicator Data'!AY23&gt;P$195,0,IF('Indicator Data'!AY23&lt;P$194,10,(P$195-'Indicator Data'!AY23)/(P$195-P$194)*10)),1))</f>
        <v>5.5</v>
      </c>
      <c r="Q21" s="97">
        <f>IF('Indicator Data'!AZ23="No data","x",ROUND(IF('Indicator Data'!AZ23&gt;Q$195,0,IF('Indicator Data'!AZ23&lt;Q$194,10,(Q$195-'Indicator Data'!AZ23)/(Q$195-Q$194)*10)),1))</f>
        <v>0</v>
      </c>
      <c r="R21" s="98">
        <f t="shared" si="5"/>
        <v>5.0999999999999996</v>
      </c>
      <c r="S21" s="97">
        <f>IF('Indicator Data'!Y23="No data","x",ROUND(IF('Indicator Data'!Y23&gt;S$195,0,IF('Indicator Data'!Y23&lt;S$194,10,(S$195-'Indicator Data'!Y23)/(S$195-S$194)*10)),1))</f>
        <v>9.4</v>
      </c>
      <c r="T21" s="97">
        <f>IF('Indicator Data'!Z23="No data","x",ROUND(IF('Indicator Data'!Z23&gt;T$195,0,IF('Indicator Data'!Z23&lt;T$194,10,(T$195-'Indicator Data'!Z23)/(T$195-T$194)*10)),1))</f>
        <v>0.5</v>
      </c>
      <c r="U21" s="97">
        <f>IF('Indicator Data'!AC23="No data","x",ROUND(IF('Indicator Data'!AC23&gt;U$195,0,IF('Indicator Data'!AC23&lt;U$194,10,(U$195-'Indicator Data'!AC23)/(U$195-U$194)*10)),1))</f>
        <v>9.1999999999999993</v>
      </c>
      <c r="V21" s="98">
        <f t="shared" si="6"/>
        <v>6.4</v>
      </c>
      <c r="W21" s="99">
        <f t="shared" si="7"/>
        <v>5.7</v>
      </c>
      <c r="X21" s="16"/>
    </row>
    <row r="22" spans="1:24" s="4" customFormat="1" x14ac:dyDescent="0.25">
      <c r="A22" s="131" t="s">
        <v>878</v>
      </c>
      <c r="B22" s="51" t="s">
        <v>38</v>
      </c>
      <c r="C22" s="97">
        <f>IF('Indicator Data'!AQ24="No data","x",ROUND(IF('Indicator Data'!AQ24&gt;C$195,0,IF('Indicator Data'!AQ24&lt;C$194,10,(C$195-'Indicator Data'!AQ24)/(C$195-C$194)*10)),1))</f>
        <v>5.6</v>
      </c>
      <c r="D22" s="98">
        <f t="shared" si="0"/>
        <v>5.6</v>
      </c>
      <c r="E22" s="97">
        <f>IF('Indicator Data'!AS24="No data","x",ROUND(IF('Indicator Data'!AS24&gt;E$195,0,IF('Indicator Data'!AS24&lt;E$194,10,(E$195-'Indicator Data'!AS24)/(E$195-E$194)*10)),1))</f>
        <v>6.5</v>
      </c>
      <c r="F22" s="97">
        <f>IF('Indicator Data'!AR24="No data","x",ROUND(IF('Indicator Data'!AR24&gt;F$195,0,IF('Indicator Data'!AR24&lt;F$194,10,(F$195-'Indicator Data'!AR24)/(F$195-F$194)*10)),1))</f>
        <v>5.8</v>
      </c>
      <c r="G22" s="98">
        <f t="shared" si="1"/>
        <v>6.2</v>
      </c>
      <c r="H22" s="99">
        <f t="shared" si="2"/>
        <v>5.9</v>
      </c>
      <c r="I22" s="97">
        <f>IF('Indicator Data'!AU24="No data","x",ROUND(IF('Indicator Data'!AU24^2&gt;I$195,0,IF('Indicator Data'!AU24^2&lt;I$194,10,(I$195-'Indicator Data'!AU24^2)/(I$195-I$194)*10)),1))</f>
        <v>1.2</v>
      </c>
      <c r="J22" s="97">
        <f>IF(OR('Indicator Data'!AT24=0,'Indicator Data'!AT24="No data"),"x",ROUND(IF('Indicator Data'!AT24&gt;J$195,0,IF('Indicator Data'!AT24&lt;J$194,10,(J$195-'Indicator Data'!AT24)/(J$195-J$194)*10)),1))</f>
        <v>1</v>
      </c>
      <c r="K22" s="97">
        <f>IF('Indicator Data'!AV24="No data","x",ROUND(IF('Indicator Data'!AV24&gt;K$195,0,IF('Indicator Data'!AV24&lt;K$194,10,(K$195-'Indicator Data'!AV24)/(K$195-K$194)*10)),1))</f>
        <v>6.1</v>
      </c>
      <c r="L22" s="97">
        <f>IF('Indicator Data'!AW24="No data","x",ROUND(IF('Indicator Data'!AW24&gt;L$195,0,IF('Indicator Data'!AW24&lt;L$194,10,(L$195-'Indicator Data'!AW24)/(L$195-L$194)*10)),1))</f>
        <v>5.3</v>
      </c>
      <c r="M22" s="98">
        <f t="shared" si="3"/>
        <v>3.4</v>
      </c>
      <c r="N22" s="150">
        <f>IF('Indicator Data'!AX24="No data","x",'Indicator Data'!AX24/'Indicator Data'!BD24*100)</f>
        <v>8.7695006000184623</v>
      </c>
      <c r="O22" s="97">
        <f t="shared" si="4"/>
        <v>9.1999999999999993</v>
      </c>
      <c r="P22" s="97">
        <f>IF('Indicator Data'!AY24="No data","x",ROUND(IF('Indicator Data'!AY24&gt;P$195,0,IF('Indicator Data'!AY24&lt;P$194,10,(P$195-'Indicator Data'!AY24)/(P$195-P$194)*10)),1))</f>
        <v>5.5</v>
      </c>
      <c r="Q22" s="97">
        <f>IF('Indicator Data'!AZ24="No data","x",ROUND(IF('Indicator Data'!AZ24&gt;Q$195,0,IF('Indicator Data'!AZ24&lt;Q$194,10,(Q$195-'Indicator Data'!AZ24)/(Q$195-Q$194)*10)),1))</f>
        <v>2</v>
      </c>
      <c r="R22" s="98">
        <f t="shared" si="5"/>
        <v>5.6</v>
      </c>
      <c r="S22" s="97">
        <f>IF('Indicator Data'!Y24="No data","x",ROUND(IF('Indicator Data'!Y24&gt;S$195,0,IF('Indicator Data'!Y24&lt;S$194,10,(S$195-'Indicator Data'!Y24)/(S$195-S$194)*10)),1))</f>
        <v>8.8000000000000007</v>
      </c>
      <c r="T22" s="97">
        <f>IF('Indicator Data'!Z24="No data","x",ROUND(IF('Indicator Data'!Z24&gt;T$195,0,IF('Indicator Data'!Z24&lt;T$194,10,(T$195-'Indicator Data'!Z24)/(T$195-T$194)*10)),1))</f>
        <v>1</v>
      </c>
      <c r="U22" s="97">
        <f>IF('Indicator Data'!AC24="No data","x",ROUND(IF('Indicator Data'!AC24&gt;U$195,0,IF('Indicator Data'!AC24&lt;U$194,10,(U$195-'Indicator Data'!AC24)/(U$195-U$194)*10)),1))</f>
        <v>8.9</v>
      </c>
      <c r="V22" s="98">
        <f t="shared" si="6"/>
        <v>6.2</v>
      </c>
      <c r="W22" s="99">
        <f t="shared" si="7"/>
        <v>5.0999999999999996</v>
      </c>
      <c r="X22" s="16"/>
    </row>
    <row r="23" spans="1:24" s="4" customFormat="1" x14ac:dyDescent="0.25">
      <c r="A23" s="131" t="s">
        <v>40</v>
      </c>
      <c r="B23" s="51" t="s">
        <v>39</v>
      </c>
      <c r="C23" s="97" t="str">
        <f>IF('Indicator Data'!AQ25="No data","x",ROUND(IF('Indicator Data'!AQ25&gt;C$195,0,IF('Indicator Data'!AQ25&lt;C$194,10,(C$195-'Indicator Data'!AQ25)/(C$195-C$194)*10)),1))</f>
        <v>x</v>
      </c>
      <c r="D23" s="98" t="str">
        <f t="shared" si="0"/>
        <v>x</v>
      </c>
      <c r="E23" s="97">
        <f>IF('Indicator Data'!AS25="No data","x",ROUND(IF('Indicator Data'!AS25&gt;E$195,0,IF('Indicator Data'!AS25&lt;E$194,10,(E$195-'Indicator Data'!AS25)/(E$195-E$194)*10)),1))</f>
        <v>6.1</v>
      </c>
      <c r="F23" s="97">
        <f>IF('Indicator Data'!AR25="No data","x",ROUND(IF('Indicator Data'!AR25&gt;F$195,0,IF('Indicator Data'!AR25&lt;F$194,10,(F$195-'Indicator Data'!AR25)/(F$195-F$194)*10)),1))</f>
        <v>5.9</v>
      </c>
      <c r="G23" s="98">
        <f t="shared" si="1"/>
        <v>6</v>
      </c>
      <c r="H23" s="99">
        <f t="shared" si="2"/>
        <v>6</v>
      </c>
      <c r="I23" s="97">
        <f>IF('Indicator Data'!AU25="No data","x",ROUND(IF('Indicator Data'!AU25^2&gt;I$195,0,IF('Indicator Data'!AU25^2&lt;I$194,10,(I$195-'Indicator Data'!AU25^2)/(I$195-I$194)*10)),1))</f>
        <v>0.4</v>
      </c>
      <c r="J23" s="97">
        <f>IF(OR('Indicator Data'!AT25=0,'Indicator Data'!AT25="No data"),"x",ROUND(IF('Indicator Data'!AT25&gt;J$195,0,IF('Indicator Data'!AT25&lt;J$194,10,(J$195-'Indicator Data'!AT25)/(J$195-J$194)*10)),1))</f>
        <v>0</v>
      </c>
      <c r="K23" s="97">
        <f>IF('Indicator Data'!AV25="No data","x",ROUND(IF('Indicator Data'!AV25&gt;K$195,0,IF('Indicator Data'!AV25&lt;K$194,10,(K$195-'Indicator Data'!AV25)/(K$195-K$194)*10)),1))</f>
        <v>3.9</v>
      </c>
      <c r="L23" s="97">
        <f>IF('Indicator Data'!AW25="No data","x",ROUND(IF('Indicator Data'!AW25&gt;L$195,0,IF('Indicator Data'!AW25&lt;L$194,10,(L$195-'Indicator Data'!AW25)/(L$195-L$194)*10)),1))</f>
        <v>5.6</v>
      </c>
      <c r="M23" s="98">
        <f t="shared" si="3"/>
        <v>2.5</v>
      </c>
      <c r="N23" s="150">
        <f>IF('Indicator Data'!AX25="No data","x",'Indicator Data'!AX25/'Indicator Data'!BD25*100)</f>
        <v>74.509803921568633</v>
      </c>
      <c r="O23" s="97">
        <f t="shared" si="4"/>
        <v>2.6</v>
      </c>
      <c r="P23" s="97">
        <f>IF('Indicator Data'!AY25="No data","x",ROUND(IF('Indicator Data'!AY25&gt;P$195,0,IF('Indicator Data'!AY25&lt;P$194,10,(P$195-'Indicator Data'!AY25)/(P$195-P$194)*10)),1))</f>
        <v>0.6</v>
      </c>
      <c r="Q23" s="97">
        <f>IF('Indicator Data'!AZ25="No data","x",ROUND(IF('Indicator Data'!AZ25&gt;Q$195,0,IF('Indicator Data'!AZ25&lt;Q$194,10,(Q$195-'Indicator Data'!AZ25)/(Q$195-Q$194)*10)),1))</f>
        <v>0</v>
      </c>
      <c r="R23" s="98">
        <f t="shared" si="5"/>
        <v>1.1000000000000001</v>
      </c>
      <c r="S23" s="97">
        <f>IF('Indicator Data'!Y25="No data","x",ROUND(IF('Indicator Data'!Y25&gt;S$195,0,IF('Indicator Data'!Y25&lt;S$194,10,(S$195-'Indicator Data'!Y25)/(S$195-S$194)*10)),1))</f>
        <v>5.2</v>
      </c>
      <c r="T23" s="97">
        <f>IF('Indicator Data'!Z25="No data","x",ROUND(IF('Indicator Data'!Z25&gt;T$195,0,IF('Indicator Data'!Z25&lt;T$194,10,(T$195-'Indicator Data'!Z25)/(T$195-T$194)*10)),1))</f>
        <v>2.6</v>
      </c>
      <c r="U23" s="97">
        <f>IF('Indicator Data'!AC25="No data","x",ROUND(IF('Indicator Data'!AC25&gt;U$195,0,IF('Indicator Data'!AC25&lt;U$194,10,(U$195-'Indicator Data'!AC25)/(U$195-U$194)*10)),1))</f>
        <v>7</v>
      </c>
      <c r="V23" s="98">
        <f t="shared" si="6"/>
        <v>4.9000000000000004</v>
      </c>
      <c r="W23" s="99">
        <f t="shared" si="7"/>
        <v>2.8</v>
      </c>
      <c r="X23" s="16"/>
    </row>
    <row r="24" spans="1:24" s="4" customFormat="1" x14ac:dyDescent="0.25">
      <c r="A24" s="131" t="s">
        <v>42</v>
      </c>
      <c r="B24" s="51" t="s">
        <v>41</v>
      </c>
      <c r="C24" s="97">
        <f>IF('Indicator Data'!AQ26="No data","x",ROUND(IF('Indicator Data'!AQ26&gt;C$195,0,IF('Indicator Data'!AQ26&lt;C$194,10,(C$195-'Indicator Data'!AQ26)/(C$195-C$194)*10)),1))</f>
        <v>5.6</v>
      </c>
      <c r="D24" s="98">
        <f t="shared" si="0"/>
        <v>5.6</v>
      </c>
      <c r="E24" s="97">
        <f>IF('Indicator Data'!AS26="No data","x",ROUND(IF('Indicator Data'!AS26&gt;E$195,0,IF('Indicator Data'!AS26&lt;E$194,10,(E$195-'Indicator Data'!AS26)/(E$195-E$194)*10)),1))</f>
        <v>3.7</v>
      </c>
      <c r="F24" s="97">
        <f>IF('Indicator Data'!AR26="No data","x",ROUND(IF('Indicator Data'!AR26&gt;F$195,0,IF('Indicator Data'!AR26&lt;F$194,10,(F$195-'Indicator Data'!AR26)/(F$195-F$194)*10)),1))</f>
        <v>4.4000000000000004</v>
      </c>
      <c r="G24" s="98">
        <f t="shared" si="1"/>
        <v>4.0999999999999996</v>
      </c>
      <c r="H24" s="99">
        <f t="shared" si="2"/>
        <v>4.9000000000000004</v>
      </c>
      <c r="I24" s="97">
        <f>IF('Indicator Data'!AU26="No data","x",ROUND(IF('Indicator Data'!AU26^2&gt;I$195,0,IF('Indicator Data'!AU26^2&lt;I$194,10,(I$195-'Indicator Data'!AU26^2)/(I$195-I$194)*10)),1))</f>
        <v>2.7</v>
      </c>
      <c r="J24" s="97">
        <f>IF(OR('Indicator Data'!AT26=0,'Indicator Data'!AT26="No data"),"x",ROUND(IF('Indicator Data'!AT26&gt;J$195,0,IF('Indicator Data'!AT26&lt;J$194,10,(J$195-'Indicator Data'!AT26)/(J$195-J$194)*10)),1))</f>
        <v>4.7</v>
      </c>
      <c r="K24" s="97">
        <f>IF('Indicator Data'!AV26="No data","x",ROUND(IF('Indicator Data'!AV26&gt;K$195,0,IF('Indicator Data'!AV26&lt;K$194,10,(K$195-'Indicator Data'!AV26)/(K$195-K$194)*10)),1))</f>
        <v>8.1999999999999993</v>
      </c>
      <c r="L24" s="97">
        <f>IF('Indicator Data'!AW26="No data","x",ROUND(IF('Indicator Data'!AW26&gt;L$195,0,IF('Indicator Data'!AW26&lt;L$194,10,(L$195-'Indicator Data'!AW26)/(L$195-L$194)*10)),1))</f>
        <v>1.7</v>
      </c>
      <c r="M24" s="98">
        <f t="shared" si="3"/>
        <v>4.3</v>
      </c>
      <c r="N24" s="150">
        <f>IF('Indicator Data'!AX26="No data","x",'Indicator Data'!AX26/'Indicator Data'!BD26*100)</f>
        <v>7.0580346902405031</v>
      </c>
      <c r="O24" s="97">
        <f t="shared" si="4"/>
        <v>9.4</v>
      </c>
      <c r="P24" s="97">
        <f>IF('Indicator Data'!AY26="No data","x",ROUND(IF('Indicator Data'!AY26&gt;P$195,0,IF('Indicator Data'!AY26&lt;P$194,10,(P$195-'Indicator Data'!AY26)/(P$195-P$194)*10)),1))</f>
        <v>4.0999999999999996</v>
      </c>
      <c r="Q24" s="97">
        <f>IF('Indicator Data'!AZ26="No data","x",ROUND(IF('Indicator Data'!AZ26&gt;Q$195,0,IF('Indicator Data'!AZ26&lt;Q$194,10,(Q$195-'Indicator Data'!AZ26)/(Q$195-Q$194)*10)),1))</f>
        <v>0.8</v>
      </c>
      <c r="R24" s="98">
        <f t="shared" si="5"/>
        <v>4.8</v>
      </c>
      <c r="S24" s="97">
        <f>IF('Indicator Data'!Y26="No data","x",ROUND(IF('Indicator Data'!Y26&gt;S$195,0,IF('Indicator Data'!Y26&lt;S$194,10,(S$195-'Indicator Data'!Y26)/(S$195-S$194)*10)),1))</f>
        <v>9.1999999999999993</v>
      </c>
      <c r="T24" s="97">
        <f>IF('Indicator Data'!Z26="No data","x",ROUND(IF('Indicator Data'!Z26&gt;T$195,0,IF('Indicator Data'!Z26&lt;T$194,10,(T$195-'Indicator Data'!Z26)/(T$195-T$194)*10)),1))</f>
        <v>0.5</v>
      </c>
      <c r="U24" s="97">
        <f>IF('Indicator Data'!AC26="No data","x",ROUND(IF('Indicator Data'!AC26&gt;U$195,0,IF('Indicator Data'!AC26&lt;U$194,10,(U$195-'Indicator Data'!AC26)/(U$195-U$194)*10)),1))</f>
        <v>7.3</v>
      </c>
      <c r="V24" s="98">
        <f t="shared" si="6"/>
        <v>5.7</v>
      </c>
      <c r="W24" s="99">
        <f t="shared" si="7"/>
        <v>4.9000000000000004</v>
      </c>
      <c r="X24" s="16"/>
    </row>
    <row r="25" spans="1:24" s="4" customFormat="1" x14ac:dyDescent="0.25">
      <c r="A25" s="131" t="s">
        <v>44</v>
      </c>
      <c r="B25" s="51" t="s">
        <v>43</v>
      </c>
      <c r="C25" s="97">
        <f>IF('Indicator Data'!AQ27="No data","x",ROUND(IF('Indicator Data'!AQ27&gt;C$195,0,IF('Indicator Data'!AQ27&lt;C$194,10,(C$195-'Indicator Data'!AQ27)/(C$195-C$194)*10)),1))</f>
        <v>4.3</v>
      </c>
      <c r="D25" s="98">
        <f t="shared" si="0"/>
        <v>4.3</v>
      </c>
      <c r="E25" s="97">
        <f>IF('Indicator Data'!AS27="No data","x",ROUND(IF('Indicator Data'!AS27&gt;E$195,0,IF('Indicator Data'!AS27&lt;E$194,10,(E$195-'Indicator Data'!AS27)/(E$195-E$194)*10)),1))</f>
        <v>5.7</v>
      </c>
      <c r="F25" s="97">
        <f>IF('Indicator Data'!AR27="No data","x",ROUND(IF('Indicator Data'!AR27&gt;F$195,0,IF('Indicator Data'!AR27&lt;F$194,10,(F$195-'Indicator Data'!AR27)/(F$195-F$194)*10)),1))</f>
        <v>5.2</v>
      </c>
      <c r="G25" s="98">
        <f t="shared" si="1"/>
        <v>5.5</v>
      </c>
      <c r="H25" s="99">
        <f t="shared" si="2"/>
        <v>4.9000000000000004</v>
      </c>
      <c r="I25" s="97">
        <f>IF('Indicator Data'!AU27="No data","x",ROUND(IF('Indicator Data'!AU27^2&gt;I$195,0,IF('Indicator Data'!AU27^2&lt;I$194,10,(I$195-'Indicator Data'!AU27^2)/(I$195-I$194)*10)),1))</f>
        <v>1.8</v>
      </c>
      <c r="J25" s="97">
        <f>IF(OR('Indicator Data'!AT27=0,'Indicator Data'!AT27="No data"),"x",ROUND(IF('Indicator Data'!AT27&gt;J$195,0,IF('Indicator Data'!AT27&lt;J$194,10,(J$195-'Indicator Data'!AT27)/(J$195-J$194)*10)),1))</f>
        <v>0.1</v>
      </c>
      <c r="K25" s="97">
        <f>IF('Indicator Data'!AV27="No data","x",ROUND(IF('Indicator Data'!AV27&gt;K$195,0,IF('Indicator Data'!AV27&lt;K$194,10,(K$195-'Indicator Data'!AV27)/(K$195-K$194)*10)),1))</f>
        <v>4.2</v>
      </c>
      <c r="L25" s="97">
        <f>IF('Indicator Data'!AW27="No data","x",ROUND(IF('Indicator Data'!AW27&gt;L$195,0,IF('Indicator Data'!AW27&lt;L$194,10,(L$195-'Indicator Data'!AW27)/(L$195-L$194)*10)),1))</f>
        <v>3.1</v>
      </c>
      <c r="M25" s="98">
        <f t="shared" si="3"/>
        <v>2.2999999999999998</v>
      </c>
      <c r="N25" s="150">
        <f>IF('Indicator Data'!AX27="No data","x",'Indicator Data'!AX27/'Indicator Data'!BD27*100)</f>
        <v>10.639027261916302</v>
      </c>
      <c r="O25" s="97">
        <f t="shared" si="4"/>
        <v>9</v>
      </c>
      <c r="P25" s="97">
        <f>IF('Indicator Data'!AY27="No data","x",ROUND(IF('Indicator Data'!AY27&gt;P$195,0,IF('Indicator Data'!AY27&lt;P$194,10,(P$195-'Indicator Data'!AY27)/(P$195-P$194)*10)),1))</f>
        <v>1.9</v>
      </c>
      <c r="Q25" s="97">
        <f>IF('Indicator Data'!AZ27="No data","x",ROUND(IF('Indicator Data'!AZ27&gt;Q$195,0,IF('Indicator Data'!AZ27&lt;Q$194,10,(Q$195-'Indicator Data'!AZ27)/(Q$195-Q$194)*10)),1))</f>
        <v>0.4</v>
      </c>
      <c r="R25" s="98">
        <f t="shared" si="5"/>
        <v>3.8</v>
      </c>
      <c r="S25" s="97">
        <f>IF('Indicator Data'!Y27="No data","x",ROUND(IF('Indicator Data'!Y27&gt;S$195,0,IF('Indicator Data'!Y27&lt;S$194,10,(S$195-'Indicator Data'!Y27)/(S$195-S$194)*10)),1))</f>
        <v>5.3</v>
      </c>
      <c r="T25" s="97">
        <f>IF('Indicator Data'!Z27="No data","x",ROUND(IF('Indicator Data'!Z27&gt;T$195,0,IF('Indicator Data'!Z27&lt;T$194,10,(T$195-'Indicator Data'!Z27)/(T$195-T$194)*10)),1))</f>
        <v>0.5</v>
      </c>
      <c r="U25" s="97">
        <f>IF('Indicator Data'!AC27="No data","x",ROUND(IF('Indicator Data'!AC27&gt;U$195,0,IF('Indicator Data'!AC27&lt;U$194,10,(U$195-'Indicator Data'!AC27)/(U$195-U$194)*10)),1))</f>
        <v>5.2</v>
      </c>
      <c r="V25" s="98">
        <f t="shared" si="6"/>
        <v>3.7</v>
      </c>
      <c r="W25" s="99">
        <f t="shared" si="7"/>
        <v>3.3</v>
      </c>
      <c r="X25" s="16"/>
    </row>
    <row r="26" spans="1:24" s="4" customFormat="1" x14ac:dyDescent="0.25">
      <c r="A26" s="131" t="s">
        <v>379</v>
      </c>
      <c r="B26" s="51" t="s">
        <v>45</v>
      </c>
      <c r="C26" s="97">
        <f>IF('Indicator Data'!AQ28="No data","x",ROUND(IF('Indicator Data'!AQ28&gt;C$195,0,IF('Indicator Data'!AQ28&lt;C$194,10,(C$195-'Indicator Data'!AQ28)/(C$195-C$194)*10)),1))</f>
        <v>6</v>
      </c>
      <c r="D26" s="98">
        <f t="shared" si="0"/>
        <v>6</v>
      </c>
      <c r="E26" s="97">
        <f>IF('Indicator Data'!AS28="No data","x",ROUND(IF('Indicator Data'!AS28&gt;E$195,0,IF('Indicator Data'!AS28&lt;E$194,10,(E$195-'Indicator Data'!AS28)/(E$195-E$194)*10)),1))</f>
        <v>4</v>
      </c>
      <c r="F26" s="97">
        <f>IF('Indicator Data'!AR28="No data","x",ROUND(IF('Indicator Data'!AR28&gt;F$195,0,IF('Indicator Data'!AR28&lt;F$194,10,(F$195-'Indicator Data'!AR28)/(F$195-F$194)*10)),1))</f>
        <v>3.3</v>
      </c>
      <c r="G26" s="98">
        <f t="shared" si="1"/>
        <v>3.7</v>
      </c>
      <c r="H26" s="99">
        <f t="shared" si="2"/>
        <v>4.9000000000000004</v>
      </c>
      <c r="I26" s="97">
        <f>IF('Indicator Data'!AU28="No data","x",ROUND(IF('Indicator Data'!AU28^2&gt;I$195,0,IF('Indicator Data'!AU28^2&lt;I$194,10,(I$195-'Indicator Data'!AU28^2)/(I$195-I$194)*10)),1))</f>
        <v>1</v>
      </c>
      <c r="J26" s="97">
        <f>IF(OR('Indicator Data'!AT28=0,'Indicator Data'!AT28="No data"),"x",ROUND(IF('Indicator Data'!AT28&gt;J$195,0,IF('Indicator Data'!AT28&lt;J$194,10,(J$195-'Indicator Data'!AT28)/(J$195-J$194)*10)),1))</f>
        <v>2.4</v>
      </c>
      <c r="K26" s="97">
        <f>IF('Indicator Data'!AV28="No data","x",ROUND(IF('Indicator Data'!AV28&gt;K$195,0,IF('Indicator Data'!AV28&lt;K$194,10,(K$195-'Indicator Data'!AV28)/(K$195-K$194)*10)),1))</f>
        <v>3.1</v>
      </c>
      <c r="L26" s="97">
        <f>IF('Indicator Data'!AW28="No data","x",ROUND(IF('Indicator Data'!AW28&gt;L$195,0,IF('Indicator Data'!AW28&lt;L$194,10,(L$195-'Indicator Data'!AW28)/(L$195-L$194)*10)),1))</f>
        <v>4.5999999999999996</v>
      </c>
      <c r="M26" s="98">
        <f t="shared" si="3"/>
        <v>2.8</v>
      </c>
      <c r="N26" s="150">
        <f>IF('Indicator Data'!AX28="No data","x",'Indicator Data'!AX28/'Indicator Data'!BD28*100)</f>
        <v>28.462998102466791</v>
      </c>
      <c r="O26" s="97">
        <f t="shared" si="4"/>
        <v>7.2</v>
      </c>
      <c r="P26" s="97" t="str">
        <f>IF('Indicator Data'!AY28="No data","x",ROUND(IF('Indicator Data'!AY28&gt;P$195,0,IF('Indicator Data'!AY28&lt;P$194,10,(P$195-'Indicator Data'!AY28)/(P$195-P$194)*10)),1))</f>
        <v>x</v>
      </c>
      <c r="Q26" s="97" t="str">
        <f>IF('Indicator Data'!AZ28="No data","x",ROUND(IF('Indicator Data'!AZ28&gt;Q$195,0,IF('Indicator Data'!AZ28&lt;Q$194,10,(Q$195-'Indicator Data'!AZ28)/(Q$195-Q$194)*10)),1))</f>
        <v>x</v>
      </c>
      <c r="R26" s="98">
        <f t="shared" si="5"/>
        <v>7.2</v>
      </c>
      <c r="S26" s="97">
        <f>IF('Indicator Data'!Y28="No data","x",ROUND(IF('Indicator Data'!Y28&gt;S$195,0,IF('Indicator Data'!Y28&lt;S$194,10,(S$195-'Indicator Data'!Y28)/(S$195-S$194)*10)),1))</f>
        <v>6.4</v>
      </c>
      <c r="T26" s="97">
        <f>IF('Indicator Data'!Z28="No data","x",ROUND(IF('Indicator Data'!Z28&gt;T$195,0,IF('Indicator Data'!Z28&lt;T$194,10,(T$195-'Indicator Data'!Z28)/(T$195-T$194)*10)),1))</f>
        <v>0.5</v>
      </c>
      <c r="U26" s="97">
        <f>IF('Indicator Data'!AC28="No data","x",ROUND(IF('Indicator Data'!AC28&gt;U$195,0,IF('Indicator Data'!AC28&lt;U$194,10,(U$195-'Indicator Data'!AC28)/(U$195-U$194)*10)),1))</f>
        <v>4</v>
      </c>
      <c r="V26" s="98">
        <f t="shared" si="6"/>
        <v>3.6</v>
      </c>
      <c r="W26" s="99">
        <f t="shared" si="7"/>
        <v>4.5</v>
      </c>
      <c r="X26" s="16"/>
    </row>
    <row r="27" spans="1:24" s="4" customFormat="1" x14ac:dyDescent="0.25">
      <c r="A27" s="131" t="s">
        <v>47</v>
      </c>
      <c r="B27" s="51" t="s">
        <v>46</v>
      </c>
      <c r="C27" s="97">
        <f>IF('Indicator Data'!AQ29="No data","x",ROUND(IF('Indicator Data'!AQ29&gt;C$195,0,IF('Indicator Data'!AQ29&lt;C$194,10,(C$195-'Indicator Data'!AQ29)/(C$195-C$194)*10)),1))</f>
        <v>3.2</v>
      </c>
      <c r="D27" s="98">
        <f t="shared" si="0"/>
        <v>3.2</v>
      </c>
      <c r="E27" s="97">
        <f>IF('Indicator Data'!AS29="No data","x",ROUND(IF('Indicator Data'!AS29&gt;E$195,0,IF('Indicator Data'!AS29&lt;E$194,10,(E$195-'Indicator Data'!AS29)/(E$195-E$194)*10)),1))</f>
        <v>5.7</v>
      </c>
      <c r="F27" s="97">
        <f>IF('Indicator Data'!AR29="No data","x",ROUND(IF('Indicator Data'!AR29&gt;F$195,0,IF('Indicator Data'!AR29&lt;F$194,10,(F$195-'Indicator Data'!AR29)/(F$195-F$194)*10)),1))</f>
        <v>4.7</v>
      </c>
      <c r="G27" s="98">
        <f t="shared" si="1"/>
        <v>5.2</v>
      </c>
      <c r="H27" s="99">
        <f t="shared" si="2"/>
        <v>4.2</v>
      </c>
      <c r="I27" s="97">
        <f>IF('Indicator Data'!AU29="No data","x",ROUND(IF('Indicator Data'!AU29^2&gt;I$195,0,IF('Indicator Data'!AU29^2&lt;I$194,10,(I$195-'Indicator Data'!AU29^2)/(I$195-I$194)*10)),1))</f>
        <v>0.4</v>
      </c>
      <c r="J27" s="97">
        <f>IF(OR('Indicator Data'!AT29=0,'Indicator Data'!AT29="No data"),"x",ROUND(IF('Indicator Data'!AT29&gt;J$195,0,IF('Indicator Data'!AT29&lt;J$194,10,(J$195-'Indicator Data'!AT29)/(J$195-J$194)*10)),1))</f>
        <v>0</v>
      </c>
      <c r="K27" s="97">
        <f>IF('Indicator Data'!AV29="No data","x",ROUND(IF('Indicator Data'!AV29&gt;K$195,0,IF('Indicator Data'!AV29&lt;K$194,10,(K$195-'Indicator Data'!AV29)/(K$195-K$194)*10)),1))</f>
        <v>4.5</v>
      </c>
      <c r="L27" s="97">
        <f>IF('Indicator Data'!AW29="No data","x",ROUND(IF('Indicator Data'!AW29&gt;L$195,0,IF('Indicator Data'!AW29&lt;L$194,10,(L$195-'Indicator Data'!AW29)/(L$195-L$194)*10)),1))</f>
        <v>3.2</v>
      </c>
      <c r="M27" s="98">
        <f t="shared" si="3"/>
        <v>2</v>
      </c>
      <c r="N27" s="150">
        <f>IF('Indicator Data'!AX29="No data","x",'Indicator Data'!AX29/'Indicator Data'!BD29*100)</f>
        <v>77.376565954310976</v>
      </c>
      <c r="O27" s="97">
        <f t="shared" si="4"/>
        <v>2.2999999999999998</v>
      </c>
      <c r="P27" s="97">
        <f>IF('Indicator Data'!AY29="No data","x",ROUND(IF('Indicator Data'!AY29&gt;P$195,0,IF('Indicator Data'!AY29&lt;P$194,10,(P$195-'Indicator Data'!AY29)/(P$195-P$194)*10)),1))</f>
        <v>1.6</v>
      </c>
      <c r="Q27" s="97">
        <f>IF('Indicator Data'!AZ29="No data","x",ROUND(IF('Indicator Data'!AZ29&gt;Q$195,0,IF('Indicator Data'!AZ29&lt;Q$194,10,(Q$195-'Indicator Data'!AZ29)/(Q$195-Q$194)*10)),1))</f>
        <v>0.1</v>
      </c>
      <c r="R27" s="98">
        <f t="shared" si="5"/>
        <v>1.3</v>
      </c>
      <c r="S27" s="97">
        <f>IF('Indicator Data'!Y29="No data","x",ROUND(IF('Indicator Data'!Y29&gt;S$195,0,IF('Indicator Data'!Y29&lt;S$194,10,(S$195-'Indicator Data'!Y29)/(S$195-S$194)*10)),1))</f>
        <v>0.3</v>
      </c>
      <c r="T27" s="97">
        <f>IF('Indicator Data'!Z29="No data","x",ROUND(IF('Indicator Data'!Z29&gt;T$195,0,IF('Indicator Data'!Z29&lt;T$194,10,(T$195-'Indicator Data'!Z29)/(T$195-T$194)*10)),1))</f>
        <v>1.5</v>
      </c>
      <c r="U27" s="97">
        <f>IF('Indicator Data'!AC29="No data","x",ROUND(IF('Indicator Data'!AC29&gt;U$195,0,IF('Indicator Data'!AC29&lt;U$194,10,(U$195-'Indicator Data'!AC29)/(U$195-U$194)*10)),1))</f>
        <v>6.1</v>
      </c>
      <c r="V27" s="98">
        <f t="shared" si="6"/>
        <v>2.6</v>
      </c>
      <c r="W27" s="99">
        <f t="shared" si="7"/>
        <v>2</v>
      </c>
      <c r="X27" s="16"/>
    </row>
    <row r="28" spans="1:24" s="4" customFormat="1" x14ac:dyDescent="0.25">
      <c r="A28" s="131" t="s">
        <v>49</v>
      </c>
      <c r="B28" s="51" t="s">
        <v>48</v>
      </c>
      <c r="C28" s="97">
        <f>IF('Indicator Data'!AQ30="No data","x",ROUND(IF('Indicator Data'!AQ30&gt;C$195,0,IF('Indicator Data'!AQ30&lt;C$194,10,(C$195-'Indicator Data'!AQ30)/(C$195-C$194)*10)),1))</f>
        <v>3.2</v>
      </c>
      <c r="D28" s="98">
        <f t="shared" si="0"/>
        <v>3.2</v>
      </c>
      <c r="E28" s="97">
        <f>IF('Indicator Data'!AS30="No data","x",ROUND(IF('Indicator Data'!AS30&gt;E$195,0,IF('Indicator Data'!AS30&lt;E$194,10,(E$195-'Indicator Data'!AS30)/(E$195-E$194)*10)),1))</f>
        <v>6.2</v>
      </c>
      <c r="F28" s="97">
        <f>IF('Indicator Data'!AR30="No data","x",ROUND(IF('Indicator Data'!AR30&gt;F$195,0,IF('Indicator Data'!AR30&lt;F$194,10,(F$195-'Indicator Data'!AR30)/(F$195-F$194)*10)),1))</f>
        <v>6.2</v>
      </c>
      <c r="G28" s="98">
        <f t="shared" si="1"/>
        <v>6.2</v>
      </c>
      <c r="H28" s="99">
        <f t="shared" si="2"/>
        <v>4.7</v>
      </c>
      <c r="I28" s="97">
        <f>IF('Indicator Data'!AU30="No data","x",ROUND(IF('Indicator Data'!AU30^2&gt;I$195,0,IF('Indicator Data'!AU30^2&lt;I$194,10,(I$195-'Indicator Data'!AU30^2)/(I$195-I$194)*10)),1))</f>
        <v>10</v>
      </c>
      <c r="J28" s="97">
        <f>IF(OR('Indicator Data'!AT30=0,'Indicator Data'!AT30="No data"),"x",ROUND(IF('Indicator Data'!AT30&gt;J$195,0,IF('Indicator Data'!AT30&lt;J$194,10,(J$195-'Indicator Data'!AT30)/(J$195-J$194)*10)),1))</f>
        <v>8.6999999999999993</v>
      </c>
      <c r="K28" s="97">
        <f>IF('Indicator Data'!AV30="No data","x",ROUND(IF('Indicator Data'!AV30&gt;K$195,0,IF('Indicator Data'!AV30&lt;K$194,10,(K$195-'Indicator Data'!AV30)/(K$195-K$194)*10)),1))</f>
        <v>9.1</v>
      </c>
      <c r="L28" s="97">
        <f>IF('Indicator Data'!AW30="No data","x",ROUND(IF('Indicator Data'!AW30&gt;L$195,0,IF('Indicator Data'!AW30&lt;L$194,10,(L$195-'Indicator Data'!AW30)/(L$195-L$194)*10)),1))</f>
        <v>6.6</v>
      </c>
      <c r="M28" s="98">
        <f t="shared" si="3"/>
        <v>8.6</v>
      </c>
      <c r="N28" s="150">
        <f>IF('Indicator Data'!AX30="No data","x",'Indicator Data'!AX30/'Indicator Data'!BD30*100)</f>
        <v>14.985380116959066</v>
      </c>
      <c r="O28" s="97">
        <f t="shared" si="4"/>
        <v>8.6</v>
      </c>
      <c r="P28" s="97">
        <f>IF('Indicator Data'!AY30="No data","x",ROUND(IF('Indicator Data'!AY30&gt;P$195,0,IF('Indicator Data'!AY30&lt;P$194,10,(P$195-'Indicator Data'!AY30)/(P$195-P$194)*10)),1))</f>
        <v>8.9</v>
      </c>
      <c r="Q28" s="97">
        <f>IF('Indicator Data'!AZ30="No data","x",ROUND(IF('Indicator Data'!AZ30&gt;Q$195,0,IF('Indicator Data'!AZ30&lt;Q$194,10,(Q$195-'Indicator Data'!AZ30)/(Q$195-Q$194)*10)),1))</f>
        <v>3.5</v>
      </c>
      <c r="R28" s="98">
        <f t="shared" si="5"/>
        <v>7</v>
      </c>
      <c r="S28" s="97">
        <f>IF('Indicator Data'!Y30="No data","x",ROUND(IF('Indicator Data'!Y30&gt;S$195,0,IF('Indicator Data'!Y30&lt;S$194,10,(S$195-'Indicator Data'!Y30)/(S$195-S$194)*10)),1))</f>
        <v>9.9</v>
      </c>
      <c r="T28" s="97">
        <f>IF('Indicator Data'!Z30="No data","x",ROUND(IF('Indicator Data'!Z30&gt;T$195,0,IF('Indicator Data'!Z30&lt;T$194,10,(T$195-'Indicator Data'!Z30)/(T$195-T$194)*10)),1))</f>
        <v>2.8</v>
      </c>
      <c r="U28" s="97">
        <f>IF('Indicator Data'!AC30="No data","x",ROUND(IF('Indicator Data'!AC30&gt;U$195,0,IF('Indicator Data'!AC30&lt;U$194,10,(U$195-'Indicator Data'!AC30)/(U$195-U$194)*10)),1))</f>
        <v>9.8000000000000007</v>
      </c>
      <c r="V28" s="98">
        <f t="shared" si="6"/>
        <v>7.5</v>
      </c>
      <c r="W28" s="99">
        <f t="shared" si="7"/>
        <v>7.7</v>
      </c>
      <c r="X28" s="16"/>
    </row>
    <row r="29" spans="1:24" s="4" customFormat="1" x14ac:dyDescent="0.25">
      <c r="A29" s="131" t="s">
        <v>51</v>
      </c>
      <c r="B29" s="51" t="s">
        <v>50</v>
      </c>
      <c r="C29" s="97">
        <f>IF('Indicator Data'!AQ31="No data","x",ROUND(IF('Indicator Data'!AQ31&gt;C$195,0,IF('Indicator Data'!AQ31&lt;C$194,10,(C$195-'Indicator Data'!AQ31)/(C$195-C$194)*10)),1))</f>
        <v>4.5999999999999996</v>
      </c>
      <c r="D29" s="98">
        <f t="shared" si="0"/>
        <v>4.5999999999999996</v>
      </c>
      <c r="E29" s="97">
        <f>IF('Indicator Data'!AS31="No data","x",ROUND(IF('Indicator Data'!AS31&gt;E$195,0,IF('Indicator Data'!AS31&lt;E$194,10,(E$195-'Indicator Data'!AS31)/(E$195-E$194)*10)),1))</f>
        <v>8</v>
      </c>
      <c r="F29" s="97">
        <f>IF('Indicator Data'!AR31="No data","x",ROUND(IF('Indicator Data'!AR31&gt;F$195,0,IF('Indicator Data'!AR31&lt;F$194,10,(F$195-'Indicator Data'!AR31)/(F$195-F$194)*10)),1))</f>
        <v>7.1</v>
      </c>
      <c r="G29" s="98">
        <f t="shared" si="1"/>
        <v>7.6</v>
      </c>
      <c r="H29" s="99">
        <f t="shared" si="2"/>
        <v>6.1</v>
      </c>
      <c r="I29" s="97">
        <f>IF('Indicator Data'!AU31="No data","x",ROUND(IF('Indicator Data'!AU31^2&gt;I$195,0,IF('Indicator Data'!AU31^2&lt;I$194,10,(I$195-'Indicator Data'!AU31^2)/(I$195-I$194)*10)),1))</f>
        <v>2.7</v>
      </c>
      <c r="J29" s="97">
        <f>IF(OR('Indicator Data'!AT31=0,'Indicator Data'!AT31="No data"),"x",ROUND(IF('Indicator Data'!AT31&gt;J$195,0,IF('Indicator Data'!AT31&lt;J$194,10,(J$195-'Indicator Data'!AT31)/(J$195-J$194)*10)),1))</f>
        <v>9.4</v>
      </c>
      <c r="K29" s="97">
        <f>IF('Indicator Data'!AV31="No data","x",ROUND(IF('Indicator Data'!AV31&gt;K$195,0,IF('Indicator Data'!AV31&lt;K$194,10,(K$195-'Indicator Data'!AV31)/(K$195-K$194)*10)),1))</f>
        <v>9.9</v>
      </c>
      <c r="L29" s="97">
        <f>IF('Indicator Data'!AW31="No data","x",ROUND(IF('Indicator Data'!AW31&gt;L$195,0,IF('Indicator Data'!AW31&lt;L$194,10,(L$195-'Indicator Data'!AW31)/(L$195-L$194)*10)),1))</f>
        <v>8.6999999999999993</v>
      </c>
      <c r="M29" s="98">
        <f t="shared" si="3"/>
        <v>7.7</v>
      </c>
      <c r="N29" s="150">
        <f>IF('Indicator Data'!AX31="No data","x",'Indicator Data'!AX31/'Indicator Data'!BD31*100)</f>
        <v>23.364485981308412</v>
      </c>
      <c r="O29" s="97">
        <f t="shared" si="4"/>
        <v>7.7</v>
      </c>
      <c r="P29" s="97">
        <f>IF('Indicator Data'!AY31="No data","x",ROUND(IF('Indicator Data'!AY31&gt;P$195,0,IF('Indicator Data'!AY31&lt;P$194,10,(P$195-'Indicator Data'!AY31)/(P$195-P$194)*10)),1))</f>
        <v>5.8</v>
      </c>
      <c r="Q29" s="97">
        <f>IF('Indicator Data'!AZ31="No data","x",ROUND(IF('Indicator Data'!AZ31&gt;Q$195,0,IF('Indicator Data'!AZ31&lt;Q$194,10,(Q$195-'Indicator Data'!AZ31)/(Q$195-Q$194)*10)),1))</f>
        <v>4.8</v>
      </c>
      <c r="R29" s="98">
        <f t="shared" si="5"/>
        <v>6.1</v>
      </c>
      <c r="S29" s="97" t="str">
        <f>IF('Indicator Data'!Y31="No data","x",ROUND(IF('Indicator Data'!Y31&gt;S$195,0,IF('Indicator Data'!Y31&lt;S$194,10,(S$195-'Indicator Data'!Y31)/(S$195-S$194)*10)),1))</f>
        <v>x</v>
      </c>
      <c r="T29" s="97">
        <f>IF('Indicator Data'!Z31="No data","x",ROUND(IF('Indicator Data'!Z31&gt;T$195,0,IF('Indicator Data'!Z31&lt;T$194,10,(T$195-'Indicator Data'!Z31)/(T$195-T$194)*10)),1))</f>
        <v>1.3</v>
      </c>
      <c r="U29" s="97">
        <f>IF('Indicator Data'!AC31="No data","x",ROUND(IF('Indicator Data'!AC31&gt;U$195,0,IF('Indicator Data'!AC31&lt;U$194,10,(U$195-'Indicator Data'!AC31)/(U$195-U$194)*10)),1))</f>
        <v>10</v>
      </c>
      <c r="V29" s="98">
        <f t="shared" si="6"/>
        <v>5.7</v>
      </c>
      <c r="W29" s="99">
        <f t="shared" si="7"/>
        <v>6.5</v>
      </c>
      <c r="X29" s="16"/>
    </row>
    <row r="30" spans="1:24" s="4" customFormat="1" x14ac:dyDescent="0.25">
      <c r="A30" s="131" t="s">
        <v>879</v>
      </c>
      <c r="B30" s="51" t="s">
        <v>58</v>
      </c>
      <c r="C30" s="97">
        <f>IF('Indicator Data'!AQ32="No data","x",ROUND(IF('Indicator Data'!AQ32&gt;C$195,0,IF('Indicator Data'!AQ32&lt;C$194,10,(C$195-'Indicator Data'!AQ32)/(C$195-C$194)*10)),1))</f>
        <v>3.4</v>
      </c>
      <c r="D30" s="98">
        <f t="shared" si="0"/>
        <v>3.4</v>
      </c>
      <c r="E30" s="97">
        <f>IF('Indicator Data'!AS32="No data","x",ROUND(IF('Indicator Data'!AS32&gt;E$195,0,IF('Indicator Data'!AS32&lt;E$194,10,(E$195-'Indicator Data'!AS32)/(E$195-E$194)*10)),1))</f>
        <v>4.3</v>
      </c>
      <c r="F30" s="97">
        <f>IF('Indicator Data'!AR32="No data","x",ROUND(IF('Indicator Data'!AR32&gt;F$195,0,IF('Indicator Data'!AR32&lt;F$194,10,(F$195-'Indicator Data'!AR32)/(F$195-F$194)*10)),1))</f>
        <v>4.8</v>
      </c>
      <c r="G30" s="98">
        <f t="shared" si="1"/>
        <v>4.5999999999999996</v>
      </c>
      <c r="H30" s="99">
        <f t="shared" si="2"/>
        <v>4</v>
      </c>
      <c r="I30" s="97">
        <f>IF('Indicator Data'!AU32="No data","x",ROUND(IF('Indicator Data'!AU32^2&gt;I$195,0,IF('Indicator Data'!AU32^2&lt;I$194,10,(I$195-'Indicator Data'!AU32^2)/(I$195-I$194)*10)),1))</f>
        <v>3</v>
      </c>
      <c r="J30" s="97">
        <f>IF(OR('Indicator Data'!AT32=0,'Indicator Data'!AT32="No data"),"x",ROUND(IF('Indicator Data'!AT32&gt;J$195,0,IF('Indicator Data'!AT32&lt;J$194,10,(J$195-'Indicator Data'!AT32)/(J$195-J$194)*10)),1))</f>
        <v>2.9</v>
      </c>
      <c r="K30" s="97">
        <f>IF('Indicator Data'!AV32="No data","x",ROUND(IF('Indicator Data'!AV32&gt;K$195,0,IF('Indicator Data'!AV32&lt;K$194,10,(K$195-'Indicator Data'!AV32)/(K$195-K$194)*10)),1))</f>
        <v>6</v>
      </c>
      <c r="L30" s="97">
        <f>IF('Indicator Data'!AW32="No data","x",ROUND(IF('Indicator Data'!AW32&gt;L$195,0,IF('Indicator Data'!AW32&lt;L$194,10,(L$195-'Indicator Data'!AW32)/(L$195-L$194)*10)),1))</f>
        <v>4</v>
      </c>
      <c r="M30" s="98">
        <f t="shared" si="3"/>
        <v>4</v>
      </c>
      <c r="N30" s="150">
        <f>IF('Indicator Data'!AX32="No data","x",'Indicator Data'!AX32/'Indicator Data'!BD32*100)</f>
        <v>59.553349875930515</v>
      </c>
      <c r="O30" s="97">
        <f t="shared" si="4"/>
        <v>4.0999999999999996</v>
      </c>
      <c r="P30" s="97">
        <f>IF('Indicator Data'!AY32="No data","x",ROUND(IF('Indicator Data'!AY32&gt;P$195,0,IF('Indicator Data'!AY32&lt;P$194,10,(P$195-'Indicator Data'!AY32)/(P$195-P$194)*10)),1))</f>
        <v>3.1</v>
      </c>
      <c r="Q30" s="97">
        <f>IF('Indicator Data'!AZ32="No data","x",ROUND(IF('Indicator Data'!AZ32&gt;Q$195,0,IF('Indicator Data'!AZ32&lt;Q$194,10,(Q$195-'Indicator Data'!AZ32)/(Q$195-Q$194)*10)),1))</f>
        <v>1.7</v>
      </c>
      <c r="R30" s="98">
        <f t="shared" si="5"/>
        <v>3</v>
      </c>
      <c r="S30" s="97">
        <f>IF('Indicator Data'!Y32="No data","x",ROUND(IF('Indicator Data'!Y32&gt;S$195,0,IF('Indicator Data'!Y32&lt;S$194,10,(S$195-'Indicator Data'!Y32)/(S$195-S$194)*10)),1))</f>
        <v>9.1999999999999993</v>
      </c>
      <c r="T30" s="97">
        <f>IF('Indicator Data'!Z32="No data","x",ROUND(IF('Indicator Data'!Z32&gt;T$195,0,IF('Indicator Data'!Z32&lt;T$194,10,(T$195-'Indicator Data'!Z32)/(T$195-T$194)*10)),1))</f>
        <v>1.5</v>
      </c>
      <c r="U30" s="97">
        <f>IF('Indicator Data'!AC32="No data","x",ROUND(IF('Indicator Data'!AC32&gt;U$195,0,IF('Indicator Data'!AC32&lt;U$194,10,(U$195-'Indicator Data'!AC32)/(U$195-U$194)*10)),1))</f>
        <v>9.1999999999999993</v>
      </c>
      <c r="V30" s="98">
        <f t="shared" si="6"/>
        <v>6.6</v>
      </c>
      <c r="W30" s="99">
        <f t="shared" si="7"/>
        <v>4.5</v>
      </c>
      <c r="X30" s="16"/>
    </row>
    <row r="31" spans="1:24" s="4" customFormat="1" x14ac:dyDescent="0.25">
      <c r="A31" s="131" t="s">
        <v>53</v>
      </c>
      <c r="B31" s="51" t="s">
        <v>52</v>
      </c>
      <c r="C31" s="97">
        <f>IF('Indicator Data'!AQ33="No data","x",ROUND(IF('Indicator Data'!AQ33&gt;C$195,0,IF('Indicator Data'!AQ33&lt;C$194,10,(C$195-'Indicator Data'!AQ33)/(C$195-C$194)*10)),1))</f>
        <v>6.8</v>
      </c>
      <c r="D31" s="98">
        <f t="shared" si="0"/>
        <v>6.8</v>
      </c>
      <c r="E31" s="97">
        <f>IF('Indicator Data'!AS33="No data","x",ROUND(IF('Indicator Data'!AS33&gt;E$195,0,IF('Indicator Data'!AS33&lt;E$194,10,(E$195-'Indicator Data'!AS33)/(E$195-E$194)*10)),1))</f>
        <v>7.9</v>
      </c>
      <c r="F31" s="97">
        <f>IF('Indicator Data'!AR33="No data","x",ROUND(IF('Indicator Data'!AR33&gt;F$195,0,IF('Indicator Data'!AR33&lt;F$194,10,(F$195-'Indicator Data'!AR33)/(F$195-F$194)*10)),1))</f>
        <v>6.8</v>
      </c>
      <c r="G31" s="98">
        <f t="shared" si="1"/>
        <v>7.4</v>
      </c>
      <c r="H31" s="99">
        <f t="shared" si="2"/>
        <v>7.1</v>
      </c>
      <c r="I31" s="97">
        <f>IF('Indicator Data'!AU33="No data","x",ROUND(IF('Indicator Data'!AU33^2&gt;I$195,0,IF('Indicator Data'!AU33^2&lt;I$194,10,(I$195-'Indicator Data'!AU33^2)/(I$195-I$194)*10)),1))</f>
        <v>5</v>
      </c>
      <c r="J31" s="97">
        <f>IF(OR('Indicator Data'!AT33=0,'Indicator Data'!AT33="No data"),"x",ROUND(IF('Indicator Data'!AT33&gt;J$195,0,IF('Indicator Data'!AT33&lt;J$194,10,(J$195-'Indicator Data'!AT33)/(J$195-J$194)*10)),1))</f>
        <v>6.9</v>
      </c>
      <c r="K31" s="97">
        <f>IF('Indicator Data'!AV33="No data","x",ROUND(IF('Indicator Data'!AV33&gt;K$195,0,IF('Indicator Data'!AV33&lt;K$194,10,(K$195-'Indicator Data'!AV33)/(K$195-K$194)*10)),1))</f>
        <v>9.1</v>
      </c>
      <c r="L31" s="97">
        <f>IF('Indicator Data'!AW33="No data","x",ROUND(IF('Indicator Data'!AW33&gt;L$195,0,IF('Indicator Data'!AW33&lt;L$194,10,(L$195-'Indicator Data'!AW33)/(L$195-L$194)*10)),1))</f>
        <v>2.2999999999999998</v>
      </c>
      <c r="M31" s="98">
        <f t="shared" si="3"/>
        <v>5.8</v>
      </c>
      <c r="N31" s="150">
        <f>IF('Indicator Data'!AX33="No data","x",'Indicator Data'!AX33/'Indicator Data'!BD33*100)</f>
        <v>18.694765465669612</v>
      </c>
      <c r="O31" s="97">
        <f t="shared" si="4"/>
        <v>8.1999999999999993</v>
      </c>
      <c r="P31" s="97">
        <f>IF('Indicator Data'!AY33="No data","x",ROUND(IF('Indicator Data'!AY33&gt;P$195,0,IF('Indicator Data'!AY33&lt;P$194,10,(P$195-'Indicator Data'!AY33)/(P$195-P$194)*10)),1))</f>
        <v>6.4</v>
      </c>
      <c r="Q31" s="97">
        <f>IF('Indicator Data'!AZ33="No data","x",ROUND(IF('Indicator Data'!AZ33&gt;Q$195,0,IF('Indicator Data'!AZ33&lt;Q$194,10,(Q$195-'Indicator Data'!AZ33)/(Q$195-Q$194)*10)),1))</f>
        <v>4.9000000000000004</v>
      </c>
      <c r="R31" s="98">
        <f t="shared" si="5"/>
        <v>6.5</v>
      </c>
      <c r="S31" s="97">
        <f>IF('Indicator Data'!Y33="No data","x",ROUND(IF('Indicator Data'!Y33&gt;S$195,0,IF('Indicator Data'!Y33&lt;S$194,10,(S$195-'Indicator Data'!Y33)/(S$195-S$194)*10)),1))</f>
        <v>9.6</v>
      </c>
      <c r="T31" s="97">
        <f>IF('Indicator Data'!Z33="No data","x",ROUND(IF('Indicator Data'!Z33&gt;T$195,0,IF('Indicator Data'!Z33&lt;T$194,10,(T$195-'Indicator Data'!Z33)/(T$195-T$194)*10)),1))</f>
        <v>1.3</v>
      </c>
      <c r="U31" s="97">
        <f>IF('Indicator Data'!AC33="No data","x",ROUND(IF('Indicator Data'!AC33&gt;U$195,0,IF('Indicator Data'!AC33&lt;U$194,10,(U$195-'Indicator Data'!AC33)/(U$195-U$194)*10)),1))</f>
        <v>9.4</v>
      </c>
      <c r="V31" s="98">
        <f t="shared" si="6"/>
        <v>6.8</v>
      </c>
      <c r="W31" s="99">
        <f t="shared" si="7"/>
        <v>6.4</v>
      </c>
      <c r="X31" s="16"/>
    </row>
    <row r="32" spans="1:24" s="4" customFormat="1" x14ac:dyDescent="0.25">
      <c r="A32" s="131" t="s">
        <v>55</v>
      </c>
      <c r="B32" s="51" t="s">
        <v>54</v>
      </c>
      <c r="C32" s="97">
        <f>IF('Indicator Data'!AQ34="No data","x",ROUND(IF('Indicator Data'!AQ34&gt;C$195,0,IF('Indicator Data'!AQ34&lt;C$194,10,(C$195-'Indicator Data'!AQ34)/(C$195-C$194)*10)),1))</f>
        <v>2.6</v>
      </c>
      <c r="D32" s="98">
        <f t="shared" si="0"/>
        <v>2.6</v>
      </c>
      <c r="E32" s="97">
        <f>IF('Indicator Data'!AS34="No data","x",ROUND(IF('Indicator Data'!AS34&gt;E$195,0,IF('Indicator Data'!AS34&lt;E$194,10,(E$195-'Indicator Data'!AS34)/(E$195-E$194)*10)),1))</f>
        <v>7.3</v>
      </c>
      <c r="F32" s="97">
        <f>IF('Indicator Data'!AR34="No data","x",ROUND(IF('Indicator Data'!AR34&gt;F$195,0,IF('Indicator Data'!AR34&lt;F$194,10,(F$195-'Indicator Data'!AR34)/(F$195-F$194)*10)),1))</f>
        <v>6.7</v>
      </c>
      <c r="G32" s="98">
        <f t="shared" si="1"/>
        <v>7</v>
      </c>
      <c r="H32" s="99">
        <f t="shared" si="2"/>
        <v>4.8</v>
      </c>
      <c r="I32" s="97">
        <f>IF('Indicator Data'!AU34="No data","x",ROUND(IF('Indicator Data'!AU34^2&gt;I$195,0,IF('Indicator Data'!AU34^2&lt;I$194,10,(I$195-'Indicator Data'!AU34^2)/(I$195-I$194)*10)),1))</f>
        <v>5.4</v>
      </c>
      <c r="J32" s="97">
        <f>IF(OR('Indicator Data'!AT34=0,'Indicator Data'!AT34="No data"),"x",ROUND(IF('Indicator Data'!AT34&gt;J$195,0,IF('Indicator Data'!AT34&lt;J$194,10,(J$195-'Indicator Data'!AT34)/(J$195-J$194)*10)),1))</f>
        <v>4.5999999999999996</v>
      </c>
      <c r="K32" s="97">
        <f>IF('Indicator Data'!AV34="No data","x",ROUND(IF('Indicator Data'!AV34&gt;K$195,0,IF('Indicator Data'!AV34&lt;K$194,10,(K$195-'Indicator Data'!AV34)/(K$195-K$194)*10)),1))</f>
        <v>8.9</v>
      </c>
      <c r="L32" s="97">
        <f>IF('Indicator Data'!AW34="No data","x",ROUND(IF('Indicator Data'!AW34&gt;L$195,0,IF('Indicator Data'!AW34&lt;L$194,10,(L$195-'Indicator Data'!AW34)/(L$195-L$194)*10)),1))</f>
        <v>6.4</v>
      </c>
      <c r="M32" s="98">
        <f t="shared" si="3"/>
        <v>6.3</v>
      </c>
      <c r="N32" s="150">
        <f>IF('Indicator Data'!AX34="No data","x",'Indicator Data'!AX34/'Indicator Data'!BD34*100)</f>
        <v>7.8272090711006745</v>
      </c>
      <c r="O32" s="97">
        <f t="shared" si="4"/>
        <v>9.3000000000000007</v>
      </c>
      <c r="P32" s="97">
        <f>IF('Indicator Data'!AY34="No data","x",ROUND(IF('Indicator Data'!AY34&gt;P$195,0,IF('Indicator Data'!AY34&lt;P$194,10,(P$195-'Indicator Data'!AY34)/(P$195-P$194)*10)),1))</f>
        <v>6</v>
      </c>
      <c r="Q32" s="97">
        <f>IF('Indicator Data'!AZ34="No data","x",ROUND(IF('Indicator Data'!AZ34&gt;Q$195,0,IF('Indicator Data'!AZ34&lt;Q$194,10,(Q$195-'Indicator Data'!AZ34)/(Q$195-Q$194)*10)),1))</f>
        <v>4.9000000000000004</v>
      </c>
      <c r="R32" s="98">
        <f t="shared" si="5"/>
        <v>6.7</v>
      </c>
      <c r="S32" s="97">
        <f>IF('Indicator Data'!Y34="No data","x",ROUND(IF('Indicator Data'!Y34&gt;S$195,0,IF('Indicator Data'!Y34&lt;S$194,10,(S$195-'Indicator Data'!Y34)/(S$195-S$194)*10)),1))</f>
        <v>9.8000000000000007</v>
      </c>
      <c r="T32" s="97">
        <f>IF('Indicator Data'!Z34="No data","x",ROUND(IF('Indicator Data'!Z34&gt;T$195,0,IF('Indicator Data'!Z34&lt;T$194,10,(T$195-'Indicator Data'!Z34)/(T$195-T$194)*10)),1))</f>
        <v>4.9000000000000004</v>
      </c>
      <c r="U32" s="97">
        <f>IF('Indicator Data'!AC34="No data","x",ROUND(IF('Indicator Data'!AC34&gt;U$195,0,IF('Indicator Data'!AC34&lt;U$194,10,(U$195-'Indicator Data'!AC34)/(U$195-U$194)*10)),1))</f>
        <v>9.6999999999999993</v>
      </c>
      <c r="V32" s="98">
        <f t="shared" si="6"/>
        <v>8.1</v>
      </c>
      <c r="W32" s="99">
        <f t="shared" si="7"/>
        <v>7</v>
      </c>
      <c r="X32" s="16"/>
    </row>
    <row r="33" spans="1:24" s="4" customFormat="1" x14ac:dyDescent="0.25">
      <c r="A33" s="131" t="s">
        <v>57</v>
      </c>
      <c r="B33" s="51" t="s">
        <v>56</v>
      </c>
      <c r="C33" s="97">
        <f>IF('Indicator Data'!AQ35="No data","x",ROUND(IF('Indicator Data'!AQ35&gt;C$195,0,IF('Indicator Data'!AQ35&lt;C$194,10,(C$195-'Indicator Data'!AQ35)/(C$195-C$194)*10)),1))</f>
        <v>2.8</v>
      </c>
      <c r="D33" s="98">
        <f t="shared" si="0"/>
        <v>2.8</v>
      </c>
      <c r="E33" s="97">
        <f>IF('Indicator Data'!AS35="No data","x",ROUND(IF('Indicator Data'!AS35&gt;E$195,0,IF('Indicator Data'!AS35&lt;E$194,10,(E$195-'Indicator Data'!AS35)/(E$195-E$194)*10)),1))</f>
        <v>1.9</v>
      </c>
      <c r="F33" s="97">
        <f>IF('Indicator Data'!AR35="No data","x",ROUND(IF('Indicator Data'!AR35&gt;F$195,0,IF('Indicator Data'!AR35&lt;F$194,10,(F$195-'Indicator Data'!AR35)/(F$195-F$194)*10)),1))</f>
        <v>1.5</v>
      </c>
      <c r="G33" s="98">
        <f t="shared" si="1"/>
        <v>1.7</v>
      </c>
      <c r="H33" s="99">
        <f t="shared" si="2"/>
        <v>2.2999999999999998</v>
      </c>
      <c r="I33" s="97" t="str">
        <f>IF('Indicator Data'!AU35="No data","x",ROUND(IF('Indicator Data'!AU35^2&gt;I$195,0,IF('Indicator Data'!AU35^2&lt;I$194,10,(I$195-'Indicator Data'!AU35^2)/(I$195-I$194)*10)),1))</f>
        <v>x</v>
      </c>
      <c r="J33" s="97">
        <f>IF(OR('Indicator Data'!AT35=0,'Indicator Data'!AT35="No data"),"x",ROUND(IF('Indicator Data'!AT35&gt;J$195,0,IF('Indicator Data'!AT35&lt;J$194,10,(J$195-'Indicator Data'!AT35)/(J$195-J$194)*10)),1))</f>
        <v>0</v>
      </c>
      <c r="K33" s="97">
        <f>IF('Indicator Data'!AV35="No data","x",ROUND(IF('Indicator Data'!AV35&gt;K$195,0,IF('Indicator Data'!AV35&lt;K$194,10,(K$195-'Indicator Data'!AV35)/(K$195-K$194)*10)),1))</f>
        <v>1.3</v>
      </c>
      <c r="L33" s="97">
        <f>IF('Indicator Data'!AW35="No data","x",ROUND(IF('Indicator Data'!AW35&gt;L$195,0,IF('Indicator Data'!AW35&lt;L$194,10,(L$195-'Indicator Data'!AW35)/(L$195-L$194)*10)),1))</f>
        <v>6</v>
      </c>
      <c r="M33" s="98">
        <f t="shared" si="3"/>
        <v>2.4</v>
      </c>
      <c r="N33" s="150">
        <f>IF('Indicator Data'!AX35="No data","x",'Indicator Data'!AX35/'Indicator Data'!BD35*100)</f>
        <v>13.196224560153341</v>
      </c>
      <c r="O33" s="97">
        <f t="shared" si="4"/>
        <v>8.8000000000000007</v>
      </c>
      <c r="P33" s="97">
        <f>IF('Indicator Data'!AY35="No data","x",ROUND(IF('Indicator Data'!AY35&gt;P$195,0,IF('Indicator Data'!AY35&lt;P$194,10,(P$195-'Indicator Data'!AY35)/(P$195-P$194)*10)),1))</f>
        <v>0</v>
      </c>
      <c r="Q33" s="97">
        <f>IF('Indicator Data'!AZ35="No data","x",ROUND(IF('Indicator Data'!AZ35&gt;Q$195,0,IF('Indicator Data'!AZ35&lt;Q$194,10,(Q$195-'Indicator Data'!AZ35)/(Q$195-Q$194)*10)),1))</f>
        <v>0</v>
      </c>
      <c r="R33" s="98">
        <f t="shared" si="5"/>
        <v>2.9</v>
      </c>
      <c r="S33" s="97">
        <f>IF('Indicator Data'!Y35="No data","x",ROUND(IF('Indicator Data'!Y35&gt;S$195,0,IF('Indicator Data'!Y35&lt;S$194,10,(S$195-'Indicator Data'!Y35)/(S$195-S$194)*10)),1))</f>
        <v>4.8</v>
      </c>
      <c r="T33" s="97">
        <f>IF('Indicator Data'!Z35="No data","x",ROUND(IF('Indicator Data'!Z35&gt;T$195,0,IF('Indicator Data'!Z35&lt;T$194,10,(T$195-'Indicator Data'!Z35)/(T$195-T$194)*10)),1))</f>
        <v>1</v>
      </c>
      <c r="U33" s="97">
        <f>IF('Indicator Data'!AC35="No data","x",ROUND(IF('Indicator Data'!AC35&gt;U$195,0,IF('Indicator Data'!AC35&lt;U$194,10,(U$195-'Indicator Data'!AC35)/(U$195-U$194)*10)),1))</f>
        <v>0</v>
      </c>
      <c r="V33" s="98">
        <f t="shared" si="6"/>
        <v>1.9</v>
      </c>
      <c r="W33" s="99">
        <f t="shared" si="7"/>
        <v>2.4</v>
      </c>
      <c r="X33" s="16"/>
    </row>
    <row r="34" spans="1:24" s="4" customFormat="1" x14ac:dyDescent="0.25">
      <c r="A34" s="131" t="s">
        <v>60</v>
      </c>
      <c r="B34" s="51" t="s">
        <v>59</v>
      </c>
      <c r="C34" s="97" t="str">
        <f>IF('Indicator Data'!AQ36="No data","x",ROUND(IF('Indicator Data'!AQ36&gt;C$195,0,IF('Indicator Data'!AQ36&lt;C$194,10,(C$195-'Indicator Data'!AQ36)/(C$195-C$194)*10)),1))</f>
        <v>x</v>
      </c>
      <c r="D34" s="98" t="str">
        <f t="shared" si="0"/>
        <v>x</v>
      </c>
      <c r="E34" s="97">
        <f>IF('Indicator Data'!AS36="No data","x",ROUND(IF('Indicator Data'!AS36&gt;E$195,0,IF('Indicator Data'!AS36&lt;E$194,10,(E$195-'Indicator Data'!AS36)/(E$195-E$194)*10)),1))</f>
        <v>7.6</v>
      </c>
      <c r="F34" s="97">
        <f>IF('Indicator Data'!AR36="No data","x",ROUND(IF('Indicator Data'!AR36&gt;F$195,0,IF('Indicator Data'!AR36&lt;F$194,10,(F$195-'Indicator Data'!AR36)/(F$195-F$194)*10)),1))</f>
        <v>8.6</v>
      </c>
      <c r="G34" s="98">
        <f t="shared" si="1"/>
        <v>8.1</v>
      </c>
      <c r="H34" s="99">
        <f t="shared" si="2"/>
        <v>8.1</v>
      </c>
      <c r="I34" s="97">
        <f>IF('Indicator Data'!AU36="No data","x",ROUND(IF('Indicator Data'!AU36^2&gt;I$195,0,IF('Indicator Data'!AU36^2&lt;I$194,10,(I$195-'Indicator Data'!AU36^2)/(I$195-I$194)*10)),1))</f>
        <v>9.5</v>
      </c>
      <c r="J34" s="97">
        <f>IF(OR('Indicator Data'!AT36=0,'Indicator Data'!AT36="No data"),"x",ROUND(IF('Indicator Data'!AT36&gt;J$195,0,IF('Indicator Data'!AT36&lt;J$194,10,(J$195-'Indicator Data'!AT36)/(J$195-J$194)*10)),1))</f>
        <v>8.9</v>
      </c>
      <c r="K34" s="97">
        <f>IF('Indicator Data'!AV36="No data","x",ROUND(IF('Indicator Data'!AV36&gt;K$195,0,IF('Indicator Data'!AV36&lt;K$194,10,(K$195-'Indicator Data'!AV36)/(K$195-K$194)*10)),1))</f>
        <v>9.6</v>
      </c>
      <c r="L34" s="97">
        <f>IF('Indicator Data'!AW36="No data","x",ROUND(IF('Indicator Data'!AW36&gt;L$195,0,IF('Indicator Data'!AW36&lt;L$194,10,(L$195-'Indicator Data'!AW36)/(L$195-L$194)*10)),1))</f>
        <v>8.6</v>
      </c>
      <c r="M34" s="98">
        <f t="shared" si="3"/>
        <v>9.1999999999999993</v>
      </c>
      <c r="N34" s="150">
        <f>IF('Indicator Data'!AX36="No data","x",'Indicator Data'!AX36/'Indicator Data'!BD36*100)</f>
        <v>4.8155639025329862</v>
      </c>
      <c r="O34" s="97">
        <f t="shared" si="4"/>
        <v>9.6</v>
      </c>
      <c r="P34" s="97">
        <f>IF('Indicator Data'!AY36="No data","x",ROUND(IF('Indicator Data'!AY36&gt;P$195,0,IF('Indicator Data'!AY36&lt;P$194,10,(P$195-'Indicator Data'!AY36)/(P$195-P$194)*10)),1))</f>
        <v>8.6999999999999993</v>
      </c>
      <c r="Q34" s="97">
        <f>IF('Indicator Data'!AZ36="No data","x",ROUND(IF('Indicator Data'!AZ36&gt;Q$195,0,IF('Indicator Data'!AZ36&lt;Q$194,10,(Q$195-'Indicator Data'!AZ36)/(Q$195-Q$194)*10)),1))</f>
        <v>6.3</v>
      </c>
      <c r="R34" s="98">
        <f t="shared" si="5"/>
        <v>8.1999999999999993</v>
      </c>
      <c r="S34" s="97">
        <f>IF('Indicator Data'!Y36="No data","x",ROUND(IF('Indicator Data'!Y36&gt;S$195,0,IF('Indicator Data'!Y36&lt;S$194,10,(S$195-'Indicator Data'!Y36)/(S$195-S$194)*10)),1))</f>
        <v>9.9</v>
      </c>
      <c r="T34" s="97">
        <f>IF('Indicator Data'!Z36="No data","x",ROUND(IF('Indicator Data'!Z36&gt;T$195,0,IF('Indicator Data'!Z36&lt;T$194,10,(T$195-'Indicator Data'!Z36)/(T$195-T$194)*10)),1))</f>
        <v>10</v>
      </c>
      <c r="U34" s="97">
        <f>IF('Indicator Data'!AC36="No data","x",ROUND(IF('Indicator Data'!AC36&gt;U$195,0,IF('Indicator Data'!AC36&lt;U$194,10,(U$195-'Indicator Data'!AC36)/(U$195-U$194)*10)),1))</f>
        <v>10</v>
      </c>
      <c r="V34" s="98">
        <f t="shared" si="6"/>
        <v>10</v>
      </c>
      <c r="W34" s="99">
        <f t="shared" si="7"/>
        <v>9.1</v>
      </c>
      <c r="X34" s="16"/>
    </row>
    <row r="35" spans="1:24" s="4" customFormat="1" x14ac:dyDescent="0.25">
      <c r="A35" s="131" t="s">
        <v>62</v>
      </c>
      <c r="B35" s="51" t="s">
        <v>61</v>
      </c>
      <c r="C35" s="97" t="str">
        <f>IF('Indicator Data'!AQ37="No data","x",ROUND(IF('Indicator Data'!AQ37&gt;C$195,0,IF('Indicator Data'!AQ37&lt;C$194,10,(C$195-'Indicator Data'!AQ37)/(C$195-C$194)*10)),1))</f>
        <v>x</v>
      </c>
      <c r="D35" s="98" t="str">
        <f t="shared" si="0"/>
        <v>x</v>
      </c>
      <c r="E35" s="97">
        <f>IF('Indicator Data'!AS37="No data","x",ROUND(IF('Indicator Data'!AS37&gt;E$195,0,IF('Indicator Data'!AS37&lt;E$194,10,(E$195-'Indicator Data'!AS37)/(E$195-E$194)*10)),1))</f>
        <v>7.8</v>
      </c>
      <c r="F35" s="97">
        <f>IF('Indicator Data'!AR37="No data","x",ROUND(IF('Indicator Data'!AR37&gt;F$195,0,IF('Indicator Data'!AR37&lt;F$194,10,(F$195-'Indicator Data'!AR37)/(F$195-F$194)*10)),1))</f>
        <v>8</v>
      </c>
      <c r="G35" s="98">
        <f t="shared" si="1"/>
        <v>7.9</v>
      </c>
      <c r="H35" s="99">
        <f t="shared" si="2"/>
        <v>7.9</v>
      </c>
      <c r="I35" s="97">
        <f>IF('Indicator Data'!AU37="No data","x",ROUND(IF('Indicator Data'!AU37^2&gt;I$195,0,IF('Indicator Data'!AU37^2&lt;I$194,10,(I$195-'Indicator Data'!AU37^2)/(I$195-I$194)*10)),1))</f>
        <v>9.5</v>
      </c>
      <c r="J35" s="97">
        <f>IF(OR('Indicator Data'!AT37=0,'Indicator Data'!AT37="No data"),"x",ROUND(IF('Indicator Data'!AT37&gt;J$195,0,IF('Indicator Data'!AT37&lt;J$194,10,(J$195-'Indicator Data'!AT37)/(J$195-J$194)*10)),1))</f>
        <v>9.4</v>
      </c>
      <c r="K35" s="97">
        <f>IF('Indicator Data'!AV37="No data","x",ROUND(IF('Indicator Data'!AV37&gt;K$195,0,IF('Indicator Data'!AV37&lt;K$194,10,(K$195-'Indicator Data'!AV37)/(K$195-K$194)*10)),1))</f>
        <v>9.8000000000000007</v>
      </c>
      <c r="L35" s="97">
        <f>IF('Indicator Data'!AW37="No data","x",ROUND(IF('Indicator Data'!AW37&gt;L$195,0,IF('Indicator Data'!AW37&lt;L$194,10,(L$195-'Indicator Data'!AW37)/(L$195-L$194)*10)),1))</f>
        <v>8.1999999999999993</v>
      </c>
      <c r="M35" s="98">
        <f t="shared" si="3"/>
        <v>9.1999999999999993</v>
      </c>
      <c r="N35" s="150">
        <f>IF('Indicator Data'!AX37="No data","x",'Indicator Data'!AX37/'Indicator Data'!BD37*100)</f>
        <v>2.4618805590851336</v>
      </c>
      <c r="O35" s="97">
        <f t="shared" si="4"/>
        <v>9.9</v>
      </c>
      <c r="P35" s="97">
        <f>IF('Indicator Data'!AY37="No data","x",ROUND(IF('Indicator Data'!AY37&gt;P$195,0,IF('Indicator Data'!AY37&lt;P$194,10,(P$195-'Indicator Data'!AY37)/(P$195-P$194)*10)),1))</f>
        <v>9.8000000000000007</v>
      </c>
      <c r="Q35" s="97">
        <f>IF('Indicator Data'!AZ37="No data","x",ROUND(IF('Indicator Data'!AZ37&gt;Q$195,0,IF('Indicator Data'!AZ37&lt;Q$194,10,(Q$195-'Indicator Data'!AZ37)/(Q$195-Q$194)*10)),1))</f>
        <v>9.8000000000000007</v>
      </c>
      <c r="R35" s="98">
        <f t="shared" si="5"/>
        <v>9.8000000000000007</v>
      </c>
      <c r="S35" s="97" t="str">
        <f>IF('Indicator Data'!Y37="No data","x",ROUND(IF('Indicator Data'!Y37&gt;S$195,0,IF('Indicator Data'!Y37&lt;S$194,10,(S$195-'Indicator Data'!Y37)/(S$195-S$194)*10)),1))</f>
        <v>x</v>
      </c>
      <c r="T35" s="97">
        <f>IF('Indicator Data'!Z37="No data","x",ROUND(IF('Indicator Data'!Z37&gt;T$195,0,IF('Indicator Data'!Z37&lt;T$194,10,(T$195-'Indicator Data'!Z37)/(T$195-T$194)*10)),1))</f>
        <v>10</v>
      </c>
      <c r="U35" s="97">
        <f>IF('Indicator Data'!AC37="No data","x",ROUND(IF('Indicator Data'!AC37&gt;U$195,0,IF('Indicator Data'!AC37&lt;U$194,10,(U$195-'Indicator Data'!AC37)/(U$195-U$194)*10)),1))</f>
        <v>9.9</v>
      </c>
      <c r="V35" s="98">
        <f t="shared" si="6"/>
        <v>10</v>
      </c>
      <c r="W35" s="99">
        <f t="shared" si="7"/>
        <v>9.6999999999999993</v>
      </c>
      <c r="X35" s="16"/>
    </row>
    <row r="36" spans="1:24" s="4" customFormat="1" x14ac:dyDescent="0.25">
      <c r="A36" s="131" t="s">
        <v>64</v>
      </c>
      <c r="B36" s="51" t="s">
        <v>63</v>
      </c>
      <c r="C36" s="97">
        <f>IF('Indicator Data'!AQ38="No data","x",ROUND(IF('Indicator Data'!AQ38&gt;C$195,0,IF('Indicator Data'!AQ38&lt;C$194,10,(C$195-'Indicator Data'!AQ38)/(C$195-C$194)*10)),1))</f>
        <v>3.2</v>
      </c>
      <c r="D36" s="98">
        <f t="shared" si="0"/>
        <v>3.2</v>
      </c>
      <c r="E36" s="97">
        <f>IF('Indicator Data'!AS38="No data","x",ROUND(IF('Indicator Data'!AS38&gt;E$195,0,IF('Indicator Data'!AS38&lt;E$194,10,(E$195-'Indicator Data'!AS38)/(E$195-E$194)*10)),1))</f>
        <v>2.7</v>
      </c>
      <c r="F36" s="97">
        <f>IF('Indicator Data'!AR38="No data","x",ROUND(IF('Indicator Data'!AR38&gt;F$195,0,IF('Indicator Data'!AR38&lt;F$194,10,(F$195-'Indicator Data'!AR38)/(F$195-F$194)*10)),1))</f>
        <v>2.5</v>
      </c>
      <c r="G36" s="98">
        <f t="shared" si="1"/>
        <v>2.6</v>
      </c>
      <c r="H36" s="99">
        <f t="shared" si="2"/>
        <v>2.9</v>
      </c>
      <c r="I36" s="97">
        <f>IF('Indicator Data'!AU38="No data","x",ROUND(IF('Indicator Data'!AU38^2&gt;I$195,0,IF('Indicator Data'!AU38^2&lt;I$194,10,(I$195-'Indicator Data'!AU38^2)/(I$195-I$194)*10)),1))</f>
        <v>0.3</v>
      </c>
      <c r="J36" s="97">
        <f>IF(OR('Indicator Data'!AT38=0,'Indicator Data'!AT38="No data"),"x",ROUND(IF('Indicator Data'!AT38&gt;J$195,0,IF('Indicator Data'!AT38&lt;J$194,10,(J$195-'Indicator Data'!AT38)/(J$195-J$194)*10)),1))</f>
        <v>0</v>
      </c>
      <c r="K36" s="97">
        <f>IF('Indicator Data'!AV38="No data","x",ROUND(IF('Indicator Data'!AV38&gt;K$195,0,IF('Indicator Data'!AV38&lt;K$194,10,(K$195-'Indicator Data'!AV38)/(K$195-K$194)*10)),1))</f>
        <v>2.8</v>
      </c>
      <c r="L36" s="97">
        <f>IF('Indicator Data'!AW38="No data","x",ROUND(IF('Indicator Data'!AW38&gt;L$195,0,IF('Indicator Data'!AW38&lt;L$194,10,(L$195-'Indicator Data'!AW38)/(L$195-L$194)*10)),1))</f>
        <v>3.4</v>
      </c>
      <c r="M36" s="98">
        <f t="shared" si="3"/>
        <v>1.6</v>
      </c>
      <c r="N36" s="150">
        <f>IF('Indicator Data'!AX38="No data","x",'Indicator Data'!AX38/'Indicator Data'!BD38*100)</f>
        <v>20.173980407030228</v>
      </c>
      <c r="O36" s="97">
        <f t="shared" si="4"/>
        <v>8.1</v>
      </c>
      <c r="P36" s="97">
        <f>IF('Indicator Data'!AY38="No data","x",ROUND(IF('Indicator Data'!AY38&gt;P$195,0,IF('Indicator Data'!AY38&lt;P$194,10,(P$195-'Indicator Data'!AY38)/(P$195-P$194)*10)),1))</f>
        <v>0.1</v>
      </c>
      <c r="Q36" s="97">
        <f>IF('Indicator Data'!AZ38="No data","x",ROUND(IF('Indicator Data'!AZ38&gt;Q$195,0,IF('Indicator Data'!AZ38&lt;Q$194,10,(Q$195-'Indicator Data'!AZ38)/(Q$195-Q$194)*10)),1))</f>
        <v>0.2</v>
      </c>
      <c r="R36" s="98">
        <f t="shared" si="5"/>
        <v>2.8</v>
      </c>
      <c r="S36" s="97">
        <f>IF('Indicator Data'!Y38="No data","x",ROUND(IF('Indicator Data'!Y38&gt;S$195,0,IF('Indicator Data'!Y38&lt;S$194,10,(S$195-'Indicator Data'!Y38)/(S$195-S$194)*10)),1))</f>
        <v>7.4</v>
      </c>
      <c r="T36" s="97">
        <f>IF('Indicator Data'!Z38="No data","x",ROUND(IF('Indicator Data'!Z38&gt;T$195,0,IF('Indicator Data'!Z38&lt;T$194,10,(T$195-'Indicator Data'!Z38)/(T$195-T$194)*10)),1))</f>
        <v>1.3</v>
      </c>
      <c r="U36" s="97">
        <f>IF('Indicator Data'!AC38="No data","x",ROUND(IF('Indicator Data'!AC38&gt;U$195,0,IF('Indicator Data'!AC38&lt;U$194,10,(U$195-'Indicator Data'!AC38)/(U$195-U$194)*10)),1))</f>
        <v>4.5</v>
      </c>
      <c r="V36" s="98">
        <f t="shared" si="6"/>
        <v>4.4000000000000004</v>
      </c>
      <c r="W36" s="99">
        <f t="shared" si="7"/>
        <v>2.9</v>
      </c>
      <c r="X36" s="16"/>
    </row>
    <row r="37" spans="1:24" s="4" customFormat="1" x14ac:dyDescent="0.25">
      <c r="A37" s="131" t="s">
        <v>376</v>
      </c>
      <c r="B37" s="51" t="s">
        <v>65</v>
      </c>
      <c r="C37" s="97">
        <f>IF('Indicator Data'!AQ39="No data","x",ROUND(IF('Indicator Data'!AQ39&gt;C$195,0,IF('Indicator Data'!AQ39&lt;C$194,10,(C$195-'Indicator Data'!AQ39)/(C$195-C$194)*10)),1))</f>
        <v>2.5</v>
      </c>
      <c r="D37" s="98">
        <f t="shared" si="0"/>
        <v>2.5</v>
      </c>
      <c r="E37" s="97">
        <f>IF('Indicator Data'!AS39="No data","x",ROUND(IF('Indicator Data'!AS39&gt;E$195,0,IF('Indicator Data'!AS39&lt;E$194,10,(E$195-'Indicator Data'!AS39)/(E$195-E$194)*10)),1))</f>
        <v>6.4</v>
      </c>
      <c r="F37" s="97">
        <f>IF('Indicator Data'!AR39="No data","x",ROUND(IF('Indicator Data'!AR39&gt;F$195,0,IF('Indicator Data'!AR39&lt;F$194,10,(F$195-'Indicator Data'!AR39)/(F$195-F$194)*10)),1))</f>
        <v>5.0999999999999996</v>
      </c>
      <c r="G37" s="98">
        <f t="shared" si="1"/>
        <v>5.8</v>
      </c>
      <c r="H37" s="99">
        <f t="shared" si="2"/>
        <v>4.2</v>
      </c>
      <c r="I37" s="97">
        <f>IF('Indicator Data'!AU39="No data","x",ROUND(IF('Indicator Data'!AU39^2&gt;I$195,0,IF('Indicator Data'!AU39^2&lt;I$194,10,(I$195-'Indicator Data'!AU39^2)/(I$195-I$194)*10)),1))</f>
        <v>1</v>
      </c>
      <c r="J37" s="97">
        <f>IF(OR('Indicator Data'!AT39=0,'Indicator Data'!AT39="No data"),"x",ROUND(IF('Indicator Data'!AT39&gt;J$195,0,IF('Indicator Data'!AT39&lt;J$194,10,(J$195-'Indicator Data'!AT39)/(J$195-J$194)*10)),1))</f>
        <v>0</v>
      </c>
      <c r="K37" s="97">
        <f>IF('Indicator Data'!AV39="No data","x",ROUND(IF('Indicator Data'!AV39&gt;K$195,0,IF('Indicator Data'!AV39&lt;K$194,10,(K$195-'Indicator Data'!AV39)/(K$195-K$194)*10)),1))</f>
        <v>5.0999999999999996</v>
      </c>
      <c r="L37" s="97">
        <f>IF('Indicator Data'!AW39="No data","x",ROUND(IF('Indicator Data'!AW39&gt;L$195,0,IF('Indicator Data'!AW39&lt;L$194,10,(L$195-'Indicator Data'!AW39)/(L$195-L$194)*10)),1))</f>
        <v>5.5</v>
      </c>
      <c r="M37" s="98">
        <f t="shared" si="3"/>
        <v>2.9</v>
      </c>
      <c r="N37" s="150">
        <f>IF('Indicator Data'!AX39="No data","x",'Indicator Data'!AX39/'Indicator Data'!BD39*100)</f>
        <v>10.720997939649337</v>
      </c>
      <c r="O37" s="97">
        <f t="shared" si="4"/>
        <v>9</v>
      </c>
      <c r="P37" s="97">
        <f>IF('Indicator Data'!AY39="No data","x",ROUND(IF('Indicator Data'!AY39&gt;P$195,0,IF('Indicator Data'!AY39&lt;P$194,10,(P$195-'Indicator Data'!AY39)/(P$195-P$194)*10)),1))</f>
        <v>2.6</v>
      </c>
      <c r="Q37" s="97">
        <f>IF('Indicator Data'!AZ39="No data","x",ROUND(IF('Indicator Data'!AZ39&gt;Q$195,0,IF('Indicator Data'!AZ39&lt;Q$194,10,(Q$195-'Indicator Data'!AZ39)/(Q$195-Q$194)*10)),1))</f>
        <v>0.9</v>
      </c>
      <c r="R37" s="98">
        <f t="shared" si="5"/>
        <v>4.2</v>
      </c>
      <c r="S37" s="97">
        <f>IF('Indicator Data'!Y39="No data","x",ROUND(IF('Indicator Data'!Y39&gt;S$195,0,IF('Indicator Data'!Y39&lt;S$194,10,(S$195-'Indicator Data'!Y39)/(S$195-S$194)*10)),1))</f>
        <v>5.2</v>
      </c>
      <c r="T37" s="97">
        <f>IF('Indicator Data'!Z39="No data","x",ROUND(IF('Indicator Data'!Z39&gt;T$195,0,IF('Indicator Data'!Z39&lt;T$194,10,(T$195-'Indicator Data'!Z39)/(T$195-T$194)*10)),1))</f>
        <v>0</v>
      </c>
      <c r="U37" s="97">
        <f>IF('Indicator Data'!AC39="No data","x",ROUND(IF('Indicator Data'!AC39&gt;U$195,0,IF('Indicator Data'!AC39&lt;U$194,10,(U$195-'Indicator Data'!AC39)/(U$195-U$194)*10)),1))</f>
        <v>8</v>
      </c>
      <c r="V37" s="98">
        <f t="shared" si="6"/>
        <v>4.4000000000000004</v>
      </c>
      <c r="W37" s="99">
        <f t="shared" si="7"/>
        <v>3.8</v>
      </c>
      <c r="X37" s="16"/>
    </row>
    <row r="38" spans="1:24" s="4" customFormat="1" x14ac:dyDescent="0.25">
      <c r="A38" s="131" t="s">
        <v>67</v>
      </c>
      <c r="B38" s="51" t="s">
        <v>66</v>
      </c>
      <c r="C38" s="97">
        <f>IF('Indicator Data'!AQ40="No data","x",ROUND(IF('Indicator Data'!AQ40&gt;C$195,0,IF('Indicator Data'!AQ40&lt;C$194,10,(C$195-'Indicator Data'!AQ40)/(C$195-C$194)*10)),1))</f>
        <v>3</v>
      </c>
      <c r="D38" s="98">
        <f t="shared" si="0"/>
        <v>3</v>
      </c>
      <c r="E38" s="97">
        <f>IF('Indicator Data'!AS40="No data","x",ROUND(IF('Indicator Data'!AS40&gt;E$195,0,IF('Indicator Data'!AS40&lt;E$194,10,(E$195-'Indicator Data'!AS40)/(E$195-E$194)*10)),1))</f>
        <v>6.3</v>
      </c>
      <c r="F38" s="97">
        <f>IF('Indicator Data'!AR40="No data","x",ROUND(IF('Indicator Data'!AR40&gt;F$195,0,IF('Indicator Data'!AR40&lt;F$194,10,(F$195-'Indicator Data'!AR40)/(F$195-F$194)*10)),1))</f>
        <v>4.9000000000000004</v>
      </c>
      <c r="G38" s="98">
        <f t="shared" si="1"/>
        <v>5.6</v>
      </c>
      <c r="H38" s="99">
        <f t="shared" si="2"/>
        <v>4.3</v>
      </c>
      <c r="I38" s="97">
        <f>IF('Indicator Data'!AU40="No data","x",ROUND(IF('Indicator Data'!AU40^2&gt;I$195,0,IF('Indicator Data'!AU40^2&lt;I$194,10,(I$195-'Indicator Data'!AU40^2)/(I$195-I$194)*10)),1))</f>
        <v>1.4</v>
      </c>
      <c r="J38" s="97">
        <f>IF(OR('Indicator Data'!AT40=0,'Indicator Data'!AT40="No data"),"x",ROUND(IF('Indicator Data'!AT40&gt;J$195,0,IF('Indicator Data'!AT40&lt;J$194,10,(J$195-'Indicator Data'!AT40)/(J$195-J$194)*10)),1))</f>
        <v>0.3</v>
      </c>
      <c r="K38" s="97">
        <f>IF('Indicator Data'!AV40="No data","x",ROUND(IF('Indicator Data'!AV40&gt;K$195,0,IF('Indicator Data'!AV40&lt;K$194,10,(K$195-'Indicator Data'!AV40)/(K$195-K$194)*10)),1))</f>
        <v>4.7</v>
      </c>
      <c r="L38" s="97">
        <f>IF('Indicator Data'!AW40="No data","x",ROUND(IF('Indicator Data'!AW40&gt;L$195,0,IF('Indicator Data'!AW40&lt;L$194,10,(L$195-'Indicator Data'!AW40)/(L$195-L$194)*10)),1))</f>
        <v>4.5</v>
      </c>
      <c r="M38" s="98">
        <f t="shared" si="3"/>
        <v>2.7</v>
      </c>
      <c r="N38" s="150">
        <f>IF('Indicator Data'!AX40="No data","x",'Indicator Data'!AX40/'Indicator Data'!BD40*100)</f>
        <v>10.81568273997296</v>
      </c>
      <c r="O38" s="97">
        <f t="shared" si="4"/>
        <v>9</v>
      </c>
      <c r="P38" s="97">
        <f>IF('Indicator Data'!AY40="No data","x",ROUND(IF('Indicator Data'!AY40&gt;P$195,0,IF('Indicator Data'!AY40&lt;P$194,10,(P$195-'Indicator Data'!AY40)/(P$195-P$194)*10)),1))</f>
        <v>2.1</v>
      </c>
      <c r="Q38" s="97">
        <f>IF('Indicator Data'!AZ40="No data","x",ROUND(IF('Indicator Data'!AZ40&gt;Q$195,0,IF('Indicator Data'!AZ40&lt;Q$194,10,(Q$195-'Indicator Data'!AZ40)/(Q$195-Q$194)*10)),1))</f>
        <v>1.7</v>
      </c>
      <c r="R38" s="98">
        <f t="shared" si="5"/>
        <v>4.3</v>
      </c>
      <c r="S38" s="97">
        <f>IF('Indicator Data'!Y40="No data","x",ROUND(IF('Indicator Data'!Y40&gt;S$195,0,IF('Indicator Data'!Y40&lt;S$194,10,(S$195-'Indicator Data'!Y40)/(S$195-S$194)*10)),1))</f>
        <v>6.3</v>
      </c>
      <c r="T38" s="97">
        <f>IF('Indicator Data'!Z40="No data","x",ROUND(IF('Indicator Data'!Z40&gt;T$195,0,IF('Indicator Data'!Z40&lt;T$194,10,(T$195-'Indicator Data'!Z40)/(T$195-T$194)*10)),1))</f>
        <v>2.1</v>
      </c>
      <c r="U38" s="97">
        <f>IF('Indicator Data'!AC40="No data","x",ROUND(IF('Indicator Data'!AC40&gt;U$195,0,IF('Indicator Data'!AC40&lt;U$194,10,(U$195-'Indicator Data'!AC40)/(U$195-U$194)*10)),1))</f>
        <v>7.3</v>
      </c>
      <c r="V38" s="98">
        <f t="shared" si="6"/>
        <v>5.2</v>
      </c>
      <c r="W38" s="99">
        <f t="shared" si="7"/>
        <v>4.0999999999999996</v>
      </c>
      <c r="X38" s="16"/>
    </row>
    <row r="39" spans="1:24" s="4" customFormat="1" x14ac:dyDescent="0.25">
      <c r="A39" s="131" t="s">
        <v>69</v>
      </c>
      <c r="B39" s="51" t="s">
        <v>68</v>
      </c>
      <c r="C39" s="97">
        <f>IF('Indicator Data'!AQ41="No data","x",ROUND(IF('Indicator Data'!AQ41&gt;C$195,0,IF('Indicator Data'!AQ41&lt;C$194,10,(C$195-'Indicator Data'!AQ41)/(C$195-C$194)*10)),1))</f>
        <v>7.8</v>
      </c>
      <c r="D39" s="98">
        <f t="shared" si="0"/>
        <v>7.8</v>
      </c>
      <c r="E39" s="97">
        <f>IF('Indicator Data'!AS41="No data","x",ROUND(IF('Indicator Data'!AS41&gt;E$195,0,IF('Indicator Data'!AS41&lt;E$194,10,(E$195-'Indicator Data'!AS41)/(E$195-E$194)*10)),1))</f>
        <v>7.4</v>
      </c>
      <c r="F39" s="97">
        <f>IF('Indicator Data'!AR41="No data","x",ROUND(IF('Indicator Data'!AR41&gt;F$195,0,IF('Indicator Data'!AR41&lt;F$194,10,(F$195-'Indicator Data'!AR41)/(F$195-F$194)*10)),1))</f>
        <v>7.9</v>
      </c>
      <c r="G39" s="98">
        <f t="shared" si="1"/>
        <v>7.7</v>
      </c>
      <c r="H39" s="99">
        <f t="shared" si="2"/>
        <v>7.8</v>
      </c>
      <c r="I39" s="97">
        <f>IF('Indicator Data'!AU41="No data","x",ROUND(IF('Indicator Data'!AU41^2&gt;I$195,0,IF('Indicator Data'!AU41^2&lt;I$194,10,(I$195-'Indicator Data'!AU41^2)/(I$195-I$194)*10)),1))</f>
        <v>4.7</v>
      </c>
      <c r="J39" s="97">
        <f>IF(OR('Indicator Data'!AT41=0,'Indicator Data'!AT41="No data"),"x",ROUND(IF('Indicator Data'!AT41&gt;J$195,0,IF('Indicator Data'!AT41&lt;J$194,10,(J$195-'Indicator Data'!AT41)/(J$195-J$194)*10)),1))</f>
        <v>3.1</v>
      </c>
      <c r="K39" s="97">
        <f>IF('Indicator Data'!AV41="No data","x",ROUND(IF('Indicator Data'!AV41&gt;K$195,0,IF('Indicator Data'!AV41&lt;K$194,10,(K$195-'Indicator Data'!AV41)/(K$195-K$194)*10)),1))</f>
        <v>9.3000000000000007</v>
      </c>
      <c r="L39" s="97">
        <f>IF('Indicator Data'!AW41="No data","x",ROUND(IF('Indicator Data'!AW41&gt;L$195,0,IF('Indicator Data'!AW41&lt;L$194,10,(L$195-'Indicator Data'!AW41)/(L$195-L$194)*10)),1))</f>
        <v>7.6</v>
      </c>
      <c r="M39" s="98">
        <f t="shared" si="3"/>
        <v>6.2</v>
      </c>
      <c r="N39" s="150">
        <f>IF('Indicator Data'!AX41="No data","x",'Indicator Data'!AX41/'Indicator Data'!BD41*100)</f>
        <v>37.076840408382587</v>
      </c>
      <c r="O39" s="97">
        <f t="shared" si="4"/>
        <v>6.4</v>
      </c>
      <c r="P39" s="97">
        <f>IF('Indicator Data'!AY41="No data","x",ROUND(IF('Indicator Data'!AY41&gt;P$195,0,IF('Indicator Data'!AY41&lt;P$194,10,(P$195-'Indicator Data'!AY41)/(P$195-P$194)*10)),1))</f>
        <v>7.1</v>
      </c>
      <c r="Q39" s="97">
        <f>IF('Indicator Data'!AZ41="No data","x",ROUND(IF('Indicator Data'!AZ41&gt;Q$195,0,IF('Indicator Data'!AZ41&lt;Q$194,10,(Q$195-'Indicator Data'!AZ41)/(Q$195-Q$194)*10)),1))</f>
        <v>2</v>
      </c>
      <c r="R39" s="98">
        <f t="shared" si="5"/>
        <v>5.2</v>
      </c>
      <c r="S39" s="97" t="str">
        <f>IF('Indicator Data'!Y41="No data","x",ROUND(IF('Indicator Data'!Y41&gt;S$195,0,IF('Indicator Data'!Y41&lt;S$194,10,(S$195-'Indicator Data'!Y41)/(S$195-S$194)*10)),1))</f>
        <v>x</v>
      </c>
      <c r="T39" s="97">
        <f>IF('Indicator Data'!Z41="No data","x",ROUND(IF('Indicator Data'!Z41&gt;T$195,0,IF('Indicator Data'!Z41&lt;T$194,10,(T$195-'Indicator Data'!Z41)/(T$195-T$194)*10)),1))</f>
        <v>4.9000000000000004</v>
      </c>
      <c r="U39" s="97">
        <f>IF('Indicator Data'!AC41="No data","x",ROUND(IF('Indicator Data'!AC41&gt;U$195,0,IF('Indicator Data'!AC41&lt;U$194,10,(U$195-'Indicator Data'!AC41)/(U$195-U$194)*10)),1))</f>
        <v>9.9</v>
      </c>
      <c r="V39" s="98">
        <f t="shared" si="6"/>
        <v>7.4</v>
      </c>
      <c r="W39" s="99">
        <f t="shared" si="7"/>
        <v>6.3</v>
      </c>
      <c r="X39" s="16"/>
    </row>
    <row r="40" spans="1:24" s="4" customFormat="1" x14ac:dyDescent="0.25">
      <c r="A40" s="131" t="s">
        <v>374</v>
      </c>
      <c r="B40" s="51" t="s">
        <v>71</v>
      </c>
      <c r="C40" s="97" t="str">
        <f>IF('Indicator Data'!AQ42="No data","x",ROUND(IF('Indicator Data'!AQ42&gt;C$195,0,IF('Indicator Data'!AQ42&lt;C$194,10,(C$195-'Indicator Data'!AQ42)/(C$195-C$194)*10)),1))</f>
        <v>x</v>
      </c>
      <c r="D40" s="98" t="str">
        <f t="shared" si="0"/>
        <v>x</v>
      </c>
      <c r="E40" s="97">
        <f>IF('Indicator Data'!AS42="No data","x",ROUND(IF('Indicator Data'!AS42&gt;E$195,0,IF('Indicator Data'!AS42&lt;E$194,10,(E$195-'Indicator Data'!AS42)/(E$195-E$194)*10)),1))</f>
        <v>7.7</v>
      </c>
      <c r="F40" s="97">
        <f>IF('Indicator Data'!AR42="No data","x",ROUND(IF('Indicator Data'!AR42&gt;F$195,0,IF('Indicator Data'!AR42&lt;F$194,10,(F$195-'Indicator Data'!AR42)/(F$195-F$194)*10)),1))</f>
        <v>7.4</v>
      </c>
      <c r="G40" s="98">
        <f t="shared" si="1"/>
        <v>7.6</v>
      </c>
      <c r="H40" s="99">
        <f t="shared" si="2"/>
        <v>7.6</v>
      </c>
      <c r="I40" s="97">
        <f>IF('Indicator Data'!AU42="No data","x",ROUND(IF('Indicator Data'!AU42^2&gt;I$195,0,IF('Indicator Data'!AU42^2&lt;I$194,10,(I$195-'Indicator Data'!AU42^2)/(I$195-I$194)*10)),1))</f>
        <v>4.0999999999999996</v>
      </c>
      <c r="J40" s="97">
        <f>IF(OR('Indicator Data'!AT42=0,'Indicator Data'!AT42="No data"),"x",ROUND(IF('Indicator Data'!AT42&gt;J$195,0,IF('Indicator Data'!AT42&lt;J$194,10,(J$195-'Indicator Data'!AT42)/(J$195-J$194)*10)),1))</f>
        <v>5.8</v>
      </c>
      <c r="K40" s="97">
        <f>IF('Indicator Data'!AV42="No data","x",ROUND(IF('Indicator Data'!AV42&gt;K$195,0,IF('Indicator Data'!AV42&lt;K$194,10,(K$195-'Indicator Data'!AV42)/(K$195-K$194)*10)),1))</f>
        <v>9.3000000000000007</v>
      </c>
      <c r="L40" s="97">
        <f>IF('Indicator Data'!AW42="No data","x",ROUND(IF('Indicator Data'!AW42&gt;L$195,0,IF('Indicator Data'!AW42&lt;L$194,10,(L$195-'Indicator Data'!AW42)/(L$195-L$194)*10)),1))</f>
        <v>4.7</v>
      </c>
      <c r="M40" s="98">
        <f t="shared" si="3"/>
        <v>6</v>
      </c>
      <c r="N40" s="150">
        <f>IF('Indicator Data'!AX42="No data","x",'Indicator Data'!AX42/'Indicator Data'!BD42*100)</f>
        <v>1.7276720351390922</v>
      </c>
      <c r="O40" s="97">
        <f t="shared" si="4"/>
        <v>9.9</v>
      </c>
      <c r="P40" s="97">
        <f>IF('Indicator Data'!AY42="No data","x",ROUND(IF('Indicator Data'!AY42&gt;P$195,0,IF('Indicator Data'!AY42&lt;P$194,10,(P$195-'Indicator Data'!AY42)/(P$195-P$194)*10)),1))</f>
        <v>9.4</v>
      </c>
      <c r="Q40" s="97">
        <f>IF('Indicator Data'!AZ42="No data","x",ROUND(IF('Indicator Data'!AZ42&gt;Q$195,0,IF('Indicator Data'!AZ42&lt;Q$194,10,(Q$195-'Indicator Data'!AZ42)/(Q$195-Q$194)*10)),1))</f>
        <v>4.7</v>
      </c>
      <c r="R40" s="98">
        <f t="shared" si="5"/>
        <v>8</v>
      </c>
      <c r="S40" s="97">
        <f>IF('Indicator Data'!Y42="No data","x",ROUND(IF('Indicator Data'!Y42&gt;S$195,0,IF('Indicator Data'!Y42&lt;S$194,10,(S$195-'Indicator Data'!Y42)/(S$195-S$194)*10)),1))</f>
        <v>9.8000000000000007</v>
      </c>
      <c r="T40" s="97">
        <f>IF('Indicator Data'!Z42="No data","x",ROUND(IF('Indicator Data'!Z42&gt;T$195,0,IF('Indicator Data'!Z42&lt;T$194,10,(T$195-'Indicator Data'!Z42)/(T$195-T$194)*10)),1))</f>
        <v>4.9000000000000004</v>
      </c>
      <c r="U40" s="97">
        <f>IF('Indicator Data'!AC42="No data","x",ROUND(IF('Indicator Data'!AC42&gt;U$195,0,IF('Indicator Data'!AC42&lt;U$194,10,(U$195-'Indicator Data'!AC42)/(U$195-U$194)*10)),1))</f>
        <v>9.3000000000000007</v>
      </c>
      <c r="V40" s="98">
        <f t="shared" si="6"/>
        <v>8</v>
      </c>
      <c r="W40" s="99">
        <f t="shared" si="7"/>
        <v>7.3</v>
      </c>
      <c r="X40" s="16"/>
    </row>
    <row r="41" spans="1:24" s="4" customFormat="1" x14ac:dyDescent="0.25">
      <c r="A41" s="131" t="s">
        <v>881</v>
      </c>
      <c r="B41" s="51" t="s">
        <v>70</v>
      </c>
      <c r="C41" s="97">
        <f>IF('Indicator Data'!AQ43="No data","x",ROUND(IF('Indicator Data'!AQ43&gt;C$195,0,IF('Indicator Data'!AQ43&lt;C$194,10,(C$195-'Indicator Data'!AQ43)/(C$195-C$194)*10)),1))</f>
        <v>7.5</v>
      </c>
      <c r="D41" s="98">
        <f t="shared" si="0"/>
        <v>7.5</v>
      </c>
      <c r="E41" s="97">
        <f>IF('Indicator Data'!AS43="No data","x",ROUND(IF('Indicator Data'!AS43&gt;E$195,0,IF('Indicator Data'!AS43&lt;E$194,10,(E$195-'Indicator Data'!AS43)/(E$195-E$194)*10)),1))</f>
        <v>7.8</v>
      </c>
      <c r="F41" s="97">
        <f>IF('Indicator Data'!AR43="No data","x",ROUND(IF('Indicator Data'!AR43&gt;F$195,0,IF('Indicator Data'!AR43&lt;F$194,10,(F$195-'Indicator Data'!AR43)/(F$195-F$194)*10)),1))</f>
        <v>8.1999999999999993</v>
      </c>
      <c r="G41" s="98">
        <f t="shared" si="1"/>
        <v>8</v>
      </c>
      <c r="H41" s="99">
        <f t="shared" si="2"/>
        <v>7.8</v>
      </c>
      <c r="I41" s="97">
        <f>IF('Indicator Data'!AU43="No data","x",ROUND(IF('Indicator Data'!AU43^2&gt;I$195,0,IF('Indicator Data'!AU43^2&lt;I$194,10,(I$195-'Indicator Data'!AU43^2)/(I$195-I$194)*10)),1))</f>
        <v>6.9</v>
      </c>
      <c r="J41" s="97">
        <f>IF(OR('Indicator Data'!AT43=0,'Indicator Data'!AT43="No data"),"x",ROUND(IF('Indicator Data'!AT43&gt;J$195,0,IF('Indicator Data'!AT43&lt;J$194,10,(J$195-'Indicator Data'!AT43)/(J$195-J$194)*10)),1))</f>
        <v>8.4</v>
      </c>
      <c r="K41" s="97">
        <f>IF('Indicator Data'!AV43="No data","x",ROUND(IF('Indicator Data'!AV43&gt;K$195,0,IF('Indicator Data'!AV43&lt;K$194,10,(K$195-'Indicator Data'!AV43)/(K$195-K$194)*10)),1))</f>
        <v>9.6999999999999993</v>
      </c>
      <c r="L41" s="97">
        <f>IF('Indicator Data'!AW43="No data","x",ROUND(IF('Indicator Data'!AW43&gt;L$195,0,IF('Indicator Data'!AW43&lt;L$194,10,(L$195-'Indicator Data'!AW43)/(L$195-L$194)*10)),1))</f>
        <v>7.5</v>
      </c>
      <c r="M41" s="98">
        <f t="shared" si="3"/>
        <v>8.1</v>
      </c>
      <c r="N41" s="150">
        <f>IF('Indicator Data'!AX43="No data","x",'Indicator Data'!AX43/'Indicator Data'!BD43*100)</f>
        <v>7.9398337045940766</v>
      </c>
      <c r="O41" s="97">
        <f t="shared" si="4"/>
        <v>9.3000000000000007</v>
      </c>
      <c r="P41" s="97">
        <f>IF('Indicator Data'!AY43="No data","x",ROUND(IF('Indicator Data'!AY43&gt;P$195,0,IF('Indicator Data'!AY43&lt;P$194,10,(P$195-'Indicator Data'!AY43)/(P$195-P$194)*10)),1))</f>
        <v>7.9</v>
      </c>
      <c r="Q41" s="97">
        <f>IF('Indicator Data'!AZ43="No data","x",ROUND(IF('Indicator Data'!AZ43&gt;Q$195,0,IF('Indicator Data'!AZ43&lt;Q$194,10,(Q$195-'Indicator Data'!AZ43)/(Q$195-Q$194)*10)),1))</f>
        <v>9.5</v>
      </c>
      <c r="R41" s="98">
        <f t="shared" si="5"/>
        <v>8.9</v>
      </c>
      <c r="S41" s="97" t="str">
        <f>IF('Indicator Data'!Y43="No data","x",ROUND(IF('Indicator Data'!Y43&gt;S$195,0,IF('Indicator Data'!Y43&lt;S$194,10,(S$195-'Indicator Data'!Y43)/(S$195-S$194)*10)),1))</f>
        <v>x</v>
      </c>
      <c r="T41" s="97">
        <f>IF('Indicator Data'!Z43="No data","x",ROUND(IF('Indicator Data'!Z43&gt;T$195,0,IF('Indicator Data'!Z43&lt;T$194,10,(T$195-'Indicator Data'!Z43)/(T$195-T$194)*10)),1))</f>
        <v>5.6</v>
      </c>
      <c r="U41" s="97">
        <f>IF('Indicator Data'!AC43="No data","x",ROUND(IF('Indicator Data'!AC43&gt;U$195,0,IF('Indicator Data'!AC43&lt;U$194,10,(U$195-'Indicator Data'!AC43)/(U$195-U$194)*10)),1))</f>
        <v>10</v>
      </c>
      <c r="V41" s="98">
        <f t="shared" si="6"/>
        <v>7.8</v>
      </c>
      <c r="W41" s="99">
        <f t="shared" si="7"/>
        <v>8.3000000000000007</v>
      </c>
      <c r="X41" s="16"/>
    </row>
    <row r="42" spans="1:24" s="4" customFormat="1" x14ac:dyDescent="0.25">
      <c r="A42" s="131" t="s">
        <v>73</v>
      </c>
      <c r="B42" s="51" t="s">
        <v>72</v>
      </c>
      <c r="C42" s="97">
        <f>IF('Indicator Data'!AQ44="No data","x",ROUND(IF('Indicator Data'!AQ44&gt;C$195,0,IF('Indicator Data'!AQ44&lt;C$194,10,(C$195-'Indicator Data'!AQ44)/(C$195-C$194)*10)),1))</f>
        <v>1.5</v>
      </c>
      <c r="D42" s="98">
        <f t="shared" si="0"/>
        <v>1.5</v>
      </c>
      <c r="E42" s="97">
        <f>IF('Indicator Data'!AS44="No data","x",ROUND(IF('Indicator Data'!AS44&gt;E$195,0,IF('Indicator Data'!AS44&lt;E$194,10,(E$195-'Indicator Data'!AS44)/(E$195-E$194)*10)),1))</f>
        <v>4.5999999999999996</v>
      </c>
      <c r="F42" s="97">
        <f>IF('Indicator Data'!AR44="No data","x",ROUND(IF('Indicator Data'!AR44&gt;F$195,0,IF('Indicator Data'!AR44&lt;F$194,10,(F$195-'Indicator Data'!AR44)/(F$195-F$194)*10)),1))</f>
        <v>4.0999999999999996</v>
      </c>
      <c r="G42" s="98">
        <f t="shared" si="1"/>
        <v>4.4000000000000004</v>
      </c>
      <c r="H42" s="99">
        <f t="shared" si="2"/>
        <v>3</v>
      </c>
      <c r="I42" s="97">
        <f>IF('Indicator Data'!AU44="No data","x",ROUND(IF('Indicator Data'!AU44^2&gt;I$195,0,IF('Indicator Data'!AU44^2&lt;I$194,10,(I$195-'Indicator Data'!AU44^2)/(I$195-I$194)*10)),1))</f>
        <v>0.6</v>
      </c>
      <c r="J42" s="97">
        <f>IF(OR('Indicator Data'!AT44=0,'Indicator Data'!AT44="No data"),"x",ROUND(IF('Indicator Data'!AT44&gt;J$195,0,IF('Indicator Data'!AT44&lt;J$194,10,(J$195-'Indicator Data'!AT44)/(J$195-J$194)*10)),1))</f>
        <v>0.1</v>
      </c>
      <c r="K42" s="97">
        <f>IF('Indicator Data'!AV44="No data","x",ROUND(IF('Indicator Data'!AV44&gt;K$195,0,IF('Indicator Data'!AV44&lt;K$194,10,(K$195-'Indicator Data'!AV44)/(K$195-K$194)*10)),1))</f>
        <v>5.0999999999999996</v>
      </c>
      <c r="L42" s="97">
        <f>IF('Indicator Data'!AW44="No data","x",ROUND(IF('Indicator Data'!AW44&gt;L$195,0,IF('Indicator Data'!AW44&lt;L$194,10,(L$195-'Indicator Data'!AW44)/(L$195-L$194)*10)),1))</f>
        <v>2.9</v>
      </c>
      <c r="M42" s="98">
        <f t="shared" si="3"/>
        <v>2.2000000000000002</v>
      </c>
      <c r="N42" s="150">
        <f>IF('Indicator Data'!AX44="No data","x",'Indicator Data'!AX44/'Indicator Data'!BD44*100)</f>
        <v>45.045045045045043</v>
      </c>
      <c r="O42" s="97">
        <f t="shared" si="4"/>
        <v>5.6</v>
      </c>
      <c r="P42" s="97">
        <f>IF('Indicator Data'!AY44="No data","x",ROUND(IF('Indicator Data'!AY44&gt;P$195,0,IF('Indicator Data'!AY44&lt;P$194,10,(P$195-'Indicator Data'!AY44)/(P$195-P$194)*10)),1))</f>
        <v>0.6</v>
      </c>
      <c r="Q42" s="97">
        <f>IF('Indicator Data'!AZ44="No data","x",ROUND(IF('Indicator Data'!AZ44&gt;Q$195,0,IF('Indicator Data'!AZ44&lt;Q$194,10,(Q$195-'Indicator Data'!AZ44)/(Q$195-Q$194)*10)),1))</f>
        <v>0.4</v>
      </c>
      <c r="R42" s="98">
        <f t="shared" si="5"/>
        <v>2.2000000000000002</v>
      </c>
      <c r="S42" s="97">
        <f>IF('Indicator Data'!Y44="No data","x",ROUND(IF('Indicator Data'!Y44&gt;S$195,0,IF('Indicator Data'!Y44&lt;S$194,10,(S$195-'Indicator Data'!Y44)/(S$195-S$194)*10)),1))</f>
        <v>7.2</v>
      </c>
      <c r="T42" s="97">
        <f>IF('Indicator Data'!Z44="No data","x",ROUND(IF('Indicator Data'!Z44&gt;T$195,0,IF('Indicator Data'!Z44&lt;T$194,10,(T$195-'Indicator Data'!Z44)/(T$195-T$194)*10)),1))</f>
        <v>1</v>
      </c>
      <c r="U42" s="97">
        <f>IF('Indicator Data'!AC44="No data","x",ROUND(IF('Indicator Data'!AC44&gt;U$195,0,IF('Indicator Data'!AC44&lt;U$194,10,(U$195-'Indicator Data'!AC44)/(U$195-U$194)*10)),1))</f>
        <v>5.5</v>
      </c>
      <c r="V42" s="98">
        <f t="shared" si="6"/>
        <v>4.5999999999999996</v>
      </c>
      <c r="W42" s="99">
        <f t="shared" si="7"/>
        <v>3</v>
      </c>
      <c r="X42" s="16"/>
    </row>
    <row r="43" spans="1:24" s="4" customFormat="1" x14ac:dyDescent="0.25">
      <c r="A43" s="131" t="s">
        <v>371</v>
      </c>
      <c r="B43" s="51" t="s">
        <v>74</v>
      </c>
      <c r="C43" s="97">
        <f>IF('Indicator Data'!AQ45="No data","x",ROUND(IF('Indicator Data'!AQ45&gt;C$195,0,IF('Indicator Data'!AQ45&lt;C$194,10,(C$195-'Indicator Data'!AQ45)/(C$195-C$194)*10)),1))</f>
        <v>7.8</v>
      </c>
      <c r="D43" s="98">
        <f t="shared" si="0"/>
        <v>7.8</v>
      </c>
      <c r="E43" s="97">
        <f>IF('Indicator Data'!AS45="No data","x",ROUND(IF('Indicator Data'!AS45&gt;E$195,0,IF('Indicator Data'!AS45&lt;E$194,10,(E$195-'Indicator Data'!AS45)/(E$195-E$194)*10)),1))</f>
        <v>6.8</v>
      </c>
      <c r="F43" s="97">
        <f>IF('Indicator Data'!AR45="No data","x",ROUND(IF('Indicator Data'!AR45&gt;F$195,0,IF('Indicator Data'!AR45&lt;F$194,10,(F$195-'Indicator Data'!AR45)/(F$195-F$194)*10)),1))</f>
        <v>7.1</v>
      </c>
      <c r="G43" s="98">
        <f t="shared" si="1"/>
        <v>7</v>
      </c>
      <c r="H43" s="99">
        <f t="shared" si="2"/>
        <v>7.4</v>
      </c>
      <c r="I43" s="97">
        <f>IF('Indicator Data'!AU45="No data","x",ROUND(IF('Indicator Data'!AU45^2&gt;I$195,0,IF('Indicator Data'!AU45^2&lt;I$194,10,(I$195-'Indicator Data'!AU45^2)/(I$195-I$194)*10)),1))</f>
        <v>9.1</v>
      </c>
      <c r="J43" s="97">
        <f>IF(OR('Indicator Data'!AT45=0,'Indicator Data'!AT45="No data"),"x",ROUND(IF('Indicator Data'!AT45&gt;J$195,0,IF('Indicator Data'!AT45&lt;J$194,10,(J$195-'Indicator Data'!AT45)/(J$195-J$194)*10)),1))</f>
        <v>4.4000000000000004</v>
      </c>
      <c r="K43" s="97">
        <f>IF('Indicator Data'!AV45="No data","x",ROUND(IF('Indicator Data'!AV45&gt;K$195,0,IF('Indicator Data'!AV45&lt;K$194,10,(K$195-'Indicator Data'!AV45)/(K$195-K$194)*10)),1))</f>
        <v>8.5</v>
      </c>
      <c r="L43" s="97">
        <f>IF('Indicator Data'!AW45="No data","x",ROUND(IF('Indicator Data'!AW45&gt;L$195,0,IF('Indicator Data'!AW45&lt;L$194,10,(L$195-'Indicator Data'!AW45)/(L$195-L$194)*10)),1))</f>
        <v>4.8</v>
      </c>
      <c r="M43" s="98">
        <f t="shared" si="3"/>
        <v>6.7</v>
      </c>
      <c r="N43" s="150">
        <f>IF('Indicator Data'!AX45="No data","x",'Indicator Data'!AX45/'Indicator Data'!BD45*100)</f>
        <v>10.062893081761008</v>
      </c>
      <c r="O43" s="97">
        <f t="shared" si="4"/>
        <v>9.1</v>
      </c>
      <c r="P43" s="97">
        <f>IF('Indicator Data'!AY45="No data","x",ROUND(IF('Indicator Data'!AY45&gt;P$195,0,IF('Indicator Data'!AY45&lt;P$194,10,(P$195-'Indicator Data'!AY45)/(P$195-P$194)*10)),1))</f>
        <v>8.6</v>
      </c>
      <c r="Q43" s="97">
        <f>IF('Indicator Data'!AZ45="No data","x",ROUND(IF('Indicator Data'!AZ45&gt;Q$195,0,IF('Indicator Data'!AZ45&lt;Q$194,10,(Q$195-'Indicator Data'!AZ45)/(Q$195-Q$194)*10)),1))</f>
        <v>3.6</v>
      </c>
      <c r="R43" s="98">
        <f t="shared" si="5"/>
        <v>7.1</v>
      </c>
      <c r="S43" s="97">
        <f>IF('Indicator Data'!Y45="No data","x",ROUND(IF('Indicator Data'!Y45&gt;S$195,0,IF('Indicator Data'!Y45&lt;S$194,10,(S$195-'Indicator Data'!Y45)/(S$195-S$194)*10)),1))</f>
        <v>9.6</v>
      </c>
      <c r="T43" s="97">
        <f>IF('Indicator Data'!Z45="No data","x",ROUND(IF('Indicator Data'!Z45&gt;T$195,0,IF('Indicator Data'!Z45&lt;T$194,10,(T$195-'Indicator Data'!Z45)/(T$195-T$194)*10)),1))</f>
        <v>9.1999999999999993</v>
      </c>
      <c r="U43" s="97">
        <f>IF('Indicator Data'!AC45="No data","x",ROUND(IF('Indicator Data'!AC45&gt;U$195,0,IF('Indicator Data'!AC45&lt;U$194,10,(U$195-'Indicator Data'!AC45)/(U$195-U$194)*10)),1))</f>
        <v>9.6</v>
      </c>
      <c r="V43" s="98">
        <f t="shared" si="6"/>
        <v>9.5</v>
      </c>
      <c r="W43" s="99">
        <f t="shared" si="7"/>
        <v>7.8</v>
      </c>
      <c r="X43" s="16"/>
    </row>
    <row r="44" spans="1:24" s="4" customFormat="1" x14ac:dyDescent="0.25">
      <c r="A44" s="131" t="s">
        <v>76</v>
      </c>
      <c r="B44" s="51" t="s">
        <v>75</v>
      </c>
      <c r="C44" s="97">
        <f>IF('Indicator Data'!AQ46="No data","x",ROUND(IF('Indicator Data'!AQ46&gt;C$195,0,IF('Indicator Data'!AQ46&lt;C$194,10,(C$195-'Indicator Data'!AQ46)/(C$195-C$194)*10)),1))</f>
        <v>4.4000000000000004</v>
      </c>
      <c r="D44" s="98">
        <f t="shared" si="0"/>
        <v>4.4000000000000004</v>
      </c>
      <c r="E44" s="97">
        <f>IF('Indicator Data'!AS46="No data","x",ROUND(IF('Indicator Data'!AS46&gt;E$195,0,IF('Indicator Data'!AS46&lt;E$194,10,(E$195-'Indicator Data'!AS46)/(E$195-E$194)*10)),1))</f>
        <v>5.2</v>
      </c>
      <c r="F44" s="97">
        <f>IF('Indicator Data'!AR46="No data","x",ROUND(IF('Indicator Data'!AR46&gt;F$195,0,IF('Indicator Data'!AR46&lt;F$194,10,(F$195-'Indicator Data'!AR46)/(F$195-F$194)*10)),1))</f>
        <v>3.6</v>
      </c>
      <c r="G44" s="98">
        <f t="shared" si="1"/>
        <v>4.4000000000000004</v>
      </c>
      <c r="H44" s="99">
        <f t="shared" si="2"/>
        <v>4.4000000000000004</v>
      </c>
      <c r="I44" s="97">
        <f>IF('Indicator Data'!AU46="No data","x",ROUND(IF('Indicator Data'!AU46^2&gt;I$195,0,IF('Indicator Data'!AU46^2&lt;I$194,10,(I$195-'Indicator Data'!AU46^2)/(I$195-I$194)*10)),1))</f>
        <v>0.2</v>
      </c>
      <c r="J44" s="97">
        <f>IF(OR('Indicator Data'!AT46=0,'Indicator Data'!AT46="No data"),"x",ROUND(IF('Indicator Data'!AT46&gt;J$195,0,IF('Indicator Data'!AT46&lt;J$194,10,(J$195-'Indicator Data'!AT46)/(J$195-J$194)*10)),1))</f>
        <v>0</v>
      </c>
      <c r="K44" s="97">
        <f>IF('Indicator Data'!AV46="No data","x",ROUND(IF('Indicator Data'!AV46&gt;K$195,0,IF('Indicator Data'!AV46&lt;K$194,10,(K$195-'Indicator Data'!AV46)/(K$195-K$194)*10)),1))</f>
        <v>3.1</v>
      </c>
      <c r="L44" s="97">
        <f>IF('Indicator Data'!AW46="No data","x",ROUND(IF('Indicator Data'!AW46&gt;L$195,0,IF('Indicator Data'!AW46&lt;L$194,10,(L$195-'Indicator Data'!AW46)/(L$195-L$194)*10)),1))</f>
        <v>4.9000000000000004</v>
      </c>
      <c r="M44" s="98">
        <f t="shared" si="3"/>
        <v>2.1</v>
      </c>
      <c r="N44" s="150">
        <f>IF('Indicator Data'!AX46="No data","x",'Indicator Data'!AX46/'Indicator Data'!BD46*100)</f>
        <v>148.3202287348106</v>
      </c>
      <c r="O44" s="97">
        <f t="shared" si="4"/>
        <v>0</v>
      </c>
      <c r="P44" s="97">
        <f>IF('Indicator Data'!AY46="No data","x",ROUND(IF('Indicator Data'!AY46&gt;P$195,0,IF('Indicator Data'!AY46&lt;P$194,10,(P$195-'Indicator Data'!AY46)/(P$195-P$194)*10)),1))</f>
        <v>0.3</v>
      </c>
      <c r="Q44" s="97">
        <f>IF('Indicator Data'!AZ46="No data","x",ROUND(IF('Indicator Data'!AZ46&gt;Q$195,0,IF('Indicator Data'!AZ46&lt;Q$194,10,(Q$195-'Indicator Data'!AZ46)/(Q$195-Q$194)*10)),1))</f>
        <v>0.1</v>
      </c>
      <c r="R44" s="98">
        <f t="shared" si="5"/>
        <v>0.1</v>
      </c>
      <c r="S44" s="97">
        <f>IF('Indicator Data'!Y46="No data","x",ROUND(IF('Indicator Data'!Y46&gt;S$195,0,IF('Indicator Data'!Y46&lt;S$194,10,(S$195-'Indicator Data'!Y46)/(S$195-S$194)*10)),1))</f>
        <v>2.5</v>
      </c>
      <c r="T44" s="97">
        <f>IF('Indicator Data'!Z46="No data","x",ROUND(IF('Indicator Data'!Z46&gt;T$195,0,IF('Indicator Data'!Z46&lt;T$194,10,(T$195-'Indicator Data'!Z46)/(T$195-T$194)*10)),1))</f>
        <v>1.3</v>
      </c>
      <c r="U44" s="97">
        <f>IF('Indicator Data'!AC46="No data","x",ROUND(IF('Indicator Data'!AC46&gt;U$195,0,IF('Indicator Data'!AC46&lt;U$194,10,(U$195-'Indicator Data'!AC46)/(U$195-U$194)*10)),1))</f>
        <v>5</v>
      </c>
      <c r="V44" s="98">
        <f t="shared" si="6"/>
        <v>2.9</v>
      </c>
      <c r="W44" s="99">
        <f t="shared" si="7"/>
        <v>1.7</v>
      </c>
      <c r="X44" s="16"/>
    </row>
    <row r="45" spans="1:24" s="4" customFormat="1" x14ac:dyDescent="0.25">
      <c r="A45" s="131" t="s">
        <v>78</v>
      </c>
      <c r="B45" s="51" t="s">
        <v>77</v>
      </c>
      <c r="C45" s="97">
        <f>IF('Indicator Data'!AQ47="No data","x",ROUND(IF('Indicator Data'!AQ47&gt;C$195,0,IF('Indicator Data'!AQ47&lt;C$194,10,(C$195-'Indicator Data'!AQ47)/(C$195-C$194)*10)),1))</f>
        <v>2.5</v>
      </c>
      <c r="D45" s="98">
        <f t="shared" si="0"/>
        <v>2.5</v>
      </c>
      <c r="E45" s="97">
        <f>IF('Indicator Data'!AS47="No data","x",ROUND(IF('Indicator Data'!AS47&gt;E$195,0,IF('Indicator Data'!AS47&lt;E$194,10,(E$195-'Indicator Data'!AS47)/(E$195-E$194)*10)),1))</f>
        <v>5.4</v>
      </c>
      <c r="F45" s="97">
        <f>IF('Indicator Data'!AR47="No data","x",ROUND(IF('Indicator Data'!AR47&gt;F$195,0,IF('Indicator Data'!AR47&lt;F$194,10,(F$195-'Indicator Data'!AR47)/(F$195-F$194)*10)),1))</f>
        <v>5.9</v>
      </c>
      <c r="G45" s="98">
        <f t="shared" si="1"/>
        <v>5.7</v>
      </c>
      <c r="H45" s="99">
        <f t="shared" si="2"/>
        <v>4.0999999999999996</v>
      </c>
      <c r="I45" s="97">
        <f>IF('Indicator Data'!AU47="No data","x",ROUND(IF('Indicator Data'!AU47^2&gt;I$195,0,IF('Indicator Data'!AU47^2&lt;I$194,10,(I$195-'Indicator Data'!AU47^2)/(I$195-I$194)*10)),1))</f>
        <v>0</v>
      </c>
      <c r="J45" s="97">
        <f>IF(OR('Indicator Data'!AT47=0,'Indicator Data'!AT47="No data"),"x",ROUND(IF('Indicator Data'!AT47&gt;J$195,0,IF('Indicator Data'!AT47&lt;J$194,10,(J$195-'Indicator Data'!AT47)/(J$195-J$194)*10)),1))</f>
        <v>0</v>
      </c>
      <c r="K45" s="97">
        <f>IF('Indicator Data'!AV47="No data","x",ROUND(IF('Indicator Data'!AV47&gt;K$195,0,IF('Indicator Data'!AV47&lt;K$194,10,(K$195-'Indicator Data'!AV47)/(K$195-K$194)*10)),1))</f>
        <v>7</v>
      </c>
      <c r="L45" s="97">
        <f>IF('Indicator Data'!AW47="No data","x",ROUND(IF('Indicator Data'!AW47&gt;L$195,0,IF('Indicator Data'!AW47&lt;L$194,10,(L$195-'Indicator Data'!AW47)/(L$195-L$194)*10)),1))</f>
        <v>9.1</v>
      </c>
      <c r="M45" s="98">
        <f t="shared" si="3"/>
        <v>4</v>
      </c>
      <c r="N45" s="150">
        <f>IF('Indicator Data'!AX47="No data","x",'Indicator Data'!AX47/'Indicator Data'!BD47*100)</f>
        <v>62.94626080420894</v>
      </c>
      <c r="O45" s="97">
        <f t="shared" si="4"/>
        <v>3.7</v>
      </c>
      <c r="P45" s="97">
        <f>IF('Indicator Data'!AY47="No data","x",ROUND(IF('Indicator Data'!AY47&gt;P$195,0,IF('Indicator Data'!AY47&lt;P$194,10,(P$195-'Indicator Data'!AY47)/(P$195-P$194)*10)),1))</f>
        <v>0.8</v>
      </c>
      <c r="Q45" s="97">
        <f>IF('Indicator Data'!AZ47="No data","x",ROUND(IF('Indicator Data'!AZ47&gt;Q$195,0,IF('Indicator Data'!AZ47&lt;Q$194,10,(Q$195-'Indicator Data'!AZ47)/(Q$195-Q$194)*10)),1))</f>
        <v>1</v>
      </c>
      <c r="R45" s="98">
        <f t="shared" si="5"/>
        <v>1.8</v>
      </c>
      <c r="S45" s="97">
        <f>IF('Indicator Data'!Y47="No data","x",ROUND(IF('Indicator Data'!Y47&gt;S$195,0,IF('Indicator Data'!Y47&lt;S$194,10,(S$195-'Indicator Data'!Y47)/(S$195-S$194)*10)),1))</f>
        <v>0</v>
      </c>
      <c r="T45" s="97">
        <f>IF('Indicator Data'!Z47="No data","x",ROUND(IF('Indicator Data'!Z47&gt;T$195,0,IF('Indicator Data'!Z47&lt;T$194,10,(T$195-'Indicator Data'!Z47)/(T$195-T$194)*10)),1))</f>
        <v>0</v>
      </c>
      <c r="U45" s="97">
        <f>IF('Indicator Data'!AC47="No data","x",ROUND(IF('Indicator Data'!AC47&gt;U$195,0,IF('Indicator Data'!AC47&lt;U$194,10,(U$195-'Indicator Data'!AC47)/(U$195-U$194)*10)),1))</f>
        <v>4</v>
      </c>
      <c r="V45" s="98">
        <f t="shared" si="6"/>
        <v>1.3</v>
      </c>
      <c r="W45" s="99">
        <f t="shared" si="7"/>
        <v>2.4</v>
      </c>
      <c r="X45" s="16"/>
    </row>
    <row r="46" spans="1:24" s="4" customFormat="1" x14ac:dyDescent="0.25">
      <c r="A46" s="131" t="s">
        <v>80</v>
      </c>
      <c r="B46" s="51" t="s">
        <v>79</v>
      </c>
      <c r="C46" s="97" t="str">
        <f>IF('Indicator Data'!AQ48="No data","x",ROUND(IF('Indicator Data'!AQ48&gt;C$195,0,IF('Indicator Data'!AQ48&lt;C$194,10,(C$195-'Indicator Data'!AQ48)/(C$195-C$194)*10)),1))</f>
        <v>x</v>
      </c>
      <c r="D46" s="98" t="str">
        <f t="shared" si="0"/>
        <v>x</v>
      </c>
      <c r="E46" s="97">
        <f>IF('Indicator Data'!AS48="No data","x",ROUND(IF('Indicator Data'!AS48&gt;E$195,0,IF('Indicator Data'!AS48&lt;E$194,10,(E$195-'Indicator Data'!AS48)/(E$195-E$194)*10)),1))</f>
        <v>3.7</v>
      </c>
      <c r="F46" s="97">
        <f>IF('Indicator Data'!AR48="No data","x",ROUND(IF('Indicator Data'!AR48&gt;F$195,0,IF('Indicator Data'!AR48&lt;F$194,10,(F$195-'Indicator Data'!AR48)/(F$195-F$194)*10)),1))</f>
        <v>2.2999999999999998</v>
      </c>
      <c r="G46" s="98">
        <f t="shared" si="1"/>
        <v>3</v>
      </c>
      <c r="H46" s="99">
        <f t="shared" si="2"/>
        <v>3</v>
      </c>
      <c r="I46" s="97">
        <f>IF('Indicator Data'!AU48="No data","x",ROUND(IF('Indicator Data'!AU48^2&gt;I$195,0,IF('Indicator Data'!AU48^2&lt;I$194,10,(I$195-'Indicator Data'!AU48^2)/(I$195-I$194)*10)),1))</f>
        <v>0.3</v>
      </c>
      <c r="J46" s="97">
        <f>IF(OR('Indicator Data'!AT48=0,'Indicator Data'!AT48="No data"),"x",ROUND(IF('Indicator Data'!AT48&gt;J$195,0,IF('Indicator Data'!AT48&lt;J$194,10,(J$195-'Indicator Data'!AT48)/(J$195-J$194)*10)),1))</f>
        <v>0</v>
      </c>
      <c r="K46" s="97">
        <f>IF('Indicator Data'!AV48="No data","x",ROUND(IF('Indicator Data'!AV48&gt;K$195,0,IF('Indicator Data'!AV48&lt;K$194,10,(K$195-'Indicator Data'!AV48)/(K$195-K$194)*10)),1))</f>
        <v>3.1</v>
      </c>
      <c r="L46" s="97">
        <f>IF('Indicator Data'!AW48="No data","x",ROUND(IF('Indicator Data'!AW48&gt;L$195,0,IF('Indicator Data'!AW48&lt;L$194,10,(L$195-'Indicator Data'!AW48)/(L$195-L$194)*10)),1))</f>
        <v>5.3</v>
      </c>
      <c r="M46" s="98">
        <f t="shared" si="3"/>
        <v>2.2000000000000002</v>
      </c>
      <c r="N46" s="150">
        <f>IF('Indicator Data'!AX48="No data","x",'Indicator Data'!AX48/'Indicator Data'!BD48*100)</f>
        <v>205.62770562770564</v>
      </c>
      <c r="O46" s="97">
        <f t="shared" si="4"/>
        <v>0</v>
      </c>
      <c r="P46" s="97">
        <f>IF('Indicator Data'!AY48="No data","x",ROUND(IF('Indicator Data'!AY48&gt;P$195,0,IF('Indicator Data'!AY48&lt;P$194,10,(P$195-'Indicator Data'!AY48)/(P$195-P$194)*10)),1))</f>
        <v>0</v>
      </c>
      <c r="Q46" s="97">
        <f>IF('Indicator Data'!AZ48="No data","x",ROUND(IF('Indicator Data'!AZ48&gt;Q$195,0,IF('Indicator Data'!AZ48&lt;Q$194,10,(Q$195-'Indicator Data'!AZ48)/(Q$195-Q$194)*10)),1))</f>
        <v>0</v>
      </c>
      <c r="R46" s="98">
        <f t="shared" si="5"/>
        <v>0</v>
      </c>
      <c r="S46" s="97">
        <f>IF('Indicator Data'!Y48="No data","x",ROUND(IF('Indicator Data'!Y48&gt;S$195,0,IF('Indicator Data'!Y48&lt;S$194,10,(S$195-'Indicator Data'!Y48)/(S$195-S$194)*10)),1))</f>
        <v>4.2</v>
      </c>
      <c r="T46" s="97">
        <f>IF('Indicator Data'!Z48="No data","x",ROUND(IF('Indicator Data'!Z48&gt;T$195,0,IF('Indicator Data'!Z48&lt;T$194,10,(T$195-'Indicator Data'!Z48)/(T$195-T$194)*10)),1))</f>
        <v>3.3</v>
      </c>
      <c r="U46" s="97">
        <f>IF('Indicator Data'!AC48="No data","x",ROUND(IF('Indicator Data'!AC48&gt;U$195,0,IF('Indicator Data'!AC48&lt;U$194,10,(U$195-'Indicator Data'!AC48)/(U$195-U$194)*10)),1))</f>
        <v>2.7</v>
      </c>
      <c r="V46" s="98">
        <f t="shared" si="6"/>
        <v>3.4</v>
      </c>
      <c r="W46" s="99">
        <f t="shared" si="7"/>
        <v>1.9</v>
      </c>
      <c r="X46" s="16"/>
    </row>
    <row r="47" spans="1:24" s="4" customFormat="1" x14ac:dyDescent="0.25">
      <c r="A47" s="131" t="s">
        <v>82</v>
      </c>
      <c r="B47" s="51" t="s">
        <v>81</v>
      </c>
      <c r="C47" s="97">
        <f>IF('Indicator Data'!AQ49="No data","x",ROUND(IF('Indicator Data'!AQ49&gt;C$195,0,IF('Indicator Data'!AQ49&lt;C$194,10,(C$195-'Indicator Data'!AQ49)/(C$195-C$194)*10)),1))</f>
        <v>2.5</v>
      </c>
      <c r="D47" s="98">
        <f t="shared" si="0"/>
        <v>2.5</v>
      </c>
      <c r="E47" s="97">
        <f>IF('Indicator Data'!AS49="No data","x",ROUND(IF('Indicator Data'!AS49&gt;E$195,0,IF('Indicator Data'!AS49&lt;E$194,10,(E$195-'Indicator Data'!AS49)/(E$195-E$194)*10)),1))</f>
        <v>4.9000000000000004</v>
      </c>
      <c r="F47" s="97">
        <f>IF('Indicator Data'!AR49="No data","x",ROUND(IF('Indicator Data'!AR49&gt;F$195,0,IF('Indicator Data'!AR49&lt;F$194,10,(F$195-'Indicator Data'!AR49)/(F$195-F$194)*10)),1))</f>
        <v>3.2</v>
      </c>
      <c r="G47" s="98">
        <f t="shared" si="1"/>
        <v>4.0999999999999996</v>
      </c>
      <c r="H47" s="99">
        <f t="shared" si="2"/>
        <v>3.3</v>
      </c>
      <c r="I47" s="97" t="str">
        <f>IF('Indicator Data'!AU49="No data","x",ROUND(IF('Indicator Data'!AU49^2&gt;I$195,0,IF('Indicator Data'!AU49^2&lt;I$194,10,(I$195-'Indicator Data'!AU49^2)/(I$195-I$194)*10)),1))</f>
        <v>x</v>
      </c>
      <c r="J47" s="97">
        <f>IF(OR('Indicator Data'!AT49=0,'Indicator Data'!AT49="No data"),"x",ROUND(IF('Indicator Data'!AT49&gt;J$195,0,IF('Indicator Data'!AT49&lt;J$194,10,(J$195-'Indicator Data'!AT49)/(J$195-J$194)*10)),1))</f>
        <v>0</v>
      </c>
      <c r="K47" s="97">
        <f>IF('Indicator Data'!AV49="No data","x",ROUND(IF('Indicator Data'!AV49&gt;K$195,0,IF('Indicator Data'!AV49&lt;K$194,10,(K$195-'Indicator Data'!AV49)/(K$195-K$194)*10)),1))</f>
        <v>2</v>
      </c>
      <c r="L47" s="97">
        <f>IF('Indicator Data'!AW49="No data","x",ROUND(IF('Indicator Data'!AW49&gt;L$195,0,IF('Indicator Data'!AW49&lt;L$194,10,(L$195-'Indicator Data'!AW49)/(L$195-L$194)*10)),1))</f>
        <v>3.6</v>
      </c>
      <c r="M47" s="98">
        <f t="shared" si="3"/>
        <v>1.9</v>
      </c>
      <c r="N47" s="150">
        <f>IF('Indicator Data'!AX49="No data","x",'Indicator Data'!AX49/'Indicator Data'!BD49*100)</f>
        <v>271.87985499741069</v>
      </c>
      <c r="O47" s="97">
        <f t="shared" si="4"/>
        <v>0</v>
      </c>
      <c r="P47" s="97">
        <f>IF('Indicator Data'!AY49="No data","x",ROUND(IF('Indicator Data'!AY49&gt;P$195,0,IF('Indicator Data'!AY49&lt;P$194,10,(P$195-'Indicator Data'!AY49)/(P$195-P$194)*10)),1))</f>
        <v>0.1</v>
      </c>
      <c r="Q47" s="97">
        <f>IF('Indicator Data'!AZ49="No data","x",ROUND(IF('Indicator Data'!AZ49&gt;Q$195,0,IF('Indicator Data'!AZ49&lt;Q$194,10,(Q$195-'Indicator Data'!AZ49)/(Q$195-Q$194)*10)),1))</f>
        <v>0</v>
      </c>
      <c r="R47" s="98">
        <f t="shared" si="5"/>
        <v>0</v>
      </c>
      <c r="S47" s="97">
        <f>IF('Indicator Data'!Y49="No data","x",ROUND(IF('Indicator Data'!Y49&gt;S$195,0,IF('Indicator Data'!Y49&lt;S$194,10,(S$195-'Indicator Data'!Y49)/(S$195-S$194)*10)),1))</f>
        <v>0.9</v>
      </c>
      <c r="T47" s="97">
        <f>IF('Indicator Data'!Z49="No data","x",ROUND(IF('Indicator Data'!Z49&gt;T$195,0,IF('Indicator Data'!Z49&lt;T$194,10,(T$195-'Indicator Data'!Z49)/(T$195-T$194)*10)),1))</f>
        <v>0</v>
      </c>
      <c r="U47" s="97">
        <f>IF('Indicator Data'!AC49="No data","x",ROUND(IF('Indicator Data'!AC49&gt;U$195,0,IF('Indicator Data'!AC49&lt;U$194,10,(U$195-'Indicator Data'!AC49)/(U$195-U$194)*10)),1))</f>
        <v>3.5</v>
      </c>
      <c r="V47" s="98">
        <f t="shared" si="6"/>
        <v>1.5</v>
      </c>
      <c r="W47" s="99">
        <f t="shared" si="7"/>
        <v>1.1000000000000001</v>
      </c>
      <c r="X47" s="16"/>
    </row>
    <row r="48" spans="1:24" s="4" customFormat="1" x14ac:dyDescent="0.25">
      <c r="A48" s="131" t="s">
        <v>84</v>
      </c>
      <c r="B48" s="51" t="s">
        <v>83</v>
      </c>
      <c r="C48" s="97">
        <f>IF('Indicator Data'!AQ50="No data","x",ROUND(IF('Indicator Data'!AQ50&gt;C$195,0,IF('Indicator Data'!AQ50&lt;C$194,10,(C$195-'Indicator Data'!AQ50)/(C$195-C$194)*10)),1))</f>
        <v>2.7</v>
      </c>
      <c r="D48" s="98">
        <f t="shared" si="0"/>
        <v>2.7</v>
      </c>
      <c r="E48" s="97">
        <f>IF('Indicator Data'!AS50="No data","x",ROUND(IF('Indicator Data'!AS50&gt;E$195,0,IF('Indicator Data'!AS50&lt;E$194,10,(E$195-'Indicator Data'!AS50)/(E$195-E$194)*10)),1))</f>
        <v>0.8</v>
      </c>
      <c r="F48" s="97">
        <f>IF('Indicator Data'!AR50="No data","x",ROUND(IF('Indicator Data'!AR50&gt;F$195,0,IF('Indicator Data'!AR50&lt;F$194,10,(F$195-'Indicator Data'!AR50)/(F$195-F$194)*10)),1))</f>
        <v>1.1000000000000001</v>
      </c>
      <c r="G48" s="98">
        <f t="shared" si="1"/>
        <v>1</v>
      </c>
      <c r="H48" s="99">
        <f t="shared" si="2"/>
        <v>1.9</v>
      </c>
      <c r="I48" s="97" t="str">
        <f>IF('Indicator Data'!AU50="No data","x",ROUND(IF('Indicator Data'!AU50^2&gt;I$195,0,IF('Indicator Data'!AU50^2&lt;I$194,10,(I$195-'Indicator Data'!AU50^2)/(I$195-I$194)*10)),1))</f>
        <v>x</v>
      </c>
      <c r="J48" s="97">
        <f>IF(OR('Indicator Data'!AT50=0,'Indicator Data'!AT50="No data"),"x",ROUND(IF('Indicator Data'!AT50&gt;J$195,0,IF('Indicator Data'!AT50&lt;J$194,10,(J$195-'Indicator Data'!AT50)/(J$195-J$194)*10)),1))</f>
        <v>0</v>
      </c>
      <c r="K48" s="97">
        <f>IF('Indicator Data'!AV50="No data","x",ROUND(IF('Indicator Data'!AV50&gt;K$195,0,IF('Indicator Data'!AV50&lt;K$194,10,(K$195-'Indicator Data'!AV50)/(K$195-K$194)*10)),1))</f>
        <v>0.4</v>
      </c>
      <c r="L48" s="97">
        <f>IF('Indicator Data'!AW50="No data","x",ROUND(IF('Indicator Data'!AW50&gt;L$195,0,IF('Indicator Data'!AW50&lt;L$194,10,(L$195-'Indicator Data'!AW50)/(L$195-L$194)*10)),1))</f>
        <v>3.8</v>
      </c>
      <c r="M48" s="98">
        <f t="shared" si="3"/>
        <v>1.4</v>
      </c>
      <c r="N48" s="150">
        <f>IF('Indicator Data'!AX50="No data","x",'Indicator Data'!AX50/'Indicator Data'!BD50*100)</f>
        <v>353.5234503888758</v>
      </c>
      <c r="O48" s="97">
        <f t="shared" si="4"/>
        <v>0</v>
      </c>
      <c r="P48" s="97">
        <f>IF('Indicator Data'!AY50="No data","x",ROUND(IF('Indicator Data'!AY50&gt;P$195,0,IF('Indicator Data'!AY50&lt;P$194,10,(P$195-'Indicator Data'!AY50)/(P$195-P$194)*10)),1))</f>
        <v>0</v>
      </c>
      <c r="Q48" s="97">
        <f>IF('Indicator Data'!AZ50="No data","x",ROUND(IF('Indicator Data'!AZ50&gt;Q$195,0,IF('Indicator Data'!AZ50&lt;Q$194,10,(Q$195-'Indicator Data'!AZ50)/(Q$195-Q$194)*10)),1))</f>
        <v>0</v>
      </c>
      <c r="R48" s="98">
        <f t="shared" si="5"/>
        <v>0</v>
      </c>
      <c r="S48" s="97">
        <f>IF('Indicator Data'!Y50="No data","x",ROUND(IF('Indicator Data'!Y50&gt;S$195,0,IF('Indicator Data'!Y50&lt;S$194,10,(S$195-'Indicator Data'!Y50)/(S$195-S$194)*10)),1))</f>
        <v>1.3</v>
      </c>
      <c r="T48" s="97">
        <f>IF('Indicator Data'!Z50="No data","x",ROUND(IF('Indicator Data'!Z50&gt;T$195,0,IF('Indicator Data'!Z50&lt;T$194,10,(T$195-'Indicator Data'!Z50)/(T$195-T$194)*10)),1))</f>
        <v>2.2999999999999998</v>
      </c>
      <c r="U48" s="97">
        <f>IF('Indicator Data'!AC50="No data","x",ROUND(IF('Indicator Data'!AC50&gt;U$195,0,IF('Indicator Data'!AC50&lt;U$194,10,(U$195-'Indicator Data'!AC50)/(U$195-U$194)*10)),1))</f>
        <v>0</v>
      </c>
      <c r="V48" s="98">
        <f t="shared" si="6"/>
        <v>1.2</v>
      </c>
      <c r="W48" s="99">
        <f t="shared" si="7"/>
        <v>0.9</v>
      </c>
      <c r="X48" s="16"/>
    </row>
    <row r="49" spans="1:24" s="4" customFormat="1" x14ac:dyDescent="0.25">
      <c r="A49" s="131" t="s">
        <v>86</v>
      </c>
      <c r="B49" s="51" t="s">
        <v>85</v>
      </c>
      <c r="C49" s="97">
        <f>IF('Indicator Data'!AQ51="No data","x",ROUND(IF('Indicator Data'!AQ51&gt;C$195,0,IF('Indicator Data'!AQ51&lt;C$194,10,(C$195-'Indicator Data'!AQ51)/(C$195-C$194)*10)),1))</f>
        <v>5.5</v>
      </c>
      <c r="D49" s="98">
        <f t="shared" si="0"/>
        <v>5.5</v>
      </c>
      <c r="E49" s="97">
        <f>IF('Indicator Data'!AS51="No data","x",ROUND(IF('Indicator Data'!AS51&gt;E$195,0,IF('Indicator Data'!AS51&lt;E$194,10,(E$195-'Indicator Data'!AS51)/(E$195-E$194)*10)),1))</f>
        <v>6.6</v>
      </c>
      <c r="F49" s="97">
        <f>IF('Indicator Data'!AR51="No data","x",ROUND(IF('Indicator Data'!AR51&gt;F$195,0,IF('Indicator Data'!AR51&lt;F$194,10,(F$195-'Indicator Data'!AR51)/(F$195-F$194)*10)),1))</f>
        <v>7.4</v>
      </c>
      <c r="G49" s="98">
        <f t="shared" si="1"/>
        <v>7</v>
      </c>
      <c r="H49" s="99">
        <f t="shared" si="2"/>
        <v>6.3</v>
      </c>
      <c r="I49" s="97" t="str">
        <f>IF('Indicator Data'!AU51="No data","x",ROUND(IF('Indicator Data'!AU51^2&gt;I$195,0,IF('Indicator Data'!AU51^2&lt;I$194,10,(I$195-'Indicator Data'!AU51^2)/(I$195-I$194)*10)),1))</f>
        <v>x</v>
      </c>
      <c r="J49" s="97">
        <f>IF(OR('Indicator Data'!AT51=0,'Indicator Data'!AT51="No data"),"x",ROUND(IF('Indicator Data'!AT51&gt;J$195,0,IF('Indicator Data'!AT51&lt;J$194,10,(J$195-'Indicator Data'!AT51)/(J$195-J$194)*10)),1))</f>
        <v>4.7</v>
      </c>
      <c r="K49" s="97">
        <f>IF('Indicator Data'!AV51="No data","x",ROUND(IF('Indicator Data'!AV51&gt;K$195,0,IF('Indicator Data'!AV51&lt;K$194,10,(K$195-'Indicator Data'!AV51)/(K$195-K$194)*10)),1))</f>
        <v>8.9</v>
      </c>
      <c r="L49" s="97">
        <f>IF('Indicator Data'!AW51="No data","x",ROUND(IF('Indicator Data'!AW51&gt;L$195,0,IF('Indicator Data'!AW51&lt;L$194,10,(L$195-'Indicator Data'!AW51)/(L$195-L$194)*10)),1))</f>
        <v>8.6</v>
      </c>
      <c r="M49" s="98">
        <f t="shared" si="3"/>
        <v>7.4</v>
      </c>
      <c r="N49" s="150">
        <f>IF('Indicator Data'!AX51="No data","x",'Indicator Data'!AX51/'Indicator Data'!BD51*100)</f>
        <v>11.216566005176878</v>
      </c>
      <c r="O49" s="97">
        <f t="shared" si="4"/>
        <v>9</v>
      </c>
      <c r="P49" s="97">
        <f>IF('Indicator Data'!AY51="No data","x",ROUND(IF('Indicator Data'!AY51&gt;P$195,0,IF('Indicator Data'!AY51&lt;P$194,10,(P$195-'Indicator Data'!AY51)/(P$195-P$194)*10)),1))</f>
        <v>5.8</v>
      </c>
      <c r="Q49" s="97">
        <f>IF('Indicator Data'!AZ51="No data","x",ROUND(IF('Indicator Data'!AZ51&gt;Q$195,0,IF('Indicator Data'!AZ51&lt;Q$194,10,(Q$195-'Indicator Data'!AZ51)/(Q$195-Q$194)*10)),1))</f>
        <v>2</v>
      </c>
      <c r="R49" s="98">
        <f t="shared" si="5"/>
        <v>5.6</v>
      </c>
      <c r="S49" s="97">
        <f>IF('Indicator Data'!Y51="No data","x",ROUND(IF('Indicator Data'!Y51&gt;S$195,0,IF('Indicator Data'!Y51&lt;S$194,10,(S$195-'Indicator Data'!Y51)/(S$195-S$194)*10)),1))</f>
        <v>9.4</v>
      </c>
      <c r="T49" s="97">
        <f>IF('Indicator Data'!Z51="No data","x",ROUND(IF('Indicator Data'!Z51&gt;T$195,0,IF('Indicator Data'!Z51&lt;T$194,10,(T$195-'Indicator Data'!Z51)/(T$195-T$194)*10)),1))</f>
        <v>7.2</v>
      </c>
      <c r="U49" s="97">
        <f>IF('Indicator Data'!AC51="No data","x",ROUND(IF('Indicator Data'!AC51&gt;U$195,0,IF('Indicator Data'!AC51&lt;U$194,10,(U$195-'Indicator Data'!AC51)/(U$195-U$194)*10)),1))</f>
        <v>9.3000000000000007</v>
      </c>
      <c r="V49" s="98">
        <f t="shared" si="6"/>
        <v>8.6</v>
      </c>
      <c r="W49" s="99">
        <f t="shared" si="7"/>
        <v>7.2</v>
      </c>
      <c r="X49" s="16"/>
    </row>
    <row r="50" spans="1:24" s="4" customFormat="1" x14ac:dyDescent="0.25">
      <c r="A50" s="131" t="s">
        <v>88</v>
      </c>
      <c r="B50" s="51" t="s">
        <v>87</v>
      </c>
      <c r="C50" s="97" t="str">
        <f>IF('Indicator Data'!AQ52="No data","x",ROUND(IF('Indicator Data'!AQ52&gt;C$195,0,IF('Indicator Data'!AQ52&lt;C$194,10,(C$195-'Indicator Data'!AQ52)/(C$195-C$194)*10)),1))</f>
        <v>x</v>
      </c>
      <c r="D50" s="98" t="str">
        <f t="shared" si="0"/>
        <v>x</v>
      </c>
      <c r="E50" s="97">
        <f>IF('Indicator Data'!AS52="No data","x",ROUND(IF('Indicator Data'!AS52&gt;E$195,0,IF('Indicator Data'!AS52&lt;E$194,10,(E$195-'Indicator Data'!AS52)/(E$195-E$194)*10)),1))</f>
        <v>4.2</v>
      </c>
      <c r="F50" s="97">
        <f>IF('Indicator Data'!AR52="No data","x",ROUND(IF('Indicator Data'!AR52&gt;F$195,0,IF('Indicator Data'!AR52&lt;F$194,10,(F$195-'Indicator Data'!AR52)/(F$195-F$194)*10)),1))</f>
        <v>3.6</v>
      </c>
      <c r="G50" s="98">
        <f t="shared" si="1"/>
        <v>3.9</v>
      </c>
      <c r="H50" s="99">
        <f t="shared" si="2"/>
        <v>3.9</v>
      </c>
      <c r="I50" s="97" t="str">
        <f>IF('Indicator Data'!AU52="No data","x",ROUND(IF('Indicator Data'!AU52^2&gt;I$195,0,IF('Indicator Data'!AU52^2&lt;I$194,10,(I$195-'Indicator Data'!AU52^2)/(I$195-I$194)*10)),1))</f>
        <v>x</v>
      </c>
      <c r="J50" s="97">
        <f>IF(OR('Indicator Data'!AT52=0,'Indicator Data'!AT52="No data"),"x",ROUND(IF('Indicator Data'!AT52&gt;J$195,0,IF('Indicator Data'!AT52&lt;J$194,10,(J$195-'Indicator Data'!AT52)/(J$195-J$194)*10)),1))</f>
        <v>0.7</v>
      </c>
      <c r="K50" s="97">
        <f>IF('Indicator Data'!AV52="No data","x",ROUND(IF('Indicator Data'!AV52&gt;K$195,0,IF('Indicator Data'!AV52&lt;K$194,10,(K$195-'Indicator Data'!AV52)/(K$195-K$194)*10)),1))</f>
        <v>3.7</v>
      </c>
      <c r="L50" s="97">
        <f>IF('Indicator Data'!AW52="No data","x",ROUND(IF('Indicator Data'!AW52&gt;L$195,0,IF('Indicator Data'!AW52&lt;L$194,10,(L$195-'Indicator Data'!AW52)/(L$195-L$194)*10)),1))</f>
        <v>3.7</v>
      </c>
      <c r="M50" s="98">
        <f t="shared" si="3"/>
        <v>2.7</v>
      </c>
      <c r="N50" s="150">
        <f>IF('Indicator Data'!AX52="No data","x",'Indicator Data'!AX52/'Indicator Data'!BD52*100)</f>
        <v>133.33333333333331</v>
      </c>
      <c r="O50" s="97">
        <f t="shared" si="4"/>
        <v>0</v>
      </c>
      <c r="P50" s="97">
        <f>IF('Indicator Data'!AY52="No data","x",ROUND(IF('Indicator Data'!AY52&gt;P$195,0,IF('Indicator Data'!AY52&lt;P$194,10,(P$195-'Indicator Data'!AY52)/(P$195-P$194)*10)),1))</f>
        <v>2.1</v>
      </c>
      <c r="Q50" s="97">
        <f>IF('Indicator Data'!AZ52="No data","x",ROUND(IF('Indicator Data'!AZ52&gt;Q$195,0,IF('Indicator Data'!AZ52&lt;Q$194,10,(Q$195-'Indicator Data'!AZ52)/(Q$195-Q$194)*10)),1))</f>
        <v>1.1000000000000001</v>
      </c>
      <c r="R50" s="98">
        <f t="shared" si="5"/>
        <v>1.1000000000000001</v>
      </c>
      <c r="S50" s="97">
        <f>IF('Indicator Data'!Y52="No data","x",ROUND(IF('Indicator Data'!Y52&gt;S$195,0,IF('Indicator Data'!Y52&lt;S$194,10,(S$195-'Indicator Data'!Y52)/(S$195-S$194)*10)),1))</f>
        <v>5.6</v>
      </c>
      <c r="T50" s="97">
        <f>IF('Indicator Data'!Z52="No data","x",ROUND(IF('Indicator Data'!Z52&gt;T$195,0,IF('Indicator Data'!Z52&lt;T$194,10,(T$195-'Indicator Data'!Z52)/(T$195-T$194)*10)),1))</f>
        <v>1.3</v>
      </c>
      <c r="U50" s="97">
        <f>IF('Indicator Data'!AC52="No data","x",ROUND(IF('Indicator Data'!AC52&gt;U$195,0,IF('Indicator Data'!AC52&lt;U$194,10,(U$195-'Indicator Data'!AC52)/(U$195-U$194)*10)),1))</f>
        <v>8.1</v>
      </c>
      <c r="V50" s="98">
        <f t="shared" si="6"/>
        <v>5</v>
      </c>
      <c r="W50" s="99">
        <f t="shared" si="7"/>
        <v>2.9</v>
      </c>
      <c r="X50" s="16"/>
    </row>
    <row r="51" spans="1:24" s="4" customFormat="1" x14ac:dyDescent="0.25">
      <c r="A51" s="131" t="s">
        <v>90</v>
      </c>
      <c r="B51" s="51" t="s">
        <v>89</v>
      </c>
      <c r="C51" s="97">
        <f>IF('Indicator Data'!AQ53="No data","x",ROUND(IF('Indicator Data'!AQ53&gt;C$195,0,IF('Indicator Data'!AQ53&lt;C$194,10,(C$195-'Indicator Data'!AQ53)/(C$195-C$194)*10)),1))</f>
        <v>4.5999999999999996</v>
      </c>
      <c r="D51" s="98">
        <f t="shared" si="0"/>
        <v>4.5999999999999996</v>
      </c>
      <c r="E51" s="97">
        <f>IF('Indicator Data'!AS53="No data","x",ROUND(IF('Indicator Data'!AS53&gt;E$195,0,IF('Indicator Data'!AS53&lt;E$194,10,(E$195-'Indicator Data'!AS53)/(E$195-E$194)*10)),1))</f>
        <v>6.8</v>
      </c>
      <c r="F51" s="97">
        <f>IF('Indicator Data'!AR53="No data","x",ROUND(IF('Indicator Data'!AR53&gt;F$195,0,IF('Indicator Data'!AR53&lt;F$194,10,(F$195-'Indicator Data'!AR53)/(F$195-F$194)*10)),1))</f>
        <v>6</v>
      </c>
      <c r="G51" s="98">
        <f t="shared" si="1"/>
        <v>6.4</v>
      </c>
      <c r="H51" s="99">
        <f t="shared" si="2"/>
        <v>5.5</v>
      </c>
      <c r="I51" s="97">
        <f>IF('Indicator Data'!AU53="No data","x",ROUND(IF('Indicator Data'!AU53^2&gt;I$195,0,IF('Indicator Data'!AU53^2&lt;I$194,10,(I$195-'Indicator Data'!AU53^2)/(I$195-I$194)*10)),1))</f>
        <v>1.9</v>
      </c>
      <c r="J51" s="97">
        <f>IF(OR('Indicator Data'!AT53=0,'Indicator Data'!AT53="No data"),"x",ROUND(IF('Indicator Data'!AT53&gt;J$195,0,IF('Indicator Data'!AT53&lt;J$194,10,(J$195-'Indicator Data'!AT53)/(J$195-J$194)*10)),1))</f>
        <v>0.2</v>
      </c>
      <c r="K51" s="97">
        <f>IF('Indicator Data'!AV53="No data","x",ROUND(IF('Indicator Data'!AV53&gt;K$195,0,IF('Indicator Data'!AV53&lt;K$194,10,(K$195-'Indicator Data'!AV53)/(K$195-K$194)*10)),1))</f>
        <v>5</v>
      </c>
      <c r="L51" s="97">
        <f>IF('Indicator Data'!AW53="No data","x",ROUND(IF('Indicator Data'!AW53&gt;L$195,0,IF('Indicator Data'!AW53&lt;L$194,10,(L$195-'Indicator Data'!AW53)/(L$195-L$194)*10)),1))</f>
        <v>6.2</v>
      </c>
      <c r="M51" s="98">
        <f t="shared" si="3"/>
        <v>3.3</v>
      </c>
      <c r="N51" s="150">
        <f>IF('Indicator Data'!AX53="No data","x",'Indicator Data'!AX53/'Indicator Data'!BD53*100)</f>
        <v>60.016556291390735</v>
      </c>
      <c r="O51" s="97">
        <f t="shared" si="4"/>
        <v>4</v>
      </c>
      <c r="P51" s="97">
        <f>IF('Indicator Data'!AY53="No data","x",ROUND(IF('Indicator Data'!AY53&gt;P$195,0,IF('Indicator Data'!AY53&lt;P$194,10,(P$195-'Indicator Data'!AY53)/(P$195-P$194)*10)),1))</f>
        <v>1.8</v>
      </c>
      <c r="Q51" s="97">
        <f>IF('Indicator Data'!AZ53="No data","x",ROUND(IF('Indicator Data'!AZ53&gt;Q$195,0,IF('Indicator Data'!AZ53&lt;Q$194,10,(Q$195-'Indicator Data'!AZ53)/(Q$195-Q$194)*10)),1))</f>
        <v>3.1</v>
      </c>
      <c r="R51" s="98">
        <f t="shared" si="5"/>
        <v>3</v>
      </c>
      <c r="S51" s="97">
        <f>IF('Indicator Data'!Y53="No data","x",ROUND(IF('Indicator Data'!Y53&gt;S$195,0,IF('Indicator Data'!Y53&lt;S$194,10,(S$195-'Indicator Data'!Y53)/(S$195-S$194)*10)),1))</f>
        <v>6.3</v>
      </c>
      <c r="T51" s="97">
        <f>IF('Indicator Data'!Z53="No data","x",ROUND(IF('Indicator Data'!Z53&gt;T$195,0,IF('Indicator Data'!Z53&lt;T$194,10,(T$195-'Indicator Data'!Z53)/(T$195-T$194)*10)),1))</f>
        <v>2.8</v>
      </c>
      <c r="U51" s="97">
        <f>IF('Indicator Data'!AC53="No data","x",ROUND(IF('Indicator Data'!AC53&gt;U$195,0,IF('Indicator Data'!AC53&lt;U$194,10,(U$195-'Indicator Data'!AC53)/(U$195-U$194)*10)),1))</f>
        <v>8</v>
      </c>
      <c r="V51" s="98">
        <f t="shared" si="6"/>
        <v>5.7</v>
      </c>
      <c r="W51" s="99">
        <f t="shared" si="7"/>
        <v>4</v>
      </c>
      <c r="X51" s="16"/>
    </row>
    <row r="52" spans="1:24" s="4" customFormat="1" x14ac:dyDescent="0.25">
      <c r="A52" s="131" t="s">
        <v>93</v>
      </c>
      <c r="B52" s="51" t="s">
        <v>92</v>
      </c>
      <c r="C52" s="97">
        <f>IF('Indicator Data'!AQ54="No data","x",ROUND(IF('Indicator Data'!AQ54&gt;C$195,0,IF('Indicator Data'!AQ54&lt;C$194,10,(C$195-'Indicator Data'!AQ54)/(C$195-C$194)*10)),1))</f>
        <v>3</v>
      </c>
      <c r="D52" s="98">
        <f t="shared" si="0"/>
        <v>3</v>
      </c>
      <c r="E52" s="97">
        <f>IF('Indicator Data'!AS54="No data","x",ROUND(IF('Indicator Data'!AS54&gt;E$195,0,IF('Indicator Data'!AS54&lt;E$194,10,(E$195-'Indicator Data'!AS54)/(E$195-E$194)*10)),1))</f>
        <v>6.7</v>
      </c>
      <c r="F52" s="97">
        <f>IF('Indicator Data'!AR54="No data","x",ROUND(IF('Indicator Data'!AR54&gt;F$195,0,IF('Indicator Data'!AR54&lt;F$194,10,(F$195-'Indicator Data'!AR54)/(F$195-F$194)*10)),1))</f>
        <v>6</v>
      </c>
      <c r="G52" s="98">
        <f t="shared" si="1"/>
        <v>6.4</v>
      </c>
      <c r="H52" s="99">
        <f t="shared" si="2"/>
        <v>4.7</v>
      </c>
      <c r="I52" s="97">
        <f>IF('Indicator Data'!AU54="No data","x",ROUND(IF('Indicator Data'!AU54^2&gt;I$195,0,IF('Indicator Data'!AU54^2&lt;I$194,10,(I$195-'Indicator Data'!AU54^2)/(I$195-I$194)*10)),1))</f>
        <v>1.4</v>
      </c>
      <c r="J52" s="97">
        <f>IF(OR('Indicator Data'!AT54=0,'Indicator Data'!AT54="No data"),"x",ROUND(IF('Indicator Data'!AT54&gt;J$195,0,IF('Indicator Data'!AT54&lt;J$194,10,(J$195-'Indicator Data'!AT54)/(J$195-J$194)*10)),1))</f>
        <v>0.3</v>
      </c>
      <c r="K52" s="97">
        <f>IF('Indicator Data'!AV54="No data","x",ROUND(IF('Indicator Data'!AV54&gt;K$195,0,IF('Indicator Data'!AV54&lt;K$194,10,(K$195-'Indicator Data'!AV54)/(K$195-K$194)*10)),1))</f>
        <v>5.7</v>
      </c>
      <c r="L52" s="97">
        <f>IF('Indicator Data'!AW54="No data","x",ROUND(IF('Indicator Data'!AW54&gt;L$195,0,IF('Indicator Data'!AW54&lt;L$194,10,(L$195-'Indicator Data'!AW54)/(L$195-L$194)*10)),1))</f>
        <v>4.9000000000000004</v>
      </c>
      <c r="M52" s="98">
        <f t="shared" si="3"/>
        <v>3.1</v>
      </c>
      <c r="N52" s="150">
        <f>IF('Indicator Data'!AX54="No data","x",'Indicator Data'!AX54/'Indicator Data'!BD54*100)</f>
        <v>24.963762280560477</v>
      </c>
      <c r="O52" s="97">
        <f t="shared" si="4"/>
        <v>7.6</v>
      </c>
      <c r="P52" s="97">
        <f>IF('Indicator Data'!AY54="No data","x",ROUND(IF('Indicator Data'!AY54&gt;P$195,0,IF('Indicator Data'!AY54&lt;P$194,10,(P$195-'Indicator Data'!AY54)/(P$195-P$194)*10)),1))</f>
        <v>1.7</v>
      </c>
      <c r="Q52" s="97">
        <f>IF('Indicator Data'!AZ54="No data","x",ROUND(IF('Indicator Data'!AZ54&gt;Q$195,0,IF('Indicator Data'!AZ54&lt;Q$194,10,(Q$195-'Indicator Data'!AZ54)/(Q$195-Q$194)*10)),1))</f>
        <v>2.6</v>
      </c>
      <c r="R52" s="98">
        <f t="shared" si="5"/>
        <v>4</v>
      </c>
      <c r="S52" s="97">
        <f>IF('Indicator Data'!Y54="No data","x",ROUND(IF('Indicator Data'!Y54&gt;S$195,0,IF('Indicator Data'!Y54&lt;S$194,10,(S$195-'Indicator Data'!Y54)/(S$195-S$194)*10)),1))</f>
        <v>5.7</v>
      </c>
      <c r="T52" s="97">
        <f>IF('Indicator Data'!Z54="No data","x",ROUND(IF('Indicator Data'!Z54&gt;T$195,0,IF('Indicator Data'!Z54&lt;T$194,10,(T$195-'Indicator Data'!Z54)/(T$195-T$194)*10)),1))</f>
        <v>3.6</v>
      </c>
      <c r="U52" s="97">
        <f>IF('Indicator Data'!AC54="No data","x",ROUND(IF('Indicator Data'!AC54&gt;U$195,0,IF('Indicator Data'!AC54&lt;U$194,10,(U$195-'Indicator Data'!AC54)/(U$195-U$194)*10)),1))</f>
        <v>7.5</v>
      </c>
      <c r="V52" s="98">
        <f t="shared" si="6"/>
        <v>5.6</v>
      </c>
      <c r="W52" s="99">
        <f t="shared" si="7"/>
        <v>4.2</v>
      </c>
      <c r="X52" s="16"/>
    </row>
    <row r="53" spans="1:24" s="4" customFormat="1" x14ac:dyDescent="0.25">
      <c r="A53" s="131" t="s">
        <v>95</v>
      </c>
      <c r="B53" s="51" t="s">
        <v>94</v>
      </c>
      <c r="C53" s="97">
        <f>IF('Indicator Data'!AQ55="No data","x",ROUND(IF('Indicator Data'!AQ55&gt;C$195,0,IF('Indicator Data'!AQ55&lt;C$194,10,(C$195-'Indicator Data'!AQ55)/(C$195-C$194)*10)),1))</f>
        <v>4.2</v>
      </c>
      <c r="D53" s="98">
        <f t="shared" si="0"/>
        <v>4.2</v>
      </c>
      <c r="E53" s="97">
        <f>IF('Indicator Data'!AS55="No data","x",ROUND(IF('Indicator Data'!AS55&gt;E$195,0,IF('Indicator Data'!AS55&lt;E$194,10,(E$195-'Indicator Data'!AS55)/(E$195-E$194)*10)),1))</f>
        <v>6.3</v>
      </c>
      <c r="F53" s="97">
        <f>IF('Indicator Data'!AR55="No data","x",ROUND(IF('Indicator Data'!AR55&gt;F$195,0,IF('Indicator Data'!AR55&lt;F$194,10,(F$195-'Indicator Data'!AR55)/(F$195-F$194)*10)),1))</f>
        <v>6.8</v>
      </c>
      <c r="G53" s="98">
        <f t="shared" si="1"/>
        <v>6.6</v>
      </c>
      <c r="H53" s="99">
        <f t="shared" si="2"/>
        <v>5.4</v>
      </c>
      <c r="I53" s="97">
        <f>IF('Indicator Data'!AU55="No data","x",ROUND(IF('Indicator Data'!AU55^2&gt;I$195,0,IF('Indicator Data'!AU55^2&lt;I$194,10,(I$195-'Indicator Data'!AU55^2)/(I$195-I$194)*10)),1))</f>
        <v>5</v>
      </c>
      <c r="J53" s="97">
        <f>IF(OR('Indicator Data'!AT55=0,'Indicator Data'!AT55="No data"),"x",ROUND(IF('Indicator Data'!AT55&gt;J$195,0,IF('Indicator Data'!AT55&lt;J$194,10,(J$195-'Indicator Data'!AT55)/(J$195-J$194)*10)),1))</f>
        <v>0</v>
      </c>
      <c r="K53" s="97">
        <f>IF('Indicator Data'!AV55="No data","x",ROUND(IF('Indicator Data'!AV55&gt;K$195,0,IF('Indicator Data'!AV55&lt;K$194,10,(K$195-'Indicator Data'!AV55)/(K$195-K$194)*10)),1))</f>
        <v>6.8</v>
      </c>
      <c r="L53" s="97">
        <f>IF('Indicator Data'!AW55="No data","x",ROUND(IF('Indicator Data'!AW55&gt;L$195,0,IF('Indicator Data'!AW55&lt;L$194,10,(L$195-'Indicator Data'!AW55)/(L$195-L$194)*10)),1))</f>
        <v>4.4000000000000004</v>
      </c>
      <c r="M53" s="98">
        <f t="shared" si="3"/>
        <v>4.0999999999999996</v>
      </c>
      <c r="N53" s="150">
        <f>IF('Indicator Data'!AX55="No data","x",'Indicator Data'!AX55/'Indicator Data'!BD55*100)</f>
        <v>8.3379376161534982</v>
      </c>
      <c r="O53" s="97">
        <f t="shared" si="4"/>
        <v>9.3000000000000007</v>
      </c>
      <c r="P53" s="97">
        <f>IF('Indicator Data'!AY55="No data","x",ROUND(IF('Indicator Data'!AY55&gt;P$195,0,IF('Indicator Data'!AY55&lt;P$194,10,(P$195-'Indicator Data'!AY55)/(P$195-P$194)*10)),1))</f>
        <v>0.6</v>
      </c>
      <c r="Q53" s="97">
        <f>IF('Indicator Data'!AZ55="No data","x",ROUND(IF('Indicator Data'!AZ55&gt;Q$195,0,IF('Indicator Data'!AZ55&lt;Q$194,10,(Q$195-'Indicator Data'!AZ55)/(Q$195-Q$194)*10)),1))</f>
        <v>0.1</v>
      </c>
      <c r="R53" s="98">
        <f t="shared" si="5"/>
        <v>3.3</v>
      </c>
      <c r="S53" s="97">
        <f>IF('Indicator Data'!Y55="No data","x",ROUND(IF('Indicator Data'!Y55&gt;S$195,0,IF('Indicator Data'!Y55&lt;S$194,10,(S$195-'Indicator Data'!Y55)/(S$195-S$194)*10)),1))</f>
        <v>2.9</v>
      </c>
      <c r="T53" s="97">
        <f>IF('Indicator Data'!Z55="No data","x",ROUND(IF('Indicator Data'!Z55&gt;T$195,0,IF('Indicator Data'!Z55&lt;T$194,10,(T$195-'Indicator Data'!Z55)/(T$195-T$194)*10)),1))</f>
        <v>1.5</v>
      </c>
      <c r="U53" s="97">
        <f>IF('Indicator Data'!AC55="No data","x",ROUND(IF('Indicator Data'!AC55&gt;U$195,0,IF('Indicator Data'!AC55&lt;U$194,10,(U$195-'Indicator Data'!AC55)/(U$195-U$194)*10)),1))</f>
        <v>8.3000000000000007</v>
      </c>
      <c r="V53" s="98">
        <f t="shared" si="6"/>
        <v>4.2</v>
      </c>
      <c r="W53" s="99">
        <f t="shared" si="7"/>
        <v>3.9</v>
      </c>
      <c r="X53" s="16"/>
    </row>
    <row r="54" spans="1:24" s="4" customFormat="1" x14ac:dyDescent="0.25">
      <c r="A54" s="131" t="s">
        <v>97</v>
      </c>
      <c r="B54" s="51" t="s">
        <v>96</v>
      </c>
      <c r="C54" s="97">
        <f>IF('Indicator Data'!AQ56="No data","x",ROUND(IF('Indicator Data'!AQ56&gt;C$195,0,IF('Indicator Data'!AQ56&lt;C$194,10,(C$195-'Indicator Data'!AQ56)/(C$195-C$194)*10)),1))</f>
        <v>5.2</v>
      </c>
      <c r="D54" s="98">
        <f t="shared" si="0"/>
        <v>5.2</v>
      </c>
      <c r="E54" s="97">
        <f>IF('Indicator Data'!AS56="No data","x",ROUND(IF('Indicator Data'!AS56&gt;E$195,0,IF('Indicator Data'!AS56&lt;E$194,10,(E$195-'Indicator Data'!AS56)/(E$195-E$194)*10)),1))</f>
        <v>6.1</v>
      </c>
      <c r="F54" s="97">
        <f>IF('Indicator Data'!AR56="No data","x",ROUND(IF('Indicator Data'!AR56&gt;F$195,0,IF('Indicator Data'!AR56&lt;F$194,10,(F$195-'Indicator Data'!AR56)/(F$195-F$194)*10)),1))</f>
        <v>5.3</v>
      </c>
      <c r="G54" s="98">
        <f t="shared" si="1"/>
        <v>5.7</v>
      </c>
      <c r="H54" s="99">
        <f t="shared" si="2"/>
        <v>5.5</v>
      </c>
      <c r="I54" s="97">
        <f>IF('Indicator Data'!AU56="No data","x",ROUND(IF('Indicator Data'!AU56^2&gt;I$195,0,IF('Indicator Data'!AU56^2&lt;I$194,10,(I$195-'Indicator Data'!AU56^2)/(I$195-I$194)*10)),1))</f>
        <v>3</v>
      </c>
      <c r="J54" s="97">
        <f>IF(OR('Indicator Data'!AT56=0,'Indicator Data'!AT56="No data"),"x",ROUND(IF('Indicator Data'!AT56&gt;J$195,0,IF('Indicator Data'!AT56&lt;J$194,10,(J$195-'Indicator Data'!AT56)/(J$195-J$194)*10)),1))</f>
        <v>0.6</v>
      </c>
      <c r="K54" s="97">
        <f>IF('Indicator Data'!AV56="No data","x",ROUND(IF('Indicator Data'!AV56&gt;K$195,0,IF('Indicator Data'!AV56&lt;K$194,10,(K$195-'Indicator Data'!AV56)/(K$195-K$194)*10)),1))</f>
        <v>7</v>
      </c>
      <c r="L54" s="97">
        <f>IF('Indicator Data'!AW56="No data","x",ROUND(IF('Indicator Data'!AW56&gt;L$195,0,IF('Indicator Data'!AW56&lt;L$194,10,(L$195-'Indicator Data'!AW56)/(L$195-L$194)*10)),1))</f>
        <v>2.9</v>
      </c>
      <c r="M54" s="98">
        <f t="shared" si="3"/>
        <v>3.4</v>
      </c>
      <c r="N54" s="150">
        <f>IF('Indicator Data'!AX56="No data","x",'Indicator Data'!AX56/'Indicator Data'!BD56*100)</f>
        <v>53.088803088803097</v>
      </c>
      <c r="O54" s="97">
        <f t="shared" si="4"/>
        <v>4.7</v>
      </c>
      <c r="P54" s="97">
        <f>IF('Indicator Data'!AY56="No data","x",ROUND(IF('Indicator Data'!AY56&gt;P$195,0,IF('Indicator Data'!AY56&lt;P$194,10,(P$195-'Indicator Data'!AY56)/(P$195-P$194)*10)),1))</f>
        <v>2.8</v>
      </c>
      <c r="Q54" s="97">
        <f>IF('Indicator Data'!AZ56="No data","x",ROUND(IF('Indicator Data'!AZ56&gt;Q$195,0,IF('Indicator Data'!AZ56&lt;Q$194,10,(Q$195-'Indicator Data'!AZ56)/(Q$195-Q$194)*10)),1))</f>
        <v>1.2</v>
      </c>
      <c r="R54" s="98">
        <f t="shared" si="5"/>
        <v>2.9</v>
      </c>
      <c r="S54" s="97">
        <f>IF('Indicator Data'!Y56="No data","x",ROUND(IF('Indicator Data'!Y56&gt;S$195,0,IF('Indicator Data'!Y56&lt;S$194,10,(S$195-'Indicator Data'!Y56)/(S$195-S$194)*10)),1))</f>
        <v>6</v>
      </c>
      <c r="T54" s="97">
        <f>IF('Indicator Data'!Z56="No data","x",ROUND(IF('Indicator Data'!Z56&gt;T$195,0,IF('Indicator Data'!Z56&lt;T$194,10,(T$195-'Indicator Data'!Z56)/(T$195-T$194)*10)),1))</f>
        <v>1.3</v>
      </c>
      <c r="U54" s="97">
        <f>IF('Indicator Data'!AC56="No data","x",ROUND(IF('Indicator Data'!AC56&gt;U$195,0,IF('Indicator Data'!AC56&lt;U$194,10,(U$195-'Indicator Data'!AC56)/(U$195-U$194)*10)),1))</f>
        <v>8.3000000000000007</v>
      </c>
      <c r="V54" s="98">
        <f t="shared" si="6"/>
        <v>5.2</v>
      </c>
      <c r="W54" s="99">
        <f t="shared" si="7"/>
        <v>3.8</v>
      </c>
      <c r="X54" s="16"/>
    </row>
    <row r="55" spans="1:24" s="4" customFormat="1" x14ac:dyDescent="0.25">
      <c r="A55" s="131" t="s">
        <v>99</v>
      </c>
      <c r="B55" s="51" t="s">
        <v>98</v>
      </c>
      <c r="C55" s="97" t="str">
        <f>IF('Indicator Data'!AQ57="No data","x",ROUND(IF('Indicator Data'!AQ57&gt;C$195,0,IF('Indicator Data'!AQ57&lt;C$194,10,(C$195-'Indicator Data'!AQ57)/(C$195-C$194)*10)),1))</f>
        <v>x</v>
      </c>
      <c r="D55" s="98" t="str">
        <f t="shared" si="0"/>
        <v>x</v>
      </c>
      <c r="E55" s="97">
        <f>IF('Indicator Data'!AS57="No data","x",ROUND(IF('Indicator Data'!AS57&gt;E$195,0,IF('Indicator Data'!AS57&lt;E$194,10,(E$195-'Indicator Data'!AS57)/(E$195-E$194)*10)),1))</f>
        <v>8.1</v>
      </c>
      <c r="F55" s="97">
        <f>IF('Indicator Data'!AR57="No data","x",ROUND(IF('Indicator Data'!AR57&gt;F$195,0,IF('Indicator Data'!AR57&lt;F$194,10,(F$195-'Indicator Data'!AR57)/(F$195-F$194)*10)),1))</f>
        <v>8.1999999999999993</v>
      </c>
      <c r="G55" s="98">
        <f t="shared" si="1"/>
        <v>8.1999999999999993</v>
      </c>
      <c r="H55" s="99">
        <f t="shared" si="2"/>
        <v>8.1999999999999993</v>
      </c>
      <c r="I55" s="97">
        <f>IF('Indicator Data'!AU57="No data","x",ROUND(IF('Indicator Data'!AU57^2&gt;I$195,0,IF('Indicator Data'!AU57^2&lt;I$194,10,(I$195-'Indicator Data'!AU57^2)/(I$195-I$194)*10)),1))</f>
        <v>1.2</v>
      </c>
      <c r="J55" s="97">
        <f>IF(OR('Indicator Data'!AT57=0,'Indicator Data'!AT57="No data"),"x",ROUND(IF('Indicator Data'!AT57&gt;J$195,0,IF('Indicator Data'!AT57&lt;J$194,10,(J$195-'Indicator Data'!AT57)/(J$195-J$194)*10)),1))</f>
        <v>3.4</v>
      </c>
      <c r="K55" s="97">
        <f>IF('Indicator Data'!AV57="No data","x",ROUND(IF('Indicator Data'!AV57&gt;K$195,0,IF('Indicator Data'!AV57&lt;K$194,10,(K$195-'Indicator Data'!AV57)/(K$195-K$194)*10)),1))</f>
        <v>8.1</v>
      </c>
      <c r="L55" s="97">
        <f>IF('Indicator Data'!AW57="No data","x",ROUND(IF('Indicator Data'!AW57&gt;L$195,0,IF('Indicator Data'!AW57&lt;L$194,10,(L$195-'Indicator Data'!AW57)/(L$195-L$194)*10)),1))</f>
        <v>6.9</v>
      </c>
      <c r="M55" s="98">
        <f t="shared" si="3"/>
        <v>4.9000000000000004</v>
      </c>
      <c r="N55" s="150">
        <f>IF('Indicator Data'!AX57="No data","x",'Indicator Data'!AX57/'Indicator Data'!BD57*100)</f>
        <v>11.408199643493761</v>
      </c>
      <c r="O55" s="97">
        <f t="shared" si="4"/>
        <v>8.9</v>
      </c>
      <c r="P55" s="97">
        <f>IF('Indicator Data'!AY57="No data","x",ROUND(IF('Indicator Data'!AY57&gt;P$195,0,IF('Indicator Data'!AY57&lt;P$194,10,(P$195-'Indicator Data'!AY57)/(P$195-P$194)*10)),1))</f>
        <v>2.8</v>
      </c>
      <c r="Q55" s="97">
        <f>IF('Indicator Data'!AZ57="No data","x",ROUND(IF('Indicator Data'!AZ57&gt;Q$195,0,IF('Indicator Data'!AZ57&lt;Q$194,10,(Q$195-'Indicator Data'!AZ57)/(Q$195-Q$194)*10)),1))</f>
        <v>10</v>
      </c>
      <c r="R55" s="98">
        <f t="shared" si="5"/>
        <v>7.2</v>
      </c>
      <c r="S55" s="97" t="str">
        <f>IF('Indicator Data'!Y57="No data","x",ROUND(IF('Indicator Data'!Y57&gt;S$195,0,IF('Indicator Data'!Y57&lt;S$194,10,(S$195-'Indicator Data'!Y57)/(S$195-S$194)*10)),1))</f>
        <v>x</v>
      </c>
      <c r="T55" s="97">
        <f>IF('Indicator Data'!Z57="No data","x",ROUND(IF('Indicator Data'!Z57&gt;T$195,0,IF('Indicator Data'!Z57&lt;T$194,10,(T$195-'Indicator Data'!Z57)/(T$195-T$194)*10)),1))</f>
        <v>10</v>
      </c>
      <c r="U55" s="97">
        <f>IF('Indicator Data'!AC57="No data","x",ROUND(IF('Indicator Data'!AC57&gt;U$195,0,IF('Indicator Data'!AC57&lt;U$194,10,(U$195-'Indicator Data'!AC57)/(U$195-U$194)*10)),1))</f>
        <v>6.2</v>
      </c>
      <c r="V55" s="98">
        <f t="shared" si="6"/>
        <v>8.1</v>
      </c>
      <c r="W55" s="99">
        <f t="shared" si="7"/>
        <v>6.7</v>
      </c>
      <c r="X55" s="16"/>
    </row>
    <row r="56" spans="1:24" s="4" customFormat="1" x14ac:dyDescent="0.25">
      <c r="A56" s="131" t="s">
        <v>101</v>
      </c>
      <c r="B56" s="51" t="s">
        <v>100</v>
      </c>
      <c r="C56" s="97" t="str">
        <f>IF('Indicator Data'!AQ58="No data","x",ROUND(IF('Indicator Data'!AQ58&gt;C$195,0,IF('Indicator Data'!AQ58&lt;C$194,10,(C$195-'Indicator Data'!AQ58)/(C$195-C$194)*10)),1))</f>
        <v>x</v>
      </c>
      <c r="D56" s="98" t="str">
        <f t="shared" si="0"/>
        <v>x</v>
      </c>
      <c r="E56" s="97">
        <f>IF('Indicator Data'!AS58="No data","x",ROUND(IF('Indicator Data'!AS58&gt;E$195,0,IF('Indicator Data'!AS58&lt;E$194,10,(E$195-'Indicator Data'!AS58)/(E$195-E$194)*10)),1))</f>
        <v>8.1999999999999993</v>
      </c>
      <c r="F56" s="97">
        <f>IF('Indicator Data'!AR58="No data","x",ROUND(IF('Indicator Data'!AR58&gt;F$195,0,IF('Indicator Data'!AR58&lt;F$194,10,(F$195-'Indicator Data'!AR58)/(F$195-F$194)*10)),1))</f>
        <v>8.1</v>
      </c>
      <c r="G56" s="98">
        <f t="shared" si="1"/>
        <v>8.1999999999999993</v>
      </c>
      <c r="H56" s="99">
        <f t="shared" si="2"/>
        <v>8.1999999999999993</v>
      </c>
      <c r="I56" s="97">
        <f>IF('Indicator Data'!AU58="No data","x",ROUND(IF('Indicator Data'!AU58^2&gt;I$195,0,IF('Indicator Data'!AU58^2&lt;I$194,10,(I$195-'Indicator Data'!AU58^2)/(I$195-I$194)*10)),1))</f>
        <v>5.5</v>
      </c>
      <c r="J56" s="97">
        <f>IF(OR('Indicator Data'!AT58=0,'Indicator Data'!AT58="No data"),"x",ROUND(IF('Indicator Data'!AT58&gt;J$195,0,IF('Indicator Data'!AT58&lt;J$194,10,(J$195-'Indicator Data'!AT58)/(J$195-J$194)*10)),1))</f>
        <v>6.4</v>
      </c>
      <c r="K56" s="97">
        <f>IF('Indicator Data'!AV58="No data","x",ROUND(IF('Indicator Data'!AV58&gt;K$195,0,IF('Indicator Data'!AV58&lt;K$194,10,(K$195-'Indicator Data'!AV58)/(K$195-K$194)*10)),1))</f>
        <v>9.9</v>
      </c>
      <c r="L56" s="97">
        <f>IF('Indicator Data'!AW58="No data","x",ROUND(IF('Indicator Data'!AW58&gt;L$195,0,IF('Indicator Data'!AW58&lt;L$194,10,(L$195-'Indicator Data'!AW58)/(L$195-L$194)*10)),1))</f>
        <v>9.9</v>
      </c>
      <c r="M56" s="98">
        <f t="shared" si="3"/>
        <v>7.9</v>
      </c>
      <c r="N56" s="150">
        <f>IF('Indicator Data'!AX58="No data","x",'Indicator Data'!AX58/'Indicator Data'!BD58*100)</f>
        <v>4.6534653465346532</v>
      </c>
      <c r="O56" s="97">
        <f t="shared" si="4"/>
        <v>9.6</v>
      </c>
      <c r="P56" s="97">
        <f>IF('Indicator Data'!AY58="No data","x",ROUND(IF('Indicator Data'!AY58&gt;P$195,0,IF('Indicator Data'!AY58&lt;P$194,10,(P$195-'Indicator Data'!AY58)/(P$195-P$194)*10)),1))</f>
        <v>9.4</v>
      </c>
      <c r="Q56" s="97">
        <f>IF('Indicator Data'!AZ58="No data","x",ROUND(IF('Indicator Data'!AZ58&gt;Q$195,0,IF('Indicator Data'!AZ58&lt;Q$194,10,(Q$195-'Indicator Data'!AZ58)/(Q$195-Q$194)*10)),1))</f>
        <v>8.4</v>
      </c>
      <c r="R56" s="98">
        <f t="shared" si="5"/>
        <v>9.1</v>
      </c>
      <c r="S56" s="97" t="str">
        <f>IF('Indicator Data'!Y58="No data","x",ROUND(IF('Indicator Data'!Y58&gt;S$195,0,IF('Indicator Data'!Y58&lt;S$194,10,(S$195-'Indicator Data'!Y58)/(S$195-S$194)*10)),1))</f>
        <v>x</v>
      </c>
      <c r="T56" s="97">
        <f>IF('Indicator Data'!Z58="No data","x",ROUND(IF('Indicator Data'!Z58&gt;T$195,0,IF('Indicator Data'!Z58&lt;T$194,10,(T$195-'Indicator Data'!Z58)/(T$195-T$194)*10)),1))</f>
        <v>0.8</v>
      </c>
      <c r="U56" s="97">
        <f>IF('Indicator Data'!AC58="No data","x",ROUND(IF('Indicator Data'!AC58&gt;U$195,0,IF('Indicator Data'!AC58&lt;U$194,10,(U$195-'Indicator Data'!AC58)/(U$195-U$194)*10)),1))</f>
        <v>10</v>
      </c>
      <c r="V56" s="98">
        <f t="shared" si="6"/>
        <v>5.4</v>
      </c>
      <c r="W56" s="99">
        <f t="shared" si="7"/>
        <v>7.5</v>
      </c>
      <c r="X56" s="16"/>
    </row>
    <row r="57" spans="1:24" s="4" customFormat="1" x14ac:dyDescent="0.25">
      <c r="A57" s="131" t="s">
        <v>103</v>
      </c>
      <c r="B57" s="51" t="s">
        <v>102</v>
      </c>
      <c r="C57" s="97" t="str">
        <f>IF('Indicator Data'!AQ59="No data","x",ROUND(IF('Indicator Data'!AQ59&gt;C$195,0,IF('Indicator Data'!AQ59&lt;C$194,10,(C$195-'Indicator Data'!AQ59)/(C$195-C$194)*10)),1))</f>
        <v>x</v>
      </c>
      <c r="D57" s="98" t="str">
        <f t="shared" si="0"/>
        <v>x</v>
      </c>
      <c r="E57" s="97">
        <f>IF('Indicator Data'!AS59="No data","x",ROUND(IF('Indicator Data'!AS59&gt;E$195,0,IF('Indicator Data'!AS59&lt;E$194,10,(E$195-'Indicator Data'!AS59)/(E$195-E$194)*10)),1))</f>
        <v>3.1</v>
      </c>
      <c r="F57" s="97">
        <f>IF('Indicator Data'!AR59="No data","x",ROUND(IF('Indicator Data'!AR59&gt;F$195,0,IF('Indicator Data'!AR59&lt;F$194,10,(F$195-'Indicator Data'!AR59)/(F$195-F$194)*10)),1))</f>
        <v>3</v>
      </c>
      <c r="G57" s="98">
        <f t="shared" si="1"/>
        <v>3.1</v>
      </c>
      <c r="H57" s="99">
        <f t="shared" si="2"/>
        <v>3.1</v>
      </c>
      <c r="I57" s="97">
        <f>IF('Indicator Data'!AU59="No data","x",ROUND(IF('Indicator Data'!AU59^2&gt;I$195,0,IF('Indicator Data'!AU59^2&lt;I$194,10,(I$195-'Indicator Data'!AU59^2)/(I$195-I$194)*10)),1))</f>
        <v>0</v>
      </c>
      <c r="J57" s="97">
        <f>IF(OR('Indicator Data'!AT59=0,'Indicator Data'!AT59="No data"),"x",ROUND(IF('Indicator Data'!AT59&gt;J$195,0,IF('Indicator Data'!AT59&lt;J$194,10,(J$195-'Indicator Data'!AT59)/(J$195-J$194)*10)),1))</f>
        <v>0</v>
      </c>
      <c r="K57" s="97">
        <f>IF('Indicator Data'!AV59="No data","x",ROUND(IF('Indicator Data'!AV59&gt;K$195,0,IF('Indicator Data'!AV59&lt;K$194,10,(K$195-'Indicator Data'!AV59)/(K$195-K$194)*10)),1))</f>
        <v>1.6</v>
      </c>
      <c r="L57" s="97">
        <f>IF('Indicator Data'!AW59="No data","x",ROUND(IF('Indicator Data'!AW59&gt;L$195,0,IF('Indicator Data'!AW59&lt;L$194,10,(L$195-'Indicator Data'!AW59)/(L$195-L$194)*10)),1))</f>
        <v>2</v>
      </c>
      <c r="M57" s="98">
        <f t="shared" si="3"/>
        <v>0.9</v>
      </c>
      <c r="N57" s="150">
        <f>IF('Indicator Data'!AX59="No data","x",'Indicator Data'!AX59/'Indicator Data'!BD59*100)</f>
        <v>125.02948808681293</v>
      </c>
      <c r="O57" s="97">
        <f t="shared" si="4"/>
        <v>0</v>
      </c>
      <c r="P57" s="97">
        <f>IF('Indicator Data'!AY59="No data","x",ROUND(IF('Indicator Data'!AY59&gt;P$195,0,IF('Indicator Data'!AY59&lt;P$194,10,(P$195-'Indicator Data'!AY59)/(P$195-P$194)*10)),1))</f>
        <v>0.3</v>
      </c>
      <c r="Q57" s="97">
        <f>IF('Indicator Data'!AZ59="No data","x",ROUND(IF('Indicator Data'!AZ59&gt;Q$195,0,IF('Indicator Data'!AZ59&lt;Q$194,10,(Q$195-'Indicator Data'!AZ59)/(Q$195-Q$194)*10)),1))</f>
        <v>0.1</v>
      </c>
      <c r="R57" s="98">
        <f t="shared" si="5"/>
        <v>0.1</v>
      </c>
      <c r="S57" s="97">
        <f>IF('Indicator Data'!Y59="No data","x",ROUND(IF('Indicator Data'!Y59&gt;S$195,0,IF('Indicator Data'!Y59&lt;S$194,10,(S$195-'Indicator Data'!Y59)/(S$195-S$194)*10)),1))</f>
        <v>1.9</v>
      </c>
      <c r="T57" s="97">
        <f>IF('Indicator Data'!Z59="No data","x",ROUND(IF('Indicator Data'!Z59&gt;T$195,0,IF('Indicator Data'!Z59&lt;T$194,10,(T$195-'Indicator Data'!Z59)/(T$195-T$194)*10)),1))</f>
        <v>1.5</v>
      </c>
      <c r="U57" s="97">
        <f>IF('Indicator Data'!AC59="No data","x",ROUND(IF('Indicator Data'!AC59&gt;U$195,0,IF('Indicator Data'!AC59&lt;U$194,10,(U$195-'Indicator Data'!AC59)/(U$195-U$194)*10)),1))</f>
        <v>5.2</v>
      </c>
      <c r="V57" s="98">
        <f t="shared" si="6"/>
        <v>2.9</v>
      </c>
      <c r="W57" s="99">
        <f t="shared" si="7"/>
        <v>1.3</v>
      </c>
      <c r="X57" s="16"/>
    </row>
    <row r="58" spans="1:24" s="4" customFormat="1" x14ac:dyDescent="0.25">
      <c r="A58" s="131" t="s">
        <v>105</v>
      </c>
      <c r="B58" s="51" t="s">
        <v>104</v>
      </c>
      <c r="C58" s="97">
        <f>IF('Indicator Data'!AQ60="No data","x",ROUND(IF('Indicator Data'!AQ60&gt;C$195,0,IF('Indicator Data'!AQ60&lt;C$194,10,(C$195-'Indicator Data'!AQ60)/(C$195-C$194)*10)),1))</f>
        <v>2.9</v>
      </c>
      <c r="D58" s="98">
        <f t="shared" si="0"/>
        <v>2.9</v>
      </c>
      <c r="E58" s="97">
        <f>IF('Indicator Data'!AS60="No data","x",ROUND(IF('Indicator Data'!AS60&gt;E$195,0,IF('Indicator Data'!AS60&lt;E$194,10,(E$195-'Indicator Data'!AS60)/(E$195-E$194)*10)),1))</f>
        <v>6.7</v>
      </c>
      <c r="F58" s="97">
        <f>IF('Indicator Data'!AR60="No data","x",ROUND(IF('Indicator Data'!AR60&gt;F$195,0,IF('Indicator Data'!AR60&lt;F$194,10,(F$195-'Indicator Data'!AR60)/(F$195-F$194)*10)),1))</f>
        <v>6</v>
      </c>
      <c r="G58" s="98">
        <f t="shared" si="1"/>
        <v>6.4</v>
      </c>
      <c r="H58" s="99">
        <f t="shared" si="2"/>
        <v>4.7</v>
      </c>
      <c r="I58" s="97">
        <f>IF('Indicator Data'!AU60="No data","x",ROUND(IF('Indicator Data'!AU60^2&gt;I$195,0,IF('Indicator Data'!AU60^2&lt;I$194,10,(I$195-'Indicator Data'!AU60^2)/(I$195-I$194)*10)),1))</f>
        <v>9.3000000000000007</v>
      </c>
      <c r="J58" s="97">
        <f>IF(OR('Indicator Data'!AT60=0,'Indicator Data'!AT60="No data"),"x",ROUND(IF('Indicator Data'!AT60&gt;J$195,0,IF('Indicator Data'!AT60&lt;J$194,10,(J$195-'Indicator Data'!AT60)/(J$195-J$194)*10)),1))</f>
        <v>7.3</v>
      </c>
      <c r="K58" s="97">
        <f>IF('Indicator Data'!AV60="No data","x",ROUND(IF('Indicator Data'!AV60&gt;K$195,0,IF('Indicator Data'!AV60&lt;K$194,10,(K$195-'Indicator Data'!AV60)/(K$195-K$194)*10)),1))</f>
        <v>9.6999999999999993</v>
      </c>
      <c r="L58" s="97">
        <f>IF('Indicator Data'!AW60="No data","x",ROUND(IF('Indicator Data'!AW60&gt;L$195,0,IF('Indicator Data'!AW60&lt;L$194,10,(L$195-'Indicator Data'!AW60)/(L$195-L$194)*10)),1))</f>
        <v>8.6</v>
      </c>
      <c r="M58" s="98">
        <f t="shared" si="3"/>
        <v>8.6999999999999993</v>
      </c>
      <c r="N58" s="150">
        <f>IF('Indicator Data'!AX60="No data","x",'Indicator Data'!AX60/'Indicator Data'!BD60*100)</f>
        <v>8.4</v>
      </c>
      <c r="O58" s="97">
        <f t="shared" si="4"/>
        <v>9.3000000000000007</v>
      </c>
      <c r="P58" s="97">
        <f>IF('Indicator Data'!AY60="No data","x",ROUND(IF('Indicator Data'!AY60&gt;P$195,0,IF('Indicator Data'!AY60&lt;P$194,10,(P$195-'Indicator Data'!AY60)/(P$195-P$194)*10)),1))</f>
        <v>8</v>
      </c>
      <c r="Q58" s="97">
        <f>IF('Indicator Data'!AZ60="No data","x",ROUND(IF('Indicator Data'!AZ60&gt;Q$195,0,IF('Indicator Data'!AZ60&lt;Q$194,10,(Q$195-'Indicator Data'!AZ60)/(Q$195-Q$194)*10)),1))</f>
        <v>8.5</v>
      </c>
      <c r="R58" s="98">
        <f t="shared" si="5"/>
        <v>8.6</v>
      </c>
      <c r="S58" s="97">
        <f>IF('Indicator Data'!Y60="No data","x",ROUND(IF('Indicator Data'!Y60&gt;S$195,0,IF('Indicator Data'!Y60&lt;S$194,10,(S$195-'Indicator Data'!Y60)/(S$195-S$194)*10)),1))</f>
        <v>9.9</v>
      </c>
      <c r="T58" s="97">
        <f>IF('Indicator Data'!Z60="No data","x",ROUND(IF('Indicator Data'!Z60&gt;T$195,0,IF('Indicator Data'!Z60&lt;T$194,10,(T$195-'Indicator Data'!Z60)/(T$195-T$194)*10)),1))</f>
        <v>7.4</v>
      </c>
      <c r="U58" s="97">
        <f>IF('Indicator Data'!AC60="No data","x",ROUND(IF('Indicator Data'!AC60&gt;U$195,0,IF('Indicator Data'!AC60&lt;U$194,10,(U$195-'Indicator Data'!AC60)/(U$195-U$194)*10)),1))</f>
        <v>9.9</v>
      </c>
      <c r="V58" s="98">
        <f t="shared" si="6"/>
        <v>9.1</v>
      </c>
      <c r="W58" s="99">
        <f t="shared" si="7"/>
        <v>8.8000000000000007</v>
      </c>
      <c r="X58" s="16"/>
    </row>
    <row r="59" spans="1:24" s="4" customFormat="1" x14ac:dyDescent="0.25">
      <c r="A59" s="131" t="s">
        <v>107</v>
      </c>
      <c r="B59" s="51" t="s">
        <v>106</v>
      </c>
      <c r="C59" s="97">
        <f>IF('Indicator Data'!AQ61="No data","x",ROUND(IF('Indicator Data'!AQ61&gt;C$195,0,IF('Indicator Data'!AQ61&lt;C$194,10,(C$195-'Indicator Data'!AQ61)/(C$195-C$194)*10)),1))</f>
        <v>0.1</v>
      </c>
      <c r="D59" s="98">
        <f t="shared" si="0"/>
        <v>0.1</v>
      </c>
      <c r="E59" s="97" t="str">
        <f>IF('Indicator Data'!AS61="No data","x",ROUND(IF('Indicator Data'!AS61&gt;E$195,0,IF('Indicator Data'!AS61&lt;E$194,10,(E$195-'Indicator Data'!AS61)/(E$195-E$194)*10)),1))</f>
        <v>x</v>
      </c>
      <c r="F59" s="97">
        <f>IF('Indicator Data'!AR61="No data","x",ROUND(IF('Indicator Data'!AR61&gt;F$195,0,IF('Indicator Data'!AR61&lt;F$194,10,(F$195-'Indicator Data'!AR61)/(F$195-F$194)*10)),1))</f>
        <v>6.9</v>
      </c>
      <c r="G59" s="98">
        <f t="shared" si="1"/>
        <v>6.9</v>
      </c>
      <c r="H59" s="99">
        <f t="shared" si="2"/>
        <v>3.5</v>
      </c>
      <c r="I59" s="97" t="str">
        <f>IF('Indicator Data'!AU61="No data","x",ROUND(IF('Indicator Data'!AU61^2&gt;I$195,0,IF('Indicator Data'!AU61^2&lt;I$194,10,(I$195-'Indicator Data'!AU61^2)/(I$195-I$194)*10)),1))</f>
        <v>x</v>
      </c>
      <c r="J59" s="97">
        <f>IF(OR('Indicator Data'!AT61=0,'Indicator Data'!AT61="No data"),"x",ROUND(IF('Indicator Data'!AT61&gt;J$195,0,IF('Indicator Data'!AT61&lt;J$194,10,(J$195-'Indicator Data'!AT61)/(J$195-J$194)*10)),1))</f>
        <v>4.0999999999999996</v>
      </c>
      <c r="K59" s="97">
        <f>IF('Indicator Data'!AV61="No data","x",ROUND(IF('Indicator Data'!AV61&gt;K$195,0,IF('Indicator Data'!AV61&lt;K$194,10,(K$195-'Indicator Data'!AV61)/(K$195-K$194)*10)),1))</f>
        <v>5.8</v>
      </c>
      <c r="L59" s="97">
        <f>IF('Indicator Data'!AW61="No data","x",ROUND(IF('Indicator Data'!AW61&gt;L$195,0,IF('Indicator Data'!AW61&lt;L$194,10,(L$195-'Indicator Data'!AW61)/(L$195-L$194)*10)),1))</f>
        <v>5.2</v>
      </c>
      <c r="M59" s="98">
        <f t="shared" si="3"/>
        <v>5</v>
      </c>
      <c r="N59" s="150">
        <f>IF('Indicator Data'!AX61="No data","x",'Indicator Data'!AX61/'Indicator Data'!BD61*100)</f>
        <v>18.609742747673781</v>
      </c>
      <c r="O59" s="97">
        <f t="shared" si="4"/>
        <v>8.1999999999999993</v>
      </c>
      <c r="P59" s="97">
        <f>IF('Indicator Data'!AY61="No data","x",ROUND(IF('Indicator Data'!AY61&gt;P$195,0,IF('Indicator Data'!AY61&lt;P$194,10,(P$195-'Indicator Data'!AY61)/(P$195-P$194)*10)),1))</f>
        <v>1</v>
      </c>
      <c r="Q59" s="97">
        <f>IF('Indicator Data'!AZ61="No data","x",ROUND(IF('Indicator Data'!AZ61&gt;Q$195,0,IF('Indicator Data'!AZ61&lt;Q$194,10,(Q$195-'Indicator Data'!AZ61)/(Q$195-Q$194)*10)),1))</f>
        <v>0.9</v>
      </c>
      <c r="R59" s="98">
        <f t="shared" si="5"/>
        <v>3.4</v>
      </c>
      <c r="S59" s="97">
        <f>IF('Indicator Data'!Y61="No data","x",ROUND(IF('Indicator Data'!Y61&gt;S$195,0,IF('Indicator Data'!Y61&lt;S$194,10,(S$195-'Indicator Data'!Y61)/(S$195-S$194)*10)),1))</f>
        <v>8.9</v>
      </c>
      <c r="T59" s="97">
        <f>IF('Indicator Data'!Z61="No data","x",ROUND(IF('Indicator Data'!Z61&gt;T$195,0,IF('Indicator Data'!Z61&lt;T$194,10,(T$195-'Indicator Data'!Z61)/(T$195-T$194)*10)),1))</f>
        <v>1.3</v>
      </c>
      <c r="U59" s="97">
        <f>IF('Indicator Data'!AC61="No data","x",ROUND(IF('Indicator Data'!AC61&gt;U$195,0,IF('Indicator Data'!AC61&lt;U$194,10,(U$195-'Indicator Data'!AC61)/(U$195-U$194)*10)),1))</f>
        <v>9.1</v>
      </c>
      <c r="V59" s="98">
        <f t="shared" si="6"/>
        <v>6.4</v>
      </c>
      <c r="W59" s="99">
        <f t="shared" si="7"/>
        <v>4.9000000000000004</v>
      </c>
      <c r="X59" s="16"/>
    </row>
    <row r="60" spans="1:24" s="4" customFormat="1" x14ac:dyDescent="0.25">
      <c r="A60" s="131" t="s">
        <v>109</v>
      </c>
      <c r="B60" s="51" t="s">
        <v>108</v>
      </c>
      <c r="C60" s="97">
        <f>IF('Indicator Data'!AQ62="No data","x",ROUND(IF('Indicator Data'!AQ62&gt;C$195,0,IF('Indicator Data'!AQ62&lt;C$194,10,(C$195-'Indicator Data'!AQ62)/(C$195-C$194)*10)),1))</f>
        <v>2.2000000000000002</v>
      </c>
      <c r="D60" s="98">
        <f t="shared" si="0"/>
        <v>2.2000000000000002</v>
      </c>
      <c r="E60" s="97">
        <f>IF('Indicator Data'!AS62="No data","x",ROUND(IF('Indicator Data'!AS62&gt;E$195,0,IF('Indicator Data'!AS62&lt;E$194,10,(E$195-'Indicator Data'!AS62)/(E$195-E$194)*10)),1))</f>
        <v>1.1000000000000001</v>
      </c>
      <c r="F60" s="97">
        <f>IF('Indicator Data'!AR62="No data","x",ROUND(IF('Indicator Data'!AR62&gt;F$195,0,IF('Indicator Data'!AR62&lt;F$194,10,(F$195-'Indicator Data'!AR62)/(F$195-F$194)*10)),1))</f>
        <v>0.7</v>
      </c>
      <c r="G60" s="98">
        <f t="shared" si="1"/>
        <v>0.9</v>
      </c>
      <c r="H60" s="99">
        <f t="shared" si="2"/>
        <v>1.6</v>
      </c>
      <c r="I60" s="97" t="str">
        <f>IF('Indicator Data'!AU62="No data","x",ROUND(IF('Indicator Data'!AU62^2&gt;I$195,0,IF('Indicator Data'!AU62^2&lt;I$194,10,(I$195-'Indicator Data'!AU62^2)/(I$195-I$194)*10)),1))</f>
        <v>x</v>
      </c>
      <c r="J60" s="97">
        <f>IF(OR('Indicator Data'!AT62=0,'Indicator Data'!AT62="No data"),"x",ROUND(IF('Indicator Data'!AT62&gt;J$195,0,IF('Indicator Data'!AT62&lt;J$194,10,(J$195-'Indicator Data'!AT62)/(J$195-J$194)*10)),1))</f>
        <v>0</v>
      </c>
      <c r="K60" s="97">
        <f>IF('Indicator Data'!AV62="No data","x",ROUND(IF('Indicator Data'!AV62&gt;K$195,0,IF('Indicator Data'!AV62&lt;K$194,10,(K$195-'Indicator Data'!AV62)/(K$195-K$194)*10)),1))</f>
        <v>0.8</v>
      </c>
      <c r="L60" s="97">
        <f>IF('Indicator Data'!AW62="No data","x",ROUND(IF('Indicator Data'!AW62&gt;L$195,0,IF('Indicator Data'!AW62&lt;L$194,10,(L$195-'Indicator Data'!AW62)/(L$195-L$194)*10)),1))</f>
        <v>3.1</v>
      </c>
      <c r="M60" s="98">
        <f t="shared" si="3"/>
        <v>1.3</v>
      </c>
      <c r="N60" s="150">
        <f>IF('Indicator Data'!AX62="No data","x",'Indicator Data'!AX62/'Indicator Data'!BD62*100)</f>
        <v>85.557274013623356</v>
      </c>
      <c r="O60" s="97">
        <f t="shared" si="4"/>
        <v>1.5</v>
      </c>
      <c r="P60" s="97">
        <f>IF('Indicator Data'!AY62="No data","x",ROUND(IF('Indicator Data'!AY62&gt;P$195,0,IF('Indicator Data'!AY62&lt;P$194,10,(P$195-'Indicator Data'!AY62)/(P$195-P$194)*10)),1))</f>
        <v>0.3</v>
      </c>
      <c r="Q60" s="97">
        <f>IF('Indicator Data'!AZ62="No data","x",ROUND(IF('Indicator Data'!AZ62&gt;Q$195,0,IF('Indicator Data'!AZ62&lt;Q$194,10,(Q$195-'Indicator Data'!AZ62)/(Q$195-Q$194)*10)),1))</f>
        <v>0</v>
      </c>
      <c r="R60" s="98">
        <f t="shared" si="5"/>
        <v>0.6</v>
      </c>
      <c r="S60" s="97">
        <f>IF('Indicator Data'!Y62="No data","x",ROUND(IF('Indicator Data'!Y62&gt;S$195,0,IF('Indicator Data'!Y62&lt;S$194,10,(S$195-'Indicator Data'!Y62)/(S$195-S$194)*10)),1))</f>
        <v>2.7</v>
      </c>
      <c r="T60" s="97">
        <f>IF('Indicator Data'!Z62="No data","x",ROUND(IF('Indicator Data'!Z62&gt;T$195,0,IF('Indicator Data'!Z62&lt;T$194,10,(T$195-'Indicator Data'!Z62)/(T$195-T$194)*10)),1))</f>
        <v>0.5</v>
      </c>
      <c r="U60" s="97">
        <f>IF('Indicator Data'!AC62="No data","x",ROUND(IF('Indicator Data'!AC62&gt;U$195,0,IF('Indicator Data'!AC62&lt;U$194,10,(U$195-'Indicator Data'!AC62)/(U$195-U$194)*10)),1))</f>
        <v>0</v>
      </c>
      <c r="V60" s="98">
        <f t="shared" si="6"/>
        <v>1.1000000000000001</v>
      </c>
      <c r="W60" s="99">
        <f t="shared" si="7"/>
        <v>1</v>
      </c>
      <c r="X60" s="16"/>
    </row>
    <row r="61" spans="1:24" s="4" customFormat="1" x14ac:dyDescent="0.25">
      <c r="A61" s="131" t="s">
        <v>111</v>
      </c>
      <c r="B61" s="51" t="s">
        <v>110</v>
      </c>
      <c r="C61" s="97">
        <f>IF('Indicator Data'!AQ63="No data","x",ROUND(IF('Indicator Data'!AQ63&gt;C$195,0,IF('Indicator Data'!AQ63&lt;C$194,10,(C$195-'Indicator Data'!AQ63)/(C$195-C$194)*10)),1))</f>
        <v>2.9</v>
      </c>
      <c r="D61" s="98">
        <f t="shared" si="0"/>
        <v>2.9</v>
      </c>
      <c r="E61" s="97">
        <f>IF('Indicator Data'!AS63="No data","x",ROUND(IF('Indicator Data'!AS63&gt;E$195,0,IF('Indicator Data'!AS63&lt;E$194,10,(E$195-'Indicator Data'!AS63)/(E$195-E$194)*10)),1))</f>
        <v>3.1</v>
      </c>
      <c r="F61" s="97">
        <f>IF('Indicator Data'!AR63="No data","x",ROUND(IF('Indicator Data'!AR63&gt;F$195,0,IF('Indicator Data'!AR63&lt;F$194,10,(F$195-'Indicator Data'!AR63)/(F$195-F$194)*10)),1))</f>
        <v>2.1</v>
      </c>
      <c r="G61" s="98">
        <f t="shared" si="1"/>
        <v>2.6</v>
      </c>
      <c r="H61" s="99">
        <f t="shared" si="2"/>
        <v>2.8</v>
      </c>
      <c r="I61" s="97" t="str">
        <f>IF('Indicator Data'!AU63="No data","x",ROUND(IF('Indicator Data'!AU63^2&gt;I$195,0,IF('Indicator Data'!AU63^2&lt;I$194,10,(I$195-'Indicator Data'!AU63^2)/(I$195-I$194)*10)),1))</f>
        <v>x</v>
      </c>
      <c r="J61" s="97">
        <f>IF(OR('Indicator Data'!AT63=0,'Indicator Data'!AT63="No data"),"x",ROUND(IF('Indicator Data'!AT63&gt;J$195,0,IF('Indicator Data'!AT63&lt;J$194,10,(J$195-'Indicator Data'!AT63)/(J$195-J$194)*10)),1))</f>
        <v>0</v>
      </c>
      <c r="K61" s="97">
        <f>IF('Indicator Data'!AV63="No data","x",ROUND(IF('Indicator Data'!AV63&gt;K$195,0,IF('Indicator Data'!AV63&lt;K$194,10,(K$195-'Indicator Data'!AV63)/(K$195-K$194)*10)),1))</f>
        <v>1.6</v>
      </c>
      <c r="L61" s="97">
        <f>IF('Indicator Data'!AW63="No data","x",ROUND(IF('Indicator Data'!AW63&gt;L$195,0,IF('Indicator Data'!AW63&lt;L$194,10,(L$195-'Indicator Data'!AW63)/(L$195-L$194)*10)),1))</f>
        <v>5.0999999999999996</v>
      </c>
      <c r="M61" s="98">
        <f t="shared" si="3"/>
        <v>2.2000000000000002</v>
      </c>
      <c r="N61" s="150">
        <f>IF('Indicator Data'!AX63="No data","x",'Indicator Data'!AX63/'Indicator Data'!BD63*100)</f>
        <v>255.6330570061717</v>
      </c>
      <c r="O61" s="97">
        <f t="shared" si="4"/>
        <v>0</v>
      </c>
      <c r="P61" s="97">
        <f>IF('Indicator Data'!AY63="No data","x",ROUND(IF('Indicator Data'!AY63&gt;P$195,0,IF('Indicator Data'!AY63&lt;P$194,10,(P$195-'Indicator Data'!AY63)/(P$195-P$194)*10)),1))</f>
        <v>0.1</v>
      </c>
      <c r="Q61" s="97">
        <f>IF('Indicator Data'!AZ63="No data","x",ROUND(IF('Indicator Data'!AZ63&gt;Q$195,0,IF('Indicator Data'!AZ63&lt;Q$194,10,(Q$195-'Indicator Data'!AZ63)/(Q$195-Q$194)*10)),1))</f>
        <v>0</v>
      </c>
      <c r="R61" s="98">
        <f t="shared" si="5"/>
        <v>0</v>
      </c>
      <c r="S61" s="97">
        <f>IF('Indicator Data'!Y63="No data","x",ROUND(IF('Indicator Data'!Y63&gt;S$195,0,IF('Indicator Data'!Y63&lt;S$194,10,(S$195-'Indicator Data'!Y63)/(S$195-S$194)*10)),1))</f>
        <v>2</v>
      </c>
      <c r="T61" s="97">
        <f>IF('Indicator Data'!Z63="No data","x",ROUND(IF('Indicator Data'!Z63&gt;T$195,0,IF('Indicator Data'!Z63&lt;T$194,10,(T$195-'Indicator Data'!Z63)/(T$195-T$194)*10)),1))</f>
        <v>2.2999999999999998</v>
      </c>
      <c r="U61" s="97">
        <f>IF('Indicator Data'!AC63="No data","x",ROUND(IF('Indicator Data'!AC63&gt;U$195,0,IF('Indicator Data'!AC63&lt;U$194,10,(U$195-'Indicator Data'!AC63)/(U$195-U$194)*10)),1))</f>
        <v>0</v>
      </c>
      <c r="V61" s="98">
        <f t="shared" si="6"/>
        <v>1.4</v>
      </c>
      <c r="W61" s="99">
        <f t="shared" si="7"/>
        <v>1.2</v>
      </c>
      <c r="X61" s="16"/>
    </row>
    <row r="62" spans="1:24" s="4" customFormat="1" x14ac:dyDescent="0.25">
      <c r="A62" s="131" t="s">
        <v>113</v>
      </c>
      <c r="B62" s="51" t="s">
        <v>112</v>
      </c>
      <c r="C62" s="97">
        <f>IF('Indicator Data'!AQ64="No data","x",ROUND(IF('Indicator Data'!AQ64&gt;C$195,0,IF('Indicator Data'!AQ64&lt;C$194,10,(C$195-'Indicator Data'!AQ64)/(C$195-C$194)*10)),1))</f>
        <v>6.7</v>
      </c>
      <c r="D62" s="98">
        <f t="shared" si="0"/>
        <v>6.7</v>
      </c>
      <c r="E62" s="97">
        <f>IF('Indicator Data'!AS64="No data","x",ROUND(IF('Indicator Data'!AS64&gt;E$195,0,IF('Indicator Data'!AS64&lt;E$194,10,(E$195-'Indicator Data'!AS64)/(E$195-E$194)*10)),1))</f>
        <v>6.3</v>
      </c>
      <c r="F62" s="97">
        <f>IF('Indicator Data'!AR64="No data","x",ROUND(IF('Indicator Data'!AR64&gt;F$195,0,IF('Indicator Data'!AR64&lt;F$194,10,(F$195-'Indicator Data'!AR64)/(F$195-F$194)*10)),1))</f>
        <v>6.5</v>
      </c>
      <c r="G62" s="98">
        <f t="shared" si="1"/>
        <v>6.4</v>
      </c>
      <c r="H62" s="99">
        <f t="shared" si="2"/>
        <v>6.6</v>
      </c>
      <c r="I62" s="97">
        <f>IF('Indicator Data'!AU64="No data","x",ROUND(IF('Indicator Data'!AU64^2&gt;I$195,0,IF('Indicator Data'!AU64^2&lt;I$194,10,(I$195-'Indicator Data'!AU64^2)/(I$195-I$194)*10)),1))</f>
        <v>3.5</v>
      </c>
      <c r="J62" s="97">
        <f>IF(OR('Indicator Data'!AT64=0,'Indicator Data'!AT64="No data"),"x",ROUND(IF('Indicator Data'!AT64&gt;J$195,0,IF('Indicator Data'!AT64&lt;J$194,10,(J$195-'Indicator Data'!AT64)/(J$195-J$194)*10)),1))</f>
        <v>1.1000000000000001</v>
      </c>
      <c r="K62" s="97">
        <f>IF('Indicator Data'!AV64="No data","x",ROUND(IF('Indicator Data'!AV64&gt;K$195,0,IF('Indicator Data'!AV64&lt;K$194,10,(K$195-'Indicator Data'!AV64)/(K$195-K$194)*10)),1))</f>
        <v>9</v>
      </c>
      <c r="L62" s="97">
        <f>IF('Indicator Data'!AW64="No data","x",ROUND(IF('Indicator Data'!AW64&gt;L$195,0,IF('Indicator Data'!AW64&lt;L$194,10,(L$195-'Indicator Data'!AW64)/(L$195-L$194)*10)),1))</f>
        <v>0</v>
      </c>
      <c r="M62" s="98">
        <f t="shared" si="3"/>
        <v>3.4</v>
      </c>
      <c r="N62" s="150">
        <f>IF('Indicator Data'!AX64="No data","x",'Indicator Data'!AX64/'Indicator Data'!BD64*100)</f>
        <v>1.7464198393293748</v>
      </c>
      <c r="O62" s="97">
        <f t="shared" si="4"/>
        <v>9.9</v>
      </c>
      <c r="P62" s="97">
        <f>IF('Indicator Data'!AY64="No data","x",ROUND(IF('Indicator Data'!AY64&gt;P$195,0,IF('Indicator Data'!AY64&lt;P$194,10,(P$195-'Indicator Data'!AY64)/(P$195-P$194)*10)),1))</f>
        <v>6.5</v>
      </c>
      <c r="Q62" s="97">
        <f>IF('Indicator Data'!AZ64="No data","x",ROUND(IF('Indicator Data'!AZ64&gt;Q$195,0,IF('Indicator Data'!AZ64&lt;Q$194,10,(Q$195-'Indicator Data'!AZ64)/(Q$195-Q$194)*10)),1))</f>
        <v>1.4</v>
      </c>
      <c r="R62" s="98">
        <f t="shared" si="5"/>
        <v>5.9</v>
      </c>
      <c r="S62" s="97" t="str">
        <f>IF('Indicator Data'!Y64="No data","x",ROUND(IF('Indicator Data'!Y64&gt;S$195,0,IF('Indicator Data'!Y64&lt;S$194,10,(S$195-'Indicator Data'!Y64)/(S$195-S$194)*10)),1))</f>
        <v>x</v>
      </c>
      <c r="T62" s="97">
        <f>IF('Indicator Data'!Z64="No data","x",ROUND(IF('Indicator Data'!Z64&gt;T$195,0,IF('Indicator Data'!Z64&lt;T$194,10,(T$195-'Indicator Data'!Z64)/(T$195-T$194)*10)),1))</f>
        <v>9.6999999999999993</v>
      </c>
      <c r="U62" s="97">
        <f>IF('Indicator Data'!AC64="No data","x",ROUND(IF('Indicator Data'!AC64&gt;U$195,0,IF('Indicator Data'!AC64&lt;U$194,10,(U$195-'Indicator Data'!AC64)/(U$195-U$194)*10)),1))</f>
        <v>7.7</v>
      </c>
      <c r="V62" s="98">
        <f t="shared" si="6"/>
        <v>8.6999999999999993</v>
      </c>
      <c r="W62" s="99">
        <f t="shared" si="7"/>
        <v>6</v>
      </c>
      <c r="X62" s="16"/>
    </row>
    <row r="63" spans="1:24" s="4" customFormat="1" x14ac:dyDescent="0.25">
      <c r="A63" s="131" t="s">
        <v>115</v>
      </c>
      <c r="B63" s="51" t="s">
        <v>114</v>
      </c>
      <c r="C63" s="97">
        <f>IF('Indicator Data'!AQ65="No data","x",ROUND(IF('Indicator Data'!AQ65&gt;C$195,0,IF('Indicator Data'!AQ65&lt;C$194,10,(C$195-'Indicator Data'!AQ65)/(C$195-C$194)*10)),1))</f>
        <v>3</v>
      </c>
      <c r="D63" s="98">
        <f t="shared" si="0"/>
        <v>3</v>
      </c>
      <c r="E63" s="97">
        <f>IF('Indicator Data'!AS65="No data","x",ROUND(IF('Indicator Data'!AS65&gt;E$195,0,IF('Indicator Data'!AS65&lt;E$194,10,(E$195-'Indicator Data'!AS65)/(E$195-E$194)*10)),1))</f>
        <v>7.1</v>
      </c>
      <c r="F63" s="97">
        <f>IF('Indicator Data'!AR65="No data","x",ROUND(IF('Indicator Data'!AR65&gt;F$195,0,IF('Indicator Data'!AR65&lt;F$194,10,(F$195-'Indicator Data'!AR65)/(F$195-F$194)*10)),1))</f>
        <v>6.4</v>
      </c>
      <c r="G63" s="98">
        <f t="shared" si="1"/>
        <v>6.8</v>
      </c>
      <c r="H63" s="99">
        <f t="shared" si="2"/>
        <v>4.9000000000000004</v>
      </c>
      <c r="I63" s="97">
        <f>IF('Indicator Data'!AU65="No data","x",ROUND(IF('Indicator Data'!AU65^2&gt;I$195,0,IF('Indicator Data'!AU65^2&lt;I$194,10,(I$195-'Indicator Data'!AU65^2)/(I$195-I$194)*10)),1))</f>
        <v>8</v>
      </c>
      <c r="J63" s="97">
        <f>IF(OR('Indicator Data'!AT65=0,'Indicator Data'!AT65="No data"),"x",ROUND(IF('Indicator Data'!AT65&gt;J$195,0,IF('Indicator Data'!AT65&lt;J$194,10,(J$195-'Indicator Data'!AT65)/(J$195-J$194)*10)),1))</f>
        <v>6.5</v>
      </c>
      <c r="K63" s="97">
        <f>IF('Indicator Data'!AV65="No data","x",ROUND(IF('Indicator Data'!AV65&gt;K$195,0,IF('Indicator Data'!AV65&lt;K$194,10,(K$195-'Indicator Data'!AV65)/(K$195-K$194)*10)),1))</f>
        <v>8.4</v>
      </c>
      <c r="L63" s="97">
        <f>IF('Indicator Data'!AW65="No data","x",ROUND(IF('Indicator Data'!AW65&gt;L$195,0,IF('Indicator Data'!AW65&lt;L$194,10,(L$195-'Indicator Data'!AW65)/(L$195-L$194)*10)),1))</f>
        <v>4.0999999999999996</v>
      </c>
      <c r="M63" s="98">
        <f t="shared" si="3"/>
        <v>6.8</v>
      </c>
      <c r="N63" s="150">
        <f>IF('Indicator Data'!AX65="No data","x",'Indicator Data'!AX65/'Indicator Data'!BD65*100)</f>
        <v>41.501976284584977</v>
      </c>
      <c r="O63" s="97">
        <f t="shared" si="4"/>
        <v>5.9</v>
      </c>
      <c r="P63" s="97">
        <f>IF('Indicator Data'!AY65="No data","x",ROUND(IF('Indicator Data'!AY65&gt;P$195,0,IF('Indicator Data'!AY65&lt;P$194,10,(P$195-'Indicator Data'!AY65)/(P$195-P$194)*10)),1))</f>
        <v>4.5999999999999996</v>
      </c>
      <c r="Q63" s="97">
        <f>IF('Indicator Data'!AZ65="No data","x",ROUND(IF('Indicator Data'!AZ65&gt;Q$195,0,IF('Indicator Data'!AZ65&lt;Q$194,10,(Q$195-'Indicator Data'!AZ65)/(Q$195-Q$194)*10)),1))</f>
        <v>2</v>
      </c>
      <c r="R63" s="98">
        <f t="shared" si="5"/>
        <v>4.2</v>
      </c>
      <c r="S63" s="97">
        <f>IF('Indicator Data'!Y65="No data","x",ROUND(IF('Indicator Data'!Y65&gt;S$195,0,IF('Indicator Data'!Y65&lt;S$194,10,(S$195-'Indicator Data'!Y65)/(S$195-S$194)*10)),1))</f>
        <v>9.9</v>
      </c>
      <c r="T63" s="97">
        <f>IF('Indicator Data'!Z65="No data","x",ROUND(IF('Indicator Data'!Z65&gt;T$195,0,IF('Indicator Data'!Z65&lt;T$194,10,(T$195-'Indicator Data'!Z65)/(T$195-T$194)*10)),1))</f>
        <v>0.8</v>
      </c>
      <c r="U63" s="97">
        <f>IF('Indicator Data'!AC65="No data","x",ROUND(IF('Indicator Data'!AC65&gt;U$195,0,IF('Indicator Data'!AC65&lt;U$194,10,(U$195-'Indicator Data'!AC65)/(U$195-U$194)*10)),1))</f>
        <v>9.8000000000000007</v>
      </c>
      <c r="V63" s="98">
        <f t="shared" si="6"/>
        <v>6.8</v>
      </c>
      <c r="W63" s="99">
        <f t="shared" si="7"/>
        <v>5.9</v>
      </c>
      <c r="X63" s="16"/>
    </row>
    <row r="64" spans="1:24" s="4" customFormat="1" x14ac:dyDescent="0.25">
      <c r="A64" s="131" t="s">
        <v>117</v>
      </c>
      <c r="B64" s="51" t="s">
        <v>116</v>
      </c>
      <c r="C64" s="97">
        <f>IF('Indicator Data'!AQ66="No data","x",ROUND(IF('Indicator Data'!AQ66&gt;C$195,0,IF('Indicator Data'!AQ66&lt;C$194,10,(C$195-'Indicator Data'!AQ66)/(C$195-C$194)*10)),1))</f>
        <v>4.7</v>
      </c>
      <c r="D64" s="98">
        <f t="shared" si="0"/>
        <v>4.7</v>
      </c>
      <c r="E64" s="97">
        <f>IF('Indicator Data'!AS66="No data","x",ROUND(IF('Indicator Data'!AS66&gt;E$195,0,IF('Indicator Data'!AS66&lt;E$194,10,(E$195-'Indicator Data'!AS66)/(E$195-E$194)*10)),1))</f>
        <v>4.8</v>
      </c>
      <c r="F64" s="97">
        <f>IF('Indicator Data'!AR66="No data","x",ROUND(IF('Indicator Data'!AR66&gt;F$195,0,IF('Indicator Data'!AR66&lt;F$194,10,(F$195-'Indicator Data'!AR66)/(F$195-F$194)*10)),1))</f>
        <v>3.9</v>
      </c>
      <c r="G64" s="98">
        <f t="shared" si="1"/>
        <v>4.4000000000000004</v>
      </c>
      <c r="H64" s="99">
        <f t="shared" si="2"/>
        <v>4.5999999999999996</v>
      </c>
      <c r="I64" s="97">
        <f>IF('Indicator Data'!AU66="No data","x",ROUND(IF('Indicator Data'!AU66^2&gt;I$195,0,IF('Indicator Data'!AU66^2&lt;I$194,10,(I$195-'Indicator Data'!AU66^2)/(I$195-I$194)*10)),1))</f>
        <v>0.1</v>
      </c>
      <c r="J64" s="97">
        <f>IF(OR('Indicator Data'!AT66=0,'Indicator Data'!AT66="No data"),"x",ROUND(IF('Indicator Data'!AT66&gt;J$195,0,IF('Indicator Data'!AT66&lt;J$194,10,(J$195-'Indicator Data'!AT66)/(J$195-J$194)*10)),1))</f>
        <v>0</v>
      </c>
      <c r="K64" s="97">
        <f>IF('Indicator Data'!AV66="No data","x",ROUND(IF('Indicator Data'!AV66&gt;K$195,0,IF('Indicator Data'!AV66&lt;K$194,10,(K$195-'Indicator Data'!AV66)/(K$195-K$194)*10)),1))</f>
        <v>5.0999999999999996</v>
      </c>
      <c r="L64" s="97">
        <f>IF('Indicator Data'!AW66="No data","x",ROUND(IF('Indicator Data'!AW66&gt;L$195,0,IF('Indicator Data'!AW66&lt;L$194,10,(L$195-'Indicator Data'!AW66)/(L$195-L$194)*10)),1))</f>
        <v>3.8</v>
      </c>
      <c r="M64" s="98">
        <f t="shared" si="3"/>
        <v>2.2999999999999998</v>
      </c>
      <c r="N64" s="150">
        <f>IF('Indicator Data'!AX66="No data","x",'Indicator Data'!AX66/'Indicator Data'!BD66*100)</f>
        <v>82.026190818822855</v>
      </c>
      <c r="O64" s="97">
        <f t="shared" si="4"/>
        <v>1.8</v>
      </c>
      <c r="P64" s="97">
        <f>IF('Indicator Data'!AY66="No data","x",ROUND(IF('Indicator Data'!AY66&gt;P$195,0,IF('Indicator Data'!AY66&lt;P$194,10,(P$195-'Indicator Data'!AY66)/(P$195-P$194)*10)),1))</f>
        <v>1.5</v>
      </c>
      <c r="Q64" s="97">
        <f>IF('Indicator Data'!AZ66="No data","x",ROUND(IF('Indicator Data'!AZ66&gt;Q$195,0,IF('Indicator Data'!AZ66&lt;Q$194,10,(Q$195-'Indicator Data'!AZ66)/(Q$195-Q$194)*10)),1))</f>
        <v>0</v>
      </c>
      <c r="R64" s="98">
        <f t="shared" si="5"/>
        <v>1.1000000000000001</v>
      </c>
      <c r="S64" s="97">
        <f>IF('Indicator Data'!Y66="No data","x",ROUND(IF('Indicator Data'!Y66&gt;S$195,0,IF('Indicator Data'!Y66&lt;S$194,10,(S$195-'Indicator Data'!Y66)/(S$195-S$194)*10)),1))</f>
        <v>0</v>
      </c>
      <c r="T64" s="97">
        <f>IF('Indicator Data'!Z66="No data","x",ROUND(IF('Indicator Data'!Z66&gt;T$195,0,IF('Indicator Data'!Z66&lt;T$194,10,(T$195-'Indicator Data'!Z66)/(T$195-T$194)*10)),1))</f>
        <v>1.8</v>
      </c>
      <c r="U64" s="97">
        <f>IF('Indicator Data'!AC66="No data","x",ROUND(IF('Indicator Data'!AC66&gt;U$195,0,IF('Indicator Data'!AC66&lt;U$194,10,(U$195-'Indicator Data'!AC66)/(U$195-U$194)*10)),1))</f>
        <v>7.8</v>
      </c>
      <c r="V64" s="98">
        <f t="shared" si="6"/>
        <v>3.2</v>
      </c>
      <c r="W64" s="99">
        <f t="shared" si="7"/>
        <v>2.2000000000000002</v>
      </c>
      <c r="X64" s="16"/>
    </row>
    <row r="65" spans="1:24" s="4" customFormat="1" x14ac:dyDescent="0.25">
      <c r="A65" s="131" t="s">
        <v>119</v>
      </c>
      <c r="B65" s="51" t="s">
        <v>118</v>
      </c>
      <c r="C65" s="97">
        <f>IF('Indicator Data'!AQ67="No data","x",ROUND(IF('Indicator Data'!AQ67&gt;C$195,0,IF('Indicator Data'!AQ67&lt;C$194,10,(C$195-'Indicator Data'!AQ67)/(C$195-C$194)*10)),1))</f>
        <v>2.7</v>
      </c>
      <c r="D65" s="98">
        <f t="shared" si="0"/>
        <v>2.7</v>
      </c>
      <c r="E65" s="97">
        <f>IF('Indicator Data'!AS67="No data","x",ROUND(IF('Indicator Data'!AS67&gt;E$195,0,IF('Indicator Data'!AS67&lt;E$194,10,(E$195-'Indicator Data'!AS67)/(E$195-E$194)*10)),1))</f>
        <v>2.1</v>
      </c>
      <c r="F65" s="97">
        <f>IF('Indicator Data'!AR67="No data","x",ROUND(IF('Indicator Data'!AR67&gt;F$195,0,IF('Indicator Data'!AR67&lt;F$194,10,(F$195-'Indicator Data'!AR67)/(F$195-F$194)*10)),1))</f>
        <v>2</v>
      </c>
      <c r="G65" s="98">
        <f t="shared" si="1"/>
        <v>2.1</v>
      </c>
      <c r="H65" s="99">
        <f t="shared" si="2"/>
        <v>2.4</v>
      </c>
      <c r="I65" s="97" t="str">
        <f>IF('Indicator Data'!AU67="No data","x",ROUND(IF('Indicator Data'!AU67^2&gt;I$195,0,IF('Indicator Data'!AU67^2&lt;I$194,10,(I$195-'Indicator Data'!AU67^2)/(I$195-I$194)*10)),1))</f>
        <v>x</v>
      </c>
      <c r="J65" s="97">
        <f>IF(OR('Indicator Data'!AT67=0,'Indicator Data'!AT67="No data"),"x",ROUND(IF('Indicator Data'!AT67&gt;J$195,0,IF('Indicator Data'!AT67&lt;J$194,10,(J$195-'Indicator Data'!AT67)/(J$195-J$194)*10)),1))</f>
        <v>0</v>
      </c>
      <c r="K65" s="97">
        <f>IF('Indicator Data'!AV67="No data","x",ROUND(IF('Indicator Data'!AV67&gt;K$195,0,IF('Indicator Data'!AV67&lt;K$194,10,(K$195-'Indicator Data'!AV67)/(K$195-K$194)*10)),1))</f>
        <v>1.4</v>
      </c>
      <c r="L65" s="97">
        <f>IF('Indicator Data'!AW67="No data","x",ROUND(IF('Indicator Data'!AW67&gt;L$195,0,IF('Indicator Data'!AW67&lt;L$194,10,(L$195-'Indicator Data'!AW67)/(L$195-L$194)*10)),1))</f>
        <v>4.0999999999999996</v>
      </c>
      <c r="M65" s="98">
        <f t="shared" si="3"/>
        <v>1.8</v>
      </c>
      <c r="N65" s="150">
        <f>IF('Indicator Data'!AX67="No data","x",'Indicator Data'!AX67/'Indicator Data'!BD67*100)</f>
        <v>516.39555899819266</v>
      </c>
      <c r="O65" s="97">
        <f t="shared" si="4"/>
        <v>0</v>
      </c>
      <c r="P65" s="97">
        <f>IF('Indicator Data'!AY67="No data","x",ROUND(IF('Indicator Data'!AY67&gt;P$195,0,IF('Indicator Data'!AY67&lt;P$194,10,(P$195-'Indicator Data'!AY67)/(P$195-P$194)*10)),1))</f>
        <v>0.1</v>
      </c>
      <c r="Q65" s="97">
        <f>IF('Indicator Data'!AZ67="No data","x",ROUND(IF('Indicator Data'!AZ67&gt;Q$195,0,IF('Indicator Data'!AZ67&lt;Q$194,10,(Q$195-'Indicator Data'!AZ67)/(Q$195-Q$194)*10)),1))</f>
        <v>0</v>
      </c>
      <c r="R65" s="98">
        <f t="shared" si="5"/>
        <v>0</v>
      </c>
      <c r="S65" s="97">
        <f>IF('Indicator Data'!Y67="No data","x",ROUND(IF('Indicator Data'!Y67&gt;S$195,0,IF('Indicator Data'!Y67&lt;S$194,10,(S$195-'Indicator Data'!Y67)/(S$195-S$194)*10)),1))</f>
        <v>0.3</v>
      </c>
      <c r="T65" s="97">
        <f>IF('Indicator Data'!Z67="No data","x",ROUND(IF('Indicator Data'!Z67&gt;T$195,0,IF('Indicator Data'!Z67&lt;T$194,10,(T$195-'Indicator Data'!Z67)/(T$195-T$194)*10)),1))</f>
        <v>0.5</v>
      </c>
      <c r="U65" s="97">
        <f>IF('Indicator Data'!AC67="No data","x",ROUND(IF('Indicator Data'!AC67&gt;U$195,0,IF('Indicator Data'!AC67&lt;U$194,10,(U$195-'Indicator Data'!AC67)/(U$195-U$194)*10)),1))</f>
        <v>0</v>
      </c>
      <c r="V65" s="98">
        <f t="shared" si="6"/>
        <v>0.3</v>
      </c>
      <c r="W65" s="99">
        <f t="shared" si="7"/>
        <v>0.7</v>
      </c>
      <c r="X65" s="16"/>
    </row>
    <row r="66" spans="1:24" s="4" customFormat="1" x14ac:dyDescent="0.25">
      <c r="A66" s="131" t="s">
        <v>121</v>
      </c>
      <c r="B66" s="51" t="s">
        <v>120</v>
      </c>
      <c r="C66" s="97">
        <f>IF('Indicator Data'!AQ68="No data","x",ROUND(IF('Indicator Data'!AQ68&gt;C$195,0,IF('Indicator Data'!AQ68&lt;C$194,10,(C$195-'Indicator Data'!AQ68)/(C$195-C$194)*10)),1))</f>
        <v>3.4</v>
      </c>
      <c r="D66" s="98">
        <f t="shared" si="0"/>
        <v>3.4</v>
      </c>
      <c r="E66" s="97">
        <f>IF('Indicator Data'!AS68="No data","x",ROUND(IF('Indicator Data'!AS68&gt;E$195,0,IF('Indicator Data'!AS68&lt;E$194,10,(E$195-'Indicator Data'!AS68)/(E$195-E$194)*10)),1))</f>
        <v>5.2</v>
      </c>
      <c r="F66" s="97">
        <f>IF('Indicator Data'!AR68="No data","x",ROUND(IF('Indicator Data'!AR68&gt;F$195,0,IF('Indicator Data'!AR68&lt;F$194,10,(F$195-'Indicator Data'!AR68)/(F$195-F$194)*10)),1))</f>
        <v>5.2</v>
      </c>
      <c r="G66" s="98">
        <f t="shared" si="1"/>
        <v>5.2</v>
      </c>
      <c r="H66" s="99">
        <f t="shared" si="2"/>
        <v>4.3</v>
      </c>
      <c r="I66" s="97">
        <f>IF('Indicator Data'!AU68="No data","x",ROUND(IF('Indicator Data'!AU68^2&gt;I$195,0,IF('Indicator Data'!AU68^2&lt;I$194,10,(I$195-'Indicator Data'!AU68^2)/(I$195-I$194)*10)),1))</f>
        <v>5.4</v>
      </c>
      <c r="J66" s="97">
        <f>IF(OR('Indicator Data'!AT68=0,'Indicator Data'!AT68="No data"),"x",ROUND(IF('Indicator Data'!AT68&gt;J$195,0,IF('Indicator Data'!AT68&lt;J$194,10,(J$195-'Indicator Data'!AT68)/(J$195-J$194)*10)),1))</f>
        <v>3.6</v>
      </c>
      <c r="K66" s="97">
        <f>IF('Indicator Data'!AV68="No data","x",ROUND(IF('Indicator Data'!AV68&gt;K$195,0,IF('Indicator Data'!AV68&lt;K$194,10,(K$195-'Indicator Data'!AV68)/(K$195-K$194)*10)),1))</f>
        <v>8.1</v>
      </c>
      <c r="L66" s="97">
        <f>IF('Indicator Data'!AW68="No data","x",ROUND(IF('Indicator Data'!AW68&gt;L$195,0,IF('Indicator Data'!AW68&lt;L$194,10,(L$195-'Indicator Data'!AW68)/(L$195-L$194)*10)),1))</f>
        <v>4.4000000000000004</v>
      </c>
      <c r="M66" s="98">
        <f t="shared" si="3"/>
        <v>5.4</v>
      </c>
      <c r="N66" s="150">
        <f>IF('Indicator Data'!AX68="No data","x",'Indicator Data'!AX68/'Indicator Data'!BD68*100)</f>
        <v>18.458293047376287</v>
      </c>
      <c r="O66" s="97">
        <f t="shared" si="4"/>
        <v>8.1999999999999993</v>
      </c>
      <c r="P66" s="97">
        <f>IF('Indicator Data'!AY68="No data","x",ROUND(IF('Indicator Data'!AY68&gt;P$195,0,IF('Indicator Data'!AY68&lt;P$194,10,(P$195-'Indicator Data'!AY68)/(P$195-P$194)*10)),1))</f>
        <v>9.5</v>
      </c>
      <c r="Q66" s="97">
        <f>IF('Indicator Data'!AZ68="No data","x",ROUND(IF('Indicator Data'!AZ68&gt;Q$195,0,IF('Indicator Data'!AZ68&lt;Q$194,10,(Q$195-'Indicator Data'!AZ68)/(Q$195-Q$194)*10)),1))</f>
        <v>2.2999999999999998</v>
      </c>
      <c r="R66" s="98">
        <f t="shared" si="5"/>
        <v>6.7</v>
      </c>
      <c r="S66" s="97">
        <f>IF('Indicator Data'!Y68="No data","x",ROUND(IF('Indicator Data'!Y68&gt;S$195,0,IF('Indicator Data'!Y68&lt;S$194,10,(S$195-'Indicator Data'!Y68)/(S$195-S$194)*10)),1))</f>
        <v>9.8000000000000007</v>
      </c>
      <c r="T66" s="97">
        <f>IF('Indicator Data'!Z68="No data","x",ROUND(IF('Indicator Data'!Z68&gt;T$195,0,IF('Indicator Data'!Z68&lt;T$194,10,(T$195-'Indicator Data'!Z68)/(T$195-T$194)*10)),1))</f>
        <v>1.8</v>
      </c>
      <c r="U66" s="97">
        <f>IF('Indicator Data'!AC68="No data","x",ROUND(IF('Indicator Data'!AC68&gt;U$195,0,IF('Indicator Data'!AC68&lt;U$194,10,(U$195-'Indicator Data'!AC68)/(U$195-U$194)*10)),1))</f>
        <v>9.4</v>
      </c>
      <c r="V66" s="98">
        <f t="shared" si="6"/>
        <v>7</v>
      </c>
      <c r="W66" s="99">
        <f t="shared" si="7"/>
        <v>6.4</v>
      </c>
      <c r="X66" s="16"/>
    </row>
    <row r="67" spans="1:24" s="4" customFormat="1" x14ac:dyDescent="0.25">
      <c r="A67" s="131" t="s">
        <v>123</v>
      </c>
      <c r="B67" s="51" t="s">
        <v>122</v>
      </c>
      <c r="C67" s="97">
        <f>IF('Indicator Data'!AQ69="No data","x",ROUND(IF('Indicator Data'!AQ69&gt;C$195,0,IF('Indicator Data'!AQ69&lt;C$194,10,(C$195-'Indicator Data'!AQ69)/(C$195-C$194)*10)),1))</f>
        <v>2.2999999999999998</v>
      </c>
      <c r="D67" s="98">
        <f t="shared" si="0"/>
        <v>2.2999999999999998</v>
      </c>
      <c r="E67" s="97">
        <f>IF('Indicator Data'!AS69="No data","x",ROUND(IF('Indicator Data'!AS69&gt;E$195,0,IF('Indicator Data'!AS69&lt;E$194,10,(E$195-'Indicator Data'!AS69)/(E$195-E$194)*10)),1))</f>
        <v>5.7</v>
      </c>
      <c r="F67" s="97">
        <f>IF('Indicator Data'!AR69="No data","x",ROUND(IF('Indicator Data'!AR69&gt;F$195,0,IF('Indicator Data'!AR69&lt;F$194,10,(F$195-'Indicator Data'!AR69)/(F$195-F$194)*10)),1))</f>
        <v>4.0999999999999996</v>
      </c>
      <c r="G67" s="98">
        <f t="shared" si="1"/>
        <v>4.9000000000000004</v>
      </c>
      <c r="H67" s="99">
        <f t="shared" si="2"/>
        <v>3.6</v>
      </c>
      <c r="I67" s="97">
        <f>IF('Indicator Data'!AU69="No data","x",ROUND(IF('Indicator Data'!AU69^2&gt;I$195,0,IF('Indicator Data'!AU69^2&lt;I$194,10,(I$195-'Indicator Data'!AU69^2)/(I$195-I$194)*10)),1))</f>
        <v>0.6</v>
      </c>
      <c r="J67" s="97">
        <f>IF(OR('Indicator Data'!AT69=0,'Indicator Data'!AT69="No data"),"x",ROUND(IF('Indicator Data'!AT69&gt;J$195,0,IF('Indicator Data'!AT69&lt;J$194,10,(J$195-'Indicator Data'!AT69)/(J$195-J$194)*10)),1))</f>
        <v>0</v>
      </c>
      <c r="K67" s="97">
        <f>IF('Indicator Data'!AV69="No data","x",ROUND(IF('Indicator Data'!AV69&gt;K$195,0,IF('Indicator Data'!AV69&lt;K$194,10,(K$195-'Indicator Data'!AV69)/(K$195-K$194)*10)),1))</f>
        <v>3.7</v>
      </c>
      <c r="L67" s="97">
        <f>IF('Indicator Data'!AW69="No data","x",ROUND(IF('Indicator Data'!AW69&gt;L$195,0,IF('Indicator Data'!AW69&lt;L$194,10,(L$195-'Indicator Data'!AW69)/(L$195-L$194)*10)),1))</f>
        <v>4.4000000000000004</v>
      </c>
      <c r="M67" s="98">
        <f t="shared" si="3"/>
        <v>2.2000000000000002</v>
      </c>
      <c r="N67" s="150">
        <f>IF('Indicator Data'!AX69="No data","x",'Indicator Data'!AX69/'Indicator Data'!BD69*100)</f>
        <v>131.88518231186967</v>
      </c>
      <c r="O67" s="97">
        <f t="shared" si="4"/>
        <v>0</v>
      </c>
      <c r="P67" s="97">
        <f>IF('Indicator Data'!AY69="No data","x",ROUND(IF('Indicator Data'!AY69&gt;P$195,0,IF('Indicator Data'!AY69&lt;P$194,10,(P$195-'Indicator Data'!AY69)/(P$195-P$194)*10)),1))</f>
        <v>0.1</v>
      </c>
      <c r="Q67" s="97">
        <f>IF('Indicator Data'!AZ69="No data","x",ROUND(IF('Indicator Data'!AZ69&gt;Q$195,0,IF('Indicator Data'!AZ69&lt;Q$194,10,(Q$195-'Indicator Data'!AZ69)/(Q$195-Q$194)*10)),1))</f>
        <v>0</v>
      </c>
      <c r="R67" s="98">
        <f t="shared" si="5"/>
        <v>0</v>
      </c>
      <c r="S67" s="97">
        <f>IF('Indicator Data'!Y69="No data","x",ROUND(IF('Indicator Data'!Y69&gt;S$195,0,IF('Indicator Data'!Y69&lt;S$194,10,(S$195-'Indicator Data'!Y69)/(S$195-S$194)*10)),1))</f>
        <v>0</v>
      </c>
      <c r="T67" s="97">
        <f>IF('Indicator Data'!Z69="No data","x",ROUND(IF('Indicator Data'!Z69&gt;T$195,0,IF('Indicator Data'!Z69&lt;T$194,10,(T$195-'Indicator Data'!Z69)/(T$195-T$194)*10)),1))</f>
        <v>0.5</v>
      </c>
      <c r="U67" s="97">
        <f>IF('Indicator Data'!AC69="No data","x",ROUND(IF('Indicator Data'!AC69&gt;U$195,0,IF('Indicator Data'!AC69&lt;U$194,10,(U$195-'Indicator Data'!AC69)/(U$195-U$194)*10)),1))</f>
        <v>1.7</v>
      </c>
      <c r="V67" s="98">
        <f t="shared" si="6"/>
        <v>0.7</v>
      </c>
      <c r="W67" s="99">
        <f t="shared" si="7"/>
        <v>1</v>
      </c>
      <c r="X67" s="16"/>
    </row>
    <row r="68" spans="1:24" s="4" customFormat="1" x14ac:dyDescent="0.25">
      <c r="A68" s="131" t="s">
        <v>125</v>
      </c>
      <c r="B68" s="51" t="s">
        <v>124</v>
      </c>
      <c r="C68" s="97">
        <f>IF('Indicator Data'!AQ70="No data","x",ROUND(IF('Indicator Data'!AQ70&gt;C$195,0,IF('Indicator Data'!AQ70&lt;C$194,10,(C$195-'Indicator Data'!AQ70)/(C$195-C$194)*10)),1))</f>
        <v>4.7</v>
      </c>
      <c r="D68" s="98">
        <f t="shared" ref="D68:D131" si="8">IF(C68="x","x",C68)</f>
        <v>4.7</v>
      </c>
      <c r="E68" s="97" t="str">
        <f>IF('Indicator Data'!AS70="No data","x",ROUND(IF('Indicator Data'!AS70&gt;E$195,0,IF('Indicator Data'!AS70&lt;E$194,10,(E$195-'Indicator Data'!AS70)/(E$195-E$194)*10)),1))</f>
        <v>x</v>
      </c>
      <c r="F68" s="97">
        <f>IF('Indicator Data'!AR70="No data","x",ROUND(IF('Indicator Data'!AR70&gt;F$195,0,IF('Indicator Data'!AR70&lt;F$194,10,(F$195-'Indicator Data'!AR70)/(F$195-F$194)*10)),1))</f>
        <v>4.5</v>
      </c>
      <c r="G68" s="98">
        <f t="shared" ref="G68:G131" si="9">IF(AND(E68="x",F68="x"),"x",ROUND(AVERAGE(E68,F68),1))</f>
        <v>4.5</v>
      </c>
      <c r="H68" s="99">
        <f t="shared" ref="H68:H131" si="10">ROUND(AVERAGE(D68,G68),1)</f>
        <v>4.5999999999999996</v>
      </c>
      <c r="I68" s="97" t="str">
        <f>IF('Indicator Data'!AU70="No data","x",ROUND(IF('Indicator Data'!AU70^2&gt;I$195,0,IF('Indicator Data'!AU70^2&lt;I$194,10,(I$195-'Indicator Data'!AU70^2)/(I$195-I$194)*10)),1))</f>
        <v>x</v>
      </c>
      <c r="J68" s="97">
        <f>IF(OR('Indicator Data'!AT70=0,'Indicator Data'!AT70="No data"),"x",ROUND(IF('Indicator Data'!AT70&gt;J$195,0,IF('Indicator Data'!AT70&lt;J$194,10,(J$195-'Indicator Data'!AT70)/(J$195-J$194)*10)),1))</f>
        <v>0.9</v>
      </c>
      <c r="K68" s="97">
        <f>IF('Indicator Data'!AV70="No data","x",ROUND(IF('Indicator Data'!AV70&gt;K$195,0,IF('Indicator Data'!AV70&lt;K$194,10,(K$195-'Indicator Data'!AV70)/(K$195-K$194)*10)),1))</f>
        <v>6.3</v>
      </c>
      <c r="L68" s="97">
        <f>IF('Indicator Data'!AW70="No data","x",ROUND(IF('Indicator Data'!AW70&gt;L$195,0,IF('Indicator Data'!AW70&lt;L$194,10,(L$195-'Indicator Data'!AW70)/(L$195-L$194)*10)),1))</f>
        <v>3.8</v>
      </c>
      <c r="M68" s="98">
        <f t="shared" ref="M68:M131" si="11">IF(AND(I68="x",J68="x",K68="x",L68="x"),"x",ROUND(AVERAGE(I68,J68,K68,L68),1))</f>
        <v>3.7</v>
      </c>
      <c r="N68" s="150">
        <f>IF('Indicator Data'!AX70="No data","x",'Indicator Data'!AX70/'Indicator Data'!BD70*100)</f>
        <v>232.35294117647061</v>
      </c>
      <c r="O68" s="97">
        <f t="shared" ref="O68:O131" si="12">IF(N68="x","x",ROUND(IF(N68&gt;O$195,0,IF(N68&lt;O$194,10,(O$195-N68)/(O$195-O$194)*10)),1))</f>
        <v>0</v>
      </c>
      <c r="P68" s="97">
        <f>IF('Indicator Data'!AY70="No data","x",ROUND(IF('Indicator Data'!AY70&gt;P$195,0,IF('Indicator Data'!AY70&lt;P$194,10,(P$195-'Indicator Data'!AY70)/(P$195-P$194)*10)),1))</f>
        <v>0.2</v>
      </c>
      <c r="Q68" s="97">
        <f>IF('Indicator Data'!AZ70="No data","x",ROUND(IF('Indicator Data'!AZ70&gt;Q$195,0,IF('Indicator Data'!AZ70&lt;Q$194,10,(Q$195-'Indicator Data'!AZ70)/(Q$195-Q$194)*10)),1))</f>
        <v>0.7</v>
      </c>
      <c r="R68" s="98">
        <f t="shared" ref="R68:R131" si="13">IF(AND(O68="x",P68="x",Q68="x"),"x",ROUND(AVERAGE(O68,Q68,P68),1))</f>
        <v>0.3</v>
      </c>
      <c r="S68" s="97" t="str">
        <f>IF('Indicator Data'!Y70="No data","x",ROUND(IF('Indicator Data'!Y70&gt;S$195,0,IF('Indicator Data'!Y70&lt;S$194,10,(S$195-'Indicator Data'!Y70)/(S$195-S$194)*10)),1))</f>
        <v>x</v>
      </c>
      <c r="T68" s="97">
        <f>IF('Indicator Data'!Z70="No data","x",ROUND(IF('Indicator Data'!Z70&gt;T$195,0,IF('Indicator Data'!Z70&lt;T$194,10,(T$195-'Indicator Data'!Z70)/(T$195-T$194)*10)),1))</f>
        <v>1.3</v>
      </c>
      <c r="U68" s="97">
        <f>IF('Indicator Data'!AC70="No data","x",ROUND(IF('Indicator Data'!AC70&gt;U$195,0,IF('Indicator Data'!AC70&lt;U$194,10,(U$195-'Indicator Data'!AC70)/(U$195-U$194)*10)),1))</f>
        <v>7.7</v>
      </c>
      <c r="V68" s="98">
        <f t="shared" ref="V68:V131" si="14">IF(AND(S68="x",T68="x",U68="x"),"x",ROUND(AVERAGE(S68,T68,U68),1))</f>
        <v>4.5</v>
      </c>
      <c r="W68" s="99">
        <f t="shared" ref="W68:W131" si="15">ROUND(AVERAGE(R68,M68,V68),1)</f>
        <v>2.8</v>
      </c>
      <c r="X68" s="16"/>
    </row>
    <row r="69" spans="1:24" s="4" customFormat="1" x14ac:dyDescent="0.25">
      <c r="A69" s="131" t="s">
        <v>127</v>
      </c>
      <c r="B69" s="51" t="s">
        <v>126</v>
      </c>
      <c r="C69" s="97">
        <f>IF('Indicator Data'!AQ71="No data","x",ROUND(IF('Indicator Data'!AQ71&gt;C$195,0,IF('Indicator Data'!AQ71&lt;C$194,10,(C$195-'Indicator Data'!AQ71)/(C$195-C$194)*10)),1))</f>
        <v>5.5</v>
      </c>
      <c r="D69" s="98">
        <f t="shared" si="8"/>
        <v>5.5</v>
      </c>
      <c r="E69" s="97">
        <f>IF('Indicator Data'!AS71="No data","x",ROUND(IF('Indicator Data'!AS71&gt;E$195,0,IF('Indicator Data'!AS71&lt;E$194,10,(E$195-'Indicator Data'!AS71)/(E$195-E$194)*10)),1))</f>
        <v>6.8</v>
      </c>
      <c r="F69" s="97">
        <f>IF('Indicator Data'!AR71="No data","x",ROUND(IF('Indicator Data'!AR71&gt;F$195,0,IF('Indicator Data'!AR71&lt;F$194,10,(F$195-'Indicator Data'!AR71)/(F$195-F$194)*10)),1))</f>
        <v>6.4</v>
      </c>
      <c r="G69" s="98">
        <f t="shared" si="9"/>
        <v>6.6</v>
      </c>
      <c r="H69" s="99">
        <f t="shared" si="10"/>
        <v>6.1</v>
      </c>
      <c r="I69" s="97">
        <f>IF('Indicator Data'!AU71="No data","x",ROUND(IF('Indicator Data'!AU71^2&gt;I$195,0,IF('Indicator Data'!AU71^2&lt;I$194,10,(I$195-'Indicator Data'!AU71^2)/(I$195-I$194)*10)),1))</f>
        <v>4.3</v>
      </c>
      <c r="J69" s="97">
        <f>IF(OR('Indicator Data'!AT71=0,'Indicator Data'!AT71="No data"),"x",ROUND(IF('Indicator Data'!AT71&gt;J$195,0,IF('Indicator Data'!AT71&lt;J$194,10,(J$195-'Indicator Data'!AT71)/(J$195-J$194)*10)),1))</f>
        <v>2.2000000000000002</v>
      </c>
      <c r="K69" s="97">
        <f>IF('Indicator Data'!AV71="No data","x",ROUND(IF('Indicator Data'!AV71&gt;K$195,0,IF('Indicator Data'!AV71&lt;K$194,10,(K$195-'Indicator Data'!AV71)/(K$195-K$194)*10)),1))</f>
        <v>7.7</v>
      </c>
      <c r="L69" s="97">
        <f>IF('Indicator Data'!AW71="No data","x",ROUND(IF('Indicator Data'!AW71&gt;L$195,0,IF('Indicator Data'!AW71&lt;L$194,10,(L$195-'Indicator Data'!AW71)/(L$195-L$194)*10)),1))</f>
        <v>4.8</v>
      </c>
      <c r="M69" s="98">
        <f t="shared" si="11"/>
        <v>4.8</v>
      </c>
      <c r="N69" s="150">
        <f>IF('Indicator Data'!AX71="No data","x",'Indicator Data'!AX71/'Indicator Data'!BD71*100)</f>
        <v>19.596864501679732</v>
      </c>
      <c r="O69" s="97">
        <f t="shared" si="12"/>
        <v>8.1</v>
      </c>
      <c r="P69" s="97">
        <f>IF('Indicator Data'!AY71="No data","x",ROUND(IF('Indicator Data'!AY71&gt;P$195,0,IF('Indicator Data'!AY71&lt;P$194,10,(P$195-'Indicator Data'!AY71)/(P$195-P$194)*10)),1))</f>
        <v>4</v>
      </c>
      <c r="Q69" s="97">
        <f>IF('Indicator Data'!AZ71="No data","x",ROUND(IF('Indicator Data'!AZ71&gt;Q$195,0,IF('Indicator Data'!AZ71&lt;Q$194,10,(Q$195-'Indicator Data'!AZ71)/(Q$195-Q$194)*10)),1))</f>
        <v>1.4</v>
      </c>
      <c r="R69" s="98">
        <f t="shared" si="13"/>
        <v>4.5</v>
      </c>
      <c r="S69" s="97">
        <f>IF('Indicator Data'!Y71="No data","x",ROUND(IF('Indicator Data'!Y71&gt;S$195,0,IF('Indicator Data'!Y71&lt;S$194,10,(S$195-'Indicator Data'!Y71)/(S$195-S$194)*10)),1))</f>
        <v>7.7</v>
      </c>
      <c r="T69" s="97">
        <f>IF('Indicator Data'!Z71="No data","x",ROUND(IF('Indicator Data'!Z71&gt;T$195,0,IF('Indicator Data'!Z71&lt;T$194,10,(T$195-'Indicator Data'!Z71)/(T$195-T$194)*10)),1))</f>
        <v>8.1999999999999993</v>
      </c>
      <c r="U69" s="97">
        <f>IF('Indicator Data'!AC71="No data","x",ROUND(IF('Indicator Data'!AC71&gt;U$195,0,IF('Indicator Data'!AC71&lt;U$194,10,(U$195-'Indicator Data'!AC71)/(U$195-U$194)*10)),1))</f>
        <v>8.6</v>
      </c>
      <c r="V69" s="98">
        <f t="shared" si="14"/>
        <v>8.1999999999999993</v>
      </c>
      <c r="W69" s="99">
        <f t="shared" si="15"/>
        <v>5.8</v>
      </c>
      <c r="X69" s="16"/>
    </row>
    <row r="70" spans="1:24" s="4" customFormat="1" x14ac:dyDescent="0.25">
      <c r="A70" s="131" t="s">
        <v>129</v>
      </c>
      <c r="B70" s="51" t="s">
        <v>128</v>
      </c>
      <c r="C70" s="97">
        <f>IF('Indicator Data'!AQ72="No data","x",ROUND(IF('Indicator Data'!AQ72&gt;C$195,0,IF('Indicator Data'!AQ72&lt;C$194,10,(C$195-'Indicator Data'!AQ72)/(C$195-C$194)*10)),1))</f>
        <v>5</v>
      </c>
      <c r="D70" s="98">
        <f t="shared" si="8"/>
        <v>5</v>
      </c>
      <c r="E70" s="97">
        <f>IF('Indicator Data'!AS72="No data","x",ROUND(IF('Indicator Data'!AS72&gt;E$195,0,IF('Indicator Data'!AS72&lt;E$194,10,(E$195-'Indicator Data'!AS72)/(E$195-E$194)*10)),1))</f>
        <v>7.5</v>
      </c>
      <c r="F70" s="97">
        <f>IF('Indicator Data'!AR72="No data","x",ROUND(IF('Indicator Data'!AR72&gt;F$195,0,IF('Indicator Data'!AR72&lt;F$194,10,(F$195-'Indicator Data'!AR72)/(F$195-F$194)*10)),1))</f>
        <v>7.6</v>
      </c>
      <c r="G70" s="98">
        <f t="shared" si="9"/>
        <v>7.6</v>
      </c>
      <c r="H70" s="99">
        <f t="shared" si="10"/>
        <v>6.3</v>
      </c>
      <c r="I70" s="97">
        <f>IF('Indicator Data'!AU72="No data","x",ROUND(IF('Indicator Data'!AU72^2&gt;I$195,0,IF('Indicator Data'!AU72^2&lt;I$194,10,(I$195-'Indicator Data'!AU72^2)/(I$195-I$194)*10)),1))</f>
        <v>10</v>
      </c>
      <c r="J70" s="97">
        <f>IF(OR('Indicator Data'!AT72=0,'Indicator Data'!AT72="No data"),"x",ROUND(IF('Indicator Data'!AT72&gt;J$195,0,IF('Indicator Data'!AT72&lt;J$194,10,(J$195-'Indicator Data'!AT72)/(J$195-J$194)*10)),1))</f>
        <v>7.4</v>
      </c>
      <c r="K70" s="97">
        <f>IF('Indicator Data'!AV72="No data","x",ROUND(IF('Indicator Data'!AV72&gt;K$195,0,IF('Indicator Data'!AV72&lt;K$194,10,(K$195-'Indicator Data'!AV72)/(K$195-K$194)*10)),1))</f>
        <v>9.8000000000000007</v>
      </c>
      <c r="L70" s="97">
        <f>IF('Indicator Data'!AW72="No data","x",ROUND(IF('Indicator Data'!AW72&gt;L$195,0,IF('Indicator Data'!AW72&lt;L$194,10,(L$195-'Indicator Data'!AW72)/(L$195-L$194)*10)),1))</f>
        <v>6.6</v>
      </c>
      <c r="M70" s="98">
        <f t="shared" si="11"/>
        <v>8.5</v>
      </c>
      <c r="N70" s="150">
        <f>IF('Indicator Data'!AX72="No data","x",'Indicator Data'!AX72/'Indicator Data'!BD72*100)</f>
        <v>13.836887514243854</v>
      </c>
      <c r="O70" s="97">
        <f t="shared" si="12"/>
        <v>8.6999999999999993</v>
      </c>
      <c r="P70" s="97">
        <f>IF('Indicator Data'!AY72="No data","x",ROUND(IF('Indicator Data'!AY72&gt;P$195,0,IF('Indicator Data'!AY72&lt;P$194,10,(P$195-'Indicator Data'!AY72)/(P$195-P$194)*10)),1))</f>
        <v>8.9</v>
      </c>
      <c r="Q70" s="97">
        <f>IF('Indicator Data'!AZ72="No data","x",ROUND(IF('Indicator Data'!AZ72&gt;Q$195,0,IF('Indicator Data'!AZ72&lt;Q$194,10,(Q$195-'Indicator Data'!AZ72)/(Q$195-Q$194)*10)),1))</f>
        <v>4.5999999999999996</v>
      </c>
      <c r="R70" s="98">
        <f t="shared" si="13"/>
        <v>7.4</v>
      </c>
      <c r="S70" s="97">
        <f>IF('Indicator Data'!Y72="No data","x",ROUND(IF('Indicator Data'!Y72&gt;S$195,0,IF('Indicator Data'!Y72&lt;S$194,10,(S$195-'Indicator Data'!Y72)/(S$195-S$194)*10)),1))</f>
        <v>9.8000000000000007</v>
      </c>
      <c r="T70" s="97">
        <f>IF('Indicator Data'!Z72="No data","x",ROUND(IF('Indicator Data'!Z72&gt;T$195,0,IF('Indicator Data'!Z72&lt;T$194,10,(T$195-'Indicator Data'!Z72)/(T$195-T$194)*10)),1))</f>
        <v>10</v>
      </c>
      <c r="U70" s="97">
        <f>IF('Indicator Data'!AC72="No data","x",ROUND(IF('Indicator Data'!AC72&gt;U$195,0,IF('Indicator Data'!AC72&lt;U$194,10,(U$195-'Indicator Data'!AC72)/(U$195-U$194)*10)),1))</f>
        <v>10</v>
      </c>
      <c r="V70" s="98">
        <f t="shared" si="14"/>
        <v>9.9</v>
      </c>
      <c r="W70" s="99">
        <f t="shared" si="15"/>
        <v>8.6</v>
      </c>
      <c r="X70" s="16"/>
    </row>
    <row r="71" spans="1:24" s="4" customFormat="1" x14ac:dyDescent="0.25">
      <c r="A71" s="131" t="s">
        <v>372</v>
      </c>
      <c r="B71" s="51" t="s">
        <v>130</v>
      </c>
      <c r="C71" s="97">
        <f>IF('Indicator Data'!AQ73="No data","x",ROUND(IF('Indicator Data'!AQ73&gt;C$195,0,IF('Indicator Data'!AQ73&lt;C$194,10,(C$195-'Indicator Data'!AQ73)/(C$195-C$194)*10)),1))</f>
        <v>7.8</v>
      </c>
      <c r="D71" s="98">
        <f t="shared" si="8"/>
        <v>7.8</v>
      </c>
      <c r="E71" s="97">
        <f>IF('Indicator Data'!AS73="No data","x",ROUND(IF('Indicator Data'!AS73&gt;E$195,0,IF('Indicator Data'!AS73&lt;E$194,10,(E$195-'Indicator Data'!AS73)/(E$195-E$194)*10)),1))</f>
        <v>8.1</v>
      </c>
      <c r="F71" s="97">
        <f>IF('Indicator Data'!AR73="No data","x",ROUND(IF('Indicator Data'!AR73&gt;F$195,0,IF('Indicator Data'!AR73&lt;F$194,10,(F$195-'Indicator Data'!AR73)/(F$195-F$194)*10)),1))</f>
        <v>7.9</v>
      </c>
      <c r="G71" s="98">
        <f t="shared" si="9"/>
        <v>8</v>
      </c>
      <c r="H71" s="99">
        <f t="shared" si="10"/>
        <v>7.9</v>
      </c>
      <c r="I71" s="97">
        <f>IF('Indicator Data'!AU73="No data","x",ROUND(IF('Indicator Data'!AU73^2&gt;I$195,0,IF('Indicator Data'!AU73^2&lt;I$194,10,(I$195-'Indicator Data'!AU73^2)/(I$195-I$194)*10)),1))</f>
        <v>7.5</v>
      </c>
      <c r="J71" s="97">
        <f>IF(OR('Indicator Data'!AT73=0,'Indicator Data'!AT73="No data"),"x",ROUND(IF('Indicator Data'!AT73&gt;J$195,0,IF('Indicator Data'!AT73&lt;J$194,10,(J$195-'Indicator Data'!AT73)/(J$195-J$194)*10)),1))</f>
        <v>3.9</v>
      </c>
      <c r="K71" s="97">
        <f>IF('Indicator Data'!AV73="No data","x",ROUND(IF('Indicator Data'!AV73&gt;K$195,0,IF('Indicator Data'!AV73&lt;K$194,10,(K$195-'Indicator Data'!AV73)/(K$195-K$194)*10)),1))</f>
        <v>9.6999999999999993</v>
      </c>
      <c r="L71" s="97">
        <f>IF('Indicator Data'!AW73="No data","x",ROUND(IF('Indicator Data'!AW73&gt;L$195,0,IF('Indicator Data'!AW73&lt;L$194,10,(L$195-'Indicator Data'!AW73)/(L$195-L$194)*10)),1))</f>
        <v>7</v>
      </c>
      <c r="M71" s="98">
        <f t="shared" si="11"/>
        <v>7</v>
      </c>
      <c r="N71" s="150">
        <f>IF('Indicator Data'!AX73="No data","x",'Indicator Data'!AX73/'Indicator Data'!BD73*100)</f>
        <v>12.091038406827881</v>
      </c>
      <c r="O71" s="97">
        <f t="shared" si="12"/>
        <v>8.9</v>
      </c>
      <c r="P71" s="97">
        <f>IF('Indicator Data'!AY73="No data","x",ROUND(IF('Indicator Data'!AY73&gt;P$195,0,IF('Indicator Data'!AY73&lt;P$194,10,(P$195-'Indicator Data'!AY73)/(P$195-P$194)*10)),1))</f>
        <v>8.8000000000000007</v>
      </c>
      <c r="Q71" s="97">
        <f>IF('Indicator Data'!AZ73="No data","x",ROUND(IF('Indicator Data'!AZ73&gt;Q$195,0,IF('Indicator Data'!AZ73&lt;Q$194,10,(Q$195-'Indicator Data'!AZ73)/(Q$195-Q$194)*10)),1))</f>
        <v>4.0999999999999996</v>
      </c>
      <c r="R71" s="98">
        <f t="shared" si="13"/>
        <v>7.3</v>
      </c>
      <c r="S71" s="97">
        <f>IF('Indicator Data'!Y73="No data","x",ROUND(IF('Indicator Data'!Y73&gt;S$195,0,IF('Indicator Data'!Y73&lt;S$194,10,(S$195-'Indicator Data'!Y73)/(S$195-S$194)*10)),1))</f>
        <v>9.9</v>
      </c>
      <c r="T71" s="97">
        <f>IF('Indicator Data'!Z73="No data","x",ROUND(IF('Indicator Data'!Z73&gt;T$195,0,IF('Indicator Data'!Z73&lt;T$194,10,(T$195-'Indicator Data'!Z73)/(T$195-T$194)*10)),1))</f>
        <v>7.7</v>
      </c>
      <c r="U71" s="97">
        <f>IF('Indicator Data'!AC73="No data","x",ROUND(IF('Indicator Data'!AC73&gt;U$195,0,IF('Indicator Data'!AC73&lt;U$194,10,(U$195-'Indicator Data'!AC73)/(U$195-U$194)*10)),1))</f>
        <v>9.9</v>
      </c>
      <c r="V71" s="98">
        <f t="shared" si="14"/>
        <v>9.1999999999999993</v>
      </c>
      <c r="W71" s="99">
        <f t="shared" si="15"/>
        <v>7.8</v>
      </c>
      <c r="X71" s="16"/>
    </row>
    <row r="72" spans="1:24" s="4" customFormat="1" x14ac:dyDescent="0.25">
      <c r="A72" s="131" t="s">
        <v>132</v>
      </c>
      <c r="B72" s="51" t="s">
        <v>131</v>
      </c>
      <c r="C72" s="97" t="str">
        <f>IF('Indicator Data'!AQ74="No data","x",ROUND(IF('Indicator Data'!AQ74&gt;C$195,0,IF('Indicator Data'!AQ74&lt;C$194,10,(C$195-'Indicator Data'!AQ74)/(C$195-C$194)*10)),1))</f>
        <v>x</v>
      </c>
      <c r="D72" s="98" t="str">
        <f t="shared" si="8"/>
        <v>x</v>
      </c>
      <c r="E72" s="97">
        <f>IF('Indicator Data'!AS74="No data","x",ROUND(IF('Indicator Data'!AS74&gt;E$195,0,IF('Indicator Data'!AS74&lt;E$194,10,(E$195-'Indicator Data'!AS74)/(E$195-E$194)*10)),1))</f>
        <v>7</v>
      </c>
      <c r="F72" s="97">
        <f>IF('Indicator Data'!AR74="No data","x",ROUND(IF('Indicator Data'!AR74&gt;F$195,0,IF('Indicator Data'!AR74&lt;F$194,10,(F$195-'Indicator Data'!AR74)/(F$195-F$194)*10)),1))</f>
        <v>5.3</v>
      </c>
      <c r="G72" s="98">
        <f t="shared" si="9"/>
        <v>6.2</v>
      </c>
      <c r="H72" s="99">
        <f t="shared" si="10"/>
        <v>6.2</v>
      </c>
      <c r="I72" s="97">
        <f>IF('Indicator Data'!AU74="No data","x",ROUND(IF('Indicator Data'!AU74^2&gt;I$195,0,IF('Indicator Data'!AU74^2&lt;I$194,10,(I$195-'Indicator Data'!AU74^2)/(I$195-I$194)*10)),1))</f>
        <v>3.1</v>
      </c>
      <c r="J72" s="97">
        <f>IF(OR('Indicator Data'!AT74=0,'Indicator Data'!AT74="No data"),"x",ROUND(IF('Indicator Data'!AT74&gt;J$195,0,IF('Indicator Data'!AT74&lt;J$194,10,(J$195-'Indicator Data'!AT74)/(J$195-J$194)*10)),1))</f>
        <v>2.1</v>
      </c>
      <c r="K72" s="97">
        <f>IF('Indicator Data'!AV74="No data","x",ROUND(IF('Indicator Data'!AV74&gt;K$195,0,IF('Indicator Data'!AV74&lt;K$194,10,(K$195-'Indicator Data'!AV74)/(K$195-K$194)*10)),1))</f>
        <v>6.3</v>
      </c>
      <c r="L72" s="97">
        <f>IF('Indicator Data'!AW74="No data","x",ROUND(IF('Indicator Data'!AW74&gt;L$195,0,IF('Indicator Data'!AW74&lt;L$194,10,(L$195-'Indicator Data'!AW74)/(L$195-L$194)*10)),1))</f>
        <v>6.6</v>
      </c>
      <c r="M72" s="98">
        <f t="shared" si="11"/>
        <v>4.5</v>
      </c>
      <c r="N72" s="150">
        <f>IF('Indicator Data'!AX74="No data","x",'Indicator Data'!AX74/'Indicator Data'!BD74*100)</f>
        <v>2.1336042672085345</v>
      </c>
      <c r="O72" s="97">
        <f t="shared" si="12"/>
        <v>9.9</v>
      </c>
      <c r="P72" s="97">
        <f>IF('Indicator Data'!AY74="No data","x",ROUND(IF('Indicator Data'!AY74&gt;P$195,0,IF('Indicator Data'!AY74&lt;P$194,10,(P$195-'Indicator Data'!AY74)/(P$195-P$194)*10)),1))</f>
        <v>1.8</v>
      </c>
      <c r="Q72" s="97">
        <f>IF('Indicator Data'!AZ74="No data","x",ROUND(IF('Indicator Data'!AZ74&gt;Q$195,0,IF('Indicator Data'!AZ74&lt;Q$194,10,(Q$195-'Indicator Data'!AZ74)/(Q$195-Q$194)*10)),1))</f>
        <v>0.3</v>
      </c>
      <c r="R72" s="98">
        <f t="shared" si="13"/>
        <v>4</v>
      </c>
      <c r="S72" s="97">
        <f>IF('Indicator Data'!Y74="No data","x",ROUND(IF('Indicator Data'!Y74&gt;S$195,0,IF('Indicator Data'!Y74&lt;S$194,10,(S$195-'Indicator Data'!Y74)/(S$195-S$194)*10)),1))</f>
        <v>9.5</v>
      </c>
      <c r="T72" s="97">
        <f>IF('Indicator Data'!Z74="No data","x",ROUND(IF('Indicator Data'!Z74&gt;T$195,0,IF('Indicator Data'!Z74&lt;T$194,10,(T$195-'Indicator Data'!Z74)/(T$195-T$194)*10)),1))</f>
        <v>0</v>
      </c>
      <c r="U72" s="97">
        <f>IF('Indicator Data'!AC74="No data","x",ROUND(IF('Indicator Data'!AC74&gt;U$195,0,IF('Indicator Data'!AC74&lt;U$194,10,(U$195-'Indicator Data'!AC74)/(U$195-U$194)*10)),1))</f>
        <v>8.6999999999999993</v>
      </c>
      <c r="V72" s="98">
        <f t="shared" si="14"/>
        <v>6.1</v>
      </c>
      <c r="W72" s="99">
        <f t="shared" si="15"/>
        <v>4.9000000000000004</v>
      </c>
      <c r="X72" s="16"/>
    </row>
    <row r="73" spans="1:24" s="4" customFormat="1" x14ac:dyDescent="0.25">
      <c r="A73" s="131" t="s">
        <v>134</v>
      </c>
      <c r="B73" s="51" t="s">
        <v>133</v>
      </c>
      <c r="C73" s="97">
        <f>IF('Indicator Data'!AQ75="No data","x",ROUND(IF('Indicator Data'!AQ75&gt;C$195,0,IF('Indicator Data'!AQ75&lt;C$194,10,(C$195-'Indicator Data'!AQ75)/(C$195-C$194)*10)),1))</f>
        <v>6.7</v>
      </c>
      <c r="D73" s="98">
        <f t="shared" si="8"/>
        <v>6.7</v>
      </c>
      <c r="E73" s="97">
        <f>IF('Indicator Data'!AS75="No data","x",ROUND(IF('Indicator Data'!AS75&gt;E$195,0,IF('Indicator Data'!AS75&lt;E$194,10,(E$195-'Indicator Data'!AS75)/(E$195-E$194)*10)),1))</f>
        <v>8.1</v>
      </c>
      <c r="F73" s="97">
        <f>IF('Indicator Data'!AR75="No data","x",ROUND(IF('Indicator Data'!AR75&gt;F$195,0,IF('Indicator Data'!AR75&lt;F$194,10,(F$195-'Indicator Data'!AR75)/(F$195-F$194)*10)),1))</f>
        <v>8.1</v>
      </c>
      <c r="G73" s="98">
        <f t="shared" si="9"/>
        <v>8.1</v>
      </c>
      <c r="H73" s="99">
        <f t="shared" si="10"/>
        <v>7.4</v>
      </c>
      <c r="I73" s="97">
        <f>IF('Indicator Data'!AU75="No data","x",ROUND(IF('Indicator Data'!AU75^2&gt;I$195,0,IF('Indicator Data'!AU75^2&lt;I$194,10,(I$195-'Indicator Data'!AU75^2)/(I$195-I$194)*10)),1))</f>
        <v>8.4</v>
      </c>
      <c r="J73" s="97">
        <f>IF(OR('Indicator Data'!AT75=0,'Indicator Data'!AT75="No data"),"x",ROUND(IF('Indicator Data'!AT75&gt;J$195,0,IF('Indicator Data'!AT75&lt;J$194,10,(J$195-'Indicator Data'!AT75)/(J$195-J$194)*10)),1))</f>
        <v>6.2</v>
      </c>
      <c r="K73" s="97">
        <f>IF('Indicator Data'!AV75="No data","x",ROUND(IF('Indicator Data'!AV75&gt;K$195,0,IF('Indicator Data'!AV75&lt;K$194,10,(K$195-'Indicator Data'!AV75)/(K$195-K$194)*10)),1))</f>
        <v>8.9</v>
      </c>
      <c r="L73" s="97">
        <f>IF('Indicator Data'!AW75="No data","x",ROUND(IF('Indicator Data'!AW75&gt;L$195,0,IF('Indicator Data'!AW75&lt;L$194,10,(L$195-'Indicator Data'!AW75)/(L$195-L$194)*10)),1))</f>
        <v>6.9</v>
      </c>
      <c r="M73" s="98">
        <f t="shared" si="11"/>
        <v>7.6</v>
      </c>
      <c r="N73" s="150">
        <f>IF('Indicator Data'!AX75="No data","x",'Indicator Data'!AX75/'Indicator Data'!BD75*100)</f>
        <v>83.454281567489119</v>
      </c>
      <c r="O73" s="97">
        <f t="shared" si="12"/>
        <v>1.7</v>
      </c>
      <c r="P73" s="97">
        <f>IF('Indicator Data'!AY75="No data","x",ROUND(IF('Indicator Data'!AY75&gt;P$195,0,IF('Indicator Data'!AY75&lt;P$194,10,(P$195-'Indicator Data'!AY75)/(P$195-P$194)*10)),1))</f>
        <v>8</v>
      </c>
      <c r="Q73" s="97">
        <f>IF('Indicator Data'!AZ75="No data","x",ROUND(IF('Indicator Data'!AZ75&gt;Q$195,0,IF('Indicator Data'!AZ75&lt;Q$194,10,(Q$195-'Indicator Data'!AZ75)/(Q$195-Q$194)*10)),1))</f>
        <v>8.5</v>
      </c>
      <c r="R73" s="98">
        <f t="shared" si="13"/>
        <v>6.1</v>
      </c>
      <c r="S73" s="97">
        <f>IF('Indicator Data'!Y75="No data","x",ROUND(IF('Indicator Data'!Y75&gt;S$195,0,IF('Indicator Data'!Y75&lt;S$194,10,(S$195-'Indicator Data'!Y75)/(S$195-S$194)*10)),1))</f>
        <v>9.4</v>
      </c>
      <c r="T73" s="97">
        <f>IF('Indicator Data'!Z75="No data","x",ROUND(IF('Indicator Data'!Z75&gt;T$195,0,IF('Indicator Data'!Z75&lt;T$194,10,(T$195-'Indicator Data'!Z75)/(T$195-T$194)*10)),1))</f>
        <v>10</v>
      </c>
      <c r="U73" s="97">
        <f>IF('Indicator Data'!AC75="No data","x",ROUND(IF('Indicator Data'!AC75&gt;U$195,0,IF('Indicator Data'!AC75&lt;U$194,10,(U$195-'Indicator Data'!AC75)/(U$195-U$194)*10)),1))</f>
        <v>9.6</v>
      </c>
      <c r="V73" s="98">
        <f t="shared" si="14"/>
        <v>9.6999999999999993</v>
      </c>
      <c r="W73" s="99">
        <f t="shared" si="15"/>
        <v>7.8</v>
      </c>
      <c r="X73" s="16"/>
    </row>
    <row r="74" spans="1:24" s="4" customFormat="1" x14ac:dyDescent="0.25">
      <c r="A74" s="131" t="s">
        <v>136</v>
      </c>
      <c r="B74" s="51" t="s">
        <v>135</v>
      </c>
      <c r="C74" s="97">
        <f>IF('Indicator Data'!AQ76="No data","x",ROUND(IF('Indicator Data'!AQ76&gt;C$195,0,IF('Indicator Data'!AQ76&lt;C$194,10,(C$195-'Indicator Data'!AQ76)/(C$195-C$194)*10)),1))</f>
        <v>5.2</v>
      </c>
      <c r="D74" s="98">
        <f t="shared" si="8"/>
        <v>5.2</v>
      </c>
      <c r="E74" s="97">
        <f>IF('Indicator Data'!AS76="No data","x",ROUND(IF('Indicator Data'!AS76&gt;E$195,0,IF('Indicator Data'!AS76&lt;E$194,10,(E$195-'Indicator Data'!AS76)/(E$195-E$194)*10)),1))</f>
        <v>7.1</v>
      </c>
      <c r="F74" s="97">
        <f>IF('Indicator Data'!AR76="No data","x",ROUND(IF('Indicator Data'!AR76&gt;F$195,0,IF('Indicator Data'!AR76&lt;F$194,10,(F$195-'Indicator Data'!AR76)/(F$195-F$194)*10)),1))</f>
        <v>6.5</v>
      </c>
      <c r="G74" s="98">
        <f t="shared" si="9"/>
        <v>6.8</v>
      </c>
      <c r="H74" s="99">
        <f t="shared" si="10"/>
        <v>6</v>
      </c>
      <c r="I74" s="97">
        <f>IF('Indicator Data'!AU76="No data","x",ROUND(IF('Indicator Data'!AU76^2&gt;I$195,0,IF('Indicator Data'!AU76^2&lt;I$194,10,(I$195-'Indicator Data'!AU76^2)/(I$195-I$194)*10)),1))</f>
        <v>3</v>
      </c>
      <c r="J74" s="97">
        <f>IF(OR('Indicator Data'!AT76=0,'Indicator Data'!AT76="No data"),"x",ROUND(IF('Indicator Data'!AT76&gt;J$195,0,IF('Indicator Data'!AT76&lt;J$194,10,(J$195-'Indicator Data'!AT76)/(J$195-J$194)*10)),1))</f>
        <v>1.8</v>
      </c>
      <c r="K74" s="97">
        <f>IF('Indicator Data'!AV76="No data","x",ROUND(IF('Indicator Data'!AV76&gt;K$195,0,IF('Indicator Data'!AV76&lt;K$194,10,(K$195-'Indicator Data'!AV76)/(K$195-K$194)*10)),1))</f>
        <v>8.1</v>
      </c>
      <c r="L74" s="97">
        <f>IF('Indicator Data'!AW76="No data","x",ROUND(IF('Indicator Data'!AW76&gt;L$195,0,IF('Indicator Data'!AW76&lt;L$194,10,(L$195-'Indicator Data'!AW76)/(L$195-L$194)*10)),1))</f>
        <v>5.5</v>
      </c>
      <c r="M74" s="98">
        <f t="shared" si="11"/>
        <v>4.5999999999999996</v>
      </c>
      <c r="N74" s="150">
        <f>IF('Indicator Data'!AX76="No data","x",'Indicator Data'!AX76/'Indicator Data'!BD76*100)</f>
        <v>13.406023773348824</v>
      </c>
      <c r="O74" s="97">
        <f t="shared" si="12"/>
        <v>8.6999999999999993</v>
      </c>
      <c r="P74" s="97">
        <f>IF('Indicator Data'!AY76="No data","x",ROUND(IF('Indicator Data'!AY76&gt;P$195,0,IF('Indicator Data'!AY76&lt;P$194,10,(P$195-'Indicator Data'!AY76)/(P$195-P$194)*10)),1))</f>
        <v>1.9</v>
      </c>
      <c r="Q74" s="97">
        <f>IF('Indicator Data'!AZ76="No data","x",ROUND(IF('Indicator Data'!AZ76&gt;Q$195,0,IF('Indicator Data'!AZ76&lt;Q$194,10,(Q$195-'Indicator Data'!AZ76)/(Q$195-Q$194)*10)),1))</f>
        <v>1.8</v>
      </c>
      <c r="R74" s="98">
        <f t="shared" si="13"/>
        <v>4.0999999999999996</v>
      </c>
      <c r="S74" s="97" t="str">
        <f>IF('Indicator Data'!Y76="No data","x",ROUND(IF('Indicator Data'!Y76&gt;S$195,0,IF('Indicator Data'!Y76&lt;S$194,10,(S$195-'Indicator Data'!Y76)/(S$195-S$194)*10)),1))</f>
        <v>x</v>
      </c>
      <c r="T74" s="97">
        <f>IF('Indicator Data'!Z76="No data","x",ROUND(IF('Indicator Data'!Z76&gt;T$195,0,IF('Indicator Data'!Z76&lt;T$194,10,(T$195-'Indicator Data'!Z76)/(T$195-T$194)*10)),1))</f>
        <v>2.8</v>
      </c>
      <c r="U74" s="97">
        <f>IF('Indicator Data'!AC76="No data","x",ROUND(IF('Indicator Data'!AC76&gt;U$195,0,IF('Indicator Data'!AC76&lt;U$194,10,(U$195-'Indicator Data'!AC76)/(U$195-U$194)*10)),1))</f>
        <v>8.8000000000000007</v>
      </c>
      <c r="V74" s="98">
        <f t="shared" si="14"/>
        <v>5.8</v>
      </c>
      <c r="W74" s="99">
        <f t="shared" si="15"/>
        <v>4.8</v>
      </c>
      <c r="X74" s="16"/>
    </row>
    <row r="75" spans="1:24" s="4" customFormat="1" x14ac:dyDescent="0.25">
      <c r="A75" s="131" t="s">
        <v>138</v>
      </c>
      <c r="B75" s="51" t="s">
        <v>137</v>
      </c>
      <c r="C75" s="97">
        <f>IF('Indicator Data'!AQ77="No data","x",ROUND(IF('Indicator Data'!AQ77&gt;C$195,0,IF('Indicator Data'!AQ77&lt;C$194,10,(C$195-'Indicator Data'!AQ77)/(C$195-C$194)*10)),1))</f>
        <v>1.4</v>
      </c>
      <c r="D75" s="98">
        <f t="shared" si="8"/>
        <v>1.4</v>
      </c>
      <c r="E75" s="97">
        <f>IF('Indicator Data'!AS77="No data","x",ROUND(IF('Indicator Data'!AS77&gt;E$195,0,IF('Indicator Data'!AS77&lt;E$194,10,(E$195-'Indicator Data'!AS77)/(E$195-E$194)*10)),1))</f>
        <v>4.5999999999999996</v>
      </c>
      <c r="F75" s="97">
        <f>IF('Indicator Data'!AR77="No data","x",ROUND(IF('Indicator Data'!AR77&gt;F$195,0,IF('Indicator Data'!AR77&lt;F$194,10,(F$195-'Indicator Data'!AR77)/(F$195-F$194)*10)),1))</f>
        <v>3.7</v>
      </c>
      <c r="G75" s="98">
        <f t="shared" si="9"/>
        <v>4.2</v>
      </c>
      <c r="H75" s="99">
        <f t="shared" si="10"/>
        <v>2.8</v>
      </c>
      <c r="I75" s="97">
        <f>IF('Indicator Data'!AU77="No data","x",ROUND(IF('Indicator Data'!AU77^2&gt;I$195,0,IF('Indicator Data'!AU77^2&lt;I$194,10,(I$195-'Indicator Data'!AU77^2)/(I$195-I$194)*10)),1))</f>
        <v>0.1</v>
      </c>
      <c r="J75" s="97">
        <f>IF(OR('Indicator Data'!AT77=0,'Indicator Data'!AT77="No data"),"x",ROUND(IF('Indicator Data'!AT77&gt;J$195,0,IF('Indicator Data'!AT77&lt;J$194,10,(J$195-'Indicator Data'!AT77)/(J$195-J$194)*10)),1))</f>
        <v>0</v>
      </c>
      <c r="K75" s="97">
        <f>IF('Indicator Data'!AV77="No data","x",ROUND(IF('Indicator Data'!AV77&gt;K$195,0,IF('Indicator Data'!AV77&lt;K$194,10,(K$195-'Indicator Data'!AV77)/(K$195-K$194)*10)),1))</f>
        <v>2.4</v>
      </c>
      <c r="L75" s="97">
        <f>IF('Indicator Data'!AW77="No data","x",ROUND(IF('Indicator Data'!AW77&gt;L$195,0,IF('Indicator Data'!AW77&lt;L$194,10,(L$195-'Indicator Data'!AW77)/(L$195-L$194)*10)),1))</f>
        <v>4.2</v>
      </c>
      <c r="M75" s="98">
        <f t="shared" si="11"/>
        <v>1.7</v>
      </c>
      <c r="N75" s="150">
        <f>IF('Indicator Data'!AX77="No data","x",'Indicator Data'!AX77/'Indicator Data'!BD77*100)</f>
        <v>176.73699326190214</v>
      </c>
      <c r="O75" s="97">
        <f t="shared" si="12"/>
        <v>0</v>
      </c>
      <c r="P75" s="97">
        <f>IF('Indicator Data'!AY77="No data","x",ROUND(IF('Indicator Data'!AY77&gt;P$195,0,IF('Indicator Data'!AY77&lt;P$194,10,(P$195-'Indicator Data'!AY77)/(P$195-P$194)*10)),1))</f>
        <v>0.2</v>
      </c>
      <c r="Q75" s="97">
        <f>IF('Indicator Data'!AZ77="No data","x",ROUND(IF('Indicator Data'!AZ77&gt;Q$195,0,IF('Indicator Data'!AZ77&lt;Q$194,10,(Q$195-'Indicator Data'!AZ77)/(Q$195-Q$194)*10)),1))</f>
        <v>0</v>
      </c>
      <c r="R75" s="98">
        <f t="shared" si="13"/>
        <v>0.1</v>
      </c>
      <c r="S75" s="97">
        <f>IF('Indicator Data'!Y77="No data","x",ROUND(IF('Indicator Data'!Y77&gt;S$195,0,IF('Indicator Data'!Y77&lt;S$194,10,(S$195-'Indicator Data'!Y77)/(S$195-S$194)*10)),1))</f>
        <v>2.2999999999999998</v>
      </c>
      <c r="T75" s="97">
        <f>IF('Indicator Data'!Z77="No data","x",ROUND(IF('Indicator Data'!Z77&gt;T$195,0,IF('Indicator Data'!Z77&lt;T$194,10,(T$195-'Indicator Data'!Z77)/(T$195-T$194)*10)),1))</f>
        <v>0</v>
      </c>
      <c r="U75" s="97">
        <f>IF('Indicator Data'!AC77="No data","x",ROUND(IF('Indicator Data'!AC77&gt;U$195,0,IF('Indicator Data'!AC77&lt;U$194,10,(U$195-'Indicator Data'!AC77)/(U$195-U$194)*10)),1))</f>
        <v>3.9</v>
      </c>
      <c r="V75" s="98">
        <f t="shared" si="14"/>
        <v>2.1</v>
      </c>
      <c r="W75" s="99">
        <f t="shared" si="15"/>
        <v>1.3</v>
      </c>
      <c r="X75" s="16"/>
    </row>
    <row r="76" spans="1:24" s="4" customFormat="1" x14ac:dyDescent="0.25">
      <c r="A76" s="131" t="s">
        <v>140</v>
      </c>
      <c r="B76" s="51" t="s">
        <v>139</v>
      </c>
      <c r="C76" s="97" t="str">
        <f>IF('Indicator Data'!AQ78="No data","x",ROUND(IF('Indicator Data'!AQ78&gt;C$195,0,IF('Indicator Data'!AQ78&lt;C$194,10,(C$195-'Indicator Data'!AQ78)/(C$195-C$194)*10)),1))</f>
        <v>x</v>
      </c>
      <c r="D76" s="98" t="str">
        <f t="shared" si="8"/>
        <v>x</v>
      </c>
      <c r="E76" s="97">
        <f>IF('Indicator Data'!AS78="No data","x",ROUND(IF('Indicator Data'!AS78&gt;E$195,0,IF('Indicator Data'!AS78&lt;E$194,10,(E$195-'Indicator Data'!AS78)/(E$195-E$194)*10)),1))</f>
        <v>2.1</v>
      </c>
      <c r="F76" s="97">
        <f>IF('Indicator Data'!AR78="No data","x",ROUND(IF('Indicator Data'!AR78&gt;F$195,0,IF('Indicator Data'!AR78&lt;F$194,10,(F$195-'Indicator Data'!AR78)/(F$195-F$194)*10)),1))</f>
        <v>2</v>
      </c>
      <c r="G76" s="98">
        <f t="shared" si="9"/>
        <v>2.1</v>
      </c>
      <c r="H76" s="99">
        <f t="shared" si="10"/>
        <v>2.1</v>
      </c>
      <c r="I76" s="97" t="str">
        <f>IF('Indicator Data'!AU78="No data","x",ROUND(IF('Indicator Data'!AU78^2&gt;I$195,0,IF('Indicator Data'!AU78^2&lt;I$194,10,(I$195-'Indicator Data'!AU78^2)/(I$195-I$194)*10)),1))</f>
        <v>x</v>
      </c>
      <c r="J76" s="97">
        <f>IF(OR('Indicator Data'!AT78=0,'Indicator Data'!AT78="No data"),"x",ROUND(IF('Indicator Data'!AT78&gt;J$195,0,IF('Indicator Data'!AT78&lt;J$194,10,(J$195-'Indicator Data'!AT78)/(J$195-J$194)*10)),1))</f>
        <v>0</v>
      </c>
      <c r="K76" s="97">
        <f>IF('Indicator Data'!AV78="No data","x",ROUND(IF('Indicator Data'!AV78&gt;K$195,0,IF('Indicator Data'!AV78&lt;K$194,10,(K$195-'Indicator Data'!AV78)/(K$195-K$194)*10)),1))</f>
        <v>0.2</v>
      </c>
      <c r="L76" s="97">
        <f>IF('Indicator Data'!AW78="No data","x",ROUND(IF('Indicator Data'!AW78&gt;L$195,0,IF('Indicator Data'!AW78&lt;L$194,10,(L$195-'Indicator Data'!AW78)/(L$195-L$194)*10)),1))</f>
        <v>4.5999999999999996</v>
      </c>
      <c r="M76" s="98">
        <f t="shared" si="11"/>
        <v>1.6</v>
      </c>
      <c r="N76" s="150">
        <f>IF('Indicator Data'!AX78="No data","x",'Indicator Data'!AX78/'Indicator Data'!BD78*100)</f>
        <v>23.940149625935163</v>
      </c>
      <c r="O76" s="97">
        <f t="shared" si="12"/>
        <v>7.7</v>
      </c>
      <c r="P76" s="97">
        <f>IF('Indicator Data'!AY78="No data","x",ROUND(IF('Indicator Data'!AY78&gt;P$195,0,IF('Indicator Data'!AY78&lt;P$194,10,(P$195-'Indicator Data'!AY78)/(P$195-P$194)*10)),1))</f>
        <v>0.1</v>
      </c>
      <c r="Q76" s="97">
        <f>IF('Indicator Data'!AZ78="No data","x",ROUND(IF('Indicator Data'!AZ78&gt;Q$195,0,IF('Indicator Data'!AZ78&lt;Q$194,10,(Q$195-'Indicator Data'!AZ78)/(Q$195-Q$194)*10)),1))</f>
        <v>0</v>
      </c>
      <c r="R76" s="98">
        <f t="shared" si="13"/>
        <v>2.6</v>
      </c>
      <c r="S76" s="97">
        <f>IF('Indicator Data'!Y78="No data","x",ROUND(IF('Indicator Data'!Y78&gt;S$195,0,IF('Indicator Data'!Y78&lt;S$194,10,(S$195-'Indicator Data'!Y78)/(S$195-S$194)*10)),1))</f>
        <v>1.3</v>
      </c>
      <c r="T76" s="97">
        <f>IF('Indicator Data'!Z78="No data","x",ROUND(IF('Indicator Data'!Z78&gt;T$195,0,IF('Indicator Data'!Z78&lt;T$194,10,(T$195-'Indicator Data'!Z78)/(T$195-T$194)*10)),1))</f>
        <v>2.2999999999999998</v>
      </c>
      <c r="U76" s="97">
        <f>IF('Indicator Data'!AC78="No data","x",ROUND(IF('Indicator Data'!AC78&gt;U$195,0,IF('Indicator Data'!AC78&lt;U$194,10,(U$195-'Indicator Data'!AC78)/(U$195-U$194)*10)),1))</f>
        <v>0</v>
      </c>
      <c r="V76" s="98">
        <f t="shared" si="14"/>
        <v>1.2</v>
      </c>
      <c r="W76" s="99">
        <f t="shared" si="15"/>
        <v>1.8</v>
      </c>
      <c r="X76" s="16"/>
    </row>
    <row r="77" spans="1:24" s="4" customFormat="1" x14ac:dyDescent="0.25">
      <c r="A77" s="131" t="s">
        <v>142</v>
      </c>
      <c r="B77" s="51" t="s">
        <v>141</v>
      </c>
      <c r="C77" s="97">
        <f>IF('Indicator Data'!AQ79="No data","x",ROUND(IF('Indicator Data'!AQ79&gt;C$195,0,IF('Indicator Data'!AQ79&lt;C$194,10,(C$195-'Indicator Data'!AQ79)/(C$195-C$194)*10)),1))</f>
        <v>1.8</v>
      </c>
      <c r="D77" s="98">
        <f t="shared" si="8"/>
        <v>1.8</v>
      </c>
      <c r="E77" s="97">
        <f>IF('Indicator Data'!AS79="No data","x",ROUND(IF('Indicator Data'!AS79&gt;E$195,0,IF('Indicator Data'!AS79&lt;E$194,10,(E$195-'Indicator Data'!AS79)/(E$195-E$194)*10)),1))</f>
        <v>6.2</v>
      </c>
      <c r="F77" s="97">
        <f>IF('Indicator Data'!AR79="No data","x",ROUND(IF('Indicator Data'!AR79&gt;F$195,0,IF('Indicator Data'!AR79&lt;F$194,10,(F$195-'Indicator Data'!AR79)/(F$195-F$194)*10)),1))</f>
        <v>5.4</v>
      </c>
      <c r="G77" s="98">
        <f t="shared" si="9"/>
        <v>5.8</v>
      </c>
      <c r="H77" s="99">
        <f t="shared" si="10"/>
        <v>3.8</v>
      </c>
      <c r="I77" s="97">
        <f>IF('Indicator Data'!AU79="No data","x",ROUND(IF('Indicator Data'!AU79^2&gt;I$195,0,IF('Indicator Data'!AU79^2&lt;I$194,10,(I$195-'Indicator Data'!AU79^2)/(I$195-I$194)*10)),1))</f>
        <v>6.7</v>
      </c>
      <c r="J77" s="97">
        <f>IF(OR('Indicator Data'!AT79=0,'Indicator Data'!AT79="No data"),"x",ROUND(IF('Indicator Data'!AT79&gt;J$195,0,IF('Indicator Data'!AT79&lt;J$194,10,(J$195-'Indicator Data'!AT79)/(J$195-J$194)*10)),1))</f>
        <v>2.1</v>
      </c>
      <c r="K77" s="97">
        <f>IF('Indicator Data'!AV79="No data","x",ROUND(IF('Indicator Data'!AV79&gt;K$195,0,IF('Indicator Data'!AV79&lt;K$194,10,(K$195-'Indicator Data'!AV79)/(K$195-K$194)*10)),1))</f>
        <v>8.1999999999999993</v>
      </c>
      <c r="L77" s="97">
        <f>IF('Indicator Data'!AW79="No data","x",ROUND(IF('Indicator Data'!AW79&gt;L$195,0,IF('Indicator Data'!AW79&lt;L$194,10,(L$195-'Indicator Data'!AW79)/(L$195-L$194)*10)),1))</f>
        <v>6.4</v>
      </c>
      <c r="M77" s="98">
        <f t="shared" si="11"/>
        <v>5.9</v>
      </c>
      <c r="N77" s="150">
        <f>IF('Indicator Data'!AX79="No data","x",'Indicator Data'!AX79/'Indicator Data'!BD79*100)</f>
        <v>24.552753103568893</v>
      </c>
      <c r="O77" s="97">
        <f t="shared" si="12"/>
        <v>7.6</v>
      </c>
      <c r="P77" s="97">
        <f>IF('Indicator Data'!AY79="No data","x",ROUND(IF('Indicator Data'!AY79&gt;P$195,0,IF('Indicator Data'!AY79&lt;P$194,10,(P$195-'Indicator Data'!AY79)/(P$195-P$194)*10)),1))</f>
        <v>6.7</v>
      </c>
      <c r="Q77" s="97">
        <f>IF('Indicator Data'!AZ79="No data","x",ROUND(IF('Indicator Data'!AZ79&gt;Q$195,0,IF('Indicator Data'!AZ79&lt;Q$194,10,(Q$195-'Indicator Data'!AZ79)/(Q$195-Q$194)*10)),1))</f>
        <v>1.2</v>
      </c>
      <c r="R77" s="98">
        <f t="shared" si="13"/>
        <v>5.2</v>
      </c>
      <c r="S77" s="97">
        <f>IF('Indicator Data'!Y79="No data","x",ROUND(IF('Indicator Data'!Y79&gt;S$195,0,IF('Indicator Data'!Y79&lt;S$194,10,(S$195-'Indicator Data'!Y79)/(S$195-S$194)*10)),1))</f>
        <v>8.1999999999999993</v>
      </c>
      <c r="T77" s="97">
        <f>IF('Indicator Data'!Z79="No data","x",ROUND(IF('Indicator Data'!Z79&gt;T$195,0,IF('Indicator Data'!Z79&lt;T$194,10,(T$195-'Indicator Data'!Z79)/(T$195-T$194)*10)),1))</f>
        <v>4.0999999999999996</v>
      </c>
      <c r="U77" s="97">
        <f>IF('Indicator Data'!AC79="No data","x",ROUND(IF('Indicator Data'!AC79&gt;U$195,0,IF('Indicator Data'!AC79&lt;U$194,10,(U$195-'Indicator Data'!AC79)/(U$195-U$194)*10)),1))</f>
        <v>9.4</v>
      </c>
      <c r="V77" s="98">
        <f t="shared" si="14"/>
        <v>7.2</v>
      </c>
      <c r="W77" s="99">
        <f t="shared" si="15"/>
        <v>6.1</v>
      </c>
      <c r="X77" s="16"/>
    </row>
    <row r="78" spans="1:24" s="4" customFormat="1" x14ac:dyDescent="0.25">
      <c r="A78" s="131" t="s">
        <v>144</v>
      </c>
      <c r="B78" s="51" t="s">
        <v>143</v>
      </c>
      <c r="C78" s="97">
        <f>IF('Indicator Data'!AQ80="No data","x",ROUND(IF('Indicator Data'!AQ80&gt;C$195,0,IF('Indicator Data'!AQ80&lt;C$194,10,(C$195-'Indicator Data'!AQ80)/(C$195-C$194)*10)),1))</f>
        <v>3.3</v>
      </c>
      <c r="D78" s="98">
        <f t="shared" si="8"/>
        <v>3.3</v>
      </c>
      <c r="E78" s="97">
        <f>IF('Indicator Data'!AS80="No data","x",ROUND(IF('Indicator Data'!AS80&gt;E$195,0,IF('Indicator Data'!AS80&lt;E$194,10,(E$195-'Indicator Data'!AS80)/(E$195-E$194)*10)),1))</f>
        <v>6.6</v>
      </c>
      <c r="F78" s="97">
        <f>IF('Indicator Data'!AR80="No data","x",ROUND(IF('Indicator Data'!AR80&gt;F$195,0,IF('Indicator Data'!AR80&lt;F$194,10,(F$195-'Indicator Data'!AR80)/(F$195-F$194)*10)),1))</f>
        <v>5.5</v>
      </c>
      <c r="G78" s="98">
        <f t="shared" si="9"/>
        <v>6.1</v>
      </c>
      <c r="H78" s="99">
        <f t="shared" si="10"/>
        <v>4.7</v>
      </c>
      <c r="I78" s="97">
        <f>IF('Indicator Data'!AU80="No data","x",ROUND(IF('Indicator Data'!AU80^2&gt;I$195,0,IF('Indicator Data'!AU80^2&lt;I$194,10,(I$195-'Indicator Data'!AU80^2)/(I$195-I$194)*10)),1))</f>
        <v>1.5</v>
      </c>
      <c r="J78" s="97">
        <f>IF(OR('Indicator Data'!AT80=0,'Indicator Data'!AT80="No data"),"x",ROUND(IF('Indicator Data'!AT80&gt;J$195,0,IF('Indicator Data'!AT80&lt;J$194,10,(J$195-'Indicator Data'!AT80)/(J$195-J$194)*10)),1))</f>
        <v>0.4</v>
      </c>
      <c r="K78" s="97">
        <f>IF('Indicator Data'!AV80="No data","x",ROUND(IF('Indicator Data'!AV80&gt;K$195,0,IF('Indicator Data'!AV80&lt;K$194,10,(K$195-'Indicator Data'!AV80)/(K$195-K$194)*10)),1))</f>
        <v>8.3000000000000007</v>
      </c>
      <c r="L78" s="97">
        <f>IF('Indicator Data'!AW80="No data","x",ROUND(IF('Indicator Data'!AW80&gt;L$195,0,IF('Indicator Data'!AW80&lt;L$194,10,(L$195-'Indicator Data'!AW80)/(L$195-L$194)*10)),1))</f>
        <v>3.8</v>
      </c>
      <c r="M78" s="98">
        <f t="shared" si="11"/>
        <v>3.5</v>
      </c>
      <c r="N78" s="150">
        <f>IF('Indicator Data'!AX80="No data","x",'Indicator Data'!AX80/'Indicator Data'!BD80*100)</f>
        <v>9.936132746733497</v>
      </c>
      <c r="O78" s="97">
        <f t="shared" si="12"/>
        <v>9.1</v>
      </c>
      <c r="P78" s="97">
        <f>IF('Indicator Data'!AY80="No data","x",ROUND(IF('Indicator Data'!AY80&gt;P$195,0,IF('Indicator Data'!AY80&lt;P$194,10,(P$195-'Indicator Data'!AY80)/(P$195-P$194)*10)),1))</f>
        <v>4.4000000000000004</v>
      </c>
      <c r="Q78" s="97">
        <f>IF('Indicator Data'!AZ80="No data","x",ROUND(IF('Indicator Data'!AZ80&gt;Q$195,0,IF('Indicator Data'!AZ80&lt;Q$194,10,(Q$195-'Indicator Data'!AZ80)/(Q$195-Q$194)*10)),1))</f>
        <v>2.5</v>
      </c>
      <c r="R78" s="98">
        <f t="shared" si="13"/>
        <v>5.3</v>
      </c>
      <c r="S78" s="97">
        <f>IF('Indicator Data'!Y80="No data","x",ROUND(IF('Indicator Data'!Y80&gt;S$195,0,IF('Indicator Data'!Y80&lt;S$194,10,(S$195-'Indicator Data'!Y80)/(S$195-S$194)*10)),1))</f>
        <v>9.5</v>
      </c>
      <c r="T78" s="97">
        <f>IF('Indicator Data'!Z80="No data","x",ROUND(IF('Indicator Data'!Z80&gt;T$195,0,IF('Indicator Data'!Z80&lt;T$194,10,(T$195-'Indicator Data'!Z80)/(T$195-T$194)*10)),1))</f>
        <v>5.6</v>
      </c>
      <c r="U78" s="97">
        <f>IF('Indicator Data'!AC80="No data","x",ROUND(IF('Indicator Data'!AC80&gt;U$195,0,IF('Indicator Data'!AC80&lt;U$194,10,(U$195-'Indicator Data'!AC80)/(U$195-U$194)*10)),1))</f>
        <v>9.1999999999999993</v>
      </c>
      <c r="V78" s="98">
        <f t="shared" si="14"/>
        <v>8.1</v>
      </c>
      <c r="W78" s="99">
        <f t="shared" si="15"/>
        <v>5.6</v>
      </c>
      <c r="X78" s="16"/>
    </row>
    <row r="79" spans="1:24" s="4" customFormat="1" x14ac:dyDescent="0.25">
      <c r="A79" s="131" t="s">
        <v>882</v>
      </c>
      <c r="B79" s="51" t="s">
        <v>145</v>
      </c>
      <c r="C79" s="97">
        <f>IF('Indicator Data'!AQ81="No data","x",ROUND(IF('Indicator Data'!AQ81&gt;C$195,0,IF('Indicator Data'!AQ81&lt;C$194,10,(C$195-'Indicator Data'!AQ81)/(C$195-C$194)*10)),1))</f>
        <v>4.4000000000000004</v>
      </c>
      <c r="D79" s="98">
        <f t="shared" si="8"/>
        <v>4.4000000000000004</v>
      </c>
      <c r="E79" s="97">
        <f>IF('Indicator Data'!AS81="No data","x",ROUND(IF('Indicator Data'!AS81&gt;E$195,0,IF('Indicator Data'!AS81&lt;E$194,10,(E$195-'Indicator Data'!AS81)/(E$195-E$194)*10)),1))</f>
        <v>7.3</v>
      </c>
      <c r="F79" s="97">
        <f>IF('Indicator Data'!AR81="No data","x",ROUND(IF('Indicator Data'!AR81&gt;F$195,0,IF('Indicator Data'!AR81&lt;F$194,10,(F$195-'Indicator Data'!AR81)/(F$195-F$194)*10)),1))</f>
        <v>6.4</v>
      </c>
      <c r="G79" s="98">
        <f t="shared" si="9"/>
        <v>6.9</v>
      </c>
      <c r="H79" s="99">
        <f t="shared" si="10"/>
        <v>5.7</v>
      </c>
      <c r="I79" s="97">
        <f>IF('Indicator Data'!AU81="No data","x",ROUND(IF('Indicator Data'!AU81^2&gt;I$195,0,IF('Indicator Data'!AU81^2&lt;I$194,10,(I$195-'Indicator Data'!AU81^2)/(I$195-I$194)*10)),1))</f>
        <v>3.2</v>
      </c>
      <c r="J79" s="97">
        <f>IF(OR('Indicator Data'!AT81=0,'Indicator Data'!AT81="No data"),"x",ROUND(IF('Indicator Data'!AT81&gt;J$195,0,IF('Indicator Data'!AT81&lt;J$194,10,(J$195-'Indicator Data'!AT81)/(J$195-J$194)*10)),1))</f>
        <v>0</v>
      </c>
      <c r="K79" s="97">
        <f>IF('Indicator Data'!AV81="No data","x",ROUND(IF('Indicator Data'!AV81&gt;K$195,0,IF('Indicator Data'!AV81&lt;K$194,10,(K$195-'Indicator Data'!AV81)/(K$195-K$194)*10)),1))</f>
        <v>6.1</v>
      </c>
      <c r="L79" s="97">
        <f>IF('Indicator Data'!AW81="No data","x",ROUND(IF('Indicator Data'!AW81&gt;L$195,0,IF('Indicator Data'!AW81&lt;L$194,10,(L$195-'Indicator Data'!AW81)/(L$195-L$194)*10)),1))</f>
        <v>5.8</v>
      </c>
      <c r="M79" s="98">
        <f t="shared" si="11"/>
        <v>3.8</v>
      </c>
      <c r="N79" s="150">
        <f>IF('Indicator Data'!AX81="No data","x",'Indicator Data'!AX81/'Indicator Data'!BD81*100)</f>
        <v>9.8246906757545052</v>
      </c>
      <c r="O79" s="97">
        <f t="shared" si="12"/>
        <v>9.1</v>
      </c>
      <c r="P79" s="97">
        <f>IF('Indicator Data'!AY81="No data","x",ROUND(IF('Indicator Data'!AY81&gt;P$195,0,IF('Indicator Data'!AY81&lt;P$194,10,(P$195-'Indicator Data'!AY81)/(P$195-P$194)*10)),1))</f>
        <v>1.1000000000000001</v>
      </c>
      <c r="Q79" s="97">
        <f>IF('Indicator Data'!AZ81="No data","x",ROUND(IF('Indicator Data'!AZ81&gt;Q$195,0,IF('Indicator Data'!AZ81&lt;Q$194,10,(Q$195-'Indicator Data'!AZ81)/(Q$195-Q$194)*10)),1))</f>
        <v>0.8</v>
      </c>
      <c r="R79" s="98">
        <f t="shared" si="13"/>
        <v>3.7</v>
      </c>
      <c r="S79" s="97">
        <f>IF('Indicator Data'!Y81="No data","x",ROUND(IF('Indicator Data'!Y81&gt;S$195,0,IF('Indicator Data'!Y81&lt;S$194,10,(S$195-'Indicator Data'!Y81)/(S$195-S$194)*10)),1))</f>
        <v>7.8</v>
      </c>
      <c r="T79" s="97">
        <f>IF('Indicator Data'!Z81="No data","x",ROUND(IF('Indicator Data'!Z81&gt;T$195,0,IF('Indicator Data'!Z81&lt;T$194,10,(T$195-'Indicator Data'!Z81)/(T$195-T$194)*10)),1))</f>
        <v>0</v>
      </c>
      <c r="U79" s="97">
        <f>IF('Indicator Data'!AC81="No data","x",ROUND(IF('Indicator Data'!AC81&gt;U$195,0,IF('Indicator Data'!AC81&lt;U$194,10,(U$195-'Indicator Data'!AC81)/(U$195-U$194)*10)),1))</f>
        <v>5.4</v>
      </c>
      <c r="V79" s="98">
        <f t="shared" si="14"/>
        <v>4.4000000000000004</v>
      </c>
      <c r="W79" s="99">
        <f t="shared" si="15"/>
        <v>4</v>
      </c>
      <c r="X79" s="16"/>
    </row>
    <row r="80" spans="1:24" s="4" customFormat="1" x14ac:dyDescent="0.25">
      <c r="A80" s="131" t="s">
        <v>147</v>
      </c>
      <c r="B80" s="51" t="s">
        <v>146</v>
      </c>
      <c r="C80" s="97">
        <f>IF('Indicator Data'!AQ82="No data","x",ROUND(IF('Indicator Data'!AQ82&gt;C$195,0,IF('Indicator Data'!AQ82&lt;C$194,10,(C$195-'Indicator Data'!AQ82)/(C$195-C$194)*10)),1))</f>
        <v>8.4</v>
      </c>
      <c r="D80" s="98">
        <f t="shared" si="8"/>
        <v>8.4</v>
      </c>
      <c r="E80" s="97">
        <f>IF('Indicator Data'!AS82="No data","x",ROUND(IF('Indicator Data'!AS82&gt;E$195,0,IF('Indicator Data'!AS82&lt;E$194,10,(E$195-'Indicator Data'!AS82)/(E$195-E$194)*10)),1))</f>
        <v>8.4</v>
      </c>
      <c r="F80" s="97">
        <f>IF('Indicator Data'!AR82="No data","x",ROUND(IF('Indicator Data'!AR82&gt;F$195,0,IF('Indicator Data'!AR82&lt;F$194,10,(F$195-'Indicator Data'!AR82)/(F$195-F$194)*10)),1))</f>
        <v>7.2</v>
      </c>
      <c r="G80" s="98">
        <f t="shared" si="9"/>
        <v>7.8</v>
      </c>
      <c r="H80" s="99">
        <f t="shared" si="10"/>
        <v>8.1</v>
      </c>
      <c r="I80" s="97">
        <f>IF('Indicator Data'!AU82="No data","x",ROUND(IF('Indicator Data'!AU82^2&gt;I$195,0,IF('Indicator Data'!AU82^2&lt;I$194,10,(I$195-'Indicator Data'!AU82^2)/(I$195-I$194)*10)),1))</f>
        <v>4.0999999999999996</v>
      </c>
      <c r="J80" s="97">
        <f>IF(OR('Indicator Data'!AT82=0,'Indicator Data'!AT82="No data"),"x",ROUND(IF('Indicator Data'!AT82&gt;J$195,0,IF('Indicator Data'!AT82&lt;J$194,10,(J$195-'Indicator Data'!AT82)/(J$195-J$194)*10)),1))</f>
        <v>0</v>
      </c>
      <c r="K80" s="97">
        <f>IF('Indicator Data'!AV82="No data","x",ROUND(IF('Indicator Data'!AV82&gt;K$195,0,IF('Indicator Data'!AV82&lt;K$194,10,(K$195-'Indicator Data'!AV82)/(K$195-K$194)*10)),1))</f>
        <v>8.9</v>
      </c>
      <c r="L80" s="97">
        <f>IF('Indicator Data'!AW82="No data","x",ROUND(IF('Indicator Data'!AW82&gt;L$195,0,IF('Indicator Data'!AW82&lt;L$194,10,(L$195-'Indicator Data'!AW82)/(L$195-L$194)*10)),1))</f>
        <v>5.4</v>
      </c>
      <c r="M80" s="98">
        <f t="shared" si="11"/>
        <v>4.5999999999999996</v>
      </c>
      <c r="N80" s="150">
        <f>IF('Indicator Data'!AX82="No data","x",'Indicator Data'!AX82/'Indicator Data'!BD82*100)</f>
        <v>11.051759071652238</v>
      </c>
      <c r="O80" s="97">
        <f t="shared" si="12"/>
        <v>9</v>
      </c>
      <c r="P80" s="97">
        <f>IF('Indicator Data'!AY82="No data","x",ROUND(IF('Indicator Data'!AY82&gt;P$195,0,IF('Indicator Data'!AY82&lt;P$194,10,(P$195-'Indicator Data'!AY82)/(P$195-P$194)*10)),1))</f>
        <v>1.6</v>
      </c>
      <c r="Q80" s="97">
        <f>IF('Indicator Data'!AZ82="No data","x",ROUND(IF('Indicator Data'!AZ82&gt;Q$195,0,IF('Indicator Data'!AZ82&lt;Q$194,10,(Q$195-'Indicator Data'!AZ82)/(Q$195-Q$194)*10)),1))</f>
        <v>2.7</v>
      </c>
      <c r="R80" s="98">
        <f t="shared" si="13"/>
        <v>4.4000000000000004</v>
      </c>
      <c r="S80" s="97">
        <f>IF('Indicator Data'!Y82="No data","x",ROUND(IF('Indicator Data'!Y82&gt;S$195,0,IF('Indicator Data'!Y82&lt;S$194,10,(S$195-'Indicator Data'!Y82)/(S$195-S$194)*10)),1))</f>
        <v>8.5</v>
      </c>
      <c r="T80" s="97">
        <f>IF('Indicator Data'!Z82="No data","x",ROUND(IF('Indicator Data'!Z82&gt;T$195,0,IF('Indicator Data'!Z82&lt;T$194,10,(T$195-'Indicator Data'!Z82)/(T$195-T$194)*10)),1))</f>
        <v>10</v>
      </c>
      <c r="U80" s="97">
        <f>IF('Indicator Data'!AC82="No data","x",ROUND(IF('Indicator Data'!AC82&gt;U$195,0,IF('Indicator Data'!AC82&lt;U$194,10,(U$195-'Indicator Data'!AC82)/(U$195-U$194)*10)),1))</f>
        <v>7.8</v>
      </c>
      <c r="V80" s="98">
        <f t="shared" si="14"/>
        <v>8.8000000000000007</v>
      </c>
      <c r="W80" s="99">
        <f t="shared" si="15"/>
        <v>5.9</v>
      </c>
      <c r="X80" s="16"/>
    </row>
    <row r="81" spans="1:24" s="4" customFormat="1" x14ac:dyDescent="0.25">
      <c r="A81" s="131" t="s">
        <v>149</v>
      </c>
      <c r="B81" s="51" t="s">
        <v>148</v>
      </c>
      <c r="C81" s="97" t="str">
        <f>IF('Indicator Data'!AQ83="No data","x",ROUND(IF('Indicator Data'!AQ83&gt;C$195,0,IF('Indicator Data'!AQ83&lt;C$194,10,(C$195-'Indicator Data'!AQ83)/(C$195-C$194)*10)),1))</f>
        <v>x</v>
      </c>
      <c r="D81" s="98" t="str">
        <f t="shared" si="8"/>
        <v>x</v>
      </c>
      <c r="E81" s="97">
        <f>IF('Indicator Data'!AS83="No data","x",ROUND(IF('Indicator Data'!AS83&gt;E$195,0,IF('Indicator Data'!AS83&lt;E$194,10,(E$195-'Indicator Data'!AS83)/(E$195-E$194)*10)),1))</f>
        <v>2.6</v>
      </c>
      <c r="F81" s="97">
        <f>IF('Indicator Data'!AR83="No data","x",ROUND(IF('Indicator Data'!AR83&gt;F$195,0,IF('Indicator Data'!AR83&lt;F$194,10,(F$195-'Indicator Data'!AR83)/(F$195-F$194)*10)),1))</f>
        <v>2.1</v>
      </c>
      <c r="G81" s="98">
        <f t="shared" si="9"/>
        <v>2.4</v>
      </c>
      <c r="H81" s="99">
        <f t="shared" si="10"/>
        <v>2.4</v>
      </c>
      <c r="I81" s="97" t="str">
        <f>IF('Indicator Data'!AU83="No data","x",ROUND(IF('Indicator Data'!AU83^2&gt;I$195,0,IF('Indicator Data'!AU83^2&lt;I$194,10,(I$195-'Indicator Data'!AU83^2)/(I$195-I$194)*10)),1))</f>
        <v>x</v>
      </c>
      <c r="J81" s="97">
        <f>IF(OR('Indicator Data'!AT83=0,'Indicator Data'!AT83="No data"),"x",ROUND(IF('Indicator Data'!AT83&gt;J$195,0,IF('Indicator Data'!AT83&lt;J$194,10,(J$195-'Indicator Data'!AT83)/(J$195-J$194)*10)),1))</f>
        <v>0</v>
      </c>
      <c r="K81" s="97">
        <f>IF('Indicator Data'!AV83="No data","x",ROUND(IF('Indicator Data'!AV83&gt;K$195,0,IF('Indicator Data'!AV83&lt;K$194,10,(K$195-'Indicator Data'!AV83)/(K$195-K$194)*10)),1))</f>
        <v>2</v>
      </c>
      <c r="L81" s="97">
        <f>IF('Indicator Data'!AW83="No data","x",ROUND(IF('Indicator Data'!AW83&gt;L$195,0,IF('Indicator Data'!AW83&lt;L$194,10,(L$195-'Indicator Data'!AW83)/(L$195-L$194)*10)),1))</f>
        <v>4.9000000000000004</v>
      </c>
      <c r="M81" s="98">
        <f t="shared" si="11"/>
        <v>2.2999999999999998</v>
      </c>
      <c r="N81" s="150">
        <f>IF('Indicator Data'!AX83="No data","x",'Indicator Data'!AX83/'Indicator Data'!BD83*100)</f>
        <v>159.67484395412976</v>
      </c>
      <c r="O81" s="97">
        <f t="shared" si="12"/>
        <v>0</v>
      </c>
      <c r="P81" s="97">
        <f>IF('Indicator Data'!AY83="No data","x",ROUND(IF('Indicator Data'!AY83&gt;P$195,0,IF('Indicator Data'!AY83&lt;P$194,10,(P$195-'Indicator Data'!AY83)/(P$195-P$194)*10)),1))</f>
        <v>1.1000000000000001</v>
      </c>
      <c r="Q81" s="97">
        <f>IF('Indicator Data'!AZ83="No data","x",ROUND(IF('Indicator Data'!AZ83&gt;Q$195,0,IF('Indicator Data'!AZ83&lt;Q$194,10,(Q$195-'Indicator Data'!AZ83)/(Q$195-Q$194)*10)),1))</f>
        <v>0.4</v>
      </c>
      <c r="R81" s="98">
        <f t="shared" si="13"/>
        <v>0.5</v>
      </c>
      <c r="S81" s="97">
        <f>IF('Indicator Data'!Y83="No data","x",ROUND(IF('Indicator Data'!Y83&gt;S$195,0,IF('Indicator Data'!Y83&lt;S$194,10,(S$195-'Indicator Data'!Y83)/(S$195-S$194)*10)),1))</f>
        <v>3.3</v>
      </c>
      <c r="T81" s="97">
        <f>IF('Indicator Data'!Z83="No data","x",ROUND(IF('Indicator Data'!Z83&gt;T$195,0,IF('Indicator Data'!Z83&lt;T$194,10,(T$195-'Indicator Data'!Z83)/(T$195-T$194)*10)),1))</f>
        <v>1.5</v>
      </c>
      <c r="U81" s="97">
        <f>IF('Indicator Data'!AC83="No data","x",ROUND(IF('Indicator Data'!AC83&gt;U$195,0,IF('Indicator Data'!AC83&lt;U$194,10,(U$195-'Indicator Data'!AC83)/(U$195-U$194)*10)),1))</f>
        <v>0</v>
      </c>
      <c r="V81" s="98">
        <f t="shared" si="14"/>
        <v>1.6</v>
      </c>
      <c r="W81" s="99">
        <f t="shared" si="15"/>
        <v>1.5</v>
      </c>
      <c r="X81" s="16"/>
    </row>
    <row r="82" spans="1:24" s="4" customFormat="1" x14ac:dyDescent="0.25">
      <c r="A82" s="131" t="s">
        <v>151</v>
      </c>
      <c r="B82" s="51" t="s">
        <v>150</v>
      </c>
      <c r="C82" s="97" t="str">
        <f>IF('Indicator Data'!AQ84="No data","x",ROUND(IF('Indicator Data'!AQ84&gt;C$195,0,IF('Indicator Data'!AQ84&lt;C$194,10,(C$195-'Indicator Data'!AQ84)/(C$195-C$194)*10)),1))</f>
        <v>x</v>
      </c>
      <c r="D82" s="98" t="str">
        <f t="shared" si="8"/>
        <v>x</v>
      </c>
      <c r="E82" s="97">
        <f>IF('Indicator Data'!AS84="No data","x",ROUND(IF('Indicator Data'!AS84&gt;E$195,0,IF('Indicator Data'!AS84&lt;E$194,10,(E$195-'Indicator Data'!AS84)/(E$195-E$194)*10)),1))</f>
        <v>4</v>
      </c>
      <c r="F82" s="97">
        <f>IF('Indicator Data'!AR84="No data","x",ROUND(IF('Indicator Data'!AR84&gt;F$195,0,IF('Indicator Data'!AR84&lt;F$194,10,(F$195-'Indicator Data'!AR84)/(F$195-F$194)*10)),1))</f>
        <v>2.6</v>
      </c>
      <c r="G82" s="98">
        <f t="shared" si="9"/>
        <v>3.3</v>
      </c>
      <c r="H82" s="99">
        <f t="shared" si="10"/>
        <v>3.3</v>
      </c>
      <c r="I82" s="97">
        <f>IF('Indicator Data'!AU84="No data","x",ROUND(IF('Indicator Data'!AU84^2&gt;I$195,0,IF('Indicator Data'!AU84^2&lt;I$194,10,(I$195-'Indicator Data'!AU84^2)/(I$195-I$194)*10)),1))</f>
        <v>0.5</v>
      </c>
      <c r="J82" s="97">
        <f>IF(OR('Indicator Data'!AT84=0,'Indicator Data'!AT84="No data"),"x",ROUND(IF('Indicator Data'!AT84&gt;J$195,0,IF('Indicator Data'!AT84&lt;J$194,10,(J$195-'Indicator Data'!AT84)/(J$195-J$194)*10)),1))</f>
        <v>0</v>
      </c>
      <c r="K82" s="97">
        <f>IF('Indicator Data'!AV84="No data","x",ROUND(IF('Indicator Data'!AV84&gt;K$195,0,IF('Indicator Data'!AV84&lt;K$194,10,(K$195-'Indicator Data'!AV84)/(K$195-K$194)*10)),1))</f>
        <v>2.9</v>
      </c>
      <c r="L82" s="97">
        <f>IF('Indicator Data'!AW84="No data","x",ROUND(IF('Indicator Data'!AW84&gt;L$195,0,IF('Indicator Data'!AW84&lt;L$194,10,(L$195-'Indicator Data'!AW84)/(L$195-L$194)*10)),1))</f>
        <v>4</v>
      </c>
      <c r="M82" s="98">
        <f t="shared" si="11"/>
        <v>1.9</v>
      </c>
      <c r="N82" s="150">
        <f>IF('Indicator Data'!AX84="No data","x",'Indicator Data'!AX84/'Indicator Data'!BD84*100)</f>
        <v>212.56931608133084</v>
      </c>
      <c r="O82" s="97">
        <f t="shared" si="12"/>
        <v>0</v>
      </c>
      <c r="P82" s="97">
        <f>IF('Indicator Data'!AY84="No data","x",ROUND(IF('Indicator Data'!AY84&gt;P$195,0,IF('Indicator Data'!AY84&lt;P$194,10,(P$195-'Indicator Data'!AY84)/(P$195-P$194)*10)),1))</f>
        <v>0</v>
      </c>
      <c r="Q82" s="97">
        <f>IF('Indicator Data'!AZ84="No data","x",ROUND(IF('Indicator Data'!AZ84&gt;Q$195,0,IF('Indicator Data'!AZ84&lt;Q$194,10,(Q$195-'Indicator Data'!AZ84)/(Q$195-Q$194)*10)),1))</f>
        <v>0</v>
      </c>
      <c r="R82" s="98">
        <f t="shared" si="13"/>
        <v>0</v>
      </c>
      <c r="S82" s="97">
        <f>IF('Indicator Data'!Y84="No data","x",ROUND(IF('Indicator Data'!Y84&gt;S$195,0,IF('Indicator Data'!Y84&lt;S$194,10,(S$195-'Indicator Data'!Y84)/(S$195-S$194)*10)),1))</f>
        <v>1.6</v>
      </c>
      <c r="T82" s="97">
        <f>IF('Indicator Data'!Z84="No data","x",ROUND(IF('Indicator Data'!Z84&gt;T$195,0,IF('Indicator Data'!Z84&lt;T$194,10,(T$195-'Indicator Data'!Z84)/(T$195-T$194)*10)),1))</f>
        <v>0.8</v>
      </c>
      <c r="U82" s="97">
        <f>IF('Indicator Data'!AC84="No data","x",ROUND(IF('Indicator Data'!AC84&gt;U$195,0,IF('Indicator Data'!AC84&lt;U$194,10,(U$195-'Indicator Data'!AC84)/(U$195-U$194)*10)),1))</f>
        <v>2.2000000000000002</v>
      </c>
      <c r="V82" s="98">
        <f t="shared" si="14"/>
        <v>1.5</v>
      </c>
      <c r="W82" s="99">
        <f t="shared" si="15"/>
        <v>1.1000000000000001</v>
      </c>
      <c r="X82" s="16"/>
    </row>
    <row r="83" spans="1:24" s="4" customFormat="1" x14ac:dyDescent="0.25">
      <c r="A83" s="131" t="s">
        <v>153</v>
      </c>
      <c r="B83" s="51" t="s">
        <v>152</v>
      </c>
      <c r="C83" s="97">
        <f>IF('Indicator Data'!AQ85="No data","x",ROUND(IF('Indicator Data'!AQ85&gt;C$195,0,IF('Indicator Data'!AQ85&lt;C$194,10,(C$195-'Indicator Data'!AQ85)/(C$195-C$194)*10)),1))</f>
        <v>2.4</v>
      </c>
      <c r="D83" s="98">
        <f t="shared" si="8"/>
        <v>2.4</v>
      </c>
      <c r="E83" s="97">
        <f>IF('Indicator Data'!AS85="No data","x",ROUND(IF('Indicator Data'!AS85&gt;E$195,0,IF('Indicator Data'!AS85&lt;E$194,10,(E$195-'Indicator Data'!AS85)/(E$195-E$194)*10)),1))</f>
        <v>5.7</v>
      </c>
      <c r="F83" s="97">
        <f>IF('Indicator Data'!AR85="No data","x",ROUND(IF('Indicator Data'!AR85&gt;F$195,0,IF('Indicator Data'!AR85&lt;F$194,10,(F$195-'Indicator Data'!AR85)/(F$195-F$194)*10)),1))</f>
        <v>4.0999999999999996</v>
      </c>
      <c r="G83" s="98">
        <f t="shared" si="9"/>
        <v>4.9000000000000004</v>
      </c>
      <c r="H83" s="99">
        <f t="shared" si="10"/>
        <v>3.7</v>
      </c>
      <c r="I83" s="97">
        <f>IF('Indicator Data'!AU85="No data","x",ROUND(IF('Indicator Data'!AU85^2&gt;I$195,0,IF('Indicator Data'!AU85^2&lt;I$194,10,(I$195-'Indicator Data'!AU85^2)/(I$195-I$194)*10)),1))</f>
        <v>0.2</v>
      </c>
      <c r="J83" s="97">
        <f>IF(OR('Indicator Data'!AT85=0,'Indicator Data'!AT85="No data"),"x",ROUND(IF('Indicator Data'!AT85&gt;J$195,0,IF('Indicator Data'!AT85&lt;J$194,10,(J$195-'Indicator Data'!AT85)/(J$195-J$194)*10)),1))</f>
        <v>0</v>
      </c>
      <c r="K83" s="97">
        <f>IF('Indicator Data'!AV85="No data","x",ROUND(IF('Indicator Data'!AV85&gt;K$195,0,IF('Indicator Data'!AV85&lt;K$194,10,(K$195-'Indicator Data'!AV85)/(K$195-K$194)*10)),1))</f>
        <v>3.8</v>
      </c>
      <c r="L83" s="97">
        <f>IF('Indicator Data'!AW85="No data","x",ROUND(IF('Indicator Data'!AW85&gt;L$195,0,IF('Indicator Data'!AW85&lt;L$194,10,(L$195-'Indicator Data'!AW85)/(L$195-L$194)*10)),1))</f>
        <v>2.2999999999999998</v>
      </c>
      <c r="M83" s="98">
        <f t="shared" si="11"/>
        <v>1.6</v>
      </c>
      <c r="N83" s="150">
        <f>IF('Indicator Data'!AX85="No data","x",'Indicator Data'!AX85/'Indicator Data'!BD85*100)</f>
        <v>241.38165499422044</v>
      </c>
      <c r="O83" s="97">
        <f t="shared" si="12"/>
        <v>0</v>
      </c>
      <c r="P83" s="97">
        <f>IF('Indicator Data'!AY85="No data","x",ROUND(IF('Indicator Data'!AY85&gt;P$195,0,IF('Indicator Data'!AY85&lt;P$194,10,(P$195-'Indicator Data'!AY85)/(P$195-P$194)*10)),1))</f>
        <v>0.1</v>
      </c>
      <c r="Q83" s="97">
        <f>IF('Indicator Data'!AZ85="No data","x",ROUND(IF('Indicator Data'!AZ85&gt;Q$195,0,IF('Indicator Data'!AZ85&lt;Q$194,10,(Q$195-'Indicator Data'!AZ85)/(Q$195-Q$194)*10)),1))</f>
        <v>0</v>
      </c>
      <c r="R83" s="98">
        <f t="shared" si="13"/>
        <v>0</v>
      </c>
      <c r="S83" s="97">
        <f>IF('Indicator Data'!Y85="No data","x",ROUND(IF('Indicator Data'!Y85&gt;S$195,0,IF('Indicator Data'!Y85&lt;S$194,10,(S$195-'Indicator Data'!Y85)/(S$195-S$194)*10)),1))</f>
        <v>0.6</v>
      </c>
      <c r="T83" s="97">
        <f>IF('Indicator Data'!Z85="No data","x",ROUND(IF('Indicator Data'!Z85&gt;T$195,0,IF('Indicator Data'!Z85&lt;T$194,10,(T$195-'Indicator Data'!Z85)/(T$195-T$194)*10)),1))</f>
        <v>3.3</v>
      </c>
      <c r="U83" s="97">
        <f>IF('Indicator Data'!AC85="No data","x",ROUND(IF('Indicator Data'!AC85&gt;U$195,0,IF('Indicator Data'!AC85&lt;U$194,10,(U$195-'Indicator Data'!AC85)/(U$195-U$194)*10)),1))</f>
        <v>0</v>
      </c>
      <c r="V83" s="98">
        <f t="shared" si="14"/>
        <v>1.3</v>
      </c>
      <c r="W83" s="99">
        <f t="shared" si="15"/>
        <v>1</v>
      </c>
      <c r="X83" s="16"/>
    </row>
    <row r="84" spans="1:24" s="4" customFormat="1" x14ac:dyDescent="0.25">
      <c r="A84" s="131" t="s">
        <v>155</v>
      </c>
      <c r="B84" s="51" t="s">
        <v>154</v>
      </c>
      <c r="C84" s="97">
        <f>IF('Indicator Data'!AQ86="No data","x",ROUND(IF('Indicator Data'!AQ86&gt;C$195,0,IF('Indicator Data'!AQ86&lt;C$194,10,(C$195-'Indicator Data'!AQ86)/(C$195-C$194)*10)),1))</f>
        <v>3.3</v>
      </c>
      <c r="D84" s="98">
        <f t="shared" si="8"/>
        <v>3.3</v>
      </c>
      <c r="E84" s="97">
        <f>IF('Indicator Data'!AS86="No data","x",ROUND(IF('Indicator Data'!AS86&gt;E$195,0,IF('Indicator Data'!AS86&lt;E$194,10,(E$195-'Indicator Data'!AS86)/(E$195-E$194)*10)),1))</f>
        <v>6.2</v>
      </c>
      <c r="F84" s="97">
        <f>IF('Indicator Data'!AR86="No data","x",ROUND(IF('Indicator Data'!AR86&gt;F$195,0,IF('Indicator Data'!AR86&lt;F$194,10,(F$195-'Indicator Data'!AR86)/(F$195-F$194)*10)),1))</f>
        <v>5</v>
      </c>
      <c r="G84" s="98">
        <f t="shared" si="9"/>
        <v>5.6</v>
      </c>
      <c r="H84" s="99">
        <f t="shared" si="10"/>
        <v>4.5</v>
      </c>
      <c r="I84" s="97">
        <f>IF('Indicator Data'!AU86="No data","x",ROUND(IF('Indicator Data'!AU86^2&gt;I$195,0,IF('Indicator Data'!AU86^2&lt;I$194,10,(I$195-'Indicator Data'!AU86^2)/(I$195-I$194)*10)),1))</f>
        <v>2.6</v>
      </c>
      <c r="J84" s="97">
        <f>IF(OR('Indicator Data'!AT86=0,'Indicator Data'!AT86="No data"),"x",ROUND(IF('Indicator Data'!AT86&gt;J$195,0,IF('Indicator Data'!AT86&lt;J$194,10,(J$195-'Indicator Data'!AT86)/(J$195-J$194)*10)),1))</f>
        <v>0.7</v>
      </c>
      <c r="K84" s="97">
        <f>IF('Indicator Data'!AV86="No data","x",ROUND(IF('Indicator Data'!AV86&gt;K$195,0,IF('Indicator Data'!AV86&lt;K$194,10,(K$195-'Indicator Data'!AV86)/(K$195-K$194)*10)),1))</f>
        <v>6</v>
      </c>
      <c r="L84" s="97">
        <f>IF('Indicator Data'!AW86="No data","x",ROUND(IF('Indicator Data'!AW86&gt;L$195,0,IF('Indicator Data'!AW86&lt;L$194,10,(L$195-'Indicator Data'!AW86)/(L$195-L$194)*10)),1))</f>
        <v>5</v>
      </c>
      <c r="M84" s="98">
        <f t="shared" si="11"/>
        <v>3.6</v>
      </c>
      <c r="N84" s="150">
        <f>IF('Indicator Data'!AX86="No data","x",'Indicator Data'!AX86/'Indicator Data'!BD86*100)</f>
        <v>76.638965835641741</v>
      </c>
      <c r="O84" s="97">
        <f t="shared" si="12"/>
        <v>2.4</v>
      </c>
      <c r="P84" s="97">
        <f>IF('Indicator Data'!AY86="No data","x",ROUND(IF('Indicator Data'!AY86&gt;P$195,0,IF('Indicator Data'!AY86&lt;P$194,10,(P$195-'Indicator Data'!AY86)/(P$195-P$194)*10)),1))</f>
        <v>2</v>
      </c>
      <c r="Q84" s="97">
        <f>IF('Indicator Data'!AZ86="No data","x",ROUND(IF('Indicator Data'!AZ86&gt;Q$195,0,IF('Indicator Data'!AZ86&lt;Q$194,10,(Q$195-'Indicator Data'!AZ86)/(Q$195-Q$194)*10)),1))</f>
        <v>1.2</v>
      </c>
      <c r="R84" s="98">
        <f t="shared" si="13"/>
        <v>1.9</v>
      </c>
      <c r="S84" s="97">
        <f>IF('Indicator Data'!Y86="No data","x",ROUND(IF('Indicator Data'!Y86&gt;S$195,0,IF('Indicator Data'!Y86&lt;S$194,10,(S$195-'Indicator Data'!Y86)/(S$195-S$194)*10)),1))</f>
        <v>9</v>
      </c>
      <c r="T84" s="97">
        <f>IF('Indicator Data'!Z86="No data","x",ROUND(IF('Indicator Data'!Z86&gt;T$195,0,IF('Indicator Data'!Z86&lt;T$194,10,(T$195-'Indicator Data'!Z86)/(T$195-T$194)*10)),1))</f>
        <v>1.8</v>
      </c>
      <c r="U84" s="97">
        <f>IF('Indicator Data'!AC86="No data","x",ROUND(IF('Indicator Data'!AC86&gt;U$195,0,IF('Indicator Data'!AC86&lt;U$194,10,(U$195-'Indicator Data'!AC86)/(U$195-U$194)*10)),1))</f>
        <v>8.4</v>
      </c>
      <c r="V84" s="98">
        <f t="shared" si="14"/>
        <v>6.4</v>
      </c>
      <c r="W84" s="99">
        <f t="shared" si="15"/>
        <v>4</v>
      </c>
      <c r="X84" s="16"/>
    </row>
    <row r="85" spans="1:24" s="4" customFormat="1" x14ac:dyDescent="0.25">
      <c r="A85" s="131" t="s">
        <v>157</v>
      </c>
      <c r="B85" s="51" t="s">
        <v>156</v>
      </c>
      <c r="C85" s="97">
        <f>IF('Indicator Data'!AQ87="No data","x",ROUND(IF('Indicator Data'!AQ87&gt;C$195,0,IF('Indicator Data'!AQ87&lt;C$194,10,(C$195-'Indicator Data'!AQ87)/(C$195-C$194)*10)),1))</f>
        <v>1.9</v>
      </c>
      <c r="D85" s="98">
        <f t="shared" si="8"/>
        <v>1.9</v>
      </c>
      <c r="E85" s="97">
        <f>IF('Indicator Data'!AS87="No data","x",ROUND(IF('Indicator Data'!AS87&gt;E$195,0,IF('Indicator Data'!AS87&lt;E$194,10,(E$195-'Indicator Data'!AS87)/(E$195-E$194)*10)),1))</f>
        <v>2.4</v>
      </c>
      <c r="F85" s="97">
        <f>IF('Indicator Data'!AR87="No data","x",ROUND(IF('Indicator Data'!AR87&gt;F$195,0,IF('Indicator Data'!AR87&lt;F$194,10,(F$195-'Indicator Data'!AR87)/(F$195-F$194)*10)),1))</f>
        <v>1.8</v>
      </c>
      <c r="G85" s="98">
        <f t="shared" si="9"/>
        <v>2.1</v>
      </c>
      <c r="H85" s="99">
        <f t="shared" si="10"/>
        <v>2</v>
      </c>
      <c r="I85" s="97" t="str">
        <f>IF('Indicator Data'!AU87="No data","x",ROUND(IF('Indicator Data'!AU87^2&gt;I$195,0,IF('Indicator Data'!AU87^2&lt;I$194,10,(I$195-'Indicator Data'!AU87^2)/(I$195-I$194)*10)),1))</f>
        <v>x</v>
      </c>
      <c r="J85" s="97">
        <f>IF(OR('Indicator Data'!AT87=0,'Indicator Data'!AT87="No data"),"x",ROUND(IF('Indicator Data'!AT87&gt;J$195,0,IF('Indicator Data'!AT87&lt;J$194,10,(J$195-'Indicator Data'!AT87)/(J$195-J$194)*10)),1))</f>
        <v>0</v>
      </c>
      <c r="K85" s="97">
        <f>IF('Indicator Data'!AV87="No data","x",ROUND(IF('Indicator Data'!AV87&gt;K$195,0,IF('Indicator Data'!AV87&lt;K$194,10,(K$195-'Indicator Data'!AV87)/(K$195-K$194)*10)),1))</f>
        <v>0.9</v>
      </c>
      <c r="L85" s="97">
        <f>IF('Indicator Data'!AW87="No data","x",ROUND(IF('Indicator Data'!AW87&gt;L$195,0,IF('Indicator Data'!AW87&lt;L$194,10,(L$195-'Indicator Data'!AW87)/(L$195-L$194)*10)),1))</f>
        <v>4.0999999999999996</v>
      </c>
      <c r="M85" s="98">
        <f t="shared" si="11"/>
        <v>1.7</v>
      </c>
      <c r="N85" s="150">
        <f>IF('Indicator Data'!AX87="No data","x",'Indicator Data'!AX87/'Indicator Data'!BD87*100)</f>
        <v>384.08779149519893</v>
      </c>
      <c r="O85" s="97">
        <f t="shared" si="12"/>
        <v>0</v>
      </c>
      <c r="P85" s="97">
        <f>IF('Indicator Data'!AY87="No data","x",ROUND(IF('Indicator Data'!AY87&gt;P$195,0,IF('Indicator Data'!AY87&lt;P$194,10,(P$195-'Indicator Data'!AY87)/(P$195-P$194)*10)),1))</f>
        <v>0</v>
      </c>
      <c r="Q85" s="97">
        <f>IF('Indicator Data'!AZ87="No data","x",ROUND(IF('Indicator Data'!AZ87&gt;Q$195,0,IF('Indicator Data'!AZ87&lt;Q$194,10,(Q$195-'Indicator Data'!AZ87)/(Q$195-Q$194)*10)),1))</f>
        <v>0</v>
      </c>
      <c r="R85" s="98">
        <f t="shared" si="13"/>
        <v>0</v>
      </c>
      <c r="S85" s="97">
        <f>IF('Indicator Data'!Y87="No data","x",ROUND(IF('Indicator Data'!Y87&gt;S$195,0,IF('Indicator Data'!Y87&lt;S$194,10,(S$195-'Indicator Data'!Y87)/(S$195-S$194)*10)),1))</f>
        <v>4.3</v>
      </c>
      <c r="T85" s="97">
        <f>IF('Indicator Data'!Z87="No data","x",ROUND(IF('Indicator Data'!Z87&gt;T$195,0,IF('Indicator Data'!Z87&lt;T$194,10,(T$195-'Indicator Data'!Z87)/(T$195-T$194)*10)),1))</f>
        <v>0.3</v>
      </c>
      <c r="U85" s="97">
        <f>IF('Indicator Data'!AC87="No data","x",ROUND(IF('Indicator Data'!AC87&gt;U$195,0,IF('Indicator Data'!AC87&lt;U$194,10,(U$195-'Indicator Data'!AC87)/(U$195-U$194)*10)),1))</f>
        <v>0</v>
      </c>
      <c r="V85" s="98">
        <f t="shared" si="14"/>
        <v>1.5</v>
      </c>
      <c r="W85" s="99">
        <f t="shared" si="15"/>
        <v>1.1000000000000001</v>
      </c>
      <c r="X85" s="16"/>
    </row>
    <row r="86" spans="1:24" s="4" customFormat="1" x14ac:dyDescent="0.25">
      <c r="A86" s="131" t="s">
        <v>159</v>
      </c>
      <c r="B86" s="51" t="s">
        <v>158</v>
      </c>
      <c r="C86" s="97">
        <f>IF('Indicator Data'!AQ88="No data","x",ROUND(IF('Indicator Data'!AQ88&gt;C$195,0,IF('Indicator Data'!AQ88&lt;C$194,10,(C$195-'Indicator Data'!AQ88)/(C$195-C$194)*10)),1))</f>
        <v>6.1</v>
      </c>
      <c r="D86" s="98">
        <f t="shared" si="8"/>
        <v>6.1</v>
      </c>
      <c r="E86" s="97">
        <f>IF('Indicator Data'!AS88="No data","x",ROUND(IF('Indicator Data'!AS88&gt;E$195,0,IF('Indicator Data'!AS88&lt;E$194,10,(E$195-'Indicator Data'!AS88)/(E$195-E$194)*10)),1))</f>
        <v>5.0999999999999996</v>
      </c>
      <c r="F86" s="97">
        <f>IF('Indicator Data'!AR88="No data","x",ROUND(IF('Indicator Data'!AR88&gt;F$195,0,IF('Indicator Data'!AR88&lt;F$194,10,(F$195-'Indicator Data'!AR88)/(F$195-F$194)*10)),1))</f>
        <v>5.2</v>
      </c>
      <c r="G86" s="98">
        <f t="shared" si="9"/>
        <v>5.2</v>
      </c>
      <c r="H86" s="99">
        <f t="shared" si="10"/>
        <v>5.7</v>
      </c>
      <c r="I86" s="97">
        <f>IF('Indicator Data'!AU88="No data","x",ROUND(IF('Indicator Data'!AU88^2&gt;I$195,0,IF('Indicator Data'!AU88^2&lt;I$194,10,(I$195-'Indicator Data'!AU88^2)/(I$195-I$194)*10)),1))</f>
        <v>0.5</v>
      </c>
      <c r="J86" s="97">
        <f>IF(OR('Indicator Data'!AT88=0,'Indicator Data'!AT88="No data"),"x",ROUND(IF('Indicator Data'!AT88&gt;J$195,0,IF('Indicator Data'!AT88&lt;J$194,10,(J$195-'Indicator Data'!AT88)/(J$195-J$194)*10)),1))</f>
        <v>0.1</v>
      </c>
      <c r="K86" s="97">
        <f>IF('Indicator Data'!AV88="No data","x",ROUND(IF('Indicator Data'!AV88&gt;K$195,0,IF('Indicator Data'!AV88&lt;K$194,10,(K$195-'Indicator Data'!AV88)/(K$195-K$194)*10)),1))</f>
        <v>5.6</v>
      </c>
      <c r="L86" s="97">
        <f>IF('Indicator Data'!AW88="No data","x",ROUND(IF('Indicator Data'!AW88&gt;L$195,0,IF('Indicator Data'!AW88&lt;L$194,10,(L$195-'Indicator Data'!AW88)/(L$195-L$194)*10)),1))</f>
        <v>2.7</v>
      </c>
      <c r="M86" s="98">
        <f t="shared" si="11"/>
        <v>2.2000000000000002</v>
      </c>
      <c r="N86" s="150">
        <f>IF('Indicator Data'!AX88="No data","x",'Indicator Data'!AX88/'Indicator Data'!BD88*100)</f>
        <v>32.665014642937599</v>
      </c>
      <c r="O86" s="97">
        <f t="shared" si="12"/>
        <v>6.8</v>
      </c>
      <c r="P86" s="97">
        <f>IF('Indicator Data'!AY88="No data","x",ROUND(IF('Indicator Data'!AY88&gt;P$195,0,IF('Indicator Data'!AY88&lt;P$194,10,(P$195-'Indicator Data'!AY88)/(P$195-P$194)*10)),1))</f>
        <v>0.2</v>
      </c>
      <c r="Q86" s="97">
        <f>IF('Indicator Data'!AZ88="No data","x",ROUND(IF('Indicator Data'!AZ88&gt;Q$195,0,IF('Indicator Data'!AZ88&lt;Q$194,10,(Q$195-'Indicator Data'!AZ88)/(Q$195-Q$194)*10)),1))</f>
        <v>0.6</v>
      </c>
      <c r="R86" s="98">
        <f t="shared" si="13"/>
        <v>2.5</v>
      </c>
      <c r="S86" s="97">
        <f>IF('Indicator Data'!Y88="No data","x",ROUND(IF('Indicator Data'!Y88&gt;S$195,0,IF('Indicator Data'!Y88&lt;S$194,10,(S$195-'Indicator Data'!Y88)/(S$195-S$194)*10)),1))</f>
        <v>3.6</v>
      </c>
      <c r="T86" s="97">
        <f>IF('Indicator Data'!Z88="No data","x",ROUND(IF('Indicator Data'!Z88&gt;T$195,0,IF('Indicator Data'!Z88&lt;T$194,10,(T$195-'Indicator Data'!Z88)/(T$195-T$194)*10)),1))</f>
        <v>0.3</v>
      </c>
      <c r="U86" s="97">
        <f>IF('Indicator Data'!AC88="No data","x",ROUND(IF('Indicator Data'!AC88&gt;U$195,0,IF('Indicator Data'!AC88&lt;U$194,10,(U$195-'Indicator Data'!AC88)/(U$195-U$194)*10)),1))</f>
        <v>7.6</v>
      </c>
      <c r="V86" s="98">
        <f t="shared" si="14"/>
        <v>3.8</v>
      </c>
      <c r="W86" s="99">
        <f t="shared" si="15"/>
        <v>2.8</v>
      </c>
      <c r="X86" s="16"/>
    </row>
    <row r="87" spans="1:24" s="4" customFormat="1" x14ac:dyDescent="0.25">
      <c r="A87" s="131" t="s">
        <v>161</v>
      </c>
      <c r="B87" s="51" t="s">
        <v>160</v>
      </c>
      <c r="C87" s="97">
        <f>IF('Indicator Data'!AQ89="No data","x",ROUND(IF('Indicator Data'!AQ89&gt;C$195,0,IF('Indicator Data'!AQ89&lt;C$194,10,(C$195-'Indicator Data'!AQ89)/(C$195-C$194)*10)),1))</f>
        <v>3.8</v>
      </c>
      <c r="D87" s="98">
        <f t="shared" si="8"/>
        <v>3.8</v>
      </c>
      <c r="E87" s="97">
        <f>IF('Indicator Data'!AS89="No data","x",ROUND(IF('Indicator Data'!AS89&gt;E$195,0,IF('Indicator Data'!AS89&lt;E$194,10,(E$195-'Indicator Data'!AS89)/(E$195-E$194)*10)),1))</f>
        <v>7.1</v>
      </c>
      <c r="F87" s="97">
        <f>IF('Indicator Data'!AR89="No data","x",ROUND(IF('Indicator Data'!AR89&gt;F$195,0,IF('Indicator Data'!AR89&lt;F$194,10,(F$195-'Indicator Data'!AR89)/(F$195-F$194)*10)),1))</f>
        <v>6.1</v>
      </c>
      <c r="G87" s="98">
        <f t="shared" si="9"/>
        <v>6.6</v>
      </c>
      <c r="H87" s="99">
        <f t="shared" si="10"/>
        <v>5.2</v>
      </c>
      <c r="I87" s="97">
        <f>IF('Indicator Data'!AU89="No data","x",ROUND(IF('Indicator Data'!AU89^2&gt;I$195,0,IF('Indicator Data'!AU89^2&lt;I$194,10,(I$195-'Indicator Data'!AU89^2)/(I$195-I$194)*10)),1))</f>
        <v>0.1</v>
      </c>
      <c r="J87" s="97">
        <f>IF(OR('Indicator Data'!AT89=0,'Indicator Data'!AT89="No data"),"x",ROUND(IF('Indicator Data'!AT89&gt;J$195,0,IF('Indicator Data'!AT89&lt;J$194,10,(J$195-'Indicator Data'!AT89)/(J$195-J$194)*10)),1))</f>
        <v>0</v>
      </c>
      <c r="K87" s="97">
        <f>IF('Indicator Data'!AV89="No data","x",ROUND(IF('Indicator Data'!AV89&gt;K$195,0,IF('Indicator Data'!AV89&lt;K$194,10,(K$195-'Indicator Data'!AV89)/(K$195-K$194)*10)),1))</f>
        <v>4.5</v>
      </c>
      <c r="L87" s="97">
        <f>IF('Indicator Data'!AW89="No data","x",ROUND(IF('Indicator Data'!AW89&gt;L$195,0,IF('Indicator Data'!AW89&lt;L$194,10,(L$195-'Indicator Data'!AW89)/(L$195-L$194)*10)),1))</f>
        <v>1.6</v>
      </c>
      <c r="M87" s="98">
        <f t="shared" si="11"/>
        <v>1.6</v>
      </c>
      <c r="N87" s="150">
        <f>IF('Indicator Data'!AX89="No data","x",'Indicator Data'!AX89/'Indicator Data'!BD89*100)</f>
        <v>5.9265844353076265</v>
      </c>
      <c r="O87" s="97">
        <f t="shared" si="12"/>
        <v>9.5</v>
      </c>
      <c r="P87" s="97">
        <f>IF('Indicator Data'!AY89="No data","x",ROUND(IF('Indicator Data'!AY89&gt;P$195,0,IF('Indicator Data'!AY89&lt;P$194,10,(P$195-'Indicator Data'!AY89)/(P$195-P$194)*10)),1))</f>
        <v>0.3</v>
      </c>
      <c r="Q87" s="97">
        <f>IF('Indicator Data'!AZ89="No data","x",ROUND(IF('Indicator Data'!AZ89&gt;Q$195,0,IF('Indicator Data'!AZ89&lt;Q$194,10,(Q$195-'Indicator Data'!AZ89)/(Q$195-Q$194)*10)),1))</f>
        <v>1.4</v>
      </c>
      <c r="R87" s="98">
        <f t="shared" si="13"/>
        <v>3.7</v>
      </c>
      <c r="S87" s="97">
        <f>IF('Indicator Data'!Y89="No data","x",ROUND(IF('Indicator Data'!Y89&gt;S$195,0,IF('Indicator Data'!Y89&lt;S$194,10,(S$195-'Indicator Data'!Y89)/(S$195-S$194)*10)),1))</f>
        <v>1</v>
      </c>
      <c r="T87" s="97">
        <f>IF('Indicator Data'!Z89="No data","x",ROUND(IF('Indicator Data'!Z89&gt;T$195,0,IF('Indicator Data'!Z89&lt;T$194,10,(T$195-'Indicator Data'!Z89)/(T$195-T$194)*10)),1))</f>
        <v>0</v>
      </c>
      <c r="U87" s="97">
        <f>IF('Indicator Data'!AC89="No data","x",ROUND(IF('Indicator Data'!AC89&gt;U$195,0,IF('Indicator Data'!AC89&lt;U$194,10,(U$195-'Indicator Data'!AC89)/(U$195-U$194)*10)),1))</f>
        <v>6.7</v>
      </c>
      <c r="V87" s="98">
        <f t="shared" si="14"/>
        <v>2.6</v>
      </c>
      <c r="W87" s="99">
        <f t="shared" si="15"/>
        <v>2.6</v>
      </c>
      <c r="X87" s="16"/>
    </row>
    <row r="88" spans="1:24" s="4" customFormat="1" x14ac:dyDescent="0.25">
      <c r="A88" s="131" t="s">
        <v>163</v>
      </c>
      <c r="B88" s="51" t="s">
        <v>162</v>
      </c>
      <c r="C88" s="97">
        <f>IF('Indicator Data'!AQ90="No data","x",ROUND(IF('Indicator Data'!AQ90&gt;C$195,0,IF('Indicator Data'!AQ90&lt;C$194,10,(C$195-'Indicator Data'!AQ90)/(C$195-C$194)*10)),1))</f>
        <v>3.9</v>
      </c>
      <c r="D88" s="98">
        <f t="shared" si="8"/>
        <v>3.9</v>
      </c>
      <c r="E88" s="97">
        <f>IF('Indicator Data'!AS90="No data","x",ROUND(IF('Indicator Data'!AS90&gt;E$195,0,IF('Indicator Data'!AS90&lt;E$194,10,(E$195-'Indicator Data'!AS90)/(E$195-E$194)*10)),1))</f>
        <v>7.5</v>
      </c>
      <c r="F88" s="97">
        <f>IF('Indicator Data'!AR90="No data","x",ROUND(IF('Indicator Data'!AR90&gt;F$195,0,IF('Indicator Data'!AR90&lt;F$194,10,(F$195-'Indicator Data'!AR90)/(F$195-F$194)*10)),1))</f>
        <v>6</v>
      </c>
      <c r="G88" s="98">
        <f t="shared" si="9"/>
        <v>6.8</v>
      </c>
      <c r="H88" s="99">
        <f t="shared" si="10"/>
        <v>5.4</v>
      </c>
      <c r="I88" s="97">
        <f>IF('Indicator Data'!AU90="No data","x",ROUND(IF('Indicator Data'!AU90^2&gt;I$195,0,IF('Indicator Data'!AU90^2&lt;I$194,10,(I$195-'Indicator Data'!AU90^2)/(I$195-I$194)*10)),1))</f>
        <v>5.3</v>
      </c>
      <c r="J88" s="97">
        <f>IF(OR('Indicator Data'!AT90=0,'Indicator Data'!AT90="No data"),"x",ROUND(IF('Indicator Data'!AT90&gt;J$195,0,IF('Indicator Data'!AT90&lt;J$194,10,(J$195-'Indicator Data'!AT90)/(J$195-J$194)*10)),1))</f>
        <v>7.7</v>
      </c>
      <c r="K88" s="97">
        <f>IF('Indicator Data'!AV90="No data","x",ROUND(IF('Indicator Data'!AV90&gt;K$195,0,IF('Indicator Data'!AV90&lt;K$194,10,(K$195-'Indicator Data'!AV90)/(K$195-K$194)*10)),1))</f>
        <v>5.7</v>
      </c>
      <c r="L88" s="97">
        <f>IF('Indicator Data'!AW90="No data","x",ROUND(IF('Indicator Data'!AW90&gt;L$195,0,IF('Indicator Data'!AW90&lt;L$194,10,(L$195-'Indicator Data'!AW90)/(L$195-L$194)*10)),1))</f>
        <v>6.5</v>
      </c>
      <c r="M88" s="98">
        <f t="shared" si="11"/>
        <v>6.3</v>
      </c>
      <c r="N88" s="150">
        <f>IF('Indicator Data'!AX90="No data","x",'Indicator Data'!AX90/'Indicator Data'!BD90*100)</f>
        <v>10.54222159749798</v>
      </c>
      <c r="O88" s="97">
        <f t="shared" si="12"/>
        <v>9</v>
      </c>
      <c r="P88" s="97">
        <f>IF('Indicator Data'!AY90="No data","x",ROUND(IF('Indicator Data'!AY90&gt;P$195,0,IF('Indicator Data'!AY90&lt;P$194,10,(P$195-'Indicator Data'!AY90)/(P$195-P$194)*10)),1))</f>
        <v>7.8</v>
      </c>
      <c r="Q88" s="97">
        <f>IF('Indicator Data'!AZ90="No data","x",ROUND(IF('Indicator Data'!AZ90&gt;Q$195,0,IF('Indicator Data'!AZ90&lt;Q$194,10,(Q$195-'Indicator Data'!AZ90)/(Q$195-Q$194)*10)),1))</f>
        <v>7.4</v>
      </c>
      <c r="R88" s="98">
        <f t="shared" si="13"/>
        <v>8.1</v>
      </c>
      <c r="S88" s="97">
        <f>IF('Indicator Data'!Y90="No data","x",ROUND(IF('Indicator Data'!Y90&gt;S$195,0,IF('Indicator Data'!Y90&lt;S$194,10,(S$195-'Indicator Data'!Y90)/(S$195-S$194)*10)),1))</f>
        <v>9.5</v>
      </c>
      <c r="T88" s="97">
        <f>IF('Indicator Data'!Z90="No data","x",ROUND(IF('Indicator Data'!Z90&gt;T$195,0,IF('Indicator Data'!Z90&lt;T$194,10,(T$195-'Indicator Data'!Z90)/(T$195-T$194)*10)),1))</f>
        <v>5.0999999999999996</v>
      </c>
      <c r="U88" s="97">
        <f>IF('Indicator Data'!AC90="No data","x",ROUND(IF('Indicator Data'!AC90&gt;U$195,0,IF('Indicator Data'!AC90&lt;U$194,10,(U$195-'Indicator Data'!AC90)/(U$195-U$194)*10)),1))</f>
        <v>9.8000000000000007</v>
      </c>
      <c r="V88" s="98">
        <f t="shared" si="14"/>
        <v>8.1</v>
      </c>
      <c r="W88" s="99">
        <f t="shared" si="15"/>
        <v>7.5</v>
      </c>
      <c r="X88" s="16"/>
    </row>
    <row r="89" spans="1:24" s="4" customFormat="1" x14ac:dyDescent="0.25">
      <c r="A89" s="131" t="s">
        <v>165</v>
      </c>
      <c r="B89" s="51" t="s">
        <v>164</v>
      </c>
      <c r="C89" s="97" t="str">
        <f>IF('Indicator Data'!AQ91="No data","x",ROUND(IF('Indicator Data'!AQ91&gt;C$195,0,IF('Indicator Data'!AQ91&lt;C$194,10,(C$195-'Indicator Data'!AQ91)/(C$195-C$194)*10)),1))</f>
        <v>x</v>
      </c>
      <c r="D89" s="98" t="str">
        <f t="shared" si="8"/>
        <v>x</v>
      </c>
      <c r="E89" s="97" t="str">
        <f>IF('Indicator Data'!AS91="No data","x",ROUND(IF('Indicator Data'!AS91&gt;E$195,0,IF('Indicator Data'!AS91&lt;E$194,10,(E$195-'Indicator Data'!AS91)/(E$195-E$194)*10)),1))</f>
        <v>x</v>
      </c>
      <c r="F89" s="97">
        <f>IF('Indicator Data'!AR91="No data","x",ROUND(IF('Indicator Data'!AR91&gt;F$195,0,IF('Indicator Data'!AR91&lt;F$194,10,(F$195-'Indicator Data'!AR91)/(F$195-F$194)*10)),1))</f>
        <v>6.7</v>
      </c>
      <c r="G89" s="98">
        <f t="shared" si="9"/>
        <v>6.7</v>
      </c>
      <c r="H89" s="99">
        <f t="shared" si="10"/>
        <v>6.7</v>
      </c>
      <c r="I89" s="97" t="str">
        <f>IF('Indicator Data'!AU91="No data","x",ROUND(IF('Indicator Data'!AU91^2&gt;I$195,0,IF('Indicator Data'!AU91^2&lt;I$194,10,(I$195-'Indicator Data'!AU91^2)/(I$195-I$194)*10)),1))</f>
        <v>x</v>
      </c>
      <c r="J89" s="97">
        <f>IF(OR('Indicator Data'!AT91=0,'Indicator Data'!AT91="No data"),"x",ROUND(IF('Indicator Data'!AT91&gt;J$195,0,IF('Indicator Data'!AT91&lt;J$194,10,(J$195-'Indicator Data'!AT91)/(J$195-J$194)*10)),1))</f>
        <v>4.0999999999999996</v>
      </c>
      <c r="K89" s="97">
        <f>IF('Indicator Data'!AV91="No data","x",ROUND(IF('Indicator Data'!AV91&gt;K$195,0,IF('Indicator Data'!AV91&lt;K$194,10,(K$195-'Indicator Data'!AV91)/(K$195-K$194)*10)),1))</f>
        <v>8.8000000000000007</v>
      </c>
      <c r="L89" s="97">
        <f>IF('Indicator Data'!AW91="No data","x",ROUND(IF('Indicator Data'!AW91&gt;L$195,0,IF('Indicator Data'!AW91&lt;L$194,10,(L$195-'Indicator Data'!AW91)/(L$195-L$194)*10)),1))</f>
        <v>9.4</v>
      </c>
      <c r="M89" s="98">
        <f t="shared" si="11"/>
        <v>7.4</v>
      </c>
      <c r="N89" s="150">
        <f>IF('Indicator Data'!AX91="No data","x",'Indicator Data'!AX91/'Indicator Data'!BD91*100)</f>
        <v>92.592592592592595</v>
      </c>
      <c r="O89" s="97">
        <f t="shared" si="12"/>
        <v>0.7</v>
      </c>
      <c r="P89" s="97">
        <f>IF('Indicator Data'!AY91="No data","x",ROUND(IF('Indicator Data'!AY91&gt;P$195,0,IF('Indicator Data'!AY91&lt;P$194,10,(P$195-'Indicator Data'!AY91)/(P$195-P$194)*10)),1))</f>
        <v>6.7</v>
      </c>
      <c r="Q89" s="97">
        <f>IF('Indicator Data'!AZ91="No data","x",ROUND(IF('Indicator Data'!AZ91&gt;Q$195,0,IF('Indicator Data'!AZ91&lt;Q$194,10,(Q$195-'Indicator Data'!AZ91)/(Q$195-Q$194)*10)),1))</f>
        <v>6.6</v>
      </c>
      <c r="R89" s="98">
        <f t="shared" si="13"/>
        <v>4.7</v>
      </c>
      <c r="S89" s="97">
        <f>IF('Indicator Data'!Y91="No data","x",ROUND(IF('Indicator Data'!Y91&gt;S$195,0,IF('Indicator Data'!Y91&lt;S$194,10,(S$195-'Indicator Data'!Y91)/(S$195-S$194)*10)),1))</f>
        <v>9.1</v>
      </c>
      <c r="T89" s="97">
        <f>IF('Indicator Data'!Z91="No data","x",ROUND(IF('Indicator Data'!Z91&gt;T$195,0,IF('Indicator Data'!Z91&lt;T$194,10,(T$195-'Indicator Data'!Z91)/(T$195-T$194)*10)),1))</f>
        <v>2.1</v>
      </c>
      <c r="U89" s="97">
        <f>IF('Indicator Data'!AC91="No data","x",ROUND(IF('Indicator Data'!AC91&gt;U$195,0,IF('Indicator Data'!AC91&lt;U$194,10,(U$195-'Indicator Data'!AC91)/(U$195-U$194)*10)),1))</f>
        <v>9.5</v>
      </c>
      <c r="V89" s="98">
        <f t="shared" si="14"/>
        <v>6.9</v>
      </c>
      <c r="W89" s="99">
        <f t="shared" si="15"/>
        <v>6.3</v>
      </c>
      <c r="X89" s="16"/>
    </row>
    <row r="90" spans="1:24" s="4" customFormat="1" x14ac:dyDescent="0.25">
      <c r="A90" s="131" t="s">
        <v>880</v>
      </c>
      <c r="B90" s="51" t="s">
        <v>166</v>
      </c>
      <c r="C90" s="97" t="str">
        <f>IF('Indicator Data'!AQ92="No data","x",ROUND(IF('Indicator Data'!AQ92&gt;C$195,0,IF('Indicator Data'!AQ92&lt;C$194,10,(C$195-'Indicator Data'!AQ92)/(C$195-C$194)*10)),1))</f>
        <v>x</v>
      </c>
      <c r="D90" s="98" t="str">
        <f t="shared" si="8"/>
        <v>x</v>
      </c>
      <c r="E90" s="97">
        <f>IF('Indicator Data'!AS92="No data","x",ROUND(IF('Indicator Data'!AS92&gt;E$195,0,IF('Indicator Data'!AS92&lt;E$194,10,(E$195-'Indicator Data'!AS92)/(E$195-E$194)*10)),1))</f>
        <v>9.1999999999999993</v>
      </c>
      <c r="F90" s="97">
        <f>IF('Indicator Data'!AR92="No data","x",ROUND(IF('Indicator Data'!AR92&gt;F$195,0,IF('Indicator Data'!AR92&lt;F$194,10,(F$195-'Indicator Data'!AR92)/(F$195-F$194)*10)),1))</f>
        <v>8.9</v>
      </c>
      <c r="G90" s="98">
        <f t="shared" si="9"/>
        <v>9.1</v>
      </c>
      <c r="H90" s="99">
        <f t="shared" si="10"/>
        <v>9.1</v>
      </c>
      <c r="I90" s="97">
        <f>IF('Indicator Data'!AU92="No data","x",ROUND(IF('Indicator Data'!AU92^2&gt;I$195,0,IF('Indicator Data'!AU92^2&lt;I$194,10,(I$195-'Indicator Data'!AU92^2)/(I$195-I$194)*10)),1))</f>
        <v>0</v>
      </c>
      <c r="J90" s="97">
        <f>IF(OR('Indicator Data'!AT92=0,'Indicator Data'!AT92="No data"),"x",ROUND(IF('Indicator Data'!AT92&gt;J$195,0,IF('Indicator Data'!AT92&lt;J$194,10,(J$195-'Indicator Data'!AT92)/(J$195-J$194)*10)),1))</f>
        <v>7</v>
      </c>
      <c r="K90" s="97">
        <f>IF('Indicator Data'!AV92="No data","x",ROUND(IF('Indicator Data'!AV92&gt;K$195,0,IF('Indicator Data'!AV92&lt;K$194,10,(K$195-'Indicator Data'!AV92)/(K$195-K$194)*10)),1))</f>
        <v>10</v>
      </c>
      <c r="L90" s="97">
        <f>IF('Indicator Data'!AW92="No data","x",ROUND(IF('Indicator Data'!AW92&gt;L$195,0,IF('Indicator Data'!AW92&lt;L$194,10,(L$195-'Indicator Data'!AW92)/(L$195-L$194)*10)),1))</f>
        <v>9.6999999999999993</v>
      </c>
      <c r="M90" s="98">
        <f t="shared" si="11"/>
        <v>6.7</v>
      </c>
      <c r="N90" s="150">
        <f>IF('Indicator Data'!AX92="No data","x",'Indicator Data'!AX92/'Indicator Data'!BD92*100)</f>
        <v>29.067353209866294</v>
      </c>
      <c r="O90" s="97">
        <f t="shared" si="12"/>
        <v>7.2</v>
      </c>
      <c r="P90" s="97">
        <f>IF('Indicator Data'!AY92="No data","x",ROUND(IF('Indicator Data'!AY92&gt;P$195,0,IF('Indicator Data'!AY92&lt;P$194,10,(P$195-'Indicator Data'!AY92)/(P$195-P$194)*10)),1))</f>
        <v>2</v>
      </c>
      <c r="Q90" s="97">
        <f>IF('Indicator Data'!AZ92="No data","x",ROUND(IF('Indicator Data'!AZ92&gt;Q$195,0,IF('Indicator Data'!AZ92&lt;Q$194,10,(Q$195-'Indicator Data'!AZ92)/(Q$195-Q$194)*10)),1))</f>
        <v>0.1</v>
      </c>
      <c r="R90" s="98">
        <f t="shared" si="13"/>
        <v>3.1</v>
      </c>
      <c r="S90" s="97">
        <f>IF('Indicator Data'!Y92="No data","x",ROUND(IF('Indicator Data'!Y92&gt;S$195,0,IF('Indicator Data'!Y92&lt;S$194,10,(S$195-'Indicator Data'!Y92)/(S$195-S$194)*10)),1))</f>
        <v>2</v>
      </c>
      <c r="T90" s="97">
        <f>IF('Indicator Data'!Z92="No data","x",ROUND(IF('Indicator Data'!Z92&gt;T$195,0,IF('Indicator Data'!Z92&lt;T$194,10,(T$195-'Indicator Data'!Z92)/(T$195-T$194)*10)),1))</f>
        <v>0</v>
      </c>
      <c r="U90" s="97" t="str">
        <f>IF('Indicator Data'!AC92="No data","x",ROUND(IF('Indicator Data'!AC92&gt;U$195,0,IF('Indicator Data'!AC92&lt;U$194,10,(U$195-'Indicator Data'!AC92)/(U$195-U$194)*10)),1))</f>
        <v>x</v>
      </c>
      <c r="V90" s="98">
        <f t="shared" si="14"/>
        <v>1</v>
      </c>
      <c r="W90" s="99">
        <f t="shared" si="15"/>
        <v>3.6</v>
      </c>
      <c r="X90" s="16"/>
    </row>
    <row r="91" spans="1:24" s="4" customFormat="1" x14ac:dyDescent="0.25">
      <c r="A91" s="131" t="s">
        <v>884</v>
      </c>
      <c r="B91" s="51" t="s">
        <v>297</v>
      </c>
      <c r="C91" s="97">
        <f>IF('Indicator Data'!AQ93="No data","x",ROUND(IF('Indicator Data'!AQ93&gt;C$195,0,IF('Indicator Data'!AQ93&lt;C$194,10,(C$195-'Indicator Data'!AQ93)/(C$195-C$194)*10)),1))</f>
        <v>1.5</v>
      </c>
      <c r="D91" s="98">
        <f t="shared" si="8"/>
        <v>1.5</v>
      </c>
      <c r="E91" s="97">
        <f>IF('Indicator Data'!AS93="No data","x",ROUND(IF('Indicator Data'!AS93&gt;E$195,0,IF('Indicator Data'!AS93&lt;E$194,10,(E$195-'Indicator Data'!AS93)/(E$195-E$194)*10)),1))</f>
        <v>4.5</v>
      </c>
      <c r="F91" s="97">
        <f>IF('Indicator Data'!AR93="No data","x",ROUND(IF('Indicator Data'!AR93&gt;F$195,0,IF('Indicator Data'!AR93&lt;F$194,10,(F$195-'Indicator Data'!AR93)/(F$195-F$194)*10)),1))</f>
        <v>2.8</v>
      </c>
      <c r="G91" s="98">
        <f t="shared" si="9"/>
        <v>3.7</v>
      </c>
      <c r="H91" s="99">
        <f t="shared" si="10"/>
        <v>2.6</v>
      </c>
      <c r="I91" s="97" t="str">
        <f>IF('Indicator Data'!AU93="No data","x",ROUND(IF('Indicator Data'!AU93^2&gt;I$195,0,IF('Indicator Data'!AU93^2&lt;I$194,10,(I$195-'Indicator Data'!AU93^2)/(I$195-I$194)*10)),1))</f>
        <v>x</v>
      </c>
      <c r="J91" s="97">
        <f>IF(OR('Indicator Data'!AT93=0,'Indicator Data'!AT93="No data"),"x",ROUND(IF('Indicator Data'!AT93&gt;J$195,0,IF('Indicator Data'!AT93&lt;J$194,10,(J$195-'Indicator Data'!AT93)/(J$195-J$194)*10)),1))</f>
        <v>0</v>
      </c>
      <c r="K91" s="97">
        <f>IF('Indicator Data'!AV93="No data","x",ROUND(IF('Indicator Data'!AV93&gt;K$195,0,IF('Indicator Data'!AV93&lt;K$194,10,(K$195-'Indicator Data'!AV93)/(K$195-K$194)*10)),1))</f>
        <v>1.6</v>
      </c>
      <c r="L91" s="97">
        <f>IF('Indicator Data'!AW93="No data","x",ROUND(IF('Indicator Data'!AW93&gt;L$195,0,IF('Indicator Data'!AW93&lt;L$194,10,(L$195-'Indicator Data'!AW93)/(L$195-L$194)*10)),1))</f>
        <v>4.3</v>
      </c>
      <c r="M91" s="98">
        <f t="shared" si="11"/>
        <v>2</v>
      </c>
      <c r="N91" s="150">
        <f>IF('Indicator Data'!AX93="No data","x",'Indicator Data'!AX93/'Indicator Data'!BD93*100)</f>
        <v>102.98661174047375</v>
      </c>
      <c r="O91" s="97">
        <f t="shared" si="12"/>
        <v>0</v>
      </c>
      <c r="P91" s="97">
        <f>IF('Indicator Data'!AY93="No data","x",ROUND(IF('Indicator Data'!AY93&gt;P$195,0,IF('Indicator Data'!AY93&lt;P$194,10,(P$195-'Indicator Data'!AY93)/(P$195-P$194)*10)),1))</f>
        <v>0</v>
      </c>
      <c r="Q91" s="97">
        <f>IF('Indicator Data'!AZ93="No data","x",ROUND(IF('Indicator Data'!AZ93&gt;Q$195,0,IF('Indicator Data'!AZ93&lt;Q$194,10,(Q$195-'Indicator Data'!AZ93)/(Q$195-Q$194)*10)),1))</f>
        <v>0.4</v>
      </c>
      <c r="R91" s="98">
        <f t="shared" si="13"/>
        <v>0.1</v>
      </c>
      <c r="S91" s="97">
        <f>IF('Indicator Data'!Y93="No data","x",ROUND(IF('Indicator Data'!Y93&gt;S$195,0,IF('Indicator Data'!Y93&lt;S$194,10,(S$195-'Indicator Data'!Y93)/(S$195-S$194)*10)),1))</f>
        <v>4.5999999999999996</v>
      </c>
      <c r="T91" s="97">
        <f>IF('Indicator Data'!Z93="No data","x",ROUND(IF('Indicator Data'!Z93&gt;T$195,0,IF('Indicator Data'!Z93&lt;T$194,10,(T$195-'Indicator Data'!Z93)/(T$195-T$194)*10)),1))</f>
        <v>0</v>
      </c>
      <c r="U91" s="97">
        <f>IF('Indicator Data'!AC93="No data","x",ROUND(IF('Indicator Data'!AC93&gt;U$195,0,IF('Indicator Data'!AC93&lt;U$194,10,(U$195-'Indicator Data'!AC93)/(U$195-U$194)*10)),1))</f>
        <v>2</v>
      </c>
      <c r="V91" s="98">
        <f t="shared" si="14"/>
        <v>2.2000000000000002</v>
      </c>
      <c r="W91" s="99">
        <f t="shared" si="15"/>
        <v>1.4</v>
      </c>
      <c r="X91" s="16"/>
    </row>
    <row r="92" spans="1:24" s="4" customFormat="1" x14ac:dyDescent="0.25">
      <c r="A92" s="131" t="s">
        <v>168</v>
      </c>
      <c r="B92" s="51" t="s">
        <v>167</v>
      </c>
      <c r="C92" s="97" t="str">
        <f>IF('Indicator Data'!AQ94="No data","x",ROUND(IF('Indicator Data'!AQ94&gt;C$195,0,IF('Indicator Data'!AQ94&lt;C$194,10,(C$195-'Indicator Data'!AQ94)/(C$195-C$194)*10)),1))</f>
        <v>x</v>
      </c>
      <c r="D92" s="98" t="str">
        <f t="shared" si="8"/>
        <v>x</v>
      </c>
      <c r="E92" s="97">
        <f>IF('Indicator Data'!AS94="No data","x",ROUND(IF('Indicator Data'!AS94&gt;E$195,0,IF('Indicator Data'!AS94&lt;E$194,10,(E$195-'Indicator Data'!AS94)/(E$195-E$194)*10)),1))</f>
        <v>5.6</v>
      </c>
      <c r="F92" s="97">
        <f>IF('Indicator Data'!AR94="No data","x",ROUND(IF('Indicator Data'!AR94&gt;F$195,0,IF('Indicator Data'!AR94&lt;F$194,10,(F$195-'Indicator Data'!AR94)/(F$195-F$194)*10)),1))</f>
        <v>5.0999999999999996</v>
      </c>
      <c r="G92" s="98">
        <f t="shared" si="9"/>
        <v>5.4</v>
      </c>
      <c r="H92" s="99">
        <f t="shared" si="10"/>
        <v>5.4</v>
      </c>
      <c r="I92" s="97">
        <f>IF('Indicator Data'!AU94="No data","x",ROUND(IF('Indicator Data'!AU94^2&gt;I$195,0,IF('Indicator Data'!AU94^2&lt;I$194,10,(I$195-'Indicator Data'!AU94^2)/(I$195-I$194)*10)),1))</f>
        <v>1</v>
      </c>
      <c r="J92" s="97">
        <f>IF(OR('Indicator Data'!AT94=0,'Indicator Data'!AT94="No data"),"x",ROUND(IF('Indicator Data'!AT94&gt;J$195,0,IF('Indicator Data'!AT94&lt;J$194,10,(J$195-'Indicator Data'!AT94)/(J$195-J$194)*10)),1))</f>
        <v>0.2</v>
      </c>
      <c r="K92" s="97">
        <f>IF('Indicator Data'!AV94="No data","x",ROUND(IF('Indicator Data'!AV94&gt;K$195,0,IF('Indicator Data'!AV94&lt;K$194,10,(K$195-'Indicator Data'!AV94)/(K$195-K$194)*10)),1))</f>
        <v>2.1</v>
      </c>
      <c r="L92" s="97">
        <f>IF('Indicator Data'!AW94="No data","x",ROUND(IF('Indicator Data'!AW94&gt;L$195,0,IF('Indicator Data'!AW94&lt;L$194,10,(L$195-'Indicator Data'!AW94)/(L$195-L$194)*10)),1))</f>
        <v>0</v>
      </c>
      <c r="M92" s="98">
        <f t="shared" si="11"/>
        <v>0.8</v>
      </c>
      <c r="N92" s="150">
        <f>IF('Indicator Data'!AX94="No data","x",'Indicator Data'!AX94/'Indicator Data'!BD94*100)</f>
        <v>52.188552188552187</v>
      </c>
      <c r="O92" s="97">
        <f t="shared" si="12"/>
        <v>4.8</v>
      </c>
      <c r="P92" s="97">
        <f>IF('Indicator Data'!AY94="No data","x",ROUND(IF('Indicator Data'!AY94&gt;P$195,0,IF('Indicator Data'!AY94&lt;P$194,10,(P$195-'Indicator Data'!AY94)/(P$195-P$194)*10)),1))</f>
        <v>0</v>
      </c>
      <c r="Q92" s="97">
        <f>IF('Indicator Data'!AZ94="No data","x",ROUND(IF('Indicator Data'!AZ94&gt;Q$195,0,IF('Indicator Data'!AZ94&lt;Q$194,10,(Q$195-'Indicator Data'!AZ94)/(Q$195-Q$194)*10)),1))</f>
        <v>0.2</v>
      </c>
      <c r="R92" s="98">
        <f t="shared" si="13"/>
        <v>1.7</v>
      </c>
      <c r="S92" s="97">
        <f>IF('Indicator Data'!Y94="No data","x",ROUND(IF('Indicator Data'!Y94&gt;S$195,0,IF('Indicator Data'!Y94&lt;S$194,10,(S$195-'Indicator Data'!Y94)/(S$195-S$194)*10)),1))</f>
        <v>3.3</v>
      </c>
      <c r="T92" s="97">
        <f>IF('Indicator Data'!Z94="No data","x",ROUND(IF('Indicator Data'!Z94&gt;T$195,0,IF('Indicator Data'!Z94&lt;T$194,10,(T$195-'Indicator Data'!Z94)/(T$195-T$194)*10)),1))</f>
        <v>1.3</v>
      </c>
      <c r="U92" s="97">
        <f>IF('Indicator Data'!AC94="No data","x",ROUND(IF('Indicator Data'!AC94&gt;U$195,0,IF('Indicator Data'!AC94&lt;U$194,10,(U$195-'Indicator Data'!AC94)/(U$195-U$194)*10)),1))</f>
        <v>2.1</v>
      </c>
      <c r="V92" s="98">
        <f t="shared" si="14"/>
        <v>2.2000000000000002</v>
      </c>
      <c r="W92" s="99">
        <f t="shared" si="15"/>
        <v>1.6</v>
      </c>
      <c r="X92" s="16"/>
    </row>
    <row r="93" spans="1:24" s="4" customFormat="1" x14ac:dyDescent="0.25">
      <c r="A93" s="131" t="s">
        <v>170</v>
      </c>
      <c r="B93" s="51" t="s">
        <v>169</v>
      </c>
      <c r="C93" s="97">
        <f>IF('Indicator Data'!AQ95="No data","x",ROUND(IF('Indicator Data'!AQ95&gt;C$195,0,IF('Indicator Data'!AQ95&lt;C$194,10,(C$195-'Indicator Data'!AQ95)/(C$195-C$194)*10)),1))</f>
        <v>3.7</v>
      </c>
      <c r="D93" s="98">
        <f t="shared" si="8"/>
        <v>3.7</v>
      </c>
      <c r="E93" s="97">
        <f>IF('Indicator Data'!AS95="No data","x",ROUND(IF('Indicator Data'!AS95&gt;E$195,0,IF('Indicator Data'!AS95&lt;E$194,10,(E$195-'Indicator Data'!AS95)/(E$195-E$194)*10)),1))</f>
        <v>7.3</v>
      </c>
      <c r="F93" s="97">
        <f>IF('Indicator Data'!AR95="No data","x",ROUND(IF('Indicator Data'!AR95&gt;F$195,0,IF('Indicator Data'!AR95&lt;F$194,10,(F$195-'Indicator Data'!AR95)/(F$195-F$194)*10)),1))</f>
        <v>6.4</v>
      </c>
      <c r="G93" s="98">
        <f t="shared" si="9"/>
        <v>6.9</v>
      </c>
      <c r="H93" s="99">
        <f t="shared" si="10"/>
        <v>5.3</v>
      </c>
      <c r="I93" s="97">
        <f>IF('Indicator Data'!AU95="No data","x",ROUND(IF('Indicator Data'!AU95^2&gt;I$195,0,IF('Indicator Data'!AU95^2&lt;I$194,10,(I$195-'Indicator Data'!AU95^2)/(I$195-I$194)*10)),1))</f>
        <v>0.2</v>
      </c>
      <c r="J93" s="97">
        <f>IF(OR('Indicator Data'!AT95=0,'Indicator Data'!AT95="No data"),"x",ROUND(IF('Indicator Data'!AT95&gt;J$195,0,IF('Indicator Data'!AT95&lt;J$194,10,(J$195-'Indicator Data'!AT95)/(J$195-J$194)*10)),1))</f>
        <v>0</v>
      </c>
      <c r="K93" s="97">
        <f>IF('Indicator Data'!AV95="No data","x",ROUND(IF('Indicator Data'!AV95&gt;K$195,0,IF('Indicator Data'!AV95&lt;K$194,10,(K$195-'Indicator Data'!AV95)/(K$195-K$194)*10)),1))</f>
        <v>7.2</v>
      </c>
      <c r="L93" s="97">
        <f>IF('Indicator Data'!AW95="No data","x",ROUND(IF('Indicator Data'!AW95&gt;L$195,0,IF('Indicator Data'!AW95&lt;L$194,10,(L$195-'Indicator Data'!AW95)/(L$195-L$194)*10)),1))</f>
        <v>3.4</v>
      </c>
      <c r="M93" s="98">
        <f t="shared" si="11"/>
        <v>2.7</v>
      </c>
      <c r="N93" s="150">
        <f>IF('Indicator Data'!AX95="No data","x",'Indicator Data'!AX95/'Indicator Data'!BD95*100)</f>
        <v>19.81230448383733</v>
      </c>
      <c r="O93" s="97">
        <f t="shared" si="12"/>
        <v>8.1</v>
      </c>
      <c r="P93" s="97">
        <f>IF('Indicator Data'!AY95="No data","x",ROUND(IF('Indicator Data'!AY95&gt;P$195,0,IF('Indicator Data'!AY95&lt;P$194,10,(P$195-'Indicator Data'!AY95)/(P$195-P$194)*10)),1))</f>
        <v>0.7</v>
      </c>
      <c r="Q93" s="97">
        <f>IF('Indicator Data'!AZ95="No data","x",ROUND(IF('Indicator Data'!AZ95&gt;Q$195,0,IF('Indicator Data'!AZ95&lt;Q$194,10,(Q$195-'Indicator Data'!AZ95)/(Q$195-Q$194)*10)),1))</f>
        <v>2</v>
      </c>
      <c r="R93" s="98">
        <f t="shared" si="13"/>
        <v>3.6</v>
      </c>
      <c r="S93" s="97">
        <f>IF('Indicator Data'!Y95="No data","x",ROUND(IF('Indicator Data'!Y95&gt;S$195,0,IF('Indicator Data'!Y95&lt;S$194,10,(S$195-'Indicator Data'!Y95)/(S$195-S$194)*10)),1))</f>
        <v>5.0999999999999996</v>
      </c>
      <c r="T93" s="97">
        <f>IF('Indicator Data'!Z95="No data","x",ROUND(IF('Indicator Data'!Z95&gt;T$195,0,IF('Indicator Data'!Z95&lt;T$194,10,(T$195-'Indicator Data'!Z95)/(T$195-T$194)*10)),1))</f>
        <v>0.8</v>
      </c>
      <c r="U93" s="97">
        <f>IF('Indicator Data'!AC95="No data","x",ROUND(IF('Indicator Data'!AC95&gt;U$195,0,IF('Indicator Data'!AC95&lt;U$194,10,(U$195-'Indicator Data'!AC95)/(U$195-U$194)*10)),1))</f>
        <v>9.4</v>
      </c>
      <c r="V93" s="98">
        <f t="shared" si="14"/>
        <v>5.0999999999999996</v>
      </c>
      <c r="W93" s="99">
        <f t="shared" si="15"/>
        <v>3.8</v>
      </c>
      <c r="X93" s="16"/>
    </row>
    <row r="94" spans="1:24" s="4" customFormat="1" x14ac:dyDescent="0.25">
      <c r="A94" s="131" t="s">
        <v>883</v>
      </c>
      <c r="B94" s="51" t="s">
        <v>171</v>
      </c>
      <c r="C94" s="97">
        <f>IF('Indicator Data'!AQ96="No data","x",ROUND(IF('Indicator Data'!AQ96&gt;C$195,0,IF('Indicator Data'!AQ96&lt;C$194,10,(C$195-'Indicator Data'!AQ96)/(C$195-C$194)*10)),1))</f>
        <v>6.1</v>
      </c>
      <c r="D94" s="98">
        <f t="shared" si="8"/>
        <v>6.1</v>
      </c>
      <c r="E94" s="97">
        <f>IF('Indicator Data'!AS96="No data","x",ROUND(IF('Indicator Data'!AS96&gt;E$195,0,IF('Indicator Data'!AS96&lt;E$194,10,(E$195-'Indicator Data'!AS96)/(E$195-E$194)*10)),1))</f>
        <v>7.5</v>
      </c>
      <c r="F94" s="97">
        <f>IF('Indicator Data'!AR96="No data","x",ROUND(IF('Indicator Data'!AR96&gt;F$195,0,IF('Indicator Data'!AR96&lt;F$194,10,(F$195-'Indicator Data'!AR96)/(F$195-F$194)*10)),1))</f>
        <v>6.5</v>
      </c>
      <c r="G94" s="98">
        <f t="shared" si="9"/>
        <v>7</v>
      </c>
      <c r="H94" s="99">
        <f t="shared" si="10"/>
        <v>6.6</v>
      </c>
      <c r="I94" s="97">
        <f>IF('Indicator Data'!AU96="No data","x",ROUND(IF('Indicator Data'!AU96^2&gt;I$195,0,IF('Indicator Data'!AU96^2&lt;I$194,10,(I$195-'Indicator Data'!AU96^2)/(I$195-I$194)*10)),1))</f>
        <v>5.2</v>
      </c>
      <c r="J94" s="97">
        <f>IF(OR('Indicator Data'!AT96=0,'Indicator Data'!AT96="No data"),"x",ROUND(IF('Indicator Data'!AT96&gt;J$195,0,IF('Indicator Data'!AT96&lt;J$194,10,(J$195-'Indicator Data'!AT96)/(J$195-J$194)*10)),1))</f>
        <v>3</v>
      </c>
      <c r="K94" s="97">
        <f>IF('Indicator Data'!AV96="No data","x",ROUND(IF('Indicator Data'!AV96&gt;K$195,0,IF('Indicator Data'!AV96&lt;K$194,10,(K$195-'Indicator Data'!AV96)/(K$195-K$194)*10)),1))</f>
        <v>8.6</v>
      </c>
      <c r="L94" s="97">
        <f>IF('Indicator Data'!AW96="No data","x",ROUND(IF('Indicator Data'!AW96&gt;L$195,0,IF('Indicator Data'!AW96&lt;L$194,10,(L$195-'Indicator Data'!AW96)/(L$195-L$194)*10)),1))</f>
        <v>6.8</v>
      </c>
      <c r="M94" s="98">
        <f t="shared" si="11"/>
        <v>5.9</v>
      </c>
      <c r="N94" s="150">
        <f>IF('Indicator Data'!AX96="No data","x",'Indicator Data'!AX96/'Indicator Data'!BD96*100)</f>
        <v>10.831889081455806</v>
      </c>
      <c r="O94" s="97">
        <f t="shared" si="12"/>
        <v>9</v>
      </c>
      <c r="P94" s="97">
        <f>IF('Indicator Data'!AY96="No data","x",ROUND(IF('Indicator Data'!AY96&gt;P$195,0,IF('Indicator Data'!AY96&lt;P$194,10,(P$195-'Indicator Data'!AY96)/(P$195-P$194)*10)),1))</f>
        <v>3.2</v>
      </c>
      <c r="Q94" s="97">
        <f>IF('Indicator Data'!AZ96="No data","x",ROUND(IF('Indicator Data'!AZ96&gt;Q$195,0,IF('Indicator Data'!AZ96&lt;Q$194,10,(Q$195-'Indicator Data'!AZ96)/(Q$195-Q$194)*10)),1))</f>
        <v>4.9000000000000004</v>
      </c>
      <c r="R94" s="98">
        <f t="shared" si="13"/>
        <v>5.7</v>
      </c>
      <c r="S94" s="97">
        <f>IF('Indicator Data'!Y96="No data","x",ROUND(IF('Indicator Data'!Y96&gt;S$195,0,IF('Indicator Data'!Y96&lt;S$194,10,(S$195-'Indicator Data'!Y96)/(S$195-S$194)*10)),1))</f>
        <v>9.5</v>
      </c>
      <c r="T94" s="97">
        <f>IF('Indicator Data'!Z96="No data","x",ROUND(IF('Indicator Data'!Z96&gt;T$195,0,IF('Indicator Data'!Z96&lt;T$194,10,(T$195-'Indicator Data'!Z96)/(T$195-T$194)*10)),1))</f>
        <v>3.1</v>
      </c>
      <c r="U94" s="97">
        <f>IF('Indicator Data'!AC96="No data","x",ROUND(IF('Indicator Data'!AC96&gt;U$195,0,IF('Indicator Data'!AC96&lt;U$194,10,(U$195-'Indicator Data'!AC96)/(U$195-U$194)*10)),1))</f>
        <v>9.8000000000000007</v>
      </c>
      <c r="V94" s="98">
        <f t="shared" si="14"/>
        <v>7.5</v>
      </c>
      <c r="W94" s="99">
        <f t="shared" si="15"/>
        <v>6.4</v>
      </c>
      <c r="X94" s="16"/>
    </row>
    <row r="95" spans="1:24" s="4" customFormat="1" x14ac:dyDescent="0.25">
      <c r="A95" s="131" t="s">
        <v>378</v>
      </c>
      <c r="B95" s="51" t="s">
        <v>172</v>
      </c>
      <c r="C95" s="97" t="str">
        <f>IF('Indicator Data'!AQ97="No data","x",ROUND(IF('Indicator Data'!AQ97&gt;C$195,0,IF('Indicator Data'!AQ97&lt;C$194,10,(C$195-'Indicator Data'!AQ97)/(C$195-C$194)*10)),1))</f>
        <v>x</v>
      </c>
      <c r="D95" s="98" t="str">
        <f t="shared" si="8"/>
        <v>x</v>
      </c>
      <c r="E95" s="97">
        <f>IF('Indicator Data'!AS97="No data","x",ROUND(IF('Indicator Data'!AS97&gt;E$195,0,IF('Indicator Data'!AS97&lt;E$194,10,(E$195-'Indicator Data'!AS97)/(E$195-E$194)*10)),1))</f>
        <v>4.5</v>
      </c>
      <c r="F95" s="97">
        <f>IF('Indicator Data'!AR97="No data","x",ROUND(IF('Indicator Data'!AR97&gt;F$195,0,IF('Indicator Data'!AR97&lt;F$194,10,(F$195-'Indicator Data'!AR97)/(F$195-F$194)*10)),1))</f>
        <v>3.2</v>
      </c>
      <c r="G95" s="98">
        <f t="shared" si="9"/>
        <v>3.9</v>
      </c>
      <c r="H95" s="99">
        <f t="shared" si="10"/>
        <v>3.9</v>
      </c>
      <c r="I95" s="97">
        <f>IF('Indicator Data'!AU97="No data","x",ROUND(IF('Indicator Data'!AU97^2&gt;I$195,0,IF('Indicator Data'!AU97^2&lt;I$194,10,(I$195-'Indicator Data'!AU97^2)/(I$195-I$194)*10)),1))</f>
        <v>0</v>
      </c>
      <c r="J95" s="97">
        <f>IF(OR('Indicator Data'!AT97=0,'Indicator Data'!AT97="No data"),"x",ROUND(IF('Indicator Data'!AT97&gt;J$195,0,IF('Indicator Data'!AT97&lt;J$194,10,(J$195-'Indicator Data'!AT97)/(J$195-J$194)*10)),1))</f>
        <v>0</v>
      </c>
      <c r="K95" s="97">
        <f>IF('Indicator Data'!AV97="No data","x",ROUND(IF('Indicator Data'!AV97&gt;K$195,0,IF('Indicator Data'!AV97&lt;K$194,10,(K$195-'Indicator Data'!AV97)/(K$195-K$194)*10)),1))</f>
        <v>2.4</v>
      </c>
      <c r="L95" s="97">
        <f>IF('Indicator Data'!AW97="No data","x",ROUND(IF('Indicator Data'!AW97&gt;L$195,0,IF('Indicator Data'!AW97&lt;L$194,10,(L$195-'Indicator Data'!AW97)/(L$195-L$194)*10)),1))</f>
        <v>3.9</v>
      </c>
      <c r="M95" s="98">
        <f t="shared" si="11"/>
        <v>1.6</v>
      </c>
      <c r="N95" s="150">
        <f>IF('Indicator Data'!AX97="No data","x",'Indicator Data'!AX97/'Indicator Data'!BD97*100)</f>
        <v>90.032154340836016</v>
      </c>
      <c r="O95" s="97">
        <f t="shared" si="12"/>
        <v>1</v>
      </c>
      <c r="P95" s="97">
        <f>IF('Indicator Data'!AY97="No data","x",ROUND(IF('Indicator Data'!AY97&gt;P$195,0,IF('Indicator Data'!AY97&lt;P$194,10,(P$195-'Indicator Data'!AY97)/(P$195-P$194)*10)),1))</f>
        <v>1.4</v>
      </c>
      <c r="Q95" s="97">
        <f>IF('Indicator Data'!AZ97="No data","x",ROUND(IF('Indicator Data'!AZ97&gt;Q$195,0,IF('Indicator Data'!AZ97&lt;Q$194,10,(Q$195-'Indicator Data'!AZ97)/(Q$195-Q$194)*10)),1))</f>
        <v>0.1</v>
      </c>
      <c r="R95" s="98">
        <f t="shared" si="13"/>
        <v>0.8</v>
      </c>
      <c r="S95" s="97">
        <f>IF('Indicator Data'!Y97="No data","x",ROUND(IF('Indicator Data'!Y97&gt;S$195,0,IF('Indicator Data'!Y97&lt;S$194,10,(S$195-'Indicator Data'!Y97)/(S$195-S$194)*10)),1))</f>
        <v>1.1000000000000001</v>
      </c>
      <c r="T95" s="97">
        <f>IF('Indicator Data'!Z97="No data","x",ROUND(IF('Indicator Data'!Z97&gt;T$195,0,IF('Indicator Data'!Z97&lt;T$194,10,(T$195-'Indicator Data'!Z97)/(T$195-T$194)*10)),1))</f>
        <v>1</v>
      </c>
      <c r="U95" s="97">
        <f>IF('Indicator Data'!AC97="No data","x",ROUND(IF('Indicator Data'!AC97&gt;U$195,0,IF('Indicator Data'!AC97&lt;U$194,10,(U$195-'Indicator Data'!AC97)/(U$195-U$194)*10)),1))</f>
        <v>5.7</v>
      </c>
      <c r="V95" s="98">
        <f t="shared" si="14"/>
        <v>2.6</v>
      </c>
      <c r="W95" s="99">
        <f t="shared" si="15"/>
        <v>1.7</v>
      </c>
      <c r="X95" s="16"/>
    </row>
    <row r="96" spans="1:24" s="4" customFormat="1" x14ac:dyDescent="0.25">
      <c r="A96" s="131" t="s">
        <v>174</v>
      </c>
      <c r="B96" s="51" t="s">
        <v>173</v>
      </c>
      <c r="C96" s="97">
        <f>IF('Indicator Data'!AQ98="No data","x",ROUND(IF('Indicator Data'!AQ98&gt;C$195,0,IF('Indicator Data'!AQ98&lt;C$194,10,(C$195-'Indicator Data'!AQ98)/(C$195-C$194)*10)),1))</f>
        <v>4.7</v>
      </c>
      <c r="D96" s="98">
        <f t="shared" si="8"/>
        <v>4.7</v>
      </c>
      <c r="E96" s="97">
        <f>IF('Indicator Data'!AS98="No data","x",ROUND(IF('Indicator Data'!AS98&gt;E$195,0,IF('Indicator Data'!AS98&lt;E$194,10,(E$195-'Indicator Data'!AS98)/(E$195-E$194)*10)),1))</f>
        <v>7.3</v>
      </c>
      <c r="F96" s="97">
        <f>IF('Indicator Data'!AR98="No data","x",ROUND(IF('Indicator Data'!AR98&gt;F$195,0,IF('Indicator Data'!AR98&lt;F$194,10,(F$195-'Indicator Data'!AR98)/(F$195-F$194)*10)),1))</f>
        <v>5.8</v>
      </c>
      <c r="G96" s="98">
        <f t="shared" si="9"/>
        <v>6.6</v>
      </c>
      <c r="H96" s="99">
        <f t="shared" si="10"/>
        <v>5.7</v>
      </c>
      <c r="I96" s="97">
        <f>IF('Indicator Data'!AU98="No data","x",ROUND(IF('Indicator Data'!AU98^2&gt;I$195,0,IF('Indicator Data'!AU98^2&lt;I$194,10,(I$195-'Indicator Data'!AU98^2)/(I$195-I$194)*10)),1))</f>
        <v>2.2000000000000002</v>
      </c>
      <c r="J96" s="97">
        <f>IF(OR('Indicator Data'!AT98=0,'Indicator Data'!AT98="No data"),"x",ROUND(IF('Indicator Data'!AT98&gt;J$195,0,IF('Indicator Data'!AT98&lt;J$194,10,(J$195-'Indicator Data'!AT98)/(J$195-J$194)*10)),1))</f>
        <v>0</v>
      </c>
      <c r="K96" s="97">
        <f>IF('Indicator Data'!AV98="No data","x",ROUND(IF('Indicator Data'!AV98&gt;K$195,0,IF('Indicator Data'!AV98&lt;K$194,10,(K$195-'Indicator Data'!AV98)/(K$195-K$194)*10)),1))</f>
        <v>2.5</v>
      </c>
      <c r="L96" s="97">
        <f>IF('Indicator Data'!AW98="No data","x",ROUND(IF('Indicator Data'!AW98&gt;L$195,0,IF('Indicator Data'!AW98&lt;L$194,10,(L$195-'Indicator Data'!AW98)/(L$195-L$194)*10)),1))</f>
        <v>5.7</v>
      </c>
      <c r="M96" s="98">
        <f t="shared" si="11"/>
        <v>2.6</v>
      </c>
      <c r="N96" s="150">
        <f>IF('Indicator Data'!AX98="No data","x",'Indicator Data'!AX98/'Indicator Data'!BD98*100)</f>
        <v>107.5268817204301</v>
      </c>
      <c r="O96" s="97">
        <f t="shared" si="12"/>
        <v>0</v>
      </c>
      <c r="P96" s="97">
        <f>IF('Indicator Data'!AY98="No data","x",ROUND(IF('Indicator Data'!AY98&gt;P$195,0,IF('Indicator Data'!AY98&lt;P$194,10,(P$195-'Indicator Data'!AY98)/(P$195-P$194)*10)),1))</f>
        <v>2.1</v>
      </c>
      <c r="Q96" s="97">
        <f>IF('Indicator Data'!AZ98="No data","x",ROUND(IF('Indicator Data'!AZ98&gt;Q$195,0,IF('Indicator Data'!AZ98&lt;Q$194,10,(Q$195-'Indicator Data'!AZ98)/(Q$195-Q$194)*10)),1))</f>
        <v>0.2</v>
      </c>
      <c r="R96" s="98">
        <f t="shared" si="13"/>
        <v>0.8</v>
      </c>
      <c r="S96" s="97">
        <f>IF('Indicator Data'!Y98="No data","x",ROUND(IF('Indicator Data'!Y98&gt;S$195,0,IF('Indicator Data'!Y98&lt;S$194,10,(S$195-'Indicator Data'!Y98)/(S$195-S$194)*10)),1))</f>
        <v>2</v>
      </c>
      <c r="T96" s="97">
        <f>IF('Indicator Data'!Z98="No data","x",ROUND(IF('Indicator Data'!Z98&gt;T$195,0,IF('Indicator Data'!Z98&lt;T$194,10,(T$195-'Indicator Data'!Z98)/(T$195-T$194)*10)),1))</f>
        <v>5.0999999999999996</v>
      </c>
      <c r="U96" s="97">
        <f>IF('Indicator Data'!AC98="No data","x",ROUND(IF('Indicator Data'!AC98&gt;U$195,0,IF('Indicator Data'!AC98&lt;U$194,10,(U$195-'Indicator Data'!AC98)/(U$195-U$194)*10)),1))</f>
        <v>6.5</v>
      </c>
      <c r="V96" s="98">
        <f t="shared" si="14"/>
        <v>4.5</v>
      </c>
      <c r="W96" s="99">
        <f t="shared" si="15"/>
        <v>2.6</v>
      </c>
      <c r="X96" s="16"/>
    </row>
    <row r="97" spans="1:24" s="4" customFormat="1" x14ac:dyDescent="0.25">
      <c r="A97" s="131" t="s">
        <v>176</v>
      </c>
      <c r="B97" s="51" t="s">
        <v>175</v>
      </c>
      <c r="C97" s="97">
        <f>IF('Indicator Data'!AQ99="No data","x",ROUND(IF('Indicator Data'!AQ99&gt;C$195,0,IF('Indicator Data'!AQ99&lt;C$194,10,(C$195-'Indicator Data'!AQ99)/(C$195-C$194)*10)),1))</f>
        <v>8.4</v>
      </c>
      <c r="D97" s="98">
        <f t="shared" si="8"/>
        <v>8.4</v>
      </c>
      <c r="E97" s="97">
        <f>IF('Indicator Data'!AS99="No data","x",ROUND(IF('Indicator Data'!AS99&gt;E$195,0,IF('Indicator Data'!AS99&lt;E$194,10,(E$195-'Indicator Data'!AS99)/(E$195-E$194)*10)),1))</f>
        <v>5.0999999999999996</v>
      </c>
      <c r="F97" s="97">
        <f>IF('Indicator Data'!AR99="No data","x",ROUND(IF('Indicator Data'!AR99&gt;F$195,0,IF('Indicator Data'!AR99&lt;F$194,10,(F$195-'Indicator Data'!AR99)/(F$195-F$194)*10)),1))</f>
        <v>5.8</v>
      </c>
      <c r="G97" s="98">
        <f t="shared" si="9"/>
        <v>5.5</v>
      </c>
      <c r="H97" s="99">
        <f t="shared" si="10"/>
        <v>7</v>
      </c>
      <c r="I97" s="97">
        <f>IF('Indicator Data'!AU99="No data","x",ROUND(IF('Indicator Data'!AU99^2&gt;I$195,0,IF('Indicator Data'!AU99^2&lt;I$194,10,(I$195-'Indicator Data'!AU99^2)/(I$195-I$194)*10)),1))</f>
        <v>4.7</v>
      </c>
      <c r="J97" s="97">
        <f>IF(OR('Indicator Data'!AT99=0,'Indicator Data'!AT99="No data"),"x",ROUND(IF('Indicator Data'!AT99&gt;J$195,0,IF('Indicator Data'!AT99&lt;J$194,10,(J$195-'Indicator Data'!AT99)/(J$195-J$194)*10)),1))</f>
        <v>7.9</v>
      </c>
      <c r="K97" s="97">
        <f>IF('Indicator Data'!AV99="No data","x",ROUND(IF('Indicator Data'!AV99&gt;K$195,0,IF('Indicator Data'!AV99&lt;K$194,10,(K$195-'Indicator Data'!AV99)/(K$195-K$194)*10)),1))</f>
        <v>8.9</v>
      </c>
      <c r="L97" s="97">
        <f>IF('Indicator Data'!AW99="No data","x",ROUND(IF('Indicator Data'!AW99&gt;L$195,0,IF('Indicator Data'!AW99&lt;L$194,10,(L$195-'Indicator Data'!AW99)/(L$195-L$194)*10)),1))</f>
        <v>5</v>
      </c>
      <c r="M97" s="98">
        <f t="shared" si="11"/>
        <v>6.6</v>
      </c>
      <c r="N97" s="150">
        <f>IF('Indicator Data'!AX99="No data","x",'Indicator Data'!AX99/'Indicator Data'!BD99*100)</f>
        <v>18.115942028985508</v>
      </c>
      <c r="O97" s="97">
        <f t="shared" si="12"/>
        <v>8.3000000000000007</v>
      </c>
      <c r="P97" s="97">
        <f>IF('Indicator Data'!AY99="No data","x",ROUND(IF('Indicator Data'!AY99&gt;P$195,0,IF('Indicator Data'!AY99&lt;P$194,10,(P$195-'Indicator Data'!AY99)/(P$195-P$194)*10)),1))</f>
        <v>7.7</v>
      </c>
      <c r="Q97" s="97">
        <f>IF('Indicator Data'!AZ99="No data","x",ROUND(IF('Indicator Data'!AZ99&gt;Q$195,0,IF('Indicator Data'!AZ99&lt;Q$194,10,(Q$195-'Indicator Data'!AZ99)/(Q$195-Q$194)*10)),1))</f>
        <v>3.6</v>
      </c>
      <c r="R97" s="98">
        <f t="shared" si="13"/>
        <v>6.5</v>
      </c>
      <c r="S97" s="97" t="str">
        <f>IF('Indicator Data'!Y99="No data","x",ROUND(IF('Indicator Data'!Y99&gt;S$195,0,IF('Indicator Data'!Y99&lt;S$194,10,(S$195-'Indicator Data'!Y99)/(S$195-S$194)*10)),1))</f>
        <v>x</v>
      </c>
      <c r="T97" s="97">
        <f>IF('Indicator Data'!Z99="No data","x",ROUND(IF('Indicator Data'!Z99&gt;T$195,0,IF('Indicator Data'!Z99&lt;T$194,10,(T$195-'Indicator Data'!Z99)/(T$195-T$194)*10)),1))</f>
        <v>1.8</v>
      </c>
      <c r="U97" s="97">
        <f>IF('Indicator Data'!AC99="No data","x",ROUND(IF('Indicator Data'!AC99&gt;U$195,0,IF('Indicator Data'!AC99&lt;U$194,10,(U$195-'Indicator Data'!AC99)/(U$195-U$194)*10)),1))</f>
        <v>9.1999999999999993</v>
      </c>
      <c r="V97" s="98">
        <f t="shared" si="14"/>
        <v>5.5</v>
      </c>
      <c r="W97" s="99">
        <f t="shared" si="15"/>
        <v>6.2</v>
      </c>
      <c r="X97" s="16"/>
    </row>
    <row r="98" spans="1:24" s="4" customFormat="1" x14ac:dyDescent="0.25">
      <c r="A98" s="131" t="s">
        <v>178</v>
      </c>
      <c r="B98" s="51" t="s">
        <v>177</v>
      </c>
      <c r="C98" s="97" t="str">
        <f>IF('Indicator Data'!AQ100="No data","x",ROUND(IF('Indicator Data'!AQ100&gt;C$195,0,IF('Indicator Data'!AQ100&lt;C$194,10,(C$195-'Indicator Data'!AQ100)/(C$195-C$194)*10)),1))</f>
        <v>x</v>
      </c>
      <c r="D98" s="98" t="str">
        <f t="shared" si="8"/>
        <v>x</v>
      </c>
      <c r="E98" s="97">
        <f>IF('Indicator Data'!AS100="No data","x",ROUND(IF('Indicator Data'!AS100&gt;E$195,0,IF('Indicator Data'!AS100&lt;E$194,10,(E$195-'Indicator Data'!AS100)/(E$195-E$194)*10)),1))</f>
        <v>6.3</v>
      </c>
      <c r="F98" s="97">
        <f>IF('Indicator Data'!AR100="No data","x",ROUND(IF('Indicator Data'!AR100&gt;F$195,0,IF('Indicator Data'!AR100&lt;F$194,10,(F$195-'Indicator Data'!AR100)/(F$195-F$194)*10)),1))</f>
        <v>7.7</v>
      </c>
      <c r="G98" s="98">
        <f t="shared" si="9"/>
        <v>7</v>
      </c>
      <c r="H98" s="99">
        <f t="shared" si="10"/>
        <v>7</v>
      </c>
      <c r="I98" s="97">
        <f>IF('Indicator Data'!AU100="No data","x",ROUND(IF('Indicator Data'!AU100^2&gt;I$195,0,IF('Indicator Data'!AU100^2&lt;I$194,10,(I$195-'Indicator Data'!AU100^2)/(I$195-I$194)*10)),1))</f>
        <v>9</v>
      </c>
      <c r="J98" s="97">
        <f>IF(OR('Indicator Data'!AT100=0,'Indicator Data'!AT100="No data"),"x",ROUND(IF('Indicator Data'!AT100&gt;J$195,0,IF('Indicator Data'!AT100&lt;J$194,10,(J$195-'Indicator Data'!AT100)/(J$195-J$194)*10)),1))</f>
        <v>9</v>
      </c>
      <c r="K98" s="97">
        <f>IF('Indicator Data'!AV100="No data","x",ROUND(IF('Indicator Data'!AV100&gt;K$195,0,IF('Indicator Data'!AV100&lt;K$194,10,(K$195-'Indicator Data'!AV100)/(K$195-K$194)*10)),1))</f>
        <v>9.5</v>
      </c>
      <c r="L98" s="97">
        <f>IF('Indicator Data'!AW100="No data","x",ROUND(IF('Indicator Data'!AW100&gt;L$195,0,IF('Indicator Data'!AW100&lt;L$194,10,(L$195-'Indicator Data'!AW100)/(L$195-L$194)*10)),1))</f>
        <v>6.5</v>
      </c>
      <c r="M98" s="98">
        <f t="shared" si="11"/>
        <v>8.5</v>
      </c>
      <c r="N98" s="150">
        <f>IF('Indicator Data'!AX100="No data","x",'Indicator Data'!AX100/'Indicator Data'!BD100*100)</f>
        <v>9.0323920265780728</v>
      </c>
      <c r="O98" s="97">
        <f t="shared" si="12"/>
        <v>9.1999999999999993</v>
      </c>
      <c r="P98" s="97">
        <f>IF('Indicator Data'!AY100="No data","x",ROUND(IF('Indicator Data'!AY100&gt;P$195,0,IF('Indicator Data'!AY100&lt;P$194,10,(P$195-'Indicator Data'!AY100)/(P$195-P$194)*10)),1))</f>
        <v>9.1999999999999993</v>
      </c>
      <c r="Q98" s="97">
        <f>IF('Indicator Data'!AZ100="No data","x",ROUND(IF('Indicator Data'!AZ100&gt;Q$195,0,IF('Indicator Data'!AZ100&lt;Q$194,10,(Q$195-'Indicator Data'!AZ100)/(Q$195-Q$194)*10)),1))</f>
        <v>4.9000000000000004</v>
      </c>
      <c r="R98" s="98">
        <f t="shared" si="13"/>
        <v>7.8</v>
      </c>
      <c r="S98" s="97">
        <f>IF('Indicator Data'!Y100="No data","x",ROUND(IF('Indicator Data'!Y100&gt;S$195,0,IF('Indicator Data'!Y100&lt;S$194,10,(S$195-'Indicator Data'!Y100)/(S$195-S$194)*10)),1))</f>
        <v>10</v>
      </c>
      <c r="T98" s="97">
        <f>IF('Indicator Data'!Z100="No data","x",ROUND(IF('Indicator Data'!Z100&gt;T$195,0,IF('Indicator Data'!Z100&lt;T$194,10,(T$195-'Indicator Data'!Z100)/(T$195-T$194)*10)),1))</f>
        <v>10</v>
      </c>
      <c r="U98" s="97">
        <f>IF('Indicator Data'!AC100="No data","x",ROUND(IF('Indicator Data'!AC100&gt;U$195,0,IF('Indicator Data'!AC100&lt;U$194,10,(U$195-'Indicator Data'!AC100)/(U$195-U$194)*10)),1))</f>
        <v>9.9</v>
      </c>
      <c r="V98" s="98">
        <f t="shared" si="14"/>
        <v>10</v>
      </c>
      <c r="W98" s="99">
        <f t="shared" si="15"/>
        <v>8.8000000000000007</v>
      </c>
      <c r="X98" s="16"/>
    </row>
    <row r="99" spans="1:24" s="4" customFormat="1" x14ac:dyDescent="0.25">
      <c r="A99" s="131" t="s">
        <v>180</v>
      </c>
      <c r="B99" s="51" t="s">
        <v>179</v>
      </c>
      <c r="C99" s="97" t="str">
        <f>IF('Indicator Data'!AQ101="No data","x",ROUND(IF('Indicator Data'!AQ101&gt;C$195,0,IF('Indicator Data'!AQ101&lt;C$194,10,(C$195-'Indicator Data'!AQ101)/(C$195-C$194)*10)),1))</f>
        <v>x</v>
      </c>
      <c r="D99" s="98" t="str">
        <f t="shared" si="8"/>
        <v>x</v>
      </c>
      <c r="E99" s="97">
        <f>IF('Indicator Data'!AS101="No data","x",ROUND(IF('Indicator Data'!AS101&gt;E$195,0,IF('Indicator Data'!AS101&lt;E$194,10,(E$195-'Indicator Data'!AS101)/(E$195-E$194)*10)),1))</f>
        <v>8.1999999999999993</v>
      </c>
      <c r="F99" s="97">
        <f>IF('Indicator Data'!AR101="No data","x",ROUND(IF('Indicator Data'!AR101&gt;F$195,0,IF('Indicator Data'!AR101&lt;F$194,10,(F$195-'Indicator Data'!AR101)/(F$195-F$194)*10)),1))</f>
        <v>8</v>
      </c>
      <c r="G99" s="98">
        <f t="shared" si="9"/>
        <v>8.1</v>
      </c>
      <c r="H99" s="99">
        <f t="shared" si="10"/>
        <v>8.1</v>
      </c>
      <c r="I99" s="97">
        <f>IF('Indicator Data'!AU101="No data","x",ROUND(IF('Indicator Data'!AU101^2&gt;I$195,0,IF('Indicator Data'!AU101^2&lt;I$194,10,(I$195-'Indicator Data'!AU101^2)/(I$195-I$194)*10)),1))</f>
        <v>2.1</v>
      </c>
      <c r="J99" s="97">
        <f>IF(OR('Indicator Data'!AT101=0,'Indicator Data'!AT101="No data"),"x",ROUND(IF('Indicator Data'!AT101&gt;J$195,0,IF('Indicator Data'!AT101&lt;J$194,10,(J$195-'Indicator Data'!AT101)/(J$195-J$194)*10)),1))</f>
        <v>0</v>
      </c>
      <c r="K99" s="97">
        <f>IF('Indicator Data'!AV101="No data","x",ROUND(IF('Indicator Data'!AV101&gt;K$195,0,IF('Indicator Data'!AV101&lt;K$194,10,(K$195-'Indicator Data'!AV101)/(K$195-K$194)*10)),1))</f>
        <v>8.1999999999999993</v>
      </c>
      <c r="L99" s="97">
        <f>IF('Indicator Data'!AW101="No data","x",ROUND(IF('Indicator Data'!AW101&gt;L$195,0,IF('Indicator Data'!AW101&lt;L$194,10,(L$195-'Indicator Data'!AW101)/(L$195-L$194)*10)),1))</f>
        <v>2</v>
      </c>
      <c r="M99" s="98">
        <f t="shared" si="11"/>
        <v>3.1</v>
      </c>
      <c r="N99" s="150">
        <f>IF('Indicator Data'!AX101="No data","x",'Indicator Data'!AX101/'Indicator Data'!BD101*100)</f>
        <v>3.5236482262409496</v>
      </c>
      <c r="O99" s="97">
        <f t="shared" si="12"/>
        <v>9.6999999999999993</v>
      </c>
      <c r="P99" s="97">
        <f>IF('Indicator Data'!AY101="No data","x",ROUND(IF('Indicator Data'!AY101&gt;P$195,0,IF('Indicator Data'!AY101&lt;P$194,10,(P$195-'Indicator Data'!AY101)/(P$195-P$194)*10)),1))</f>
        <v>0.4</v>
      </c>
      <c r="Q99" s="97">
        <f>IF('Indicator Data'!AZ101="No data","x",ROUND(IF('Indicator Data'!AZ101&gt;Q$195,0,IF('Indicator Data'!AZ101&lt;Q$194,10,(Q$195-'Indicator Data'!AZ101)/(Q$195-Q$194)*10)),1))</f>
        <v>9.1</v>
      </c>
      <c r="R99" s="98">
        <f t="shared" si="13"/>
        <v>6.4</v>
      </c>
      <c r="S99" s="97">
        <f>IF('Indicator Data'!Y101="No data","x",ROUND(IF('Indicator Data'!Y101&gt;S$195,0,IF('Indicator Data'!Y101&lt;S$194,10,(S$195-'Indicator Data'!Y101)/(S$195-S$194)*10)),1))</f>
        <v>5.3</v>
      </c>
      <c r="T99" s="97">
        <f>IF('Indicator Data'!Z101="No data","x",ROUND(IF('Indicator Data'!Z101&gt;T$195,0,IF('Indicator Data'!Z101&lt;T$194,10,(T$195-'Indicator Data'!Z101)/(T$195-T$194)*10)),1))</f>
        <v>1.5</v>
      </c>
      <c r="U99" s="97">
        <f>IF('Indicator Data'!AC101="No data","x",ROUND(IF('Indicator Data'!AC101&gt;U$195,0,IF('Indicator Data'!AC101&lt;U$194,10,(U$195-'Indicator Data'!AC101)/(U$195-U$194)*10)),1))</f>
        <v>7.6</v>
      </c>
      <c r="V99" s="98">
        <f t="shared" si="14"/>
        <v>4.8</v>
      </c>
      <c r="W99" s="99">
        <f t="shared" si="15"/>
        <v>4.8</v>
      </c>
      <c r="X99" s="16"/>
    </row>
    <row r="100" spans="1:24" s="4" customFormat="1" x14ac:dyDescent="0.25">
      <c r="A100" s="131" t="s">
        <v>182</v>
      </c>
      <c r="B100" s="51" t="s">
        <v>181</v>
      </c>
      <c r="C100" s="97" t="str">
        <f>IF('Indicator Data'!AQ102="No data","x",ROUND(IF('Indicator Data'!AQ102&gt;C$195,0,IF('Indicator Data'!AQ102&lt;C$194,10,(C$195-'Indicator Data'!AQ102)/(C$195-C$194)*10)),1))</f>
        <v>x</v>
      </c>
      <c r="D100" s="98" t="str">
        <f t="shared" si="8"/>
        <v>x</v>
      </c>
      <c r="E100" s="97" t="str">
        <f>IF('Indicator Data'!AS102="No data","x",ROUND(IF('Indicator Data'!AS102&gt;E$195,0,IF('Indicator Data'!AS102&lt;E$194,10,(E$195-'Indicator Data'!AS102)/(E$195-E$194)*10)),1))</f>
        <v>x</v>
      </c>
      <c r="F100" s="97">
        <f>IF('Indicator Data'!AR102="No data","x",ROUND(IF('Indicator Data'!AR102&gt;F$195,0,IF('Indicator Data'!AR102&lt;F$194,10,(F$195-'Indicator Data'!AR102)/(F$195-F$194)*10)),1))</f>
        <v>1.5</v>
      </c>
      <c r="G100" s="98">
        <f t="shared" si="9"/>
        <v>1.5</v>
      </c>
      <c r="H100" s="99">
        <f t="shared" si="10"/>
        <v>1.5</v>
      </c>
      <c r="I100" s="97" t="str">
        <f>IF('Indicator Data'!AU102="No data","x",ROUND(IF('Indicator Data'!AU102^2&gt;I$195,0,IF('Indicator Data'!AU102^2&lt;I$194,10,(I$195-'Indicator Data'!AU102^2)/(I$195-I$194)*10)),1))</f>
        <v>x</v>
      </c>
      <c r="J100" s="97">
        <f>IF(OR('Indicator Data'!AT102=0,'Indicator Data'!AT102="No data"),"x",ROUND(IF('Indicator Data'!AT102&gt;J$195,0,IF('Indicator Data'!AT102&lt;J$194,10,(J$195-'Indicator Data'!AT102)/(J$195-J$194)*10)),1))</f>
        <v>0</v>
      </c>
      <c r="K100" s="97">
        <f>IF('Indicator Data'!AV102="No data","x",ROUND(IF('Indicator Data'!AV102&gt;K$195,0,IF('Indicator Data'!AV102&lt;K$194,10,(K$195-'Indicator Data'!AV102)/(K$195-K$194)*10)),1))</f>
        <v>0.5</v>
      </c>
      <c r="L100" s="97">
        <f>IF('Indicator Data'!AW102="No data","x",ROUND(IF('Indicator Data'!AW102&gt;L$195,0,IF('Indicator Data'!AW102&lt;L$194,10,(L$195-'Indicator Data'!AW102)/(L$195-L$194)*10)),1))</f>
        <v>4.9000000000000004</v>
      </c>
      <c r="M100" s="98">
        <f t="shared" si="11"/>
        <v>1.8</v>
      </c>
      <c r="N100" s="150">
        <f>IF('Indicator Data'!AX102="No data","x",'Indicator Data'!AX102/'Indicator Data'!BD102*100)</f>
        <v>687.5</v>
      </c>
      <c r="O100" s="97">
        <f t="shared" si="12"/>
        <v>0</v>
      </c>
      <c r="P100" s="97" t="str">
        <f>IF('Indicator Data'!AY102="No data","x",ROUND(IF('Indicator Data'!AY102&gt;P$195,0,IF('Indicator Data'!AY102&lt;P$194,10,(P$195-'Indicator Data'!AY102)/(P$195-P$194)*10)),1))</f>
        <v>x</v>
      </c>
      <c r="Q100" s="97" t="str">
        <f>IF('Indicator Data'!AZ102="No data","x",ROUND(IF('Indicator Data'!AZ102&gt;Q$195,0,IF('Indicator Data'!AZ102&lt;Q$194,10,(Q$195-'Indicator Data'!AZ102)/(Q$195-Q$194)*10)),1))</f>
        <v>x</v>
      </c>
      <c r="R100" s="98">
        <f t="shared" si="13"/>
        <v>0</v>
      </c>
      <c r="S100" s="97" t="str">
        <f>IF('Indicator Data'!Y102="No data","x",ROUND(IF('Indicator Data'!Y102&gt;S$195,0,IF('Indicator Data'!Y102&lt;S$194,10,(S$195-'Indicator Data'!Y102)/(S$195-S$194)*10)),1))</f>
        <v>x</v>
      </c>
      <c r="T100" s="97" t="str">
        <f>IF('Indicator Data'!Z102="No data","x",ROUND(IF('Indicator Data'!Z102&gt;T$195,0,IF('Indicator Data'!Z102&lt;T$194,10,(T$195-'Indicator Data'!Z102)/(T$195-T$194)*10)),1))</f>
        <v>x</v>
      </c>
      <c r="U100" s="97" t="str">
        <f>IF('Indicator Data'!AC102="No data","x",ROUND(IF('Indicator Data'!AC102&gt;U$195,0,IF('Indicator Data'!AC102&lt;U$194,10,(U$195-'Indicator Data'!AC102)/(U$195-U$194)*10)),1))</f>
        <v>x</v>
      </c>
      <c r="V100" s="98" t="str">
        <f t="shared" si="14"/>
        <v>x</v>
      </c>
      <c r="W100" s="99">
        <f t="shared" si="15"/>
        <v>0.9</v>
      </c>
      <c r="X100" s="16"/>
    </row>
    <row r="101" spans="1:24" s="4" customFormat="1" x14ac:dyDescent="0.25">
      <c r="A101" s="131" t="s">
        <v>184</v>
      </c>
      <c r="B101" s="51" t="s">
        <v>183</v>
      </c>
      <c r="C101" s="97" t="str">
        <f>IF('Indicator Data'!AQ103="No data","x",ROUND(IF('Indicator Data'!AQ103&gt;C$195,0,IF('Indicator Data'!AQ103&lt;C$194,10,(C$195-'Indicator Data'!AQ103)/(C$195-C$194)*10)),1))</f>
        <v>x</v>
      </c>
      <c r="D101" s="98" t="str">
        <f t="shared" si="8"/>
        <v>x</v>
      </c>
      <c r="E101" s="97">
        <f>IF('Indicator Data'!AS103="No data","x",ROUND(IF('Indicator Data'!AS103&gt;E$195,0,IF('Indicator Data'!AS103&lt;E$194,10,(E$195-'Indicator Data'!AS103)/(E$195-E$194)*10)),1))</f>
        <v>4.2</v>
      </c>
      <c r="F101" s="97">
        <f>IF('Indicator Data'!AR103="No data","x",ROUND(IF('Indicator Data'!AR103&gt;F$195,0,IF('Indicator Data'!AR103&lt;F$194,10,(F$195-'Indicator Data'!AR103)/(F$195-F$194)*10)),1))</f>
        <v>3.4</v>
      </c>
      <c r="G101" s="98">
        <f t="shared" si="9"/>
        <v>3.8</v>
      </c>
      <c r="H101" s="99">
        <f t="shared" si="10"/>
        <v>3.8</v>
      </c>
      <c r="I101" s="97">
        <f>IF('Indicator Data'!AU103="No data","x",ROUND(IF('Indicator Data'!AU103^2&gt;I$195,0,IF('Indicator Data'!AU103^2&lt;I$194,10,(I$195-'Indicator Data'!AU103^2)/(I$195-I$194)*10)),1))</f>
        <v>0</v>
      </c>
      <c r="J101" s="97">
        <f>IF(OR('Indicator Data'!AT103=0,'Indicator Data'!AT103="No data"),"x",ROUND(IF('Indicator Data'!AT103&gt;J$195,0,IF('Indicator Data'!AT103&lt;J$194,10,(J$195-'Indicator Data'!AT103)/(J$195-J$194)*10)),1))</f>
        <v>0</v>
      </c>
      <c r="K101" s="97">
        <f>IF('Indicator Data'!AV103="No data","x",ROUND(IF('Indicator Data'!AV103&gt;K$195,0,IF('Indicator Data'!AV103&lt;K$194,10,(K$195-'Indicator Data'!AV103)/(K$195-K$194)*10)),1))</f>
        <v>2.8</v>
      </c>
      <c r="L101" s="97">
        <f>IF('Indicator Data'!AW103="No data","x",ROUND(IF('Indicator Data'!AW103&gt;L$195,0,IF('Indicator Data'!AW103&lt;L$194,10,(L$195-'Indicator Data'!AW103)/(L$195-L$194)*10)),1))</f>
        <v>2.7</v>
      </c>
      <c r="M101" s="98">
        <f t="shared" si="11"/>
        <v>1.4</v>
      </c>
      <c r="N101" s="150">
        <f>IF('Indicator Data'!AX103="No data","x",'Indicator Data'!AX103/'Indicator Data'!BD103*100)</f>
        <v>140.40910106264158</v>
      </c>
      <c r="O101" s="97">
        <f t="shared" si="12"/>
        <v>0</v>
      </c>
      <c r="P101" s="97">
        <f>IF('Indicator Data'!AY103="No data","x",ROUND(IF('Indicator Data'!AY103&gt;P$195,0,IF('Indicator Data'!AY103&lt;P$194,10,(P$195-'Indicator Data'!AY103)/(P$195-P$194)*10)),1))</f>
        <v>0.8</v>
      </c>
      <c r="Q101" s="97">
        <f>IF('Indicator Data'!AZ103="No data","x",ROUND(IF('Indicator Data'!AZ103&gt;Q$195,0,IF('Indicator Data'!AZ103&lt;Q$194,10,(Q$195-'Indicator Data'!AZ103)/(Q$195-Q$194)*10)),1))</f>
        <v>0.7</v>
      </c>
      <c r="R101" s="98">
        <f t="shared" si="13"/>
        <v>0.5</v>
      </c>
      <c r="S101" s="97">
        <f>IF('Indicator Data'!Y103="No data","x",ROUND(IF('Indicator Data'!Y103&gt;S$195,0,IF('Indicator Data'!Y103&lt;S$194,10,(S$195-'Indicator Data'!Y103)/(S$195-S$194)*10)),1))</f>
        <v>0</v>
      </c>
      <c r="T101" s="97">
        <f>IF('Indicator Data'!Z103="No data","x",ROUND(IF('Indicator Data'!Z103&gt;T$195,0,IF('Indicator Data'!Z103&lt;T$194,10,(T$195-'Indicator Data'!Z103)/(T$195-T$194)*10)),1))</f>
        <v>1.5</v>
      </c>
      <c r="U101" s="97">
        <f>IF('Indicator Data'!AC103="No data","x",ROUND(IF('Indicator Data'!AC103&gt;U$195,0,IF('Indicator Data'!AC103&lt;U$194,10,(U$195-'Indicator Data'!AC103)/(U$195-U$194)*10)),1))</f>
        <v>4.8</v>
      </c>
      <c r="V101" s="98">
        <f t="shared" si="14"/>
        <v>2.1</v>
      </c>
      <c r="W101" s="99">
        <f t="shared" si="15"/>
        <v>1.3</v>
      </c>
      <c r="X101" s="16"/>
    </row>
    <row r="102" spans="1:24" s="4" customFormat="1" x14ac:dyDescent="0.25">
      <c r="A102" s="131" t="s">
        <v>186</v>
      </c>
      <c r="B102" s="51" t="s">
        <v>185</v>
      </c>
      <c r="C102" s="97" t="str">
        <f>IF('Indicator Data'!AQ104="No data","x",ROUND(IF('Indicator Data'!AQ104&gt;C$195,0,IF('Indicator Data'!AQ104&lt;C$194,10,(C$195-'Indicator Data'!AQ104)/(C$195-C$194)*10)),1))</f>
        <v>x</v>
      </c>
      <c r="D102" s="98" t="str">
        <f t="shared" si="8"/>
        <v>x</v>
      </c>
      <c r="E102" s="97">
        <f>IF('Indicator Data'!AS104="No data","x",ROUND(IF('Indicator Data'!AS104&gt;E$195,0,IF('Indicator Data'!AS104&lt;E$194,10,(E$195-'Indicator Data'!AS104)/(E$195-E$194)*10)),1))</f>
        <v>1.8</v>
      </c>
      <c r="F102" s="97">
        <f>IF('Indicator Data'!AR104="No data","x",ROUND(IF('Indicator Data'!AR104&gt;F$195,0,IF('Indicator Data'!AR104&lt;F$194,10,(F$195-'Indicator Data'!AR104)/(F$195-F$194)*10)),1))</f>
        <v>1.8</v>
      </c>
      <c r="G102" s="98">
        <f t="shared" si="9"/>
        <v>1.8</v>
      </c>
      <c r="H102" s="99">
        <f t="shared" si="10"/>
        <v>1.8</v>
      </c>
      <c r="I102" s="97" t="str">
        <f>IF('Indicator Data'!AU104="No data","x",ROUND(IF('Indicator Data'!AU104^2&gt;I$195,0,IF('Indicator Data'!AU104^2&lt;I$194,10,(I$195-'Indicator Data'!AU104^2)/(I$195-I$194)*10)),1))</f>
        <v>x</v>
      </c>
      <c r="J102" s="97">
        <f>IF(OR('Indicator Data'!AT104=0,'Indicator Data'!AT104="No data"),"x",ROUND(IF('Indicator Data'!AT104&gt;J$195,0,IF('Indicator Data'!AT104&lt;J$194,10,(J$195-'Indicator Data'!AT104)/(J$195-J$194)*10)),1))</f>
        <v>0</v>
      </c>
      <c r="K102" s="97">
        <f>IF('Indicator Data'!AV104="No data","x",ROUND(IF('Indicator Data'!AV104&gt;K$195,0,IF('Indicator Data'!AV104&lt;K$194,10,(K$195-'Indicator Data'!AV104)/(K$195-K$194)*10)),1))</f>
        <v>0.5</v>
      </c>
      <c r="L102" s="97">
        <f>IF('Indicator Data'!AW104="No data","x",ROUND(IF('Indicator Data'!AW104&gt;L$195,0,IF('Indicator Data'!AW104&lt;L$194,10,(L$195-'Indicator Data'!AW104)/(L$195-L$194)*10)),1))</f>
        <v>2.6</v>
      </c>
      <c r="M102" s="98">
        <f t="shared" si="11"/>
        <v>1</v>
      </c>
      <c r="N102" s="150">
        <f>IF('Indicator Data'!AX104="No data","x",'Indicator Data'!AX104/'Indicator Data'!BD104*100)</f>
        <v>540.54054054054052</v>
      </c>
      <c r="O102" s="97">
        <f t="shared" si="12"/>
        <v>0</v>
      </c>
      <c r="P102" s="97">
        <f>IF('Indicator Data'!AY104="No data","x",ROUND(IF('Indicator Data'!AY104&gt;P$195,0,IF('Indicator Data'!AY104&lt;P$194,10,(P$195-'Indicator Data'!AY104)/(P$195-P$194)*10)),1))</f>
        <v>0.3</v>
      </c>
      <c r="Q102" s="97">
        <f>IF('Indicator Data'!AZ104="No data","x",ROUND(IF('Indicator Data'!AZ104&gt;Q$195,0,IF('Indicator Data'!AZ104&lt;Q$194,10,(Q$195-'Indicator Data'!AZ104)/(Q$195-Q$194)*10)),1))</f>
        <v>0</v>
      </c>
      <c r="R102" s="98">
        <f t="shared" si="13"/>
        <v>0.1</v>
      </c>
      <c r="S102" s="97">
        <f>IF('Indicator Data'!Y104="No data","x",ROUND(IF('Indicator Data'!Y104&gt;S$195,0,IF('Indicator Data'!Y104&lt;S$194,10,(S$195-'Indicator Data'!Y104)/(S$195-S$194)*10)),1))</f>
        <v>2.8</v>
      </c>
      <c r="T102" s="97">
        <f>IF('Indicator Data'!Z104="No data","x",ROUND(IF('Indicator Data'!Z104&gt;T$195,0,IF('Indicator Data'!Z104&lt;T$194,10,(T$195-'Indicator Data'!Z104)/(T$195-T$194)*10)),1))</f>
        <v>0</v>
      </c>
      <c r="U102" s="97">
        <f>IF('Indicator Data'!AC104="No data","x",ROUND(IF('Indicator Data'!AC104&gt;U$195,0,IF('Indicator Data'!AC104&lt;U$194,10,(U$195-'Indicator Data'!AC104)/(U$195-U$194)*10)),1))</f>
        <v>0</v>
      </c>
      <c r="V102" s="98">
        <f t="shared" si="14"/>
        <v>0.9</v>
      </c>
      <c r="W102" s="99">
        <f t="shared" si="15"/>
        <v>0.7</v>
      </c>
      <c r="X102" s="16"/>
    </row>
    <row r="103" spans="1:24" s="4" customFormat="1" x14ac:dyDescent="0.25">
      <c r="A103" s="131" t="s">
        <v>189</v>
      </c>
      <c r="B103" s="51" t="s">
        <v>188</v>
      </c>
      <c r="C103" s="97">
        <f>IF('Indicator Data'!AQ105="No data","x",ROUND(IF('Indicator Data'!AQ105&gt;C$195,0,IF('Indicator Data'!AQ105&lt;C$194,10,(C$195-'Indicator Data'!AQ105)/(C$195-C$194)*10)),1))</f>
        <v>4.7</v>
      </c>
      <c r="D103" s="98">
        <f t="shared" si="8"/>
        <v>4.7</v>
      </c>
      <c r="E103" s="97">
        <f>IF('Indicator Data'!AS105="No data","x",ROUND(IF('Indicator Data'!AS105&gt;E$195,0,IF('Indicator Data'!AS105&lt;E$194,10,(E$195-'Indicator Data'!AS105)/(E$195-E$194)*10)),1))</f>
        <v>7.2</v>
      </c>
      <c r="F103" s="97">
        <f>IF('Indicator Data'!AR105="No data","x",ROUND(IF('Indicator Data'!AR105&gt;F$195,0,IF('Indicator Data'!AR105&lt;F$194,10,(F$195-'Indicator Data'!AR105)/(F$195-F$194)*10)),1))</f>
        <v>7.2</v>
      </c>
      <c r="G103" s="98">
        <f t="shared" si="9"/>
        <v>7.2</v>
      </c>
      <c r="H103" s="99">
        <f t="shared" si="10"/>
        <v>6</v>
      </c>
      <c r="I103" s="97">
        <f>IF('Indicator Data'!AU105="No data","x",ROUND(IF('Indicator Data'!AU105^2&gt;I$195,0,IF('Indicator Data'!AU105^2&lt;I$194,10,(I$195-'Indicator Data'!AU105^2)/(I$195-I$194)*10)),1))</f>
        <v>6.4</v>
      </c>
      <c r="J103" s="97">
        <f>IF(OR('Indicator Data'!AT105=0,'Indicator Data'!AT105="No data"),"x",ROUND(IF('Indicator Data'!AT105&gt;J$195,0,IF('Indicator Data'!AT105&lt;J$194,10,(J$195-'Indicator Data'!AT105)/(J$195-J$194)*10)),1))</f>
        <v>8.5</v>
      </c>
      <c r="K103" s="97">
        <f>IF('Indicator Data'!AV105="No data","x",ROUND(IF('Indicator Data'!AV105&gt;K$195,0,IF('Indicator Data'!AV105&lt;K$194,10,(K$195-'Indicator Data'!AV105)/(K$195-K$194)*10)),1))</f>
        <v>9.6</v>
      </c>
      <c r="L103" s="97">
        <f>IF('Indicator Data'!AW105="No data","x",ROUND(IF('Indicator Data'!AW105&gt;L$195,0,IF('Indicator Data'!AW105&lt;L$194,10,(L$195-'Indicator Data'!AW105)/(L$195-L$194)*10)),1))</f>
        <v>8.3000000000000007</v>
      </c>
      <c r="M103" s="98">
        <f t="shared" si="11"/>
        <v>8.1999999999999993</v>
      </c>
      <c r="N103" s="150">
        <f>IF('Indicator Data'!AX105="No data","x",'Indicator Data'!AX105/'Indicator Data'!BD105*100)</f>
        <v>7.9100319840423703</v>
      </c>
      <c r="O103" s="97">
        <f t="shared" si="12"/>
        <v>9.3000000000000007</v>
      </c>
      <c r="P103" s="97">
        <f>IF('Indicator Data'!AY105="No data","x",ROUND(IF('Indicator Data'!AY105&gt;P$195,0,IF('Indicator Data'!AY105&lt;P$194,10,(P$195-'Indicator Data'!AY105)/(P$195-P$194)*10)),1))</f>
        <v>9.8000000000000007</v>
      </c>
      <c r="Q103" s="97">
        <f>IF('Indicator Data'!AZ105="No data","x",ROUND(IF('Indicator Data'!AZ105&gt;Q$195,0,IF('Indicator Data'!AZ105&lt;Q$194,10,(Q$195-'Indicator Data'!AZ105)/(Q$195-Q$194)*10)),1))</f>
        <v>9.6999999999999993</v>
      </c>
      <c r="R103" s="98">
        <f t="shared" si="13"/>
        <v>9.6</v>
      </c>
      <c r="S103" s="97">
        <f>IF('Indicator Data'!Y105="No data","x",ROUND(IF('Indicator Data'!Y105&gt;S$195,0,IF('Indicator Data'!Y105&lt;S$194,10,(S$195-'Indicator Data'!Y105)/(S$195-S$194)*10)),1))</f>
        <v>9.6</v>
      </c>
      <c r="T103" s="97">
        <f>IF('Indicator Data'!Z105="No data","x",ROUND(IF('Indicator Data'!Z105&gt;T$195,0,IF('Indicator Data'!Z105&lt;T$194,10,(T$195-'Indicator Data'!Z105)/(T$195-T$194)*10)),1))</f>
        <v>9</v>
      </c>
      <c r="U103" s="97">
        <f>IF('Indicator Data'!AC105="No data","x",ROUND(IF('Indicator Data'!AC105&gt;U$195,0,IF('Indicator Data'!AC105&lt;U$194,10,(U$195-'Indicator Data'!AC105)/(U$195-U$194)*10)),1))</f>
        <v>10</v>
      </c>
      <c r="V103" s="98">
        <f t="shared" si="14"/>
        <v>9.5</v>
      </c>
      <c r="W103" s="99">
        <f t="shared" si="15"/>
        <v>9.1</v>
      </c>
      <c r="X103" s="16"/>
    </row>
    <row r="104" spans="1:24" s="4" customFormat="1" x14ac:dyDescent="0.25">
      <c r="A104" s="131" t="s">
        <v>191</v>
      </c>
      <c r="B104" s="51" t="s">
        <v>190</v>
      </c>
      <c r="C104" s="97">
        <f>IF('Indicator Data'!AQ106="No data","x",ROUND(IF('Indicator Data'!AQ106&gt;C$195,0,IF('Indicator Data'!AQ106&lt;C$194,10,(C$195-'Indicator Data'!AQ106)/(C$195-C$194)*10)),1))</f>
        <v>4</v>
      </c>
      <c r="D104" s="98">
        <f t="shared" si="8"/>
        <v>4</v>
      </c>
      <c r="E104" s="97">
        <f>IF('Indicator Data'!AS106="No data","x",ROUND(IF('Indicator Data'!AS106&gt;E$195,0,IF('Indicator Data'!AS106&lt;E$194,10,(E$195-'Indicator Data'!AS106)/(E$195-E$194)*10)),1))</f>
        <v>6.7</v>
      </c>
      <c r="F104" s="97">
        <f>IF('Indicator Data'!AR106="No data","x",ROUND(IF('Indicator Data'!AR106&gt;F$195,0,IF('Indicator Data'!AR106&lt;F$194,10,(F$195-'Indicator Data'!AR106)/(F$195-F$194)*10)),1))</f>
        <v>6.1</v>
      </c>
      <c r="G104" s="98">
        <f t="shared" si="9"/>
        <v>6.4</v>
      </c>
      <c r="H104" s="99">
        <f t="shared" si="10"/>
        <v>5.2</v>
      </c>
      <c r="I104" s="97">
        <f>IF('Indicator Data'!AU106="No data","x",ROUND(IF('Indicator Data'!AU106^2&gt;I$195,0,IF('Indicator Data'!AU106^2&lt;I$194,10,(I$195-'Indicator Data'!AU106^2)/(I$195-I$194)*10)),1))</f>
        <v>6.9</v>
      </c>
      <c r="J104" s="97">
        <f>IF(OR('Indicator Data'!AT106=0,'Indicator Data'!AT106="No data"),"x",ROUND(IF('Indicator Data'!AT106&gt;J$195,0,IF('Indicator Data'!AT106&lt;J$194,10,(J$195-'Indicator Data'!AT106)/(J$195-J$194)*10)),1))</f>
        <v>9</v>
      </c>
      <c r="K104" s="97">
        <f>IF('Indicator Data'!AV106="No data","x",ROUND(IF('Indicator Data'!AV106&gt;K$195,0,IF('Indicator Data'!AV106&lt;K$194,10,(K$195-'Indicator Data'!AV106)/(K$195-K$194)*10)),1))</f>
        <v>9.4</v>
      </c>
      <c r="L104" s="97">
        <f>IF('Indicator Data'!AW106="No data","x",ROUND(IF('Indicator Data'!AW106&gt;L$195,0,IF('Indicator Data'!AW106&lt;L$194,10,(L$195-'Indicator Data'!AW106)/(L$195-L$194)*10)),1))</f>
        <v>8.6999999999999993</v>
      </c>
      <c r="M104" s="98">
        <f t="shared" si="11"/>
        <v>8.5</v>
      </c>
      <c r="N104" s="150">
        <f>IF('Indicator Data'!AX106="No data","x",'Indicator Data'!AX106/'Indicator Data'!BD106*100)</f>
        <v>19.092066185829445</v>
      </c>
      <c r="O104" s="97">
        <f t="shared" si="12"/>
        <v>8.1999999999999993</v>
      </c>
      <c r="P104" s="97">
        <f>IF('Indicator Data'!AY106="No data","x",ROUND(IF('Indicator Data'!AY106&gt;P$195,0,IF('Indicator Data'!AY106&lt;P$194,10,(P$195-'Indicator Data'!AY106)/(P$195-P$194)*10)),1))</f>
        <v>6.6</v>
      </c>
      <c r="Q104" s="97">
        <f>IF('Indicator Data'!AZ106="No data","x",ROUND(IF('Indicator Data'!AZ106&gt;Q$195,0,IF('Indicator Data'!AZ106&lt;Q$194,10,(Q$195-'Indicator Data'!AZ106)/(Q$195-Q$194)*10)),1))</f>
        <v>2</v>
      </c>
      <c r="R104" s="98">
        <f t="shared" si="13"/>
        <v>5.6</v>
      </c>
      <c r="S104" s="97">
        <f>IF('Indicator Data'!Y106="No data","x",ROUND(IF('Indicator Data'!Y106&gt;S$195,0,IF('Indicator Data'!Y106&lt;S$194,10,(S$195-'Indicator Data'!Y106)/(S$195-S$194)*10)),1))</f>
        <v>10</v>
      </c>
      <c r="T104" s="97">
        <f>IF('Indicator Data'!Z106="No data","x",ROUND(IF('Indicator Data'!Z106&gt;T$195,0,IF('Indicator Data'!Z106&lt;T$194,10,(T$195-'Indicator Data'!Z106)/(T$195-T$194)*10)),1))</f>
        <v>3.6</v>
      </c>
      <c r="U104" s="97">
        <f>IF('Indicator Data'!AC106="No data","x",ROUND(IF('Indicator Data'!AC106&gt;U$195,0,IF('Indicator Data'!AC106&lt;U$194,10,(U$195-'Indicator Data'!AC106)/(U$195-U$194)*10)),1))</f>
        <v>9.9</v>
      </c>
      <c r="V104" s="98">
        <f t="shared" si="14"/>
        <v>7.8</v>
      </c>
      <c r="W104" s="99">
        <f t="shared" si="15"/>
        <v>7.3</v>
      </c>
      <c r="X104" s="16"/>
    </row>
    <row r="105" spans="1:24" s="4" customFormat="1" x14ac:dyDescent="0.25">
      <c r="A105" s="131" t="s">
        <v>193</v>
      </c>
      <c r="B105" s="51" t="s">
        <v>192</v>
      </c>
      <c r="C105" s="97">
        <f>IF('Indicator Data'!AQ107="No data","x",ROUND(IF('Indicator Data'!AQ107&gt;C$195,0,IF('Indicator Data'!AQ107&lt;C$194,10,(C$195-'Indicator Data'!AQ107)/(C$195-C$194)*10)),1))</f>
        <v>2.6</v>
      </c>
      <c r="D105" s="98">
        <f t="shared" si="8"/>
        <v>2.6</v>
      </c>
      <c r="E105" s="97">
        <f>IF('Indicator Data'!AS107="No data","x",ROUND(IF('Indicator Data'!AS107&gt;E$195,0,IF('Indicator Data'!AS107&lt;E$194,10,(E$195-'Indicator Data'!AS107)/(E$195-E$194)*10)),1))</f>
        <v>4.8</v>
      </c>
      <c r="F105" s="97">
        <f>IF('Indicator Data'!AR107="No data","x",ROUND(IF('Indicator Data'!AR107&gt;F$195,0,IF('Indicator Data'!AR107&lt;F$194,10,(F$195-'Indicator Data'!AR107)/(F$195-F$194)*10)),1))</f>
        <v>2.8</v>
      </c>
      <c r="G105" s="98">
        <f t="shared" si="9"/>
        <v>3.8</v>
      </c>
      <c r="H105" s="99">
        <f t="shared" si="10"/>
        <v>3.2</v>
      </c>
      <c r="I105" s="97">
        <f>IF('Indicator Data'!AU107="No data","x",ROUND(IF('Indicator Data'!AU107^2&gt;I$195,0,IF('Indicator Data'!AU107^2&lt;I$194,10,(I$195-'Indicator Data'!AU107^2)/(I$195-I$194)*10)),1))</f>
        <v>1.5</v>
      </c>
      <c r="J105" s="97">
        <f>IF(OR('Indicator Data'!AT107=0,'Indicator Data'!AT107="No data"),"x",ROUND(IF('Indicator Data'!AT107&gt;J$195,0,IF('Indicator Data'!AT107&lt;J$194,10,(J$195-'Indicator Data'!AT107)/(J$195-J$194)*10)),1))</f>
        <v>0</v>
      </c>
      <c r="K105" s="97">
        <f>IF('Indicator Data'!AV107="No data","x",ROUND(IF('Indicator Data'!AV107&gt;K$195,0,IF('Indicator Data'!AV107&lt;K$194,10,(K$195-'Indicator Data'!AV107)/(K$195-K$194)*10)),1))</f>
        <v>3.3</v>
      </c>
      <c r="L105" s="97">
        <f>IF('Indicator Data'!AW107="No data","x",ROUND(IF('Indicator Data'!AW107&gt;L$195,0,IF('Indicator Data'!AW107&lt;L$194,10,(L$195-'Indicator Data'!AW107)/(L$195-L$194)*10)),1))</f>
        <v>2.6</v>
      </c>
      <c r="M105" s="98">
        <f t="shared" si="11"/>
        <v>1.9</v>
      </c>
      <c r="N105" s="150">
        <f>IF('Indicator Data'!AX107="No data","x",'Indicator Data'!AX107/'Indicator Data'!BD107*100)</f>
        <v>21.001369654542685</v>
      </c>
      <c r="O105" s="97">
        <f t="shared" si="12"/>
        <v>8</v>
      </c>
      <c r="P105" s="97">
        <f>IF('Indicator Data'!AY107="No data","x",ROUND(IF('Indicator Data'!AY107&gt;P$195,0,IF('Indicator Data'!AY107&lt;P$194,10,(P$195-'Indicator Data'!AY107)/(P$195-P$194)*10)),1))</f>
        <v>0.4</v>
      </c>
      <c r="Q105" s="97">
        <f>IF('Indicator Data'!AZ107="No data","x",ROUND(IF('Indicator Data'!AZ107&gt;Q$195,0,IF('Indicator Data'!AZ107&lt;Q$194,10,(Q$195-'Indicator Data'!AZ107)/(Q$195-Q$194)*10)),1))</f>
        <v>0.4</v>
      </c>
      <c r="R105" s="98">
        <f t="shared" si="13"/>
        <v>2.9</v>
      </c>
      <c r="S105" s="97">
        <f>IF('Indicator Data'!Y107="No data","x",ROUND(IF('Indicator Data'!Y107&gt;S$195,0,IF('Indicator Data'!Y107&lt;S$194,10,(S$195-'Indicator Data'!Y107)/(S$195-S$194)*10)),1))</f>
        <v>7</v>
      </c>
      <c r="T105" s="97">
        <f>IF('Indicator Data'!Z107="No data","x",ROUND(IF('Indicator Data'!Z107&gt;T$195,0,IF('Indicator Data'!Z107&lt;T$194,10,(T$195-'Indicator Data'!Z107)/(T$195-T$194)*10)),1))</f>
        <v>1.3</v>
      </c>
      <c r="U105" s="97">
        <f>IF('Indicator Data'!AC107="No data","x",ROUND(IF('Indicator Data'!AC107&gt;U$195,0,IF('Indicator Data'!AC107&lt;U$194,10,(U$195-'Indicator Data'!AC107)/(U$195-U$194)*10)),1))</f>
        <v>7</v>
      </c>
      <c r="V105" s="98">
        <f t="shared" si="14"/>
        <v>5.0999999999999996</v>
      </c>
      <c r="W105" s="99">
        <f t="shared" si="15"/>
        <v>3.3</v>
      </c>
      <c r="X105" s="16"/>
    </row>
    <row r="106" spans="1:24" s="4" customFormat="1" x14ac:dyDescent="0.25">
      <c r="A106" s="131" t="s">
        <v>195</v>
      </c>
      <c r="B106" s="51" t="s">
        <v>194</v>
      </c>
      <c r="C106" s="97">
        <f>IF('Indicator Data'!AQ108="No data","x",ROUND(IF('Indicator Data'!AQ108&gt;C$195,0,IF('Indicator Data'!AQ108&lt;C$194,10,(C$195-'Indicator Data'!AQ108)/(C$195-C$194)*10)),1))</f>
        <v>5.8</v>
      </c>
      <c r="D106" s="98">
        <f t="shared" si="8"/>
        <v>5.8</v>
      </c>
      <c r="E106" s="97" t="str">
        <f>IF('Indicator Data'!AS108="No data","x",ROUND(IF('Indicator Data'!AS108&gt;E$195,0,IF('Indicator Data'!AS108&lt;E$194,10,(E$195-'Indicator Data'!AS108)/(E$195-E$194)*10)),1))</f>
        <v>x</v>
      </c>
      <c r="F106" s="97">
        <f>IF('Indicator Data'!AR108="No data","x",ROUND(IF('Indicator Data'!AR108&gt;F$195,0,IF('Indicator Data'!AR108&lt;F$194,10,(F$195-'Indicator Data'!AR108)/(F$195-F$194)*10)),1))</f>
        <v>5.6</v>
      </c>
      <c r="G106" s="98">
        <f t="shared" si="9"/>
        <v>5.6</v>
      </c>
      <c r="H106" s="99">
        <f t="shared" si="10"/>
        <v>5.7</v>
      </c>
      <c r="I106" s="97">
        <f>IF('Indicator Data'!AU108="No data","x",ROUND(IF('Indicator Data'!AU108^2&gt;I$195,0,IF('Indicator Data'!AU108^2&lt;I$194,10,(I$195-'Indicator Data'!AU108^2)/(I$195-I$194)*10)),1))</f>
        <v>0.3</v>
      </c>
      <c r="J106" s="97">
        <f>IF(OR('Indicator Data'!AT108=0,'Indicator Data'!AT108="No data"),"x",ROUND(IF('Indicator Data'!AT108&gt;J$195,0,IF('Indicator Data'!AT108&lt;J$194,10,(J$195-'Indicator Data'!AT108)/(J$195-J$194)*10)),1))</f>
        <v>0</v>
      </c>
      <c r="K106" s="97">
        <f>IF('Indicator Data'!AV108="No data","x",ROUND(IF('Indicator Data'!AV108&gt;K$195,0,IF('Indicator Data'!AV108&lt;K$194,10,(K$195-'Indicator Data'!AV108)/(K$195-K$194)*10)),1))</f>
        <v>5.0999999999999996</v>
      </c>
      <c r="L106" s="97">
        <f>IF('Indicator Data'!AW108="No data","x",ROUND(IF('Indicator Data'!AW108&gt;L$195,0,IF('Indicator Data'!AW108&lt;L$194,10,(L$195-'Indicator Data'!AW108)/(L$195-L$194)*10)),1))</f>
        <v>0.5</v>
      </c>
      <c r="M106" s="98">
        <f t="shared" si="11"/>
        <v>1.5</v>
      </c>
      <c r="N106" s="150">
        <f>IF('Indicator Data'!AX108="No data","x",'Indicator Data'!AX108/'Indicator Data'!BD108*100)</f>
        <v>226.66666666666666</v>
      </c>
      <c r="O106" s="97">
        <f t="shared" si="12"/>
        <v>0</v>
      </c>
      <c r="P106" s="97">
        <f>IF('Indicator Data'!AY108="No data","x",ROUND(IF('Indicator Data'!AY108&gt;P$195,0,IF('Indicator Data'!AY108&lt;P$194,10,(P$195-'Indicator Data'!AY108)/(P$195-P$194)*10)),1))</f>
        <v>0.2</v>
      </c>
      <c r="Q106" s="97">
        <f>IF('Indicator Data'!AZ108="No data","x",ROUND(IF('Indicator Data'!AZ108&gt;Q$195,0,IF('Indicator Data'!AZ108&lt;Q$194,10,(Q$195-'Indicator Data'!AZ108)/(Q$195-Q$194)*10)),1))</f>
        <v>0.3</v>
      </c>
      <c r="R106" s="98">
        <f t="shared" si="13"/>
        <v>0.2</v>
      </c>
      <c r="S106" s="97">
        <f>IF('Indicator Data'!Y108="No data","x",ROUND(IF('Indicator Data'!Y108&gt;S$195,0,IF('Indicator Data'!Y108&lt;S$194,10,(S$195-'Indicator Data'!Y108)/(S$195-S$194)*10)),1))</f>
        <v>6.5</v>
      </c>
      <c r="T106" s="97">
        <f>IF('Indicator Data'!Z108="No data","x",ROUND(IF('Indicator Data'!Z108&gt;T$195,0,IF('Indicator Data'!Z108&lt;T$194,10,(T$195-'Indicator Data'!Z108)/(T$195-T$194)*10)),1))</f>
        <v>0</v>
      </c>
      <c r="U106" s="97">
        <f>IF('Indicator Data'!AC108="No data","x",ROUND(IF('Indicator Data'!AC108&gt;U$195,0,IF('Indicator Data'!AC108&lt;U$194,10,(U$195-'Indicator Data'!AC108)/(U$195-U$194)*10)),1))</f>
        <v>5.9</v>
      </c>
      <c r="V106" s="98">
        <f t="shared" si="14"/>
        <v>4.0999999999999996</v>
      </c>
      <c r="W106" s="99">
        <f t="shared" si="15"/>
        <v>1.9</v>
      </c>
      <c r="X106" s="16"/>
    </row>
    <row r="107" spans="1:24" s="4" customFormat="1" x14ac:dyDescent="0.25">
      <c r="A107" s="131" t="s">
        <v>197</v>
      </c>
      <c r="B107" s="51" t="s">
        <v>196</v>
      </c>
      <c r="C107" s="97">
        <f>IF('Indicator Data'!AQ109="No data","x",ROUND(IF('Indicator Data'!AQ109&gt;C$195,0,IF('Indicator Data'!AQ109&lt;C$194,10,(C$195-'Indicator Data'!AQ109)/(C$195-C$194)*10)),1))</f>
        <v>4.9000000000000004</v>
      </c>
      <c r="D107" s="98">
        <f t="shared" si="8"/>
        <v>4.9000000000000004</v>
      </c>
      <c r="E107" s="97">
        <f>IF('Indicator Data'!AS109="No data","x",ROUND(IF('Indicator Data'!AS109&gt;E$195,0,IF('Indicator Data'!AS109&lt;E$194,10,(E$195-'Indicator Data'!AS109)/(E$195-E$194)*10)),1))</f>
        <v>6.8</v>
      </c>
      <c r="F107" s="97">
        <f>IF('Indicator Data'!AR109="No data","x",ROUND(IF('Indicator Data'!AR109&gt;F$195,0,IF('Indicator Data'!AR109&lt;F$194,10,(F$195-'Indicator Data'!AR109)/(F$195-F$194)*10)),1))</f>
        <v>6.7</v>
      </c>
      <c r="G107" s="98">
        <f t="shared" si="9"/>
        <v>6.8</v>
      </c>
      <c r="H107" s="99">
        <f t="shared" si="10"/>
        <v>5.9</v>
      </c>
      <c r="I107" s="97">
        <f>IF('Indicator Data'!AU109="No data","x",ROUND(IF('Indicator Data'!AU109^2&gt;I$195,0,IF('Indicator Data'!AU109^2&lt;I$194,10,(I$195-'Indicator Data'!AU109^2)/(I$195-I$194)*10)),1))</f>
        <v>9.8000000000000007</v>
      </c>
      <c r="J107" s="97">
        <f>IF(OR('Indicator Data'!AT109=0,'Indicator Data'!AT109="No data"),"x",ROUND(IF('Indicator Data'!AT109&gt;J$195,0,IF('Indicator Data'!AT109&lt;J$194,10,(J$195-'Indicator Data'!AT109)/(J$195-J$194)*10)),1))</f>
        <v>7.4</v>
      </c>
      <c r="K107" s="97">
        <f>IF('Indicator Data'!AV109="No data","x",ROUND(IF('Indicator Data'!AV109&gt;K$195,0,IF('Indicator Data'!AV109&lt;K$194,10,(K$195-'Indicator Data'!AV109)/(K$195-K$194)*10)),1))</f>
        <v>9.3000000000000007</v>
      </c>
      <c r="L107" s="97">
        <f>IF('Indicator Data'!AW109="No data","x",ROUND(IF('Indicator Data'!AW109&gt;L$195,0,IF('Indicator Data'!AW109&lt;L$194,10,(L$195-'Indicator Data'!AW109)/(L$195-L$194)*10)),1))</f>
        <v>2.6</v>
      </c>
      <c r="M107" s="98">
        <f t="shared" si="11"/>
        <v>7.3</v>
      </c>
      <c r="N107" s="150">
        <f>IF('Indicator Data'!AX109="No data","x",'Indicator Data'!AX109/'Indicator Data'!BD109*100)</f>
        <v>9.0149894688532122</v>
      </c>
      <c r="O107" s="97">
        <f t="shared" si="12"/>
        <v>9.1999999999999993</v>
      </c>
      <c r="P107" s="97">
        <f>IF('Indicator Data'!AY109="No data","x",ROUND(IF('Indicator Data'!AY109&gt;P$195,0,IF('Indicator Data'!AY109&lt;P$194,10,(P$195-'Indicator Data'!AY109)/(P$195-P$194)*10)),1))</f>
        <v>8.4</v>
      </c>
      <c r="Q107" s="97">
        <f>IF('Indicator Data'!AZ109="No data","x",ROUND(IF('Indicator Data'!AZ109&gt;Q$195,0,IF('Indicator Data'!AZ109&lt;Q$194,10,(Q$195-'Indicator Data'!AZ109)/(Q$195-Q$194)*10)),1))</f>
        <v>4.5999999999999996</v>
      </c>
      <c r="R107" s="98">
        <f t="shared" si="13"/>
        <v>7.4</v>
      </c>
      <c r="S107" s="97">
        <f>IF('Indicator Data'!Y109="No data","x",ROUND(IF('Indicator Data'!Y109&gt;S$195,0,IF('Indicator Data'!Y109&lt;S$194,10,(S$195-'Indicator Data'!Y109)/(S$195-S$194)*10)),1))</f>
        <v>9.8000000000000007</v>
      </c>
      <c r="T107" s="97">
        <f>IF('Indicator Data'!Z109="No data","x",ROUND(IF('Indicator Data'!Z109&gt;T$195,0,IF('Indicator Data'!Z109&lt;T$194,10,(T$195-'Indicator Data'!Z109)/(T$195-T$194)*10)),1))</f>
        <v>4.9000000000000004</v>
      </c>
      <c r="U107" s="97">
        <f>IF('Indicator Data'!AC109="No data","x",ROUND(IF('Indicator Data'!AC109&gt;U$195,0,IF('Indicator Data'!AC109&lt;U$194,10,(U$195-'Indicator Data'!AC109)/(U$195-U$194)*10)),1))</f>
        <v>9.8000000000000007</v>
      </c>
      <c r="V107" s="98">
        <f t="shared" si="14"/>
        <v>8.1999999999999993</v>
      </c>
      <c r="W107" s="99">
        <f t="shared" si="15"/>
        <v>7.6</v>
      </c>
      <c r="X107" s="16"/>
    </row>
    <row r="108" spans="1:24" s="4" customFormat="1" x14ac:dyDescent="0.25">
      <c r="A108" s="131" t="s">
        <v>199</v>
      </c>
      <c r="B108" s="51" t="s">
        <v>198</v>
      </c>
      <c r="C108" s="97" t="str">
        <f>IF('Indicator Data'!AQ110="No data","x",ROUND(IF('Indicator Data'!AQ110&gt;C$195,0,IF('Indicator Data'!AQ110&lt;C$194,10,(C$195-'Indicator Data'!AQ110)/(C$195-C$194)*10)),1))</f>
        <v>x</v>
      </c>
      <c r="D108" s="98" t="str">
        <f t="shared" si="8"/>
        <v>x</v>
      </c>
      <c r="E108" s="97">
        <f>IF('Indicator Data'!AS110="No data","x",ROUND(IF('Indicator Data'!AS110&gt;E$195,0,IF('Indicator Data'!AS110&lt;E$194,10,(E$195-'Indicator Data'!AS110)/(E$195-E$194)*10)),1))</f>
        <v>4.5</v>
      </c>
      <c r="F108" s="97">
        <f>IF('Indicator Data'!AR110="No data","x",ROUND(IF('Indicator Data'!AR110&gt;F$195,0,IF('Indicator Data'!AR110&lt;F$194,10,(F$195-'Indicator Data'!AR110)/(F$195-F$194)*10)),1))</f>
        <v>2.5</v>
      </c>
      <c r="G108" s="98">
        <f t="shared" si="9"/>
        <v>3.5</v>
      </c>
      <c r="H108" s="99">
        <f t="shared" si="10"/>
        <v>3.5</v>
      </c>
      <c r="I108" s="97">
        <f>IF('Indicator Data'!AU110="No data","x",ROUND(IF('Indicator Data'!AU110^2&gt;I$195,0,IF('Indicator Data'!AU110^2&lt;I$194,10,(I$195-'Indicator Data'!AU110^2)/(I$195-I$194)*10)),1))</f>
        <v>1.6</v>
      </c>
      <c r="J108" s="97">
        <f>IF(OR('Indicator Data'!AT110=0,'Indicator Data'!AT110="No data"),"x",ROUND(IF('Indicator Data'!AT110&gt;J$195,0,IF('Indicator Data'!AT110&lt;J$194,10,(J$195-'Indicator Data'!AT110)/(J$195-J$194)*10)),1))</f>
        <v>0</v>
      </c>
      <c r="K108" s="97">
        <f>IF('Indicator Data'!AV110="No data","x",ROUND(IF('Indicator Data'!AV110&gt;K$195,0,IF('Indicator Data'!AV110&lt;K$194,10,(K$195-'Indicator Data'!AV110)/(K$195-K$194)*10)),1))</f>
        <v>2.7</v>
      </c>
      <c r="L108" s="97">
        <f>IF('Indicator Data'!AW110="No data","x",ROUND(IF('Indicator Data'!AW110&gt;L$195,0,IF('Indicator Data'!AW110&lt;L$194,10,(L$195-'Indicator Data'!AW110)/(L$195-L$194)*10)),1))</f>
        <v>3.7</v>
      </c>
      <c r="M108" s="98">
        <f t="shared" si="11"/>
        <v>2</v>
      </c>
      <c r="N108" s="150">
        <f>IF('Indicator Data'!AX110="No data","x",'Indicator Data'!AX110/'Indicator Data'!BD110*100)</f>
        <v>843.75</v>
      </c>
      <c r="O108" s="97">
        <f t="shared" si="12"/>
        <v>0</v>
      </c>
      <c r="P108" s="97">
        <f>IF('Indicator Data'!AY110="No data","x",ROUND(IF('Indicator Data'!AY110&gt;P$195,0,IF('Indicator Data'!AY110&lt;P$194,10,(P$195-'Indicator Data'!AY110)/(P$195-P$194)*10)),1))</f>
        <v>0</v>
      </c>
      <c r="Q108" s="97">
        <f>IF('Indicator Data'!AZ110="No data","x",ROUND(IF('Indicator Data'!AZ110&gt;Q$195,0,IF('Indicator Data'!AZ110&lt;Q$194,10,(Q$195-'Indicator Data'!AZ110)/(Q$195-Q$194)*10)),1))</f>
        <v>0</v>
      </c>
      <c r="R108" s="98">
        <f t="shared" si="13"/>
        <v>0</v>
      </c>
      <c r="S108" s="97">
        <f>IF('Indicator Data'!Y110="No data","x",ROUND(IF('Indicator Data'!Y110&gt;S$195,0,IF('Indicator Data'!Y110&lt;S$194,10,(S$195-'Indicator Data'!Y110)/(S$195-S$194)*10)),1))</f>
        <v>1.3</v>
      </c>
      <c r="T108" s="97">
        <f>IF('Indicator Data'!Z110="No data","x",ROUND(IF('Indicator Data'!Z110&gt;T$195,0,IF('Indicator Data'!Z110&lt;T$194,10,(T$195-'Indicator Data'!Z110)/(T$195-T$194)*10)),1))</f>
        <v>0.3</v>
      </c>
      <c r="U108" s="97">
        <f>IF('Indicator Data'!AC110="No data","x",ROUND(IF('Indicator Data'!AC110&gt;U$195,0,IF('Indicator Data'!AC110&lt;U$194,10,(U$195-'Indicator Data'!AC110)/(U$195-U$194)*10)),1))</f>
        <v>1.2</v>
      </c>
      <c r="V108" s="98">
        <f t="shared" si="14"/>
        <v>0.9</v>
      </c>
      <c r="W108" s="99">
        <f t="shared" si="15"/>
        <v>1</v>
      </c>
      <c r="X108" s="16"/>
    </row>
    <row r="109" spans="1:24" s="4" customFormat="1" x14ac:dyDescent="0.25">
      <c r="A109" s="131" t="s">
        <v>201</v>
      </c>
      <c r="B109" s="51" t="s">
        <v>200</v>
      </c>
      <c r="C109" s="97">
        <f>IF('Indicator Data'!AQ111="No data","x",ROUND(IF('Indicator Data'!AQ111&gt;C$195,0,IF('Indicator Data'!AQ111&lt;C$194,10,(C$195-'Indicator Data'!AQ111)/(C$195-C$194)*10)),1))</f>
        <v>7.3</v>
      </c>
      <c r="D109" s="98">
        <f t="shared" si="8"/>
        <v>7.3</v>
      </c>
      <c r="E109" s="97" t="str">
        <f>IF('Indicator Data'!AS111="No data","x",ROUND(IF('Indicator Data'!AS111&gt;E$195,0,IF('Indicator Data'!AS111&lt;E$194,10,(E$195-'Indicator Data'!AS111)/(E$195-E$194)*10)),1))</f>
        <v>x</v>
      </c>
      <c r="F109" s="97">
        <f>IF('Indicator Data'!AR111="No data","x",ROUND(IF('Indicator Data'!AR111&gt;F$195,0,IF('Indicator Data'!AR111&lt;F$194,10,(F$195-'Indicator Data'!AR111)/(F$195-F$194)*10)),1))</f>
        <v>8.1999999999999993</v>
      </c>
      <c r="G109" s="98">
        <f t="shared" si="9"/>
        <v>8.1999999999999993</v>
      </c>
      <c r="H109" s="99">
        <f t="shared" si="10"/>
        <v>7.8</v>
      </c>
      <c r="I109" s="97" t="str">
        <f>IF('Indicator Data'!AU111="No data","x",ROUND(IF('Indicator Data'!AU111^2&gt;I$195,0,IF('Indicator Data'!AU111^2&lt;I$194,10,(I$195-'Indicator Data'!AU111^2)/(I$195-I$194)*10)),1))</f>
        <v>x</v>
      </c>
      <c r="J109" s="97">
        <f>IF(OR('Indicator Data'!AT111=0,'Indicator Data'!AT111="No data"),"x",ROUND(IF('Indicator Data'!AT111&gt;J$195,0,IF('Indicator Data'!AT111&lt;J$194,10,(J$195-'Indicator Data'!AT111)/(J$195-J$194)*10)),1))</f>
        <v>4.0999999999999996</v>
      </c>
      <c r="K109" s="97">
        <f>IF('Indicator Data'!AV111="No data","x",ROUND(IF('Indicator Data'!AV111&gt;K$195,0,IF('Indicator Data'!AV111&lt;K$194,10,(K$195-'Indicator Data'!AV111)/(K$195-K$194)*10)),1))</f>
        <v>8.3000000000000007</v>
      </c>
      <c r="L109" s="97">
        <f>IF('Indicator Data'!AW111="No data","x",ROUND(IF('Indicator Data'!AW111&gt;L$195,0,IF('Indicator Data'!AW111&lt;L$194,10,(L$195-'Indicator Data'!AW111)/(L$195-L$194)*10)),1))</f>
        <v>8.8000000000000007</v>
      </c>
      <c r="M109" s="98">
        <f t="shared" si="11"/>
        <v>7.1</v>
      </c>
      <c r="N109" s="150">
        <f>IF('Indicator Data'!AX111="No data","x",'Indicator Data'!AX111/'Indicator Data'!BD111*100)</f>
        <v>144.44444444444443</v>
      </c>
      <c r="O109" s="97">
        <f t="shared" si="12"/>
        <v>0</v>
      </c>
      <c r="P109" s="97">
        <f>IF('Indicator Data'!AY111="No data","x",ROUND(IF('Indicator Data'!AY111&gt;P$195,0,IF('Indicator Data'!AY111&lt;P$194,10,(P$195-'Indicator Data'!AY111)/(P$195-P$194)*10)),1))</f>
        <v>2.6</v>
      </c>
      <c r="Q109" s="97">
        <f>IF('Indicator Data'!AZ111="No data","x",ROUND(IF('Indicator Data'!AZ111&gt;Q$195,0,IF('Indicator Data'!AZ111&lt;Q$194,10,(Q$195-'Indicator Data'!AZ111)/(Q$195-Q$194)*10)),1))</f>
        <v>1.1000000000000001</v>
      </c>
      <c r="R109" s="98">
        <f t="shared" si="13"/>
        <v>1.2</v>
      </c>
      <c r="S109" s="97">
        <f>IF('Indicator Data'!Y111="No data","x",ROUND(IF('Indicator Data'!Y111&gt;S$195,0,IF('Indicator Data'!Y111&lt;S$194,10,(S$195-'Indicator Data'!Y111)/(S$195-S$194)*10)),1))</f>
        <v>8.9</v>
      </c>
      <c r="T109" s="97">
        <f>IF('Indicator Data'!Z111="No data","x",ROUND(IF('Indicator Data'!Z111&gt;T$195,0,IF('Indicator Data'!Z111&lt;T$194,10,(T$195-'Indicator Data'!Z111)/(T$195-T$194)*10)),1))</f>
        <v>5.0999999999999996</v>
      </c>
      <c r="U109" s="97">
        <f>IF('Indicator Data'!AC111="No data","x",ROUND(IF('Indicator Data'!AC111&gt;U$195,0,IF('Indicator Data'!AC111&lt;U$194,10,(U$195-'Indicator Data'!AC111)/(U$195-U$194)*10)),1))</f>
        <v>7.8</v>
      </c>
      <c r="V109" s="98">
        <f t="shared" si="14"/>
        <v>7.3</v>
      </c>
      <c r="W109" s="99">
        <f t="shared" si="15"/>
        <v>5.2</v>
      </c>
      <c r="X109" s="16"/>
    </row>
    <row r="110" spans="1:24" s="4" customFormat="1" x14ac:dyDescent="0.25">
      <c r="A110" s="131" t="s">
        <v>203</v>
      </c>
      <c r="B110" s="51" t="s">
        <v>202</v>
      </c>
      <c r="C110" s="97">
        <f>IF('Indicator Data'!AQ112="No data","x",ROUND(IF('Indicator Data'!AQ112&gt;C$195,0,IF('Indicator Data'!AQ112&lt;C$194,10,(C$195-'Indicator Data'!AQ112)/(C$195-C$194)*10)),1))</f>
        <v>4.8</v>
      </c>
      <c r="D110" s="98">
        <f t="shared" si="8"/>
        <v>4.8</v>
      </c>
      <c r="E110" s="97">
        <f>IF('Indicator Data'!AS112="No data","x",ROUND(IF('Indicator Data'!AS112&gt;E$195,0,IF('Indicator Data'!AS112&lt;E$194,10,(E$195-'Indicator Data'!AS112)/(E$195-E$194)*10)),1))</f>
        <v>7</v>
      </c>
      <c r="F110" s="97">
        <f>IF('Indicator Data'!AR112="No data","x",ROUND(IF('Indicator Data'!AR112&gt;F$195,0,IF('Indicator Data'!AR112&lt;F$194,10,(F$195-'Indicator Data'!AR112)/(F$195-F$194)*10)),1))</f>
        <v>6.8</v>
      </c>
      <c r="G110" s="98">
        <f t="shared" si="9"/>
        <v>6.9</v>
      </c>
      <c r="H110" s="99">
        <f t="shared" si="10"/>
        <v>5.9</v>
      </c>
      <c r="I110" s="97">
        <f>IF('Indicator Data'!AU112="No data","x",ROUND(IF('Indicator Data'!AU112^2&gt;I$195,0,IF('Indicator Data'!AU112^2&lt;I$194,10,(I$195-'Indicator Data'!AU112^2)/(I$195-I$194)*10)),1))</f>
        <v>8.6999999999999993</v>
      </c>
      <c r="J110" s="97">
        <f>IF(OR('Indicator Data'!AT112=0,'Indicator Data'!AT112="No data"),"x",ROUND(IF('Indicator Data'!AT112&gt;J$195,0,IF('Indicator Data'!AT112&lt;J$194,10,(J$195-'Indicator Data'!AT112)/(J$195-J$194)*10)),1))</f>
        <v>7.8</v>
      </c>
      <c r="K110" s="97">
        <f>IF('Indicator Data'!AV112="No data","x",ROUND(IF('Indicator Data'!AV112&gt;K$195,0,IF('Indicator Data'!AV112&lt;K$194,10,(K$195-'Indicator Data'!AV112)/(K$195-K$194)*10)),1))</f>
        <v>8.9</v>
      </c>
      <c r="L110" s="97">
        <f>IF('Indicator Data'!AW112="No data","x",ROUND(IF('Indicator Data'!AW112&gt;L$195,0,IF('Indicator Data'!AW112&lt;L$194,10,(L$195-'Indicator Data'!AW112)/(L$195-L$194)*10)),1))</f>
        <v>5.4</v>
      </c>
      <c r="M110" s="98">
        <f t="shared" si="11"/>
        <v>7.7</v>
      </c>
      <c r="N110" s="150">
        <f>IF('Indicator Data'!AX112="No data","x",'Indicator Data'!AX112/'Indicator Data'!BD112*100)</f>
        <v>1.4553216260793636</v>
      </c>
      <c r="O110" s="97">
        <f t="shared" si="12"/>
        <v>10</v>
      </c>
      <c r="P110" s="97">
        <f>IF('Indicator Data'!AY112="No data","x",ROUND(IF('Indicator Data'!AY112&gt;P$195,0,IF('Indicator Data'!AY112&lt;P$194,10,(P$195-'Indicator Data'!AY112)/(P$195-P$194)*10)),1))</f>
        <v>6.7</v>
      </c>
      <c r="Q110" s="97">
        <f>IF('Indicator Data'!AZ112="No data","x",ROUND(IF('Indicator Data'!AZ112&gt;Q$195,0,IF('Indicator Data'!AZ112&lt;Q$194,10,(Q$195-'Indicator Data'!AZ112)/(Q$195-Q$194)*10)),1))</f>
        <v>8.4</v>
      </c>
      <c r="R110" s="98">
        <f t="shared" si="13"/>
        <v>8.4</v>
      </c>
      <c r="S110" s="97">
        <f>IF('Indicator Data'!Y112="No data","x",ROUND(IF('Indicator Data'!Y112&gt;S$195,0,IF('Indicator Data'!Y112&lt;S$194,10,(S$195-'Indicator Data'!Y112)/(S$195-S$194)*10)),1))</f>
        <v>9.6999999999999993</v>
      </c>
      <c r="T110" s="97">
        <f>IF('Indicator Data'!Z112="No data","x",ROUND(IF('Indicator Data'!Z112&gt;T$195,0,IF('Indicator Data'!Z112&lt;T$194,10,(T$195-'Indicator Data'!Z112)/(T$195-T$194)*10)),1))</f>
        <v>3.8</v>
      </c>
      <c r="U110" s="97">
        <f>IF('Indicator Data'!AC112="No data","x",ROUND(IF('Indicator Data'!AC112&gt;U$195,0,IF('Indicator Data'!AC112&lt;U$194,10,(U$195-'Indicator Data'!AC112)/(U$195-U$194)*10)),1))</f>
        <v>9.6999999999999993</v>
      </c>
      <c r="V110" s="98">
        <f t="shared" si="14"/>
        <v>7.7</v>
      </c>
      <c r="W110" s="99">
        <f t="shared" si="15"/>
        <v>7.9</v>
      </c>
      <c r="X110" s="16"/>
    </row>
    <row r="111" spans="1:24" s="4" customFormat="1" x14ac:dyDescent="0.25">
      <c r="A111" s="131" t="s">
        <v>205</v>
      </c>
      <c r="B111" s="51" t="s">
        <v>204</v>
      </c>
      <c r="C111" s="97">
        <f>IF('Indicator Data'!AQ113="No data","x",ROUND(IF('Indicator Data'!AQ113&gt;C$195,0,IF('Indicator Data'!AQ113&lt;C$194,10,(C$195-'Indicator Data'!AQ113)/(C$195-C$194)*10)),1))</f>
        <v>3.3</v>
      </c>
      <c r="D111" s="98">
        <f t="shared" si="8"/>
        <v>3.3</v>
      </c>
      <c r="E111" s="97">
        <f>IF('Indicator Data'!AS113="No data","x",ROUND(IF('Indicator Data'!AS113&gt;E$195,0,IF('Indicator Data'!AS113&lt;E$194,10,(E$195-'Indicator Data'!AS113)/(E$195-E$194)*10)),1))</f>
        <v>4.5999999999999996</v>
      </c>
      <c r="F111" s="97">
        <f>IF('Indicator Data'!AR113="No data","x",ROUND(IF('Indicator Data'!AR113&gt;F$195,0,IF('Indicator Data'!AR113&lt;F$194,10,(F$195-'Indicator Data'!AR113)/(F$195-F$194)*10)),1))</f>
        <v>3.2</v>
      </c>
      <c r="G111" s="98">
        <f t="shared" si="9"/>
        <v>3.9</v>
      </c>
      <c r="H111" s="99">
        <f t="shared" si="10"/>
        <v>3.6</v>
      </c>
      <c r="I111" s="97">
        <f>IF('Indicator Data'!AU113="No data","x",ROUND(IF('Indicator Data'!AU113^2&gt;I$195,0,IF('Indicator Data'!AU113^2&lt;I$194,10,(I$195-'Indicator Data'!AU113^2)/(I$195-I$194)*10)),1))</f>
        <v>2.2000000000000002</v>
      </c>
      <c r="J111" s="97">
        <f>IF(OR('Indicator Data'!AT113=0,'Indicator Data'!AT113="No data"),"x",ROUND(IF('Indicator Data'!AT113&gt;J$195,0,IF('Indicator Data'!AT113&lt;J$194,10,(J$195-'Indicator Data'!AT113)/(J$195-J$194)*10)),1))</f>
        <v>0</v>
      </c>
      <c r="K111" s="97">
        <f>IF('Indicator Data'!AV113="No data","x",ROUND(IF('Indicator Data'!AV113&gt;K$195,0,IF('Indicator Data'!AV113&lt;K$194,10,(K$195-'Indicator Data'!AV113)/(K$195-K$194)*10)),1))</f>
        <v>5.9</v>
      </c>
      <c r="L111" s="97">
        <f>IF('Indicator Data'!AW113="No data","x",ROUND(IF('Indicator Data'!AW113&gt;L$195,0,IF('Indicator Data'!AW113&lt;L$194,10,(L$195-'Indicator Data'!AW113)/(L$195-L$194)*10)),1))</f>
        <v>3.5</v>
      </c>
      <c r="M111" s="98">
        <f t="shared" si="11"/>
        <v>2.9</v>
      </c>
      <c r="N111" s="150">
        <f>IF('Indicator Data'!AX113="No data","x",'Indicator Data'!AX113/'Indicator Data'!BD113*100)</f>
        <v>137.93103448275863</v>
      </c>
      <c r="O111" s="97">
        <f t="shared" si="12"/>
        <v>0</v>
      </c>
      <c r="P111" s="97">
        <f>IF('Indicator Data'!AY113="No data","x",ROUND(IF('Indicator Data'!AY113&gt;P$195,0,IF('Indicator Data'!AY113&lt;P$194,10,(P$195-'Indicator Data'!AY113)/(P$195-P$194)*10)),1))</f>
        <v>0.8</v>
      </c>
      <c r="Q111" s="97">
        <f>IF('Indicator Data'!AZ113="No data","x",ROUND(IF('Indicator Data'!AZ113&gt;Q$195,0,IF('Indicator Data'!AZ113&lt;Q$194,10,(Q$195-'Indicator Data'!AZ113)/(Q$195-Q$194)*10)),1))</f>
        <v>0</v>
      </c>
      <c r="R111" s="98">
        <f t="shared" si="13"/>
        <v>0.3</v>
      </c>
      <c r="S111" s="97" t="str">
        <f>IF('Indicator Data'!Y113="No data","x",ROUND(IF('Indicator Data'!Y113&gt;S$195,0,IF('Indicator Data'!Y113&lt;S$194,10,(S$195-'Indicator Data'!Y113)/(S$195-S$194)*10)),1))</f>
        <v>x</v>
      </c>
      <c r="T111" s="97">
        <f>IF('Indicator Data'!Z113="No data","x",ROUND(IF('Indicator Data'!Z113&gt;T$195,0,IF('Indicator Data'!Z113&lt;T$194,10,(T$195-'Indicator Data'!Z113)/(T$195-T$194)*10)),1))</f>
        <v>0.3</v>
      </c>
      <c r="U111" s="97">
        <f>IF('Indicator Data'!AC113="No data","x",ROUND(IF('Indicator Data'!AC113&gt;U$195,0,IF('Indicator Data'!AC113&lt;U$194,10,(U$195-'Indicator Data'!AC113)/(U$195-U$194)*10)),1))</f>
        <v>7.2</v>
      </c>
      <c r="V111" s="98">
        <f t="shared" si="14"/>
        <v>3.8</v>
      </c>
      <c r="W111" s="99">
        <f t="shared" si="15"/>
        <v>2.2999999999999998</v>
      </c>
      <c r="X111" s="16"/>
    </row>
    <row r="112" spans="1:24" s="4" customFormat="1" x14ac:dyDescent="0.25">
      <c r="A112" s="131" t="s">
        <v>207</v>
      </c>
      <c r="B112" s="51" t="s">
        <v>206</v>
      </c>
      <c r="C112" s="97">
        <f>IF('Indicator Data'!AQ114="No data","x",ROUND(IF('Indicator Data'!AQ114&gt;C$195,0,IF('Indicator Data'!AQ114&lt;C$194,10,(C$195-'Indicator Data'!AQ114)/(C$195-C$194)*10)),1))</f>
        <v>5.0999999999999996</v>
      </c>
      <c r="D112" s="98">
        <f t="shared" si="8"/>
        <v>5.0999999999999996</v>
      </c>
      <c r="E112" s="97">
        <f>IF('Indicator Data'!AS114="No data","x",ROUND(IF('Indicator Data'!AS114&gt;E$195,0,IF('Indicator Data'!AS114&lt;E$194,10,(E$195-'Indicator Data'!AS114)/(E$195-E$194)*10)),1))</f>
        <v>6.5</v>
      </c>
      <c r="F112" s="97">
        <f>IF('Indicator Data'!AR114="No data","x",ROUND(IF('Indicator Data'!AR114&gt;F$195,0,IF('Indicator Data'!AR114&lt;F$194,10,(F$195-'Indicator Data'!AR114)/(F$195-F$194)*10)),1))</f>
        <v>4.4000000000000004</v>
      </c>
      <c r="G112" s="98">
        <f t="shared" si="9"/>
        <v>5.5</v>
      </c>
      <c r="H112" s="99">
        <f t="shared" si="10"/>
        <v>5.3</v>
      </c>
      <c r="I112" s="97">
        <f>IF('Indicator Data'!AU114="No data","x",ROUND(IF('Indicator Data'!AU114^2&gt;I$195,0,IF('Indicator Data'!AU114^2&lt;I$194,10,(I$195-'Indicator Data'!AU114^2)/(I$195-I$194)*10)),1))</f>
        <v>1.2</v>
      </c>
      <c r="J112" s="97">
        <f>IF(OR('Indicator Data'!AT114=0,'Indicator Data'!AT114="No data"),"x",ROUND(IF('Indicator Data'!AT114&gt;J$195,0,IF('Indicator Data'!AT114&lt;J$194,10,(J$195-'Indicator Data'!AT114)/(J$195-J$194)*10)),1))</f>
        <v>0.1</v>
      </c>
      <c r="K112" s="97">
        <f>IF('Indicator Data'!AV114="No data","x",ROUND(IF('Indicator Data'!AV114&gt;K$195,0,IF('Indicator Data'!AV114&lt;K$194,10,(K$195-'Indicator Data'!AV114)/(K$195-K$194)*10)),1))</f>
        <v>5.6</v>
      </c>
      <c r="L112" s="97">
        <f>IF('Indicator Data'!AW114="No data","x",ROUND(IF('Indicator Data'!AW114&gt;L$195,0,IF('Indicator Data'!AW114&lt;L$194,10,(L$195-'Indicator Data'!AW114)/(L$195-L$194)*10)),1))</f>
        <v>6</v>
      </c>
      <c r="M112" s="98">
        <f t="shared" si="11"/>
        <v>3.2</v>
      </c>
      <c r="N112" s="150">
        <f>IF('Indicator Data'!AX114="No data","x",'Indicator Data'!AX114/'Indicator Data'!BD114*100)</f>
        <v>18.518994830113943</v>
      </c>
      <c r="O112" s="97">
        <f t="shared" si="12"/>
        <v>8.1999999999999993</v>
      </c>
      <c r="P112" s="97">
        <f>IF('Indicator Data'!AY114="No data","x",ROUND(IF('Indicator Data'!AY114&gt;P$195,0,IF('Indicator Data'!AY114&lt;P$194,10,(P$195-'Indicator Data'!AY114)/(P$195-P$194)*10)),1))</f>
        <v>1.6</v>
      </c>
      <c r="Q112" s="97">
        <f>IF('Indicator Data'!AZ114="No data","x",ROUND(IF('Indicator Data'!AZ114&gt;Q$195,0,IF('Indicator Data'!AZ114&lt;Q$194,10,(Q$195-'Indicator Data'!AZ114)/(Q$195-Q$194)*10)),1))</f>
        <v>0.8</v>
      </c>
      <c r="R112" s="98">
        <f t="shared" si="13"/>
        <v>3.5</v>
      </c>
      <c r="S112" s="97">
        <f>IF('Indicator Data'!Y114="No data","x",ROUND(IF('Indicator Data'!Y114&gt;S$195,0,IF('Indicator Data'!Y114&lt;S$194,10,(S$195-'Indicator Data'!Y114)/(S$195-S$194)*10)),1))</f>
        <v>4.8</v>
      </c>
      <c r="T112" s="97">
        <f>IF('Indicator Data'!Z114="No data","x",ROUND(IF('Indicator Data'!Z114&gt;T$195,0,IF('Indicator Data'!Z114&lt;T$194,10,(T$195-'Indicator Data'!Z114)/(T$195-T$194)*10)),1))</f>
        <v>0.5</v>
      </c>
      <c r="U112" s="97">
        <f>IF('Indicator Data'!AC114="No data","x",ROUND(IF('Indicator Data'!AC114&gt;U$195,0,IF('Indicator Data'!AC114&lt;U$194,10,(U$195-'Indicator Data'!AC114)/(U$195-U$194)*10)),1))</f>
        <v>6.6</v>
      </c>
      <c r="V112" s="98">
        <f t="shared" si="14"/>
        <v>4</v>
      </c>
      <c r="W112" s="99">
        <f t="shared" si="15"/>
        <v>3.6</v>
      </c>
      <c r="X112" s="16"/>
    </row>
    <row r="113" spans="1:24" s="4" customFormat="1" x14ac:dyDescent="0.25">
      <c r="A113" s="131" t="s">
        <v>782</v>
      </c>
      <c r="B113" s="51" t="s">
        <v>208</v>
      </c>
      <c r="C113" s="97">
        <f>IF('Indicator Data'!AQ115="No data","x",ROUND(IF('Indicator Data'!AQ115&gt;C$195,0,IF('Indicator Data'!AQ115&lt;C$194,10,(C$195-'Indicator Data'!AQ115)/(C$195-C$194)*10)),1))</f>
        <v>6</v>
      </c>
      <c r="D113" s="98">
        <f t="shared" si="8"/>
        <v>6</v>
      </c>
      <c r="E113" s="97" t="str">
        <f>IF('Indicator Data'!AS115="No data","x",ROUND(IF('Indicator Data'!AS115&gt;E$195,0,IF('Indicator Data'!AS115&lt;E$194,10,(E$195-'Indicator Data'!AS115)/(E$195-E$194)*10)),1))</f>
        <v>x</v>
      </c>
      <c r="F113" s="97">
        <f>IF('Indicator Data'!AR115="No data","x",ROUND(IF('Indicator Data'!AR115&gt;F$195,0,IF('Indicator Data'!AR115&lt;F$194,10,(F$195-'Indicator Data'!AR115)/(F$195-F$194)*10)),1))</f>
        <v>6.1</v>
      </c>
      <c r="G113" s="98">
        <f t="shared" si="9"/>
        <v>6.1</v>
      </c>
      <c r="H113" s="99">
        <f t="shared" si="10"/>
        <v>6.1</v>
      </c>
      <c r="I113" s="97" t="str">
        <f>IF('Indicator Data'!AU115="No data","x",ROUND(IF('Indicator Data'!AU115^2&gt;I$195,0,IF('Indicator Data'!AU115^2&lt;I$194,10,(I$195-'Indicator Data'!AU115^2)/(I$195-I$194)*10)),1))</f>
        <v>x</v>
      </c>
      <c r="J113" s="97">
        <f>IF(OR('Indicator Data'!AT115=0,'Indicator Data'!AT115="No data"),"x",ROUND(IF('Indicator Data'!AT115&gt;J$195,0,IF('Indicator Data'!AT115&lt;J$194,10,(J$195-'Indicator Data'!AT115)/(J$195-J$194)*10)),1))</f>
        <v>4.0999999999999996</v>
      </c>
      <c r="K113" s="97">
        <f>IF('Indicator Data'!AV115="No data","x",ROUND(IF('Indicator Data'!AV115&gt;K$195,0,IF('Indicator Data'!AV115&lt;K$194,10,(K$195-'Indicator Data'!AV115)/(K$195-K$194)*10)),1))</f>
        <v>7</v>
      </c>
      <c r="L113" s="97">
        <f>IF('Indicator Data'!AW115="No data","x",ROUND(IF('Indicator Data'!AW115&gt;L$195,0,IF('Indicator Data'!AW115&lt;L$194,10,(L$195-'Indicator Data'!AW115)/(L$195-L$194)*10)),1))</f>
        <v>8.6999999999999993</v>
      </c>
      <c r="M113" s="98">
        <f t="shared" si="11"/>
        <v>6.6</v>
      </c>
      <c r="N113" s="150">
        <f>IF('Indicator Data'!AX115="No data","x",'Indicator Data'!AX115/'Indicator Data'!BD115*100)</f>
        <v>54.285714285714285</v>
      </c>
      <c r="O113" s="97">
        <f t="shared" si="12"/>
        <v>4.5999999999999996</v>
      </c>
      <c r="P113" s="97">
        <f>IF('Indicator Data'!AY115="No data","x",ROUND(IF('Indicator Data'!AY115&gt;P$195,0,IF('Indicator Data'!AY115&lt;P$194,10,(P$195-'Indicator Data'!AY115)/(P$195-P$194)*10)),1))</f>
        <v>4.8</v>
      </c>
      <c r="Q113" s="97">
        <f>IF('Indicator Data'!AZ115="No data","x",ROUND(IF('Indicator Data'!AZ115&gt;Q$195,0,IF('Indicator Data'!AZ115&lt;Q$194,10,(Q$195-'Indicator Data'!AZ115)/(Q$195-Q$194)*10)),1))</f>
        <v>2.2000000000000002</v>
      </c>
      <c r="R113" s="98">
        <f t="shared" si="13"/>
        <v>3.9</v>
      </c>
      <c r="S113" s="97">
        <f>IF('Indicator Data'!Y115="No data","x",ROUND(IF('Indicator Data'!Y115&gt;S$195,0,IF('Indicator Data'!Y115&lt;S$194,10,(S$195-'Indicator Data'!Y115)/(S$195-S$194)*10)),1))</f>
        <v>9.6</v>
      </c>
      <c r="T113" s="97">
        <f>IF('Indicator Data'!Z115="No data","x",ROUND(IF('Indicator Data'!Z115&gt;T$195,0,IF('Indicator Data'!Z115&lt;T$194,10,(T$195-'Indicator Data'!Z115)/(T$195-T$194)*10)),1))</f>
        <v>2.1</v>
      </c>
      <c r="U113" s="97">
        <f>IF('Indicator Data'!AC115="No data","x",ROUND(IF('Indicator Data'!AC115&gt;U$195,0,IF('Indicator Data'!AC115&lt;U$194,10,(U$195-'Indicator Data'!AC115)/(U$195-U$194)*10)),1))</f>
        <v>8.6999999999999993</v>
      </c>
      <c r="V113" s="98">
        <f t="shared" si="14"/>
        <v>6.8</v>
      </c>
      <c r="W113" s="99">
        <f t="shared" si="15"/>
        <v>5.8</v>
      </c>
      <c r="X113" s="16"/>
    </row>
    <row r="114" spans="1:24" s="4" customFormat="1" x14ac:dyDescent="0.25">
      <c r="A114" s="131" t="s">
        <v>885</v>
      </c>
      <c r="B114" s="51" t="s">
        <v>209</v>
      </c>
      <c r="C114" s="97">
        <f>IF('Indicator Data'!AQ116="No data","x",ROUND(IF('Indicator Data'!AQ116&gt;C$195,0,IF('Indicator Data'!AQ116&lt;C$194,10,(C$195-'Indicator Data'!AQ116)/(C$195-C$194)*10)),1))</f>
        <v>6.2</v>
      </c>
      <c r="D114" s="98">
        <f t="shared" si="8"/>
        <v>6.2</v>
      </c>
      <c r="E114" s="97">
        <f>IF('Indicator Data'!AS116="No data","x",ROUND(IF('Indicator Data'!AS116&gt;E$195,0,IF('Indicator Data'!AS116&lt;E$194,10,(E$195-'Indicator Data'!AS116)/(E$195-E$194)*10)),1))</f>
        <v>6.5</v>
      </c>
      <c r="F114" s="97">
        <f>IF('Indicator Data'!AR116="No data","x",ROUND(IF('Indicator Data'!AR116&gt;F$195,0,IF('Indicator Data'!AR116&lt;F$194,10,(F$195-'Indicator Data'!AR116)/(F$195-F$194)*10)),1))</f>
        <v>5.8</v>
      </c>
      <c r="G114" s="98">
        <f t="shared" si="9"/>
        <v>6.2</v>
      </c>
      <c r="H114" s="99">
        <f t="shared" si="10"/>
        <v>6.2</v>
      </c>
      <c r="I114" s="97">
        <f>IF('Indicator Data'!AU116="No data","x",ROUND(IF('Indicator Data'!AU116^2&gt;I$195,0,IF('Indicator Data'!AU116^2&lt;I$194,10,(I$195-'Indicator Data'!AU116^2)/(I$195-I$194)*10)),1))</f>
        <v>0.2</v>
      </c>
      <c r="J114" s="97">
        <f>IF(OR('Indicator Data'!AT116=0,'Indicator Data'!AT116="No data"),"x",ROUND(IF('Indicator Data'!AT116&gt;J$195,0,IF('Indicator Data'!AT116&lt;J$194,10,(J$195-'Indicator Data'!AT116)/(J$195-J$194)*10)),1))</f>
        <v>0</v>
      </c>
      <c r="K114" s="97">
        <f>IF('Indicator Data'!AV116="No data","x",ROUND(IF('Indicator Data'!AV116&gt;K$195,0,IF('Indicator Data'!AV116&lt;K$194,10,(K$195-'Indicator Data'!AV116)/(K$195-K$194)*10)),1))</f>
        <v>5.3</v>
      </c>
      <c r="L114" s="97">
        <f>IF('Indicator Data'!AW116="No data","x",ROUND(IF('Indicator Data'!AW116&gt;L$195,0,IF('Indicator Data'!AW116&lt;L$194,10,(L$195-'Indicator Data'!AW116)/(L$195-L$194)*10)),1))</f>
        <v>4.7</v>
      </c>
      <c r="M114" s="98">
        <f t="shared" si="11"/>
        <v>2.6</v>
      </c>
      <c r="N114" s="150">
        <f>IF('Indicator Data'!AX116="No data","x",'Indicator Data'!AX116/'Indicator Data'!BD116*100)</f>
        <v>127.83831496925792</v>
      </c>
      <c r="O114" s="97">
        <f t="shared" si="12"/>
        <v>0</v>
      </c>
      <c r="P114" s="97">
        <f>IF('Indicator Data'!AY116="No data","x",ROUND(IF('Indicator Data'!AY116&gt;P$195,0,IF('Indicator Data'!AY116&lt;P$194,10,(P$195-'Indicator Data'!AY116)/(P$195-P$194)*10)),1))</f>
        <v>2.6</v>
      </c>
      <c r="Q114" s="97">
        <f>IF('Indicator Data'!AZ116="No data","x",ROUND(IF('Indicator Data'!AZ116&gt;Q$195,0,IF('Indicator Data'!AZ116&lt;Q$194,10,(Q$195-'Indicator Data'!AZ116)/(Q$195-Q$194)*10)),1))</f>
        <v>2.2999999999999998</v>
      </c>
      <c r="R114" s="98">
        <f t="shared" si="13"/>
        <v>1.6</v>
      </c>
      <c r="S114" s="97">
        <f>IF('Indicator Data'!Y116="No data","x",ROUND(IF('Indicator Data'!Y116&gt;S$195,0,IF('Indicator Data'!Y116&lt;S$194,10,(S$195-'Indicator Data'!Y116)/(S$195-S$194)*10)),1))</f>
        <v>2.5</v>
      </c>
      <c r="T114" s="97">
        <f>IF('Indicator Data'!Z116="No data","x",ROUND(IF('Indicator Data'!Z116&gt;T$195,0,IF('Indicator Data'!Z116&lt;T$194,10,(T$195-'Indicator Data'!Z116)/(T$195-T$194)*10)),1))</f>
        <v>2.2999999999999998</v>
      </c>
      <c r="U114" s="97">
        <f>IF('Indicator Data'!AC116="No data","x",ROUND(IF('Indicator Data'!AC116&gt;U$195,0,IF('Indicator Data'!AC116&lt;U$194,10,(U$195-'Indicator Data'!AC116)/(U$195-U$194)*10)),1))</f>
        <v>8.3000000000000007</v>
      </c>
      <c r="V114" s="98">
        <f t="shared" si="14"/>
        <v>4.4000000000000004</v>
      </c>
      <c r="W114" s="99">
        <f t="shared" si="15"/>
        <v>2.9</v>
      </c>
      <c r="X114" s="16"/>
    </row>
    <row r="115" spans="1:24" s="4" customFormat="1" x14ac:dyDescent="0.25">
      <c r="A115" s="131" t="s">
        <v>211</v>
      </c>
      <c r="B115" s="51" t="s">
        <v>210</v>
      </c>
      <c r="C115" s="97">
        <f>IF('Indicator Data'!AQ117="No data","x",ROUND(IF('Indicator Data'!AQ117&gt;C$195,0,IF('Indicator Data'!AQ117&lt;C$194,10,(C$195-'Indicator Data'!AQ117)/(C$195-C$194)*10)),1))</f>
        <v>5.0999999999999996</v>
      </c>
      <c r="D115" s="98">
        <f t="shared" si="8"/>
        <v>5.0999999999999996</v>
      </c>
      <c r="E115" s="97">
        <f>IF('Indicator Data'!AS117="No data","x",ROUND(IF('Indicator Data'!AS117&gt;E$195,0,IF('Indicator Data'!AS117&lt;E$194,10,(E$195-'Indicator Data'!AS117)/(E$195-E$194)*10)),1))</f>
        <v>6.1</v>
      </c>
      <c r="F115" s="97">
        <f>IF('Indicator Data'!AR117="No data","x",ROUND(IF('Indicator Data'!AR117&gt;F$195,0,IF('Indicator Data'!AR117&lt;F$194,10,(F$195-'Indicator Data'!AR117)/(F$195-F$194)*10)),1))</f>
        <v>6.1</v>
      </c>
      <c r="G115" s="98">
        <f t="shared" si="9"/>
        <v>6.1</v>
      </c>
      <c r="H115" s="99">
        <f t="shared" si="10"/>
        <v>5.6</v>
      </c>
      <c r="I115" s="97">
        <f>IF('Indicator Data'!AU117="No data","x",ROUND(IF('Indicator Data'!AU117^2&gt;I$195,0,IF('Indicator Data'!AU117^2&lt;I$194,10,(I$195-'Indicator Data'!AU117^2)/(I$195-I$194)*10)),1))</f>
        <v>0.4</v>
      </c>
      <c r="J115" s="97">
        <f>IF(OR('Indicator Data'!AT117=0,'Indicator Data'!AT117="No data"),"x",ROUND(IF('Indicator Data'!AT117&gt;J$195,0,IF('Indicator Data'!AT117&lt;J$194,10,(J$195-'Indicator Data'!AT117)/(J$195-J$194)*10)),1))</f>
        <v>1</v>
      </c>
      <c r="K115" s="97">
        <f>IF('Indicator Data'!AV117="No data","x",ROUND(IF('Indicator Data'!AV117&gt;K$195,0,IF('Indicator Data'!AV117&lt;K$194,10,(K$195-'Indicator Data'!AV117)/(K$195-K$194)*10)),1))</f>
        <v>7.3</v>
      </c>
      <c r="L115" s="97">
        <f>IF('Indicator Data'!AW117="No data","x",ROUND(IF('Indicator Data'!AW117&gt;L$195,0,IF('Indicator Data'!AW117&lt;L$194,10,(L$195-'Indicator Data'!AW117)/(L$195-L$194)*10)),1))</f>
        <v>4.9000000000000004</v>
      </c>
      <c r="M115" s="98">
        <f t="shared" si="11"/>
        <v>3.4</v>
      </c>
      <c r="N115" s="150">
        <f>IF('Indicator Data'!AX117="No data","x",'Indicator Data'!AX117/'Indicator Data'!BD117*100)</f>
        <v>4.1839388243775586</v>
      </c>
      <c r="O115" s="97">
        <f t="shared" si="12"/>
        <v>9.6999999999999993</v>
      </c>
      <c r="P115" s="97">
        <f>IF('Indicator Data'!AY117="No data","x",ROUND(IF('Indicator Data'!AY117&gt;P$195,0,IF('Indicator Data'!AY117&lt;P$194,10,(P$195-'Indicator Data'!AY117)/(P$195-P$194)*10)),1))</f>
        <v>4.5</v>
      </c>
      <c r="Q115" s="97">
        <f>IF('Indicator Data'!AZ117="No data","x",ROUND(IF('Indicator Data'!AZ117&gt;Q$195,0,IF('Indicator Data'!AZ117&lt;Q$194,10,(Q$195-'Indicator Data'!AZ117)/(Q$195-Q$194)*10)),1))</f>
        <v>7.1</v>
      </c>
      <c r="R115" s="98">
        <f t="shared" si="13"/>
        <v>7.1</v>
      </c>
      <c r="S115" s="97">
        <f>IF('Indicator Data'!Y117="No data","x",ROUND(IF('Indicator Data'!Y117&gt;S$195,0,IF('Indicator Data'!Y117&lt;S$194,10,(S$195-'Indicator Data'!Y117)/(S$195-S$194)*10)),1))</f>
        <v>2.9</v>
      </c>
      <c r="T115" s="97">
        <f>IF('Indicator Data'!Z117="No data","x",ROUND(IF('Indicator Data'!Z117&gt;T$195,0,IF('Indicator Data'!Z117&lt;T$194,10,(T$195-'Indicator Data'!Z117)/(T$195-T$194)*10)),1))</f>
        <v>0.3</v>
      </c>
      <c r="U115" s="97">
        <f>IF('Indicator Data'!AC117="No data","x",ROUND(IF('Indicator Data'!AC117&gt;U$195,0,IF('Indicator Data'!AC117&lt;U$194,10,(U$195-'Indicator Data'!AC117)/(U$195-U$194)*10)),1))</f>
        <v>8.1999999999999993</v>
      </c>
      <c r="V115" s="98">
        <f t="shared" si="14"/>
        <v>3.8</v>
      </c>
      <c r="W115" s="99">
        <f t="shared" si="15"/>
        <v>4.8</v>
      </c>
      <c r="X115" s="16"/>
    </row>
    <row r="116" spans="1:24" s="4" customFormat="1" x14ac:dyDescent="0.25">
      <c r="A116" s="131" t="s">
        <v>213</v>
      </c>
      <c r="B116" s="51" t="s">
        <v>212</v>
      </c>
      <c r="C116" s="97">
        <f>IF('Indicator Data'!AQ118="No data","x",ROUND(IF('Indicator Data'!AQ118&gt;C$195,0,IF('Indicator Data'!AQ118&lt;C$194,10,(C$195-'Indicator Data'!AQ118)/(C$195-C$194)*10)),1))</f>
        <v>4</v>
      </c>
      <c r="D116" s="98">
        <f t="shared" si="8"/>
        <v>4</v>
      </c>
      <c r="E116" s="97">
        <f>IF('Indicator Data'!AS118="No data","x",ROUND(IF('Indicator Data'!AS118&gt;E$195,0,IF('Indicator Data'!AS118&lt;E$194,10,(E$195-'Indicator Data'!AS118)/(E$195-E$194)*10)),1))</f>
        <v>5.8</v>
      </c>
      <c r="F116" s="97">
        <f>IF('Indicator Data'!AR118="No data","x",ROUND(IF('Indicator Data'!AR118&gt;F$195,0,IF('Indicator Data'!AR118&lt;F$194,10,(F$195-'Indicator Data'!AR118)/(F$195-F$194)*10)),1))</f>
        <v>4.7</v>
      </c>
      <c r="G116" s="98">
        <f t="shared" si="9"/>
        <v>5.3</v>
      </c>
      <c r="H116" s="99">
        <f t="shared" si="10"/>
        <v>4.7</v>
      </c>
      <c r="I116" s="97">
        <f>IF('Indicator Data'!AU118="No data","x",ROUND(IF('Indicator Data'!AU118^2&gt;I$195,0,IF('Indicator Data'!AU118^2&lt;I$194,10,(I$195-'Indicator Data'!AU118^2)/(I$195-I$194)*10)),1))</f>
        <v>0.3</v>
      </c>
      <c r="J116" s="97">
        <f>IF(OR('Indicator Data'!AT118=0,'Indicator Data'!AT118="No data"),"x",ROUND(IF('Indicator Data'!AT118&gt;J$195,0,IF('Indicator Data'!AT118&lt;J$194,10,(J$195-'Indicator Data'!AT118)/(J$195-J$194)*10)),1))</f>
        <v>0</v>
      </c>
      <c r="K116" s="97">
        <f>IF('Indicator Data'!AV118="No data","x",ROUND(IF('Indicator Data'!AV118&gt;K$195,0,IF('Indicator Data'!AV118&lt;K$194,10,(K$195-'Indicator Data'!AV118)/(K$195-K$194)*10)),1))</f>
        <v>3.9</v>
      </c>
      <c r="L116" s="97">
        <f>IF('Indicator Data'!AW118="No data","x",ROUND(IF('Indicator Data'!AW118&gt;L$195,0,IF('Indicator Data'!AW118&lt;L$194,10,(L$195-'Indicator Data'!AW118)/(L$195-L$194)*10)),1))</f>
        <v>1.9</v>
      </c>
      <c r="M116" s="98">
        <f t="shared" si="11"/>
        <v>1.5</v>
      </c>
      <c r="N116" s="150">
        <f>IF('Indicator Data'!AX118="No data","x",'Indicator Data'!AX118/'Indicator Data'!BD118*100)</f>
        <v>81.784386617100367</v>
      </c>
      <c r="O116" s="97">
        <f t="shared" si="12"/>
        <v>1.8</v>
      </c>
      <c r="P116" s="97">
        <f>IF('Indicator Data'!AY118="No data","x",ROUND(IF('Indicator Data'!AY118&gt;P$195,0,IF('Indicator Data'!AY118&lt;P$194,10,(P$195-'Indicator Data'!AY118)/(P$195-P$194)*10)),1))</f>
        <v>0.5</v>
      </c>
      <c r="Q116" s="97">
        <f>IF('Indicator Data'!AZ118="No data","x",ROUND(IF('Indicator Data'!AZ118&gt;Q$195,0,IF('Indicator Data'!AZ118&lt;Q$194,10,(Q$195-'Indicator Data'!AZ118)/(Q$195-Q$194)*10)),1))</f>
        <v>0.1</v>
      </c>
      <c r="R116" s="98">
        <f t="shared" si="13"/>
        <v>0.8</v>
      </c>
      <c r="S116" s="97">
        <f>IF('Indicator Data'!Y118="No data","x",ROUND(IF('Indicator Data'!Y118&gt;S$195,0,IF('Indicator Data'!Y118&lt;S$194,10,(S$195-'Indicator Data'!Y118)/(S$195-S$194)*10)),1))</f>
        <v>4.7</v>
      </c>
      <c r="T116" s="97">
        <f>IF('Indicator Data'!Z118="No data","x",ROUND(IF('Indicator Data'!Z118&gt;T$195,0,IF('Indicator Data'!Z118&lt;T$194,10,(T$195-'Indicator Data'!Z118)/(T$195-T$194)*10)),1))</f>
        <v>2.8</v>
      </c>
      <c r="U116" s="97">
        <f>IF('Indicator Data'!AC118="No data","x",ROUND(IF('Indicator Data'!AC118&gt;U$195,0,IF('Indicator Data'!AC118&lt;U$194,10,(U$195-'Indicator Data'!AC118)/(U$195-U$194)*10)),1))</f>
        <v>7</v>
      </c>
      <c r="V116" s="98">
        <f t="shared" si="14"/>
        <v>4.8</v>
      </c>
      <c r="W116" s="99">
        <f t="shared" si="15"/>
        <v>2.4</v>
      </c>
      <c r="X116" s="16"/>
    </row>
    <row r="117" spans="1:24" s="4" customFormat="1" x14ac:dyDescent="0.25">
      <c r="A117" s="131" t="s">
        <v>215</v>
      </c>
      <c r="B117" s="51" t="s">
        <v>214</v>
      </c>
      <c r="C117" s="97">
        <f>IF('Indicator Data'!AQ119="No data","x",ROUND(IF('Indicator Data'!AQ119&gt;C$195,0,IF('Indicator Data'!AQ119&lt;C$194,10,(C$195-'Indicator Data'!AQ119)/(C$195-C$194)*10)),1))</f>
        <v>5.6</v>
      </c>
      <c r="D117" s="98">
        <f t="shared" si="8"/>
        <v>5.6</v>
      </c>
      <c r="E117" s="97">
        <f>IF('Indicator Data'!AS119="No data","x",ROUND(IF('Indicator Data'!AS119&gt;E$195,0,IF('Indicator Data'!AS119&lt;E$194,10,(E$195-'Indicator Data'!AS119)/(E$195-E$194)*10)),1))</f>
        <v>6.1</v>
      </c>
      <c r="F117" s="97">
        <f>IF('Indicator Data'!AR119="No data","x",ROUND(IF('Indicator Data'!AR119&gt;F$195,0,IF('Indicator Data'!AR119&lt;F$194,10,(F$195-'Indicator Data'!AR119)/(F$195-F$194)*10)),1))</f>
        <v>5.0999999999999996</v>
      </c>
      <c r="G117" s="98">
        <f t="shared" si="9"/>
        <v>5.6</v>
      </c>
      <c r="H117" s="99">
        <f t="shared" si="10"/>
        <v>5.6</v>
      </c>
      <c r="I117" s="97">
        <f>IF('Indicator Data'!AU119="No data","x",ROUND(IF('Indicator Data'!AU119^2&gt;I$195,0,IF('Indicator Data'!AU119^2&lt;I$194,10,(I$195-'Indicator Data'!AU119^2)/(I$195-I$194)*10)),1))</f>
        <v>6</v>
      </c>
      <c r="J117" s="97">
        <f>IF(OR('Indicator Data'!AT119=0,'Indicator Data'!AT119="No data"),"x",ROUND(IF('Indicator Data'!AT119&gt;J$195,0,IF('Indicator Data'!AT119&lt;J$194,10,(J$195-'Indicator Data'!AT119)/(J$195-J$194)*10)),1))</f>
        <v>0</v>
      </c>
      <c r="K117" s="97">
        <f>IF('Indicator Data'!AV119="No data","x",ROUND(IF('Indicator Data'!AV119&gt;K$195,0,IF('Indicator Data'!AV119&lt;K$194,10,(K$195-'Indicator Data'!AV119)/(K$195-K$194)*10)),1))</f>
        <v>4.3</v>
      </c>
      <c r="L117" s="97">
        <f>IF('Indicator Data'!AW119="No data","x",ROUND(IF('Indicator Data'!AW119&gt;L$195,0,IF('Indicator Data'!AW119&lt;L$194,10,(L$195-'Indicator Data'!AW119)/(L$195-L$194)*10)),1))</f>
        <v>3.5</v>
      </c>
      <c r="M117" s="98">
        <f t="shared" si="11"/>
        <v>3.5</v>
      </c>
      <c r="N117" s="150">
        <f>IF('Indicator Data'!AX119="No data","x",'Indicator Data'!AX119/'Indicator Data'!BD119*100)</f>
        <v>29.128388976025093</v>
      </c>
      <c r="O117" s="97">
        <f t="shared" si="12"/>
        <v>7.2</v>
      </c>
      <c r="P117" s="97">
        <f>IF('Indicator Data'!AY119="No data","x",ROUND(IF('Indicator Data'!AY119&gt;P$195,0,IF('Indicator Data'!AY119&lt;P$194,10,(P$195-'Indicator Data'!AY119)/(P$195-P$194)*10)),1))</f>
        <v>2.6</v>
      </c>
      <c r="Q117" s="97">
        <f>IF('Indicator Data'!AZ119="No data","x",ROUND(IF('Indicator Data'!AZ119&gt;Q$195,0,IF('Indicator Data'!AZ119&lt;Q$194,10,(Q$195-'Indicator Data'!AZ119)/(Q$195-Q$194)*10)),1))</f>
        <v>2.9</v>
      </c>
      <c r="R117" s="98">
        <f t="shared" si="13"/>
        <v>4.2</v>
      </c>
      <c r="S117" s="97">
        <f>IF('Indicator Data'!Y119="No data","x",ROUND(IF('Indicator Data'!Y119&gt;S$195,0,IF('Indicator Data'!Y119&lt;S$194,10,(S$195-'Indicator Data'!Y119)/(S$195-S$194)*10)),1))</f>
        <v>8.5</v>
      </c>
      <c r="T117" s="97">
        <f>IF('Indicator Data'!Z119="No data","x",ROUND(IF('Indicator Data'!Z119&gt;T$195,0,IF('Indicator Data'!Z119&lt;T$194,10,(T$195-'Indicator Data'!Z119)/(T$195-T$194)*10)),1))</f>
        <v>0</v>
      </c>
      <c r="U117" s="97">
        <f>IF('Indicator Data'!AC119="No data","x",ROUND(IF('Indicator Data'!AC119&gt;U$195,0,IF('Indicator Data'!AC119&lt;U$194,10,(U$195-'Indicator Data'!AC119)/(U$195-U$194)*10)),1))</f>
        <v>8.6999999999999993</v>
      </c>
      <c r="V117" s="98">
        <f t="shared" si="14"/>
        <v>5.7</v>
      </c>
      <c r="W117" s="99">
        <f t="shared" si="15"/>
        <v>4.5</v>
      </c>
      <c r="X117" s="16"/>
    </row>
    <row r="118" spans="1:24" s="4" customFormat="1" x14ac:dyDescent="0.25">
      <c r="A118" s="131" t="s">
        <v>217</v>
      </c>
      <c r="B118" s="51" t="s">
        <v>216</v>
      </c>
      <c r="C118" s="97">
        <f>IF('Indicator Data'!AQ120="No data","x",ROUND(IF('Indicator Data'!AQ120&gt;C$195,0,IF('Indicator Data'!AQ120&lt;C$194,10,(C$195-'Indicator Data'!AQ120)/(C$195-C$194)*10)),1))</f>
        <v>2.1</v>
      </c>
      <c r="D118" s="98">
        <f t="shared" si="8"/>
        <v>2.1</v>
      </c>
      <c r="E118" s="97">
        <f>IF('Indicator Data'!AS120="No data","x",ROUND(IF('Indicator Data'!AS120&gt;E$195,0,IF('Indicator Data'!AS120&lt;E$194,10,(E$195-'Indicator Data'!AS120)/(E$195-E$194)*10)),1))</f>
        <v>6.9</v>
      </c>
      <c r="F118" s="97">
        <f>IF('Indicator Data'!AR120="No data","x",ROUND(IF('Indicator Data'!AR120&gt;F$195,0,IF('Indicator Data'!AR120&lt;F$194,10,(F$195-'Indicator Data'!AR120)/(F$195-F$194)*10)),1))</f>
        <v>6.3</v>
      </c>
      <c r="G118" s="98">
        <f t="shared" si="9"/>
        <v>6.6</v>
      </c>
      <c r="H118" s="99">
        <f t="shared" si="10"/>
        <v>4.4000000000000004</v>
      </c>
      <c r="I118" s="97">
        <f>IF('Indicator Data'!AU120="No data","x",ROUND(IF('Indicator Data'!AU120^2&gt;I$195,0,IF('Indicator Data'!AU120^2&lt;I$194,10,(I$195-'Indicator Data'!AU120^2)/(I$195-I$194)*10)),1))</f>
        <v>8.1999999999999993</v>
      </c>
      <c r="J118" s="97">
        <f>IF(OR('Indicator Data'!AT120=0,'Indicator Data'!AT120="No data"),"x",ROUND(IF('Indicator Data'!AT120&gt;J$195,0,IF('Indicator Data'!AT120&lt;J$194,10,(J$195-'Indicator Data'!AT120)/(J$195-J$194)*10)),1))</f>
        <v>8</v>
      </c>
      <c r="K118" s="97">
        <f>IF('Indicator Data'!AV120="No data","x",ROUND(IF('Indicator Data'!AV120&gt;K$195,0,IF('Indicator Data'!AV120&lt;K$194,10,(K$195-'Indicator Data'!AV120)/(K$195-K$194)*10)),1))</f>
        <v>9.4</v>
      </c>
      <c r="L118" s="97">
        <f>IF('Indicator Data'!AW120="No data","x",ROUND(IF('Indicator Data'!AW120&gt;L$195,0,IF('Indicator Data'!AW120&lt;L$194,10,(L$195-'Indicator Data'!AW120)/(L$195-L$194)*10)),1))</f>
        <v>6.7</v>
      </c>
      <c r="M118" s="98">
        <f t="shared" si="11"/>
        <v>8.1</v>
      </c>
      <c r="N118" s="150">
        <f>IF('Indicator Data'!AX120="No data","x",'Indicator Data'!AX120/'Indicator Data'!BD120*100)</f>
        <v>5.2137643378519289</v>
      </c>
      <c r="O118" s="97">
        <f t="shared" si="12"/>
        <v>9.6</v>
      </c>
      <c r="P118" s="97">
        <f>IF('Indicator Data'!AY120="No data","x",ROUND(IF('Indicator Data'!AY120&gt;P$195,0,IF('Indicator Data'!AY120&lt;P$194,10,(P$195-'Indicator Data'!AY120)/(P$195-P$194)*10)),1))</f>
        <v>8.8000000000000007</v>
      </c>
      <c r="Q118" s="97">
        <f>IF('Indicator Data'!AZ120="No data","x",ROUND(IF('Indicator Data'!AZ120&gt;Q$195,0,IF('Indicator Data'!AZ120&lt;Q$194,10,(Q$195-'Indicator Data'!AZ120)/(Q$195-Q$194)*10)),1))</f>
        <v>9.8000000000000007</v>
      </c>
      <c r="R118" s="98">
        <f t="shared" si="13"/>
        <v>9.4</v>
      </c>
      <c r="S118" s="97">
        <f>IF('Indicator Data'!Y120="No data","x",ROUND(IF('Indicator Data'!Y120&gt;S$195,0,IF('Indicator Data'!Y120&lt;S$194,10,(S$195-'Indicator Data'!Y120)/(S$195-S$194)*10)),1))</f>
        <v>9.9</v>
      </c>
      <c r="T118" s="97">
        <f>IF('Indicator Data'!Z120="No data","x",ROUND(IF('Indicator Data'!Z120&gt;T$195,0,IF('Indicator Data'!Z120&lt;T$194,10,(T$195-'Indicator Data'!Z120)/(T$195-T$194)*10)),1))</f>
        <v>3.6</v>
      </c>
      <c r="U118" s="97">
        <f>IF('Indicator Data'!AC120="No data","x",ROUND(IF('Indicator Data'!AC120&gt;U$195,0,IF('Indicator Data'!AC120&lt;U$194,10,(U$195-'Indicator Data'!AC120)/(U$195-U$194)*10)),1))</f>
        <v>9.9</v>
      </c>
      <c r="V118" s="98">
        <f t="shared" si="14"/>
        <v>7.8</v>
      </c>
      <c r="W118" s="99">
        <f t="shared" si="15"/>
        <v>8.4</v>
      </c>
      <c r="X118" s="16"/>
    </row>
    <row r="119" spans="1:24" s="4" customFormat="1" x14ac:dyDescent="0.25">
      <c r="A119" s="131" t="s">
        <v>370</v>
      </c>
      <c r="B119" s="51" t="s">
        <v>218</v>
      </c>
      <c r="C119" s="97">
        <f>IF('Indicator Data'!AQ121="No data","x",ROUND(IF('Indicator Data'!AQ121&gt;C$195,0,IF('Indicator Data'!AQ121&lt;C$194,10,(C$195-'Indicator Data'!AQ121)/(C$195-C$194)*10)),1))</f>
        <v>7.1</v>
      </c>
      <c r="D119" s="98">
        <f t="shared" si="8"/>
        <v>7.1</v>
      </c>
      <c r="E119" s="97">
        <f>IF('Indicator Data'!AS121="No data","x",ROUND(IF('Indicator Data'!AS121&gt;E$195,0,IF('Indicator Data'!AS121&lt;E$194,10,(E$195-'Indicator Data'!AS121)/(E$195-E$194)*10)),1))</f>
        <v>7.9</v>
      </c>
      <c r="F119" s="97">
        <f>IF('Indicator Data'!AR121="No data","x",ROUND(IF('Indicator Data'!AR121&gt;F$195,0,IF('Indicator Data'!AR121&lt;F$194,10,(F$195-'Indicator Data'!AR121)/(F$195-F$194)*10)),1))</f>
        <v>8</v>
      </c>
      <c r="G119" s="98">
        <f t="shared" si="9"/>
        <v>8</v>
      </c>
      <c r="H119" s="99">
        <f t="shared" si="10"/>
        <v>7.6</v>
      </c>
      <c r="I119" s="97">
        <f>IF('Indicator Data'!AU121="No data","x",ROUND(IF('Indicator Data'!AU121^2&gt;I$195,0,IF('Indicator Data'!AU121^2&lt;I$194,10,(I$195-'Indicator Data'!AU121^2)/(I$195-I$194)*10)),1))</f>
        <v>1.6</v>
      </c>
      <c r="J119" s="97">
        <f>IF(OR('Indicator Data'!AT121=0,'Indicator Data'!AT121="No data"),"x",ROUND(IF('Indicator Data'!AT121&gt;J$195,0,IF('Indicator Data'!AT121&lt;J$194,10,(J$195-'Indicator Data'!AT121)/(J$195-J$194)*10)),1))</f>
        <v>4.8</v>
      </c>
      <c r="K119" s="97">
        <f>IF('Indicator Data'!AV121="No data","x",ROUND(IF('Indicator Data'!AV121&gt;K$195,0,IF('Indicator Data'!AV121&lt;K$194,10,(K$195-'Indicator Data'!AV121)/(K$195-K$194)*10)),1))</f>
        <v>9.8000000000000007</v>
      </c>
      <c r="L119" s="97">
        <f>IF('Indicator Data'!AW121="No data","x",ROUND(IF('Indicator Data'!AW121&gt;L$195,0,IF('Indicator Data'!AW121&lt;L$194,10,(L$195-'Indicator Data'!AW121)/(L$195-L$194)*10)),1))</f>
        <v>7.7</v>
      </c>
      <c r="M119" s="98">
        <f t="shared" si="11"/>
        <v>6</v>
      </c>
      <c r="N119" s="150">
        <f>IF('Indicator Data'!AX121="No data","x",'Indicator Data'!AX121/'Indicator Data'!BD121*100)</f>
        <v>7.1943547276094835</v>
      </c>
      <c r="O119" s="97">
        <f t="shared" si="12"/>
        <v>9.4</v>
      </c>
      <c r="P119" s="97">
        <f>IF('Indicator Data'!AY121="No data","x",ROUND(IF('Indicator Data'!AY121&gt;P$195,0,IF('Indicator Data'!AY121&lt;P$194,10,(P$195-'Indicator Data'!AY121)/(P$195-P$194)*10)),1))</f>
        <v>2.2999999999999998</v>
      </c>
      <c r="Q119" s="97">
        <f>IF('Indicator Data'!AZ121="No data","x",ROUND(IF('Indicator Data'!AZ121&gt;Q$195,0,IF('Indicator Data'!AZ121&lt;Q$194,10,(Q$195-'Indicator Data'!AZ121)/(Q$195-Q$194)*10)),1))</f>
        <v>3.9</v>
      </c>
      <c r="R119" s="98">
        <f t="shared" si="13"/>
        <v>5.2</v>
      </c>
      <c r="S119" s="97">
        <f>IF('Indicator Data'!Y121="No data","x",ROUND(IF('Indicator Data'!Y121&gt;S$195,0,IF('Indicator Data'!Y121&lt;S$194,10,(S$195-'Indicator Data'!Y121)/(S$195-S$194)*10)),1))</f>
        <v>8.5</v>
      </c>
      <c r="T119" s="97">
        <f>IF('Indicator Data'!Z121="No data","x",ROUND(IF('Indicator Data'!Z121&gt;T$195,0,IF('Indicator Data'!Z121&lt;T$194,10,(T$195-'Indicator Data'!Z121)/(T$195-T$194)*10)),1))</f>
        <v>3.3</v>
      </c>
      <c r="U119" s="97">
        <f>IF('Indicator Data'!AC121="No data","x",ROUND(IF('Indicator Data'!AC121&gt;U$195,0,IF('Indicator Data'!AC121&lt;U$194,10,(U$195-'Indicator Data'!AC121)/(U$195-U$194)*10)),1))</f>
        <v>10</v>
      </c>
      <c r="V119" s="98">
        <f t="shared" si="14"/>
        <v>7.3</v>
      </c>
      <c r="W119" s="99">
        <f t="shared" si="15"/>
        <v>6.2</v>
      </c>
      <c r="X119" s="16"/>
    </row>
    <row r="120" spans="1:24" s="4" customFormat="1" x14ac:dyDescent="0.25">
      <c r="A120" s="131" t="s">
        <v>220</v>
      </c>
      <c r="B120" s="51" t="s">
        <v>219</v>
      </c>
      <c r="C120" s="97">
        <f>IF('Indicator Data'!AQ122="No data","x",ROUND(IF('Indicator Data'!AQ122&gt;C$195,0,IF('Indicator Data'!AQ122&lt;C$194,10,(C$195-'Indicator Data'!AQ122)/(C$195-C$194)*10)),1))</f>
        <v>4.3</v>
      </c>
      <c r="D120" s="98">
        <f t="shared" si="8"/>
        <v>4.3</v>
      </c>
      <c r="E120" s="97">
        <f>IF('Indicator Data'!AS122="No data","x",ROUND(IF('Indicator Data'!AS122&gt;E$195,0,IF('Indicator Data'!AS122&lt;E$194,10,(E$195-'Indicator Data'!AS122)/(E$195-E$194)*10)),1))</f>
        <v>5.0999999999999996</v>
      </c>
      <c r="F120" s="97">
        <f>IF('Indicator Data'!AR122="No data","x",ROUND(IF('Indicator Data'!AR122&gt;F$195,0,IF('Indicator Data'!AR122&lt;F$194,10,(F$195-'Indicator Data'!AR122)/(F$195-F$194)*10)),1))</f>
        <v>4.5999999999999996</v>
      </c>
      <c r="G120" s="98">
        <f t="shared" si="9"/>
        <v>4.9000000000000004</v>
      </c>
      <c r="H120" s="99">
        <f t="shared" si="10"/>
        <v>4.5999999999999996</v>
      </c>
      <c r="I120" s="97">
        <f>IF('Indicator Data'!AU122="No data","x",ROUND(IF('Indicator Data'!AU122^2&gt;I$195,0,IF('Indicator Data'!AU122^2&lt;I$194,10,(I$195-'Indicator Data'!AU122^2)/(I$195-I$194)*10)),1))</f>
        <v>4.5999999999999996</v>
      </c>
      <c r="J120" s="97">
        <f>IF(OR('Indicator Data'!AT122=0,'Indicator Data'!AT122="No data"),"x",ROUND(IF('Indicator Data'!AT122&gt;J$195,0,IF('Indicator Data'!AT122&lt;J$194,10,(J$195-'Indicator Data'!AT122)/(J$195-J$194)*10)),1))</f>
        <v>5.3</v>
      </c>
      <c r="K120" s="97">
        <f>IF('Indicator Data'!AV122="No data","x",ROUND(IF('Indicator Data'!AV122&gt;K$195,0,IF('Indicator Data'!AV122&lt;K$194,10,(K$195-'Indicator Data'!AV122)/(K$195-K$194)*10)),1))</f>
        <v>8.5</v>
      </c>
      <c r="L120" s="97">
        <f>IF('Indicator Data'!AW122="No data","x",ROUND(IF('Indicator Data'!AW122&gt;L$195,0,IF('Indicator Data'!AW122&lt;L$194,10,(L$195-'Indicator Data'!AW122)/(L$195-L$194)*10)),1))</f>
        <v>4.4000000000000004</v>
      </c>
      <c r="M120" s="98">
        <f t="shared" si="11"/>
        <v>5.7</v>
      </c>
      <c r="N120" s="150">
        <f>IF('Indicator Data'!AX122="No data","x",'Indicator Data'!AX122/'Indicator Data'!BD122*100)</f>
        <v>7.0449051974395411</v>
      </c>
      <c r="O120" s="97">
        <f t="shared" si="12"/>
        <v>9.4</v>
      </c>
      <c r="P120" s="97">
        <f>IF('Indicator Data'!AY122="No data","x",ROUND(IF('Indicator Data'!AY122&gt;P$195,0,IF('Indicator Data'!AY122&lt;P$194,10,(P$195-'Indicator Data'!AY122)/(P$195-P$194)*10)),1))</f>
        <v>7.3</v>
      </c>
      <c r="Q120" s="97">
        <f>IF('Indicator Data'!AZ122="No data","x",ROUND(IF('Indicator Data'!AZ122&gt;Q$195,0,IF('Indicator Data'!AZ122&lt;Q$194,10,(Q$195-'Indicator Data'!AZ122)/(Q$195-Q$194)*10)),1))</f>
        <v>1.8</v>
      </c>
      <c r="R120" s="98">
        <f t="shared" si="13"/>
        <v>6.2</v>
      </c>
      <c r="S120" s="97">
        <f>IF('Indicator Data'!Y122="No data","x",ROUND(IF('Indicator Data'!Y122&gt;S$195,0,IF('Indicator Data'!Y122&lt;S$194,10,(S$195-'Indicator Data'!Y122)/(S$195-S$194)*10)),1))</f>
        <v>9.1</v>
      </c>
      <c r="T120" s="97">
        <f>IF('Indicator Data'!Z122="No data","x",ROUND(IF('Indicator Data'!Z122&gt;T$195,0,IF('Indicator Data'!Z122&lt;T$194,10,(T$195-'Indicator Data'!Z122)/(T$195-T$194)*10)),1))</f>
        <v>4.0999999999999996</v>
      </c>
      <c r="U120" s="97">
        <f>IF('Indicator Data'!AC122="No data","x",ROUND(IF('Indicator Data'!AC122&gt;U$195,0,IF('Indicator Data'!AC122&lt;U$194,10,(U$195-'Indicator Data'!AC122)/(U$195-U$194)*10)),1))</f>
        <v>7.6</v>
      </c>
      <c r="V120" s="98">
        <f t="shared" si="14"/>
        <v>6.9</v>
      </c>
      <c r="W120" s="99">
        <f t="shared" si="15"/>
        <v>6.3</v>
      </c>
      <c r="X120" s="16"/>
    </row>
    <row r="121" spans="1:24" s="4" customFormat="1" x14ac:dyDescent="0.25">
      <c r="A121" s="131" t="s">
        <v>222</v>
      </c>
      <c r="B121" s="51" t="s">
        <v>221</v>
      </c>
      <c r="C121" s="97">
        <f>IF('Indicator Data'!AQ123="No data","x",ROUND(IF('Indicator Data'!AQ123&gt;C$195,0,IF('Indicator Data'!AQ123&lt;C$194,10,(C$195-'Indicator Data'!AQ123)/(C$195-C$194)*10)),1))</f>
        <v>8.1</v>
      </c>
      <c r="D121" s="98">
        <f t="shared" si="8"/>
        <v>8.1</v>
      </c>
      <c r="E121" s="97" t="str">
        <f>IF('Indicator Data'!AS123="No data","x",ROUND(IF('Indicator Data'!AS123&gt;E$195,0,IF('Indicator Data'!AS123&lt;E$194,10,(E$195-'Indicator Data'!AS123)/(E$195-E$194)*10)),1))</f>
        <v>x</v>
      </c>
      <c r="F121" s="97">
        <f>IF('Indicator Data'!AR123="No data","x",ROUND(IF('Indicator Data'!AR123&gt;F$195,0,IF('Indicator Data'!AR123&lt;F$194,10,(F$195-'Indicator Data'!AR123)/(F$195-F$194)*10)),1))</f>
        <v>6.2</v>
      </c>
      <c r="G121" s="98">
        <f t="shared" si="9"/>
        <v>6.2</v>
      </c>
      <c r="H121" s="99">
        <f t="shared" si="10"/>
        <v>7.2</v>
      </c>
      <c r="I121" s="97" t="str">
        <f>IF('Indicator Data'!AU123="No data","x",ROUND(IF('Indicator Data'!AU123^2&gt;I$195,0,IF('Indicator Data'!AU123^2&lt;I$194,10,(I$195-'Indicator Data'!AU123^2)/(I$195-I$194)*10)),1))</f>
        <v>x</v>
      </c>
      <c r="J121" s="97" t="str">
        <f>IF(OR('Indicator Data'!AT123=0,'Indicator Data'!AT123="No data"),"x",ROUND(IF('Indicator Data'!AT123&gt;J$195,0,IF('Indicator Data'!AT123&lt;J$194,10,(J$195-'Indicator Data'!AT123)/(J$195-J$194)*10)),1))</f>
        <v>x</v>
      </c>
      <c r="K121" s="97" t="str">
        <f>IF('Indicator Data'!AV123="No data","x",ROUND(IF('Indicator Data'!AV123&gt;K$195,0,IF('Indicator Data'!AV123&lt;K$194,10,(K$195-'Indicator Data'!AV123)/(K$195-K$194)*10)),1))</f>
        <v>x</v>
      </c>
      <c r="L121" s="97">
        <f>IF('Indicator Data'!AW123="No data","x",ROUND(IF('Indicator Data'!AW123&gt;L$195,0,IF('Indicator Data'!AW123&lt;L$194,10,(L$195-'Indicator Data'!AW123)/(L$195-L$194)*10)),1))</f>
        <v>6.9</v>
      </c>
      <c r="M121" s="98">
        <f t="shared" si="11"/>
        <v>6.9</v>
      </c>
      <c r="N121" s="150">
        <f>IF('Indicator Data'!AX123="No data","x",'Indicator Data'!AX123/'Indicator Data'!BD123*100)</f>
        <v>219.04761904761907</v>
      </c>
      <c r="O121" s="97">
        <f t="shared" si="12"/>
        <v>0</v>
      </c>
      <c r="P121" s="97">
        <f>IF('Indicator Data'!AY123="No data","x",ROUND(IF('Indicator Data'!AY123&gt;P$195,0,IF('Indicator Data'!AY123&lt;P$194,10,(P$195-'Indicator Data'!AY123)/(P$195-P$194)*10)),1))</f>
        <v>3.8</v>
      </c>
      <c r="Q121" s="97">
        <f>IF('Indicator Data'!AZ123="No data","x",ROUND(IF('Indicator Data'!AZ123&gt;Q$195,0,IF('Indicator Data'!AZ123&lt;Q$194,10,(Q$195-'Indicator Data'!AZ123)/(Q$195-Q$194)*10)),1))</f>
        <v>0.7</v>
      </c>
      <c r="R121" s="98">
        <f t="shared" si="13"/>
        <v>1.5</v>
      </c>
      <c r="S121" s="97">
        <f>IF('Indicator Data'!Y123="No data","x",ROUND(IF('Indicator Data'!Y123&gt;S$195,0,IF('Indicator Data'!Y123&lt;S$194,10,(S$195-'Indicator Data'!Y123)/(S$195-S$194)*10)),1))</f>
        <v>8.1999999999999993</v>
      </c>
      <c r="T121" s="97">
        <f>IF('Indicator Data'!Z123="No data","x",ROUND(IF('Indicator Data'!Z123&gt;T$195,0,IF('Indicator Data'!Z123&lt;T$194,10,(T$195-'Indicator Data'!Z123)/(T$195-T$194)*10)),1))</f>
        <v>0.3</v>
      </c>
      <c r="U121" s="97" t="str">
        <f>IF('Indicator Data'!AC123="No data","x",ROUND(IF('Indicator Data'!AC123&gt;U$195,0,IF('Indicator Data'!AC123&lt;U$194,10,(U$195-'Indicator Data'!AC123)/(U$195-U$194)*10)),1))</f>
        <v>x</v>
      </c>
      <c r="V121" s="98">
        <f t="shared" si="14"/>
        <v>4.3</v>
      </c>
      <c r="W121" s="99">
        <f t="shared" si="15"/>
        <v>4.2</v>
      </c>
      <c r="X121" s="16"/>
    </row>
    <row r="122" spans="1:24" s="4" customFormat="1" x14ac:dyDescent="0.25">
      <c r="A122" s="131" t="s">
        <v>224</v>
      </c>
      <c r="B122" s="51" t="s">
        <v>223</v>
      </c>
      <c r="C122" s="97">
        <f>IF('Indicator Data'!AQ124="No data","x",ROUND(IF('Indicator Data'!AQ124&gt;C$195,0,IF('Indicator Data'!AQ124&lt;C$194,10,(C$195-'Indicator Data'!AQ124)/(C$195-C$194)*10)),1))</f>
        <v>5.4</v>
      </c>
      <c r="D122" s="98">
        <f t="shared" si="8"/>
        <v>5.4</v>
      </c>
      <c r="E122" s="97">
        <f>IF('Indicator Data'!AS124="No data","x",ROUND(IF('Indicator Data'!AS124&gt;E$195,0,IF('Indicator Data'!AS124&lt;E$194,10,(E$195-'Indicator Data'!AS124)/(E$195-E$194)*10)),1))</f>
        <v>7.1</v>
      </c>
      <c r="F122" s="97">
        <f>IF('Indicator Data'!AR124="No data","x",ROUND(IF('Indicator Data'!AR124&gt;F$195,0,IF('Indicator Data'!AR124&lt;F$194,10,(F$195-'Indicator Data'!AR124)/(F$195-F$194)*10)),1))</f>
        <v>6.9</v>
      </c>
      <c r="G122" s="98">
        <f t="shared" si="9"/>
        <v>7</v>
      </c>
      <c r="H122" s="99">
        <f t="shared" si="10"/>
        <v>6.2</v>
      </c>
      <c r="I122" s="97">
        <f>IF('Indicator Data'!AU124="No data","x",ROUND(IF('Indicator Data'!AU124^2&gt;I$195,0,IF('Indicator Data'!AU124^2&lt;I$194,10,(I$195-'Indicator Data'!AU124^2)/(I$195-I$194)*10)),1))</f>
        <v>7.4</v>
      </c>
      <c r="J122" s="97">
        <f>IF(OR('Indicator Data'!AT124=0,'Indicator Data'!AT124="No data"),"x",ROUND(IF('Indicator Data'!AT124&gt;J$195,0,IF('Indicator Data'!AT124&lt;J$194,10,(J$195-'Indicator Data'!AT124)/(J$195-J$194)*10)),1))</f>
        <v>2.4</v>
      </c>
      <c r="K122" s="97">
        <f>IF('Indicator Data'!AV124="No data","x",ROUND(IF('Indicator Data'!AV124&gt;K$195,0,IF('Indicator Data'!AV124&lt;K$194,10,(K$195-'Indicator Data'!AV124)/(K$195-K$194)*10)),1))</f>
        <v>8.5</v>
      </c>
      <c r="L122" s="97">
        <f>IF('Indicator Data'!AW124="No data","x",ROUND(IF('Indicator Data'!AW124&gt;L$195,0,IF('Indicator Data'!AW124&lt;L$194,10,(L$195-'Indicator Data'!AW124)/(L$195-L$194)*10)),1))</f>
        <v>6</v>
      </c>
      <c r="M122" s="98">
        <f t="shared" si="11"/>
        <v>6.1</v>
      </c>
      <c r="N122" s="150">
        <f>IF('Indicator Data'!AX124="No data","x",'Indicator Data'!AX124/'Indicator Data'!BD124*100)</f>
        <v>15.347052668294383</v>
      </c>
      <c r="O122" s="97">
        <f t="shared" si="12"/>
        <v>8.6</v>
      </c>
      <c r="P122" s="97">
        <f>IF('Indicator Data'!AY124="No data","x",ROUND(IF('Indicator Data'!AY124&gt;P$195,0,IF('Indicator Data'!AY124&lt;P$194,10,(P$195-'Indicator Data'!AY124)/(P$195-P$194)*10)),1))</f>
        <v>6</v>
      </c>
      <c r="Q122" s="97">
        <f>IF('Indicator Data'!AZ124="No data","x",ROUND(IF('Indicator Data'!AZ124&gt;Q$195,0,IF('Indicator Data'!AZ124&lt;Q$194,10,(Q$195-'Indicator Data'!AZ124)/(Q$195-Q$194)*10)),1))</f>
        <v>1.7</v>
      </c>
      <c r="R122" s="98">
        <f t="shared" si="13"/>
        <v>5.4</v>
      </c>
      <c r="S122" s="97" t="str">
        <f>IF('Indicator Data'!Y124="No data","x",ROUND(IF('Indicator Data'!Y124&gt;S$195,0,IF('Indicator Data'!Y124&lt;S$194,10,(S$195-'Indicator Data'!Y124)/(S$195-S$194)*10)),1))</f>
        <v>x</v>
      </c>
      <c r="T122" s="97">
        <f>IF('Indicator Data'!Z124="No data","x",ROUND(IF('Indicator Data'!Z124&gt;T$195,0,IF('Indicator Data'!Z124&lt;T$194,10,(T$195-'Indicator Data'!Z124)/(T$195-T$194)*10)),1))</f>
        <v>2.8</v>
      </c>
      <c r="U122" s="97">
        <f>IF('Indicator Data'!AC124="No data","x",ROUND(IF('Indicator Data'!AC124&gt;U$195,0,IF('Indicator Data'!AC124&lt;U$194,10,(U$195-'Indicator Data'!AC124)/(U$195-U$194)*10)),1))</f>
        <v>9.6999999999999993</v>
      </c>
      <c r="V122" s="98">
        <f t="shared" si="14"/>
        <v>6.3</v>
      </c>
      <c r="W122" s="99">
        <f t="shared" si="15"/>
        <v>5.9</v>
      </c>
      <c r="X122" s="16"/>
    </row>
    <row r="123" spans="1:24" s="4" customFormat="1" x14ac:dyDescent="0.25">
      <c r="A123" s="131" t="s">
        <v>226</v>
      </c>
      <c r="B123" s="51" t="s">
        <v>225</v>
      </c>
      <c r="C123" s="97">
        <f>IF('Indicator Data'!AQ125="No data","x",ROUND(IF('Indicator Data'!AQ125&gt;C$195,0,IF('Indicator Data'!AQ125&lt;C$194,10,(C$195-'Indicator Data'!AQ125)/(C$195-C$194)*10)),1))</f>
        <v>1.7</v>
      </c>
      <c r="D123" s="98">
        <f t="shared" si="8"/>
        <v>1.7</v>
      </c>
      <c r="E123" s="97">
        <f>IF('Indicator Data'!AS125="No data","x",ROUND(IF('Indicator Data'!AS125&gt;E$195,0,IF('Indicator Data'!AS125&lt;E$194,10,(E$195-'Indicator Data'!AS125)/(E$195-E$194)*10)),1))</f>
        <v>1.7</v>
      </c>
      <c r="F123" s="97">
        <f>IF('Indicator Data'!AR125="No data","x",ROUND(IF('Indicator Data'!AR125&gt;F$195,0,IF('Indicator Data'!AR125&lt;F$194,10,(F$195-'Indicator Data'!AR125)/(F$195-F$194)*10)),1))</f>
        <v>1.5</v>
      </c>
      <c r="G123" s="98">
        <f t="shared" si="9"/>
        <v>1.6</v>
      </c>
      <c r="H123" s="99">
        <f t="shared" si="10"/>
        <v>1.7</v>
      </c>
      <c r="I123" s="97" t="str">
        <f>IF('Indicator Data'!AU125="No data","x",ROUND(IF('Indicator Data'!AU125^2&gt;I$195,0,IF('Indicator Data'!AU125^2&lt;I$194,10,(I$195-'Indicator Data'!AU125^2)/(I$195-I$194)*10)),1))</f>
        <v>x</v>
      </c>
      <c r="J123" s="97">
        <f>IF(OR('Indicator Data'!AT125=0,'Indicator Data'!AT125="No data"),"x",ROUND(IF('Indicator Data'!AT125&gt;J$195,0,IF('Indicator Data'!AT125&lt;J$194,10,(J$195-'Indicator Data'!AT125)/(J$195-J$194)*10)),1))</f>
        <v>0</v>
      </c>
      <c r="K123" s="97">
        <f>IF('Indicator Data'!AV125="No data","x",ROUND(IF('Indicator Data'!AV125&gt;K$195,0,IF('Indicator Data'!AV125&lt;K$194,10,(K$195-'Indicator Data'!AV125)/(K$195-K$194)*10)),1))</f>
        <v>0.7</v>
      </c>
      <c r="L123" s="97">
        <f>IF('Indicator Data'!AW125="No data","x",ROUND(IF('Indicator Data'!AW125&gt;L$195,0,IF('Indicator Data'!AW125&lt;L$194,10,(L$195-'Indicator Data'!AW125)/(L$195-L$194)*10)),1))</f>
        <v>4.3</v>
      </c>
      <c r="M123" s="98">
        <f t="shared" si="11"/>
        <v>1.7</v>
      </c>
      <c r="N123" s="150">
        <f>IF('Indicator Data'!AX125="No data","x",'Indicator Data'!AX125/'Indicator Data'!BD125*100)</f>
        <v>622.59116513489471</v>
      </c>
      <c r="O123" s="97">
        <f t="shared" si="12"/>
        <v>0</v>
      </c>
      <c r="P123" s="97">
        <f>IF('Indicator Data'!AY125="No data","x",ROUND(IF('Indicator Data'!AY125&gt;P$195,0,IF('Indicator Data'!AY125&lt;P$194,10,(P$195-'Indicator Data'!AY125)/(P$195-P$194)*10)),1))</f>
        <v>0.3</v>
      </c>
      <c r="Q123" s="97">
        <f>IF('Indicator Data'!AZ125="No data","x",ROUND(IF('Indicator Data'!AZ125&gt;Q$195,0,IF('Indicator Data'!AZ125&lt;Q$194,10,(Q$195-'Indicator Data'!AZ125)/(Q$195-Q$194)*10)),1))</f>
        <v>0</v>
      </c>
      <c r="R123" s="98">
        <f t="shared" si="13"/>
        <v>0.1</v>
      </c>
      <c r="S123" s="97">
        <f>IF('Indicator Data'!Y125="No data","x",ROUND(IF('Indicator Data'!Y125&gt;S$195,0,IF('Indicator Data'!Y125&lt;S$194,10,(S$195-'Indicator Data'!Y125)/(S$195-S$194)*10)),1))</f>
        <v>2.9</v>
      </c>
      <c r="T123" s="97">
        <f>IF('Indicator Data'!Z125="No data","x",ROUND(IF('Indicator Data'!Z125&gt;T$195,0,IF('Indicator Data'!Z125&lt;T$194,10,(T$195-'Indicator Data'!Z125)/(T$195-T$194)*10)),1))</f>
        <v>0.8</v>
      </c>
      <c r="U123" s="97">
        <f>IF('Indicator Data'!AC125="No data","x",ROUND(IF('Indicator Data'!AC125&gt;U$195,0,IF('Indicator Data'!AC125&lt;U$194,10,(U$195-'Indicator Data'!AC125)/(U$195-U$194)*10)),1))</f>
        <v>0</v>
      </c>
      <c r="V123" s="98">
        <f t="shared" si="14"/>
        <v>1.2</v>
      </c>
      <c r="W123" s="99">
        <f t="shared" si="15"/>
        <v>1</v>
      </c>
      <c r="X123" s="16"/>
    </row>
    <row r="124" spans="1:24" s="4" customFormat="1" x14ac:dyDescent="0.25">
      <c r="A124" s="131" t="s">
        <v>228</v>
      </c>
      <c r="B124" s="51" t="s">
        <v>227</v>
      </c>
      <c r="C124" s="97">
        <f>IF('Indicator Data'!AQ126="No data","x",ROUND(IF('Indicator Data'!AQ126&gt;C$195,0,IF('Indicator Data'!AQ126&lt;C$194,10,(C$195-'Indicator Data'!AQ126)/(C$195-C$194)*10)),1))</f>
        <v>2.6</v>
      </c>
      <c r="D124" s="98">
        <f t="shared" si="8"/>
        <v>2.6</v>
      </c>
      <c r="E124" s="97">
        <f>IF('Indicator Data'!AS126="No data","x",ROUND(IF('Indicator Data'!AS126&gt;E$195,0,IF('Indicator Data'!AS126&lt;E$194,10,(E$195-'Indicator Data'!AS126)/(E$195-E$194)*10)),1))</f>
        <v>0.9</v>
      </c>
      <c r="F124" s="97">
        <f>IF('Indicator Data'!AR126="No data","x",ROUND(IF('Indicator Data'!AR126&gt;F$195,0,IF('Indicator Data'!AR126&lt;F$194,10,(F$195-'Indicator Data'!AR126)/(F$195-F$194)*10)),1))</f>
        <v>1.5</v>
      </c>
      <c r="G124" s="98">
        <f t="shared" si="9"/>
        <v>1.2</v>
      </c>
      <c r="H124" s="99">
        <f t="shared" si="10"/>
        <v>1.9</v>
      </c>
      <c r="I124" s="97" t="str">
        <f>IF('Indicator Data'!AU126="No data","x",ROUND(IF('Indicator Data'!AU126^2&gt;I$195,0,IF('Indicator Data'!AU126^2&lt;I$194,10,(I$195-'Indicator Data'!AU126^2)/(I$195-I$194)*10)),1))</f>
        <v>x</v>
      </c>
      <c r="J124" s="97">
        <f>IF(OR('Indicator Data'!AT126=0,'Indicator Data'!AT126="No data"),"x",ROUND(IF('Indicator Data'!AT126&gt;J$195,0,IF('Indicator Data'!AT126&lt;J$194,10,(J$195-'Indicator Data'!AT126)/(J$195-J$194)*10)),1))</f>
        <v>0</v>
      </c>
      <c r="K124" s="97">
        <f>IF('Indicator Data'!AV126="No data","x",ROUND(IF('Indicator Data'!AV126&gt;K$195,0,IF('Indicator Data'!AV126&lt;K$194,10,(K$195-'Indicator Data'!AV126)/(K$195-K$194)*10)),1))</f>
        <v>1.5</v>
      </c>
      <c r="L124" s="97">
        <f>IF('Indicator Data'!AW126="No data","x",ROUND(IF('Indicator Data'!AW126&gt;L$195,0,IF('Indicator Data'!AW126&lt;L$194,10,(L$195-'Indicator Data'!AW126)/(L$195-L$194)*10)),1))</f>
        <v>4.5</v>
      </c>
      <c r="M124" s="98">
        <f t="shared" si="11"/>
        <v>2</v>
      </c>
      <c r="N124" s="150">
        <f>IF('Indicator Data'!AX126="No data","x",'Indicator Data'!AX126/'Indicator Data'!BD126*100)</f>
        <v>41.775853556644257</v>
      </c>
      <c r="O124" s="97">
        <f t="shared" si="12"/>
        <v>5.9</v>
      </c>
      <c r="P124" s="97" t="str">
        <f>IF('Indicator Data'!AY126="No data","x",ROUND(IF('Indicator Data'!AY126&gt;P$195,0,IF('Indicator Data'!AY126&lt;P$194,10,(P$195-'Indicator Data'!AY126)/(P$195-P$194)*10)),1))</f>
        <v>x</v>
      </c>
      <c r="Q124" s="97">
        <f>IF('Indicator Data'!AZ126="No data","x",ROUND(IF('Indicator Data'!AZ126&gt;Q$195,0,IF('Indicator Data'!AZ126&lt;Q$194,10,(Q$195-'Indicator Data'!AZ126)/(Q$195-Q$194)*10)),1))</f>
        <v>0</v>
      </c>
      <c r="R124" s="98">
        <f t="shared" si="13"/>
        <v>3</v>
      </c>
      <c r="S124" s="97">
        <f>IF('Indicator Data'!Y126="No data","x",ROUND(IF('Indicator Data'!Y126&gt;S$195,0,IF('Indicator Data'!Y126&lt;S$194,10,(S$195-'Indicator Data'!Y126)/(S$195-S$194)*10)),1))</f>
        <v>3.2</v>
      </c>
      <c r="T124" s="97">
        <f>IF('Indicator Data'!Z126="No data","x",ROUND(IF('Indicator Data'!Z126&gt;T$195,0,IF('Indicator Data'!Z126&lt;T$194,10,(T$195-'Indicator Data'!Z126)/(T$195-T$194)*10)),1))</f>
        <v>1.5</v>
      </c>
      <c r="U124" s="97">
        <f>IF('Indicator Data'!AC126="No data","x",ROUND(IF('Indicator Data'!AC126&gt;U$195,0,IF('Indicator Data'!AC126&lt;U$194,10,(U$195-'Indicator Data'!AC126)/(U$195-U$194)*10)),1))</f>
        <v>0</v>
      </c>
      <c r="V124" s="98">
        <f t="shared" si="14"/>
        <v>1.6</v>
      </c>
      <c r="W124" s="99">
        <f t="shared" si="15"/>
        <v>2.2000000000000002</v>
      </c>
      <c r="X124" s="16"/>
    </row>
    <row r="125" spans="1:24" s="4" customFormat="1" x14ac:dyDescent="0.25">
      <c r="A125" s="131" t="s">
        <v>230</v>
      </c>
      <c r="B125" s="51" t="s">
        <v>229</v>
      </c>
      <c r="C125" s="97">
        <f>IF('Indicator Data'!AQ127="No data","x",ROUND(IF('Indicator Data'!AQ127&gt;C$195,0,IF('Indicator Data'!AQ127&lt;C$194,10,(C$195-'Indicator Data'!AQ127)/(C$195-C$194)*10)),1))</f>
        <v>4.7</v>
      </c>
      <c r="D125" s="98">
        <f t="shared" si="8"/>
        <v>4.7</v>
      </c>
      <c r="E125" s="97">
        <f>IF('Indicator Data'!AS127="No data","x",ROUND(IF('Indicator Data'!AS127&gt;E$195,0,IF('Indicator Data'!AS127&lt;E$194,10,(E$195-'Indicator Data'!AS127)/(E$195-E$194)*10)),1))</f>
        <v>7.2</v>
      </c>
      <c r="F125" s="97">
        <f>IF('Indicator Data'!AR127="No data","x",ROUND(IF('Indicator Data'!AR127&gt;F$195,0,IF('Indicator Data'!AR127&lt;F$194,10,(F$195-'Indicator Data'!AR127)/(F$195-F$194)*10)),1))</f>
        <v>6.6</v>
      </c>
      <c r="G125" s="98">
        <f t="shared" si="9"/>
        <v>6.9</v>
      </c>
      <c r="H125" s="99">
        <f t="shared" si="10"/>
        <v>5.8</v>
      </c>
      <c r="I125" s="97">
        <f>IF('Indicator Data'!AU127="No data","x",ROUND(IF('Indicator Data'!AU127^2&gt;I$195,0,IF('Indicator Data'!AU127^2&lt;I$194,10,(I$195-'Indicator Data'!AU127^2)/(I$195-I$194)*10)),1))</f>
        <v>4.3</v>
      </c>
      <c r="J125" s="97">
        <f>IF(OR('Indicator Data'!AT127=0,'Indicator Data'!AT127="No data"),"x",ROUND(IF('Indicator Data'!AT127&gt;J$195,0,IF('Indicator Data'!AT127&lt;J$194,10,(J$195-'Indicator Data'!AT127)/(J$195-J$194)*10)),1))</f>
        <v>2.2000000000000002</v>
      </c>
      <c r="K125" s="97">
        <f>IF('Indicator Data'!AV127="No data","x",ROUND(IF('Indicator Data'!AV127&gt;K$195,0,IF('Indicator Data'!AV127&lt;K$194,10,(K$195-'Indicator Data'!AV127)/(K$195-K$194)*10)),1))</f>
        <v>8.1999999999999993</v>
      </c>
      <c r="L125" s="97">
        <f>IF('Indicator Data'!AW127="No data","x",ROUND(IF('Indicator Data'!AW127&gt;L$195,0,IF('Indicator Data'!AW127&lt;L$194,10,(L$195-'Indicator Data'!AW127)/(L$195-L$194)*10)),1))</f>
        <v>4.4000000000000004</v>
      </c>
      <c r="M125" s="98">
        <f t="shared" si="11"/>
        <v>4.8</v>
      </c>
      <c r="N125" s="150">
        <f>IF('Indicator Data'!AX127="No data","x",'Indicator Data'!AX127/'Indicator Data'!BD127*100)</f>
        <v>14.957620076450059</v>
      </c>
      <c r="O125" s="97">
        <f t="shared" si="12"/>
        <v>8.6</v>
      </c>
      <c r="P125" s="97">
        <f>IF('Indicator Data'!AY127="No data","x",ROUND(IF('Indicator Data'!AY127&gt;P$195,0,IF('Indicator Data'!AY127&lt;P$194,10,(P$195-'Indicator Data'!AY127)/(P$195-P$194)*10)),1))</f>
        <v>3.6</v>
      </c>
      <c r="Q125" s="97">
        <f>IF('Indicator Data'!AZ127="No data","x",ROUND(IF('Indicator Data'!AZ127&gt;Q$195,0,IF('Indicator Data'!AZ127&lt;Q$194,10,(Q$195-'Indicator Data'!AZ127)/(Q$195-Q$194)*10)),1))</f>
        <v>2.6</v>
      </c>
      <c r="R125" s="98">
        <f t="shared" si="13"/>
        <v>4.9000000000000004</v>
      </c>
      <c r="S125" s="97">
        <f>IF('Indicator Data'!Y127="No data","x",ROUND(IF('Indicator Data'!Y127&gt;S$195,0,IF('Indicator Data'!Y127&lt;S$194,10,(S$195-'Indicator Data'!Y127)/(S$195-S$194)*10)),1))</f>
        <v>7.8</v>
      </c>
      <c r="T125" s="97">
        <f>IF('Indicator Data'!Z127="No data","x",ROUND(IF('Indicator Data'!Z127&gt;T$195,0,IF('Indicator Data'!Z127&lt;T$194,10,(T$195-'Indicator Data'!Z127)/(T$195-T$194)*10)),1))</f>
        <v>0</v>
      </c>
      <c r="U125" s="97">
        <f>IF('Indicator Data'!AC127="No data","x",ROUND(IF('Indicator Data'!AC127&gt;U$195,0,IF('Indicator Data'!AC127&lt;U$194,10,(U$195-'Indicator Data'!AC127)/(U$195-U$194)*10)),1))</f>
        <v>8.9</v>
      </c>
      <c r="V125" s="98">
        <f t="shared" si="14"/>
        <v>5.6</v>
      </c>
      <c r="W125" s="99">
        <f t="shared" si="15"/>
        <v>5.0999999999999996</v>
      </c>
      <c r="X125" s="16"/>
    </row>
    <row r="126" spans="1:24" s="4" customFormat="1" x14ac:dyDescent="0.25">
      <c r="A126" s="131" t="s">
        <v>232</v>
      </c>
      <c r="B126" s="51" t="s">
        <v>231</v>
      </c>
      <c r="C126" s="97">
        <f>IF('Indicator Data'!AQ128="No data","x",ROUND(IF('Indicator Data'!AQ128&gt;C$195,0,IF('Indicator Data'!AQ128&lt;C$194,10,(C$195-'Indicator Data'!AQ128)/(C$195-C$194)*10)),1))</f>
        <v>5.3</v>
      </c>
      <c r="D126" s="98">
        <f t="shared" si="8"/>
        <v>5.3</v>
      </c>
      <c r="E126" s="97">
        <f>IF('Indicator Data'!AS128="No data","x",ROUND(IF('Indicator Data'!AS128&gt;E$195,0,IF('Indicator Data'!AS128&lt;E$194,10,(E$195-'Indicator Data'!AS128)/(E$195-E$194)*10)),1))</f>
        <v>6.5</v>
      </c>
      <c r="F126" s="97">
        <f>IF('Indicator Data'!AR128="No data","x",ROUND(IF('Indicator Data'!AR128&gt;F$195,0,IF('Indicator Data'!AR128&lt;F$194,10,(F$195-'Indicator Data'!AR128)/(F$195-F$194)*10)),1))</f>
        <v>6.4</v>
      </c>
      <c r="G126" s="98">
        <f t="shared" si="9"/>
        <v>6.5</v>
      </c>
      <c r="H126" s="99">
        <f t="shared" si="10"/>
        <v>5.9</v>
      </c>
      <c r="I126" s="97">
        <f>IF('Indicator Data'!AU128="No data","x",ROUND(IF('Indicator Data'!AU128^2&gt;I$195,0,IF('Indicator Data'!AU128^2&lt;I$194,10,(I$195-'Indicator Data'!AU128^2)/(I$195-I$194)*10)),1))</f>
        <v>10</v>
      </c>
      <c r="J126" s="97">
        <f>IF(OR('Indicator Data'!AT128=0,'Indicator Data'!AT128="No data"),"x",ROUND(IF('Indicator Data'!AT128&gt;J$195,0,IF('Indicator Data'!AT128&lt;J$194,10,(J$195-'Indicator Data'!AT128)/(J$195-J$194)*10)),1))</f>
        <v>8.6</v>
      </c>
      <c r="K126" s="97">
        <f>IF('Indicator Data'!AV128="No data","x",ROUND(IF('Indicator Data'!AV128&gt;K$195,0,IF('Indicator Data'!AV128&lt;K$194,10,(K$195-'Indicator Data'!AV128)/(K$195-K$194)*10)),1))</f>
        <v>9.8000000000000007</v>
      </c>
      <c r="L126" s="97">
        <f>IF('Indicator Data'!AW128="No data","x",ROUND(IF('Indicator Data'!AW128&gt;L$195,0,IF('Indicator Data'!AW128&lt;L$194,10,(L$195-'Indicator Data'!AW128)/(L$195-L$194)*10)),1))</f>
        <v>8</v>
      </c>
      <c r="M126" s="98">
        <f t="shared" si="11"/>
        <v>9.1</v>
      </c>
      <c r="N126" s="150">
        <f>IF('Indicator Data'!AX128="No data","x",'Indicator Data'!AX128/'Indicator Data'!BD128*100)</f>
        <v>3.8683192547564542</v>
      </c>
      <c r="O126" s="97">
        <f t="shared" si="12"/>
        <v>9.6999999999999993</v>
      </c>
      <c r="P126" s="97">
        <f>IF('Indicator Data'!AY128="No data","x",ROUND(IF('Indicator Data'!AY128&gt;P$195,0,IF('Indicator Data'!AY128&lt;P$194,10,(P$195-'Indicator Data'!AY128)/(P$195-P$194)*10)),1))</f>
        <v>9.9</v>
      </c>
      <c r="Q126" s="97">
        <f>IF('Indicator Data'!AZ128="No data","x",ROUND(IF('Indicator Data'!AZ128&gt;Q$195,0,IF('Indicator Data'!AZ128&lt;Q$194,10,(Q$195-'Indicator Data'!AZ128)/(Q$195-Q$194)*10)),1))</f>
        <v>8.4</v>
      </c>
      <c r="R126" s="98">
        <f t="shared" si="13"/>
        <v>9.3000000000000007</v>
      </c>
      <c r="S126" s="97">
        <f>IF('Indicator Data'!Y128="No data","x",ROUND(IF('Indicator Data'!Y128&gt;S$195,0,IF('Indicator Data'!Y128&lt;S$194,10,(S$195-'Indicator Data'!Y128)/(S$195-S$194)*10)),1))</f>
        <v>10</v>
      </c>
      <c r="T126" s="97">
        <f>IF('Indicator Data'!Z128="No data","x",ROUND(IF('Indicator Data'!Z128&gt;T$195,0,IF('Indicator Data'!Z128&lt;T$194,10,(T$195-'Indicator Data'!Z128)/(T$195-T$194)*10)),1))</f>
        <v>6.9</v>
      </c>
      <c r="U126" s="97">
        <f>IF('Indicator Data'!AC128="No data","x",ROUND(IF('Indicator Data'!AC128&gt;U$195,0,IF('Indicator Data'!AC128&lt;U$194,10,(U$195-'Indicator Data'!AC128)/(U$195-U$194)*10)),1))</f>
        <v>10</v>
      </c>
      <c r="V126" s="98">
        <f t="shared" si="14"/>
        <v>9</v>
      </c>
      <c r="W126" s="99">
        <f t="shared" si="15"/>
        <v>9.1</v>
      </c>
      <c r="X126" s="16"/>
    </row>
    <row r="127" spans="1:24" s="4" customFormat="1" x14ac:dyDescent="0.25">
      <c r="A127" s="131" t="s">
        <v>234</v>
      </c>
      <c r="B127" s="51" t="s">
        <v>233</v>
      </c>
      <c r="C127" s="97">
        <f>IF('Indicator Data'!AQ129="No data","x",ROUND(IF('Indicator Data'!AQ129&gt;C$195,0,IF('Indicator Data'!AQ129&lt;C$194,10,(C$195-'Indicator Data'!AQ129)/(C$195-C$194)*10)),1))</f>
        <v>2.8</v>
      </c>
      <c r="D127" s="98">
        <f t="shared" si="8"/>
        <v>2.8</v>
      </c>
      <c r="E127" s="97">
        <f>IF('Indicator Data'!AS129="No data","x",ROUND(IF('Indicator Data'!AS129&gt;E$195,0,IF('Indicator Data'!AS129&lt;E$194,10,(E$195-'Indicator Data'!AS129)/(E$195-E$194)*10)),1))</f>
        <v>7.3</v>
      </c>
      <c r="F127" s="97">
        <f>IF('Indicator Data'!AR129="No data","x",ROUND(IF('Indicator Data'!AR129&gt;F$195,0,IF('Indicator Data'!AR129&lt;F$194,10,(F$195-'Indicator Data'!AR129)/(F$195-F$194)*10)),1))</f>
        <v>7</v>
      </c>
      <c r="G127" s="98">
        <f t="shared" si="9"/>
        <v>7.2</v>
      </c>
      <c r="H127" s="99">
        <f t="shared" si="10"/>
        <v>5</v>
      </c>
      <c r="I127" s="97">
        <f>IF('Indicator Data'!AU129="No data","x",ROUND(IF('Indicator Data'!AU129^2&gt;I$195,0,IF('Indicator Data'!AU129^2&lt;I$194,10,(I$195-'Indicator Data'!AU129^2)/(I$195-I$194)*10)),1))</f>
        <v>8.1</v>
      </c>
      <c r="J127" s="97">
        <f>IF(OR('Indicator Data'!AT129=0,'Indicator Data'!AT129="No data"),"x",ROUND(IF('Indicator Data'!AT129&gt;J$195,0,IF('Indicator Data'!AT129&lt;J$194,10,(J$195-'Indicator Data'!AT129)/(J$195-J$194)*10)),1))</f>
        <v>4.4000000000000004</v>
      </c>
      <c r="K127" s="97">
        <f>IF('Indicator Data'!AV129="No data","x",ROUND(IF('Indicator Data'!AV129&gt;K$195,0,IF('Indicator Data'!AV129&lt;K$194,10,(K$195-'Indicator Data'!AV129)/(K$195-K$194)*10)),1))</f>
        <v>5.7</v>
      </c>
      <c r="L127" s="97">
        <f>IF('Indicator Data'!AW129="No data","x",ROUND(IF('Indicator Data'!AW129&gt;L$195,0,IF('Indicator Data'!AW129&lt;L$194,10,(L$195-'Indicator Data'!AW129)/(L$195-L$194)*10)),1))</f>
        <v>6.3</v>
      </c>
      <c r="M127" s="98">
        <f t="shared" si="11"/>
        <v>6.1</v>
      </c>
      <c r="N127" s="150">
        <f>IF('Indicator Data'!AX129="No data","x",'Indicator Data'!AX129/'Indicator Data'!BD129*100)</f>
        <v>10.760126047190839</v>
      </c>
      <c r="O127" s="97">
        <f t="shared" si="12"/>
        <v>9</v>
      </c>
      <c r="P127" s="97">
        <f>IF('Indicator Data'!AY129="No data","x",ROUND(IF('Indicator Data'!AY129&gt;P$195,0,IF('Indicator Data'!AY129&lt;P$194,10,(P$195-'Indicator Data'!AY129)/(P$195-P$194)*10)),1))</f>
        <v>7.9</v>
      </c>
      <c r="Q127" s="97">
        <f>IF('Indicator Data'!AZ129="No data","x",ROUND(IF('Indicator Data'!AZ129&gt;Q$195,0,IF('Indicator Data'!AZ129&lt;Q$194,10,(Q$195-'Indicator Data'!AZ129)/(Q$195-Q$194)*10)),1))</f>
        <v>6.3</v>
      </c>
      <c r="R127" s="98">
        <f t="shared" si="13"/>
        <v>7.7</v>
      </c>
      <c r="S127" s="97">
        <f>IF('Indicator Data'!Y129="No data","x",ROUND(IF('Indicator Data'!Y129&gt;S$195,0,IF('Indicator Data'!Y129&lt;S$194,10,(S$195-'Indicator Data'!Y129)/(S$195-S$194)*10)),1))</f>
        <v>9</v>
      </c>
      <c r="T127" s="97">
        <f>IF('Indicator Data'!Z129="No data","x",ROUND(IF('Indicator Data'!Z129&gt;T$195,0,IF('Indicator Data'!Z129&lt;T$194,10,(T$195-'Indicator Data'!Z129)/(T$195-T$194)*10)),1))</f>
        <v>10</v>
      </c>
      <c r="U127" s="97">
        <f>IF('Indicator Data'!AC129="No data","x",ROUND(IF('Indicator Data'!AC129&gt;U$195,0,IF('Indicator Data'!AC129&lt;U$194,10,(U$195-'Indicator Data'!AC129)/(U$195-U$194)*10)),1))</f>
        <v>9.4</v>
      </c>
      <c r="V127" s="98">
        <f t="shared" si="14"/>
        <v>9.5</v>
      </c>
      <c r="W127" s="99">
        <f t="shared" si="15"/>
        <v>7.8</v>
      </c>
      <c r="X127" s="16"/>
    </row>
    <row r="128" spans="1:24" s="4" customFormat="1" x14ac:dyDescent="0.25">
      <c r="A128" s="131" t="s">
        <v>236</v>
      </c>
      <c r="B128" s="51" t="s">
        <v>235</v>
      </c>
      <c r="C128" s="97">
        <f>IF('Indicator Data'!AQ130="No data","x",ROUND(IF('Indicator Data'!AQ130&gt;C$195,0,IF('Indicator Data'!AQ130&lt;C$194,10,(C$195-'Indicator Data'!AQ130)/(C$195-C$194)*10)),1))</f>
        <v>2.2999999999999998</v>
      </c>
      <c r="D128" s="98">
        <f t="shared" si="8"/>
        <v>2.2999999999999998</v>
      </c>
      <c r="E128" s="97">
        <f>IF('Indicator Data'!AS130="No data","x",ROUND(IF('Indicator Data'!AS130&gt;E$195,0,IF('Indicator Data'!AS130&lt;E$194,10,(E$195-'Indicator Data'!AS130)/(E$195-E$194)*10)),1))</f>
        <v>1.4</v>
      </c>
      <c r="F128" s="97">
        <f>IF('Indicator Data'!AR130="No data","x",ROUND(IF('Indicator Data'!AR130&gt;F$195,0,IF('Indicator Data'!AR130&lt;F$194,10,(F$195-'Indicator Data'!AR130)/(F$195-F$194)*10)),1))</f>
        <v>1.3</v>
      </c>
      <c r="G128" s="98">
        <f t="shared" si="9"/>
        <v>1.4</v>
      </c>
      <c r="H128" s="99">
        <f t="shared" si="10"/>
        <v>1.9</v>
      </c>
      <c r="I128" s="97" t="str">
        <f>IF('Indicator Data'!AU130="No data","x",ROUND(IF('Indicator Data'!AU130^2&gt;I$195,0,IF('Indicator Data'!AU130^2&lt;I$194,10,(I$195-'Indicator Data'!AU130^2)/(I$195-I$194)*10)),1))</f>
        <v>x</v>
      </c>
      <c r="J128" s="97">
        <f>IF(OR('Indicator Data'!AT130=0,'Indicator Data'!AT130="No data"),"x",ROUND(IF('Indicator Data'!AT130&gt;J$195,0,IF('Indicator Data'!AT130&lt;J$194,10,(J$195-'Indicator Data'!AT130)/(J$195-J$194)*10)),1))</f>
        <v>0</v>
      </c>
      <c r="K128" s="97">
        <f>IF('Indicator Data'!AV130="No data","x",ROUND(IF('Indicator Data'!AV130&gt;K$195,0,IF('Indicator Data'!AV130&lt;K$194,10,(K$195-'Indicator Data'!AV130)/(K$195-K$194)*10)),1))</f>
        <v>0.4</v>
      </c>
      <c r="L128" s="97">
        <f>IF('Indicator Data'!AW130="No data","x",ROUND(IF('Indicator Data'!AW130&gt;L$195,0,IF('Indicator Data'!AW130&lt;L$194,10,(L$195-'Indicator Data'!AW130)/(L$195-L$194)*10)),1))</f>
        <v>4.3</v>
      </c>
      <c r="M128" s="98">
        <f t="shared" si="11"/>
        <v>1.6</v>
      </c>
      <c r="N128" s="150">
        <f>IF('Indicator Data'!AX130="No data","x",'Indicator Data'!AX130/'Indicator Data'!BD130*100)</f>
        <v>46.014790468364829</v>
      </c>
      <c r="O128" s="97">
        <f t="shared" si="12"/>
        <v>5.5</v>
      </c>
      <c r="P128" s="97">
        <f>IF('Indicator Data'!AY130="No data","x",ROUND(IF('Indicator Data'!AY130&gt;P$195,0,IF('Indicator Data'!AY130&lt;P$194,10,(P$195-'Indicator Data'!AY130)/(P$195-P$194)*10)),1))</f>
        <v>0.2</v>
      </c>
      <c r="Q128" s="97">
        <f>IF('Indicator Data'!AZ130="No data","x",ROUND(IF('Indicator Data'!AZ130&gt;Q$195,0,IF('Indicator Data'!AZ130&lt;Q$194,10,(Q$195-'Indicator Data'!AZ130)/(Q$195-Q$194)*10)),1))</f>
        <v>0</v>
      </c>
      <c r="R128" s="98">
        <f t="shared" si="13"/>
        <v>1.9</v>
      </c>
      <c r="S128" s="97">
        <f>IF('Indicator Data'!Y130="No data","x",ROUND(IF('Indicator Data'!Y130&gt;S$195,0,IF('Indicator Data'!Y130&lt;S$194,10,(S$195-'Indicator Data'!Y130)/(S$195-S$194)*10)),1))</f>
        <v>0</v>
      </c>
      <c r="T128" s="97">
        <f>IF('Indicator Data'!Z130="No data","x",ROUND(IF('Indicator Data'!Z130&gt;T$195,0,IF('Indicator Data'!Z130&lt;T$194,10,(T$195-'Indicator Data'!Z130)/(T$195-T$194)*10)),1))</f>
        <v>1.3</v>
      </c>
      <c r="U128" s="97">
        <f>IF('Indicator Data'!AC130="No data","x",ROUND(IF('Indicator Data'!AC130&gt;U$195,0,IF('Indicator Data'!AC130&lt;U$194,10,(U$195-'Indicator Data'!AC130)/(U$195-U$194)*10)),1))</f>
        <v>0</v>
      </c>
      <c r="V128" s="98">
        <f t="shared" si="14"/>
        <v>0.4</v>
      </c>
      <c r="W128" s="99">
        <f t="shared" si="15"/>
        <v>1.3</v>
      </c>
      <c r="X128" s="16"/>
    </row>
    <row r="129" spans="1:24" s="4" customFormat="1" x14ac:dyDescent="0.25">
      <c r="A129" s="131" t="s">
        <v>239</v>
      </c>
      <c r="B129" s="51" t="s">
        <v>238</v>
      </c>
      <c r="C129" s="97" t="str">
        <f>IF('Indicator Data'!AQ131="No data","x",ROUND(IF('Indicator Data'!AQ131&gt;C$195,0,IF('Indicator Data'!AQ131&lt;C$194,10,(C$195-'Indicator Data'!AQ131)/(C$195-C$194)*10)),1))</f>
        <v>x</v>
      </c>
      <c r="D129" s="98" t="str">
        <f t="shared" si="8"/>
        <v>x</v>
      </c>
      <c r="E129" s="97">
        <f>IF('Indicator Data'!AS131="No data","x",ROUND(IF('Indicator Data'!AS131&gt;E$195,0,IF('Indicator Data'!AS131&lt;E$194,10,(E$195-'Indicator Data'!AS131)/(E$195-E$194)*10)),1))</f>
        <v>5.5</v>
      </c>
      <c r="F129" s="97">
        <f>IF('Indicator Data'!AR131="No data","x",ROUND(IF('Indicator Data'!AR131&gt;F$195,0,IF('Indicator Data'!AR131&lt;F$194,10,(F$195-'Indicator Data'!AR131)/(F$195-F$194)*10)),1))</f>
        <v>4.5999999999999996</v>
      </c>
      <c r="G129" s="98">
        <f t="shared" si="9"/>
        <v>5.0999999999999996</v>
      </c>
      <c r="H129" s="99">
        <f t="shared" si="10"/>
        <v>5.0999999999999996</v>
      </c>
      <c r="I129" s="97">
        <f>IF('Indicator Data'!AU131="No data","x",ROUND(IF('Indicator Data'!AU131^2&gt;I$195,0,IF('Indicator Data'!AU131^2&lt;I$194,10,(I$195-'Indicator Data'!AU131^2)/(I$195-I$194)*10)),1))</f>
        <v>2.7</v>
      </c>
      <c r="J129" s="97">
        <f>IF(OR('Indicator Data'!AT131=0,'Indicator Data'!AT131="No data"),"x",ROUND(IF('Indicator Data'!AT131&gt;J$195,0,IF('Indicator Data'!AT131&lt;J$194,10,(J$195-'Indicator Data'!AT131)/(J$195-J$194)*10)),1))</f>
        <v>0.2</v>
      </c>
      <c r="K129" s="97">
        <f>IF('Indicator Data'!AV131="No data","x",ROUND(IF('Indicator Data'!AV131&gt;K$195,0,IF('Indicator Data'!AV131&lt;K$194,10,(K$195-'Indicator Data'!AV131)/(K$195-K$194)*10)),1))</f>
        <v>3</v>
      </c>
      <c r="L129" s="97">
        <f>IF('Indicator Data'!AW131="No data","x",ROUND(IF('Indicator Data'!AW131&gt;L$195,0,IF('Indicator Data'!AW131&lt;L$194,10,(L$195-'Indicator Data'!AW131)/(L$195-L$194)*10)),1))</f>
        <v>2.2000000000000002</v>
      </c>
      <c r="M129" s="98">
        <f t="shared" si="11"/>
        <v>2</v>
      </c>
      <c r="N129" s="150">
        <f>IF('Indicator Data'!AX131="No data","x",'Indicator Data'!AX131/'Indicator Data'!BD131*100)</f>
        <v>13.570274636510501</v>
      </c>
      <c r="O129" s="97">
        <f t="shared" si="12"/>
        <v>8.6999999999999993</v>
      </c>
      <c r="P129" s="97">
        <f>IF('Indicator Data'!AY131="No data","x",ROUND(IF('Indicator Data'!AY131&gt;P$195,0,IF('Indicator Data'!AY131&lt;P$194,10,(P$195-'Indicator Data'!AY131)/(P$195-P$194)*10)),1))</f>
        <v>0.4</v>
      </c>
      <c r="Q129" s="97">
        <f>IF('Indicator Data'!AZ131="No data","x",ROUND(IF('Indicator Data'!AZ131&gt;Q$195,0,IF('Indicator Data'!AZ131&lt;Q$194,10,(Q$195-'Indicator Data'!AZ131)/(Q$195-Q$194)*10)),1))</f>
        <v>1.3</v>
      </c>
      <c r="R129" s="98">
        <f t="shared" si="13"/>
        <v>3.5</v>
      </c>
      <c r="S129" s="97">
        <f>IF('Indicator Data'!Y131="No data","x",ROUND(IF('Indicator Data'!Y131&gt;S$195,0,IF('Indicator Data'!Y131&lt;S$194,10,(S$195-'Indicator Data'!Y131)/(S$195-S$194)*10)),1))</f>
        <v>3.9</v>
      </c>
      <c r="T129" s="97">
        <f>IF('Indicator Data'!Z131="No data","x",ROUND(IF('Indicator Data'!Z131&gt;T$195,0,IF('Indicator Data'!Z131&lt;T$194,10,(T$195-'Indicator Data'!Z131)/(T$195-T$194)*10)),1))</f>
        <v>0</v>
      </c>
      <c r="U129" s="97">
        <f>IF('Indicator Data'!AC131="No data","x",ROUND(IF('Indicator Data'!AC131&gt;U$195,0,IF('Indicator Data'!AC131&lt;U$194,10,(U$195-'Indicator Data'!AC131)/(U$195-U$194)*10)),1))</f>
        <v>7.5</v>
      </c>
      <c r="V129" s="98">
        <f t="shared" si="14"/>
        <v>3.8</v>
      </c>
      <c r="W129" s="99">
        <f t="shared" si="15"/>
        <v>3.1</v>
      </c>
      <c r="X129" s="16"/>
    </row>
    <row r="130" spans="1:24" s="4" customFormat="1" x14ac:dyDescent="0.25">
      <c r="A130" s="131" t="s">
        <v>241</v>
      </c>
      <c r="B130" s="51" t="s">
        <v>240</v>
      </c>
      <c r="C130" s="97">
        <f>IF('Indicator Data'!AQ132="No data","x",ROUND(IF('Indicator Data'!AQ132&gt;C$195,0,IF('Indicator Data'!AQ132&lt;C$194,10,(C$195-'Indicator Data'!AQ132)/(C$195-C$194)*10)),1))</f>
        <v>4</v>
      </c>
      <c r="D130" s="98">
        <f t="shared" si="8"/>
        <v>4</v>
      </c>
      <c r="E130" s="97">
        <f>IF('Indicator Data'!AS132="No data","x",ROUND(IF('Indicator Data'!AS132&gt;E$195,0,IF('Indicator Data'!AS132&lt;E$194,10,(E$195-'Indicator Data'!AS132)/(E$195-E$194)*10)),1))</f>
        <v>7.1</v>
      </c>
      <c r="F130" s="97">
        <f>IF('Indicator Data'!AR132="No data","x",ROUND(IF('Indicator Data'!AR132&gt;F$195,0,IF('Indicator Data'!AR132&lt;F$194,10,(F$195-'Indicator Data'!AR132)/(F$195-F$194)*10)),1))</f>
        <v>6.6</v>
      </c>
      <c r="G130" s="98">
        <f t="shared" si="9"/>
        <v>6.9</v>
      </c>
      <c r="H130" s="99">
        <f t="shared" si="10"/>
        <v>5.5</v>
      </c>
      <c r="I130" s="97">
        <f>IF('Indicator Data'!AU132="No data","x",ROUND(IF('Indicator Data'!AU132^2&gt;I$195,0,IF('Indicator Data'!AU132^2&lt;I$194,10,(I$195-'Indicator Data'!AU132^2)/(I$195-I$194)*10)),1))</f>
        <v>7.7</v>
      </c>
      <c r="J130" s="97">
        <f>IF(OR('Indicator Data'!AT132=0,'Indicator Data'!AT132="No data"),"x",ROUND(IF('Indicator Data'!AT132&gt;J$195,0,IF('Indicator Data'!AT132&lt;J$194,10,(J$195-'Indicator Data'!AT132)/(J$195-J$194)*10)),1))</f>
        <v>0.6</v>
      </c>
      <c r="K130" s="97">
        <f>IF('Indicator Data'!AV132="No data","x",ROUND(IF('Indicator Data'!AV132&gt;K$195,0,IF('Indicator Data'!AV132&lt;K$194,10,(K$195-'Indicator Data'!AV132)/(K$195-K$194)*10)),1))</f>
        <v>8.6</v>
      </c>
      <c r="L130" s="97">
        <f>IF('Indicator Data'!AW132="No data","x",ROUND(IF('Indicator Data'!AW132&gt;L$195,0,IF('Indicator Data'!AW132&lt;L$194,10,(L$195-'Indicator Data'!AW132)/(L$195-L$194)*10)),1))</f>
        <v>6.5</v>
      </c>
      <c r="M130" s="98">
        <f t="shared" si="11"/>
        <v>5.9</v>
      </c>
      <c r="N130" s="150">
        <f>IF('Indicator Data'!AX132="No data","x",'Indicator Data'!AX132/'Indicator Data'!BD132*100)</f>
        <v>12.972187629721876</v>
      </c>
      <c r="O130" s="97">
        <f t="shared" si="12"/>
        <v>8.8000000000000007</v>
      </c>
      <c r="P130" s="97">
        <f>IF('Indicator Data'!AY132="No data","x",ROUND(IF('Indicator Data'!AY132&gt;P$195,0,IF('Indicator Data'!AY132&lt;P$194,10,(P$195-'Indicator Data'!AY132)/(P$195-P$194)*10)),1))</f>
        <v>4.0999999999999996</v>
      </c>
      <c r="Q130" s="97">
        <f>IF('Indicator Data'!AZ132="No data","x",ROUND(IF('Indicator Data'!AZ132&gt;Q$195,0,IF('Indicator Data'!AZ132&lt;Q$194,10,(Q$195-'Indicator Data'!AZ132)/(Q$195-Q$194)*10)),1))</f>
        <v>1.7</v>
      </c>
      <c r="R130" s="98">
        <f t="shared" si="13"/>
        <v>4.9000000000000004</v>
      </c>
      <c r="S130" s="97">
        <f>IF('Indicator Data'!Y132="No data","x",ROUND(IF('Indicator Data'!Y132&gt;S$195,0,IF('Indicator Data'!Y132&lt;S$194,10,(S$195-'Indicator Data'!Y132)/(S$195-S$194)*10)),1))</f>
        <v>7.9</v>
      </c>
      <c r="T130" s="97">
        <f>IF('Indicator Data'!Z132="No data","x",ROUND(IF('Indicator Data'!Z132&gt;T$195,0,IF('Indicator Data'!Z132&lt;T$194,10,(T$195-'Indicator Data'!Z132)/(T$195-T$194)*10)),1))</f>
        <v>9.1999999999999993</v>
      </c>
      <c r="U130" s="97">
        <f>IF('Indicator Data'!AC132="No data","x",ROUND(IF('Indicator Data'!AC132&gt;U$195,0,IF('Indicator Data'!AC132&lt;U$194,10,(U$195-'Indicator Data'!AC132)/(U$195-U$194)*10)),1))</f>
        <v>9.6999999999999993</v>
      </c>
      <c r="V130" s="98">
        <f t="shared" si="14"/>
        <v>8.9</v>
      </c>
      <c r="W130" s="99">
        <f t="shared" si="15"/>
        <v>6.6</v>
      </c>
      <c r="X130" s="16"/>
    </row>
    <row r="131" spans="1:24" s="4" customFormat="1" x14ac:dyDescent="0.25">
      <c r="A131" s="131" t="s">
        <v>243</v>
      </c>
      <c r="B131" s="51" t="s">
        <v>242</v>
      </c>
      <c r="C131" s="97">
        <f>IF('Indicator Data'!AQ133="No data","x",ROUND(IF('Indicator Data'!AQ133&gt;C$195,0,IF('Indicator Data'!AQ133&lt;C$194,10,(C$195-'Indicator Data'!AQ133)/(C$195-C$194)*10)),1))</f>
        <v>5.9</v>
      </c>
      <c r="D131" s="98">
        <f t="shared" si="8"/>
        <v>5.9</v>
      </c>
      <c r="E131" s="97" t="str">
        <f>IF('Indicator Data'!AS133="No data","x",ROUND(IF('Indicator Data'!AS133&gt;E$195,0,IF('Indicator Data'!AS133&lt;E$194,10,(E$195-'Indicator Data'!AS133)/(E$195-E$194)*10)),1))</f>
        <v>x</v>
      </c>
      <c r="F131" s="97">
        <f>IF('Indicator Data'!AR133="No data","x",ROUND(IF('Indicator Data'!AR133&gt;F$195,0,IF('Indicator Data'!AR133&lt;F$194,10,(F$195-'Indicator Data'!AR133)/(F$195-F$194)*10)),1))</f>
        <v>6.2</v>
      </c>
      <c r="G131" s="98">
        <f t="shared" si="9"/>
        <v>6.2</v>
      </c>
      <c r="H131" s="99">
        <f t="shared" si="10"/>
        <v>6.1</v>
      </c>
      <c r="I131" s="97">
        <f>IF('Indicator Data'!AU133="No data","x",ROUND(IF('Indicator Data'!AU133^2&gt;I$195,0,IF('Indicator Data'!AU133^2&lt;I$194,10,(I$195-'Indicator Data'!AU133^2)/(I$195-I$194)*10)),1))</f>
        <v>0.1</v>
      </c>
      <c r="J131" s="97">
        <f>IF(OR('Indicator Data'!AT133=0,'Indicator Data'!AT133="No data"),"x",ROUND(IF('Indicator Data'!AT133&gt;J$195,0,IF('Indicator Data'!AT133&lt;J$194,10,(J$195-'Indicator Data'!AT133)/(J$195-J$194)*10)),1))</f>
        <v>4.0999999999999996</v>
      </c>
      <c r="K131" s="97">
        <f>IF('Indicator Data'!AV133="No data","x",ROUND(IF('Indicator Data'!AV133&gt;K$195,0,IF('Indicator Data'!AV133&lt;K$194,10,(K$195-'Indicator Data'!AV133)/(K$195-K$194)*10)),1))</f>
        <v>10</v>
      </c>
      <c r="L131" s="97">
        <f>IF('Indicator Data'!AW133="No data","x",ROUND(IF('Indicator Data'!AW133&gt;L$195,0,IF('Indicator Data'!AW133&lt;L$194,10,(L$195-'Indicator Data'!AW133)/(L$195-L$194)*10)),1))</f>
        <v>5.6</v>
      </c>
      <c r="M131" s="98">
        <f t="shared" si="11"/>
        <v>5</v>
      </c>
      <c r="N131" s="150">
        <f>IF('Indicator Data'!AX133="No data","x",'Indicator Data'!AX133/'Indicator Data'!BD133*100)</f>
        <v>60.869565217391312</v>
      </c>
      <c r="O131" s="97">
        <f t="shared" si="12"/>
        <v>4</v>
      </c>
      <c r="P131" s="97">
        <f>IF('Indicator Data'!AY133="No data","x",ROUND(IF('Indicator Data'!AY133&gt;P$195,0,IF('Indicator Data'!AY133&lt;P$194,10,(P$195-'Indicator Data'!AY133)/(P$195-P$194)*10)),1))</f>
        <v>0</v>
      </c>
      <c r="Q131" s="97">
        <f>IF('Indicator Data'!AZ133="No data","x",ROUND(IF('Indicator Data'!AZ133&gt;Q$195,0,IF('Indicator Data'!AZ133&lt;Q$194,10,(Q$195-'Indicator Data'!AZ133)/(Q$195-Q$194)*10)),1))</f>
        <v>0.9</v>
      </c>
      <c r="R131" s="98">
        <f t="shared" si="13"/>
        <v>1.6</v>
      </c>
      <c r="S131" s="97">
        <f>IF('Indicator Data'!Y133="No data","x",ROUND(IF('Indicator Data'!Y133&gt;S$195,0,IF('Indicator Data'!Y133&lt;S$194,10,(S$195-'Indicator Data'!Y133)/(S$195-S$194)*10)),1))</f>
        <v>6.5</v>
      </c>
      <c r="T131" s="97">
        <f>IF('Indicator Data'!Z133="No data","x",ROUND(IF('Indicator Data'!Z133&gt;T$195,0,IF('Indicator Data'!Z133&lt;T$194,10,(T$195-'Indicator Data'!Z133)/(T$195-T$194)*10)),1))</f>
        <v>4.0999999999999996</v>
      </c>
      <c r="U131" s="97">
        <f>IF('Indicator Data'!AC133="No data","x",ROUND(IF('Indicator Data'!AC133&gt;U$195,0,IF('Indicator Data'!AC133&lt;U$194,10,(U$195-'Indicator Data'!AC133)/(U$195-U$194)*10)),1))</f>
        <v>5.8</v>
      </c>
      <c r="V131" s="98">
        <f t="shared" si="14"/>
        <v>5.5</v>
      </c>
      <c r="W131" s="99">
        <f t="shared" si="15"/>
        <v>4</v>
      </c>
      <c r="X131" s="16"/>
    </row>
    <row r="132" spans="1:24" s="4" customFormat="1" x14ac:dyDescent="0.25">
      <c r="A132" s="131" t="s">
        <v>393</v>
      </c>
      <c r="B132" s="51" t="s">
        <v>237</v>
      </c>
      <c r="C132" s="97">
        <f>IF('Indicator Data'!AQ134="No data","x",ROUND(IF('Indicator Data'!AQ134&gt;C$195,0,IF('Indicator Data'!AQ134&lt;C$194,10,(C$195-'Indicator Data'!AQ134)/(C$195-C$194)*10)),1))</f>
        <v>5.8</v>
      </c>
      <c r="D132" s="98">
        <f t="shared" ref="D132:D193" si="16">IF(C132="x","x",C132)</f>
        <v>5.8</v>
      </c>
      <c r="E132" s="97" t="str">
        <f>IF('Indicator Data'!AS134="No data","x",ROUND(IF('Indicator Data'!AS134&gt;E$195,0,IF('Indicator Data'!AS134&lt;E$194,10,(E$195-'Indicator Data'!AS134)/(E$195-E$194)*10)),1))</f>
        <v>x</v>
      </c>
      <c r="F132" s="97">
        <f>IF('Indicator Data'!AR134="No data","x",ROUND(IF('Indicator Data'!AR134&gt;F$195,0,IF('Indicator Data'!AR134&lt;F$194,10,(F$195-'Indicator Data'!AR134)/(F$195-F$194)*10)),1))</f>
        <v>6.6</v>
      </c>
      <c r="G132" s="98">
        <f t="shared" ref="G132:G193" si="17">IF(AND(E132="x",F132="x"),"x",ROUND(AVERAGE(E132,F132),1))</f>
        <v>6.6</v>
      </c>
      <c r="H132" s="99">
        <f t="shared" ref="H132:H193" si="18">ROUND(AVERAGE(D132,G132),1)</f>
        <v>6.2</v>
      </c>
      <c r="I132" s="97">
        <f>IF('Indicator Data'!AU134="No data","x",ROUND(IF('Indicator Data'!AU134^2&gt;I$195,0,IF('Indicator Data'!AU134^2&lt;I$194,10,(I$195-'Indicator Data'!AU134^2)/(I$195-I$194)*10)),1))</f>
        <v>0.9</v>
      </c>
      <c r="J132" s="97">
        <f>IF(OR('Indicator Data'!AT134=0,'Indicator Data'!AT134="No data"),"x",ROUND(IF('Indicator Data'!AT134&gt;J$195,0,IF('Indicator Data'!AT134&lt;J$194,10,(J$195-'Indicator Data'!AT134)/(J$195-J$194)*10)),1))</f>
        <v>0.2</v>
      </c>
      <c r="K132" s="97">
        <f>IF('Indicator Data'!AV134="No data","x",ROUND(IF('Indicator Data'!AV134&gt;K$195,0,IF('Indicator Data'!AV134&lt;K$194,10,(K$195-'Indicator Data'!AV134)/(K$195-K$194)*10)),1))</f>
        <v>4.5999999999999996</v>
      </c>
      <c r="L132" s="97">
        <f>IF('Indicator Data'!AW134="No data","x",ROUND(IF('Indicator Data'!AW134&gt;L$195,0,IF('Indicator Data'!AW134&lt;L$194,10,(L$195-'Indicator Data'!AW134)/(L$195-L$194)*10)),1))</f>
        <v>6.6</v>
      </c>
      <c r="M132" s="98">
        <f t="shared" ref="M132:M193" si="19">IF(AND(I132="x",J132="x",K132="x",L132="x"),"x",ROUND(AVERAGE(I132,J132,K132,L132),1))</f>
        <v>3.1</v>
      </c>
      <c r="N132" s="150">
        <f>IF('Indicator Data'!AX134="No data","x",'Indicator Data'!AX134/'Indicator Data'!BD134*100)</f>
        <v>282.39202657807311</v>
      </c>
      <c r="O132" s="97">
        <f t="shared" ref="O132:O193" si="20">IF(N132="x","x",ROUND(IF(N132&gt;O$195,0,IF(N132&lt;O$194,10,(O$195-N132)/(O$195-O$194)*10)),1))</f>
        <v>0</v>
      </c>
      <c r="P132" s="97">
        <f>IF('Indicator Data'!AY134="No data","x",ROUND(IF('Indicator Data'!AY134&gt;P$195,0,IF('Indicator Data'!AY134&lt;P$194,10,(P$195-'Indicator Data'!AY134)/(P$195-P$194)*10)),1))</f>
        <v>0.9</v>
      </c>
      <c r="Q132" s="97">
        <f>IF('Indicator Data'!AZ134="No data","x",ROUND(IF('Indicator Data'!AZ134&gt;Q$195,0,IF('Indicator Data'!AZ134&lt;Q$194,10,(Q$195-'Indicator Data'!AZ134)/(Q$195-Q$194)*10)),1))</f>
        <v>8.3000000000000007</v>
      </c>
      <c r="R132" s="98">
        <f t="shared" ref="R132:R193" si="21">IF(AND(O132="x",P132="x",Q132="x"),"x",ROUND(AVERAGE(O132,Q132,P132),1))</f>
        <v>3.1</v>
      </c>
      <c r="S132" s="97">
        <f>IF('Indicator Data'!Y134="No data","x",ROUND(IF('Indicator Data'!Y134&gt;S$195,0,IF('Indicator Data'!Y134&lt;S$194,10,(S$195-'Indicator Data'!Y134)/(S$195-S$194)*10)),1))</f>
        <v>5</v>
      </c>
      <c r="T132" s="97">
        <f>IF('Indicator Data'!Z134="No data","x",ROUND(IF('Indicator Data'!Z134&gt;T$195,0,IF('Indicator Data'!Z134&lt;T$194,10,(T$195-'Indicator Data'!Z134)/(T$195-T$194)*10)),1))</f>
        <v>0.1</v>
      </c>
      <c r="U132" s="97" t="str">
        <f>IF('Indicator Data'!AC134="No data","x",ROUND(IF('Indicator Data'!AC134&gt;U$195,0,IF('Indicator Data'!AC134&lt;U$194,10,(U$195-'Indicator Data'!AC134)/(U$195-U$194)*10)),1))</f>
        <v>x</v>
      </c>
      <c r="V132" s="98">
        <f t="shared" ref="V132:V193" si="22">IF(AND(S132="x",T132="x",U132="x"),"x",ROUND(AVERAGE(S132,T132,U132),1))</f>
        <v>2.6</v>
      </c>
      <c r="W132" s="99">
        <f t="shared" ref="W132:W193" si="23">ROUND(AVERAGE(R132,M132,V132),1)</f>
        <v>2.9</v>
      </c>
      <c r="X132" s="16"/>
    </row>
    <row r="133" spans="1:24" s="4" customFormat="1" x14ac:dyDescent="0.25">
      <c r="A133" s="131" t="s">
        <v>245</v>
      </c>
      <c r="B133" s="51" t="s">
        <v>244</v>
      </c>
      <c r="C133" s="97">
        <f>IF('Indicator Data'!AQ135="No data","x",ROUND(IF('Indicator Data'!AQ135&gt;C$195,0,IF('Indicator Data'!AQ135&lt;C$194,10,(C$195-'Indicator Data'!AQ135)/(C$195-C$194)*10)),1))</f>
        <v>4.3</v>
      </c>
      <c r="D133" s="98">
        <f t="shared" si="16"/>
        <v>4.3</v>
      </c>
      <c r="E133" s="97">
        <f>IF('Indicator Data'!AS135="No data","x",ROUND(IF('Indicator Data'!AS135&gt;E$195,0,IF('Indicator Data'!AS135&lt;E$194,10,(E$195-'Indicator Data'!AS135)/(E$195-E$194)*10)),1))</f>
        <v>6.3</v>
      </c>
      <c r="F133" s="97">
        <f>IF('Indicator Data'!AR135="No data","x",ROUND(IF('Indicator Data'!AR135&gt;F$195,0,IF('Indicator Data'!AR135&lt;F$194,10,(F$195-'Indicator Data'!AR135)/(F$195-F$194)*10)),1))</f>
        <v>4.4000000000000004</v>
      </c>
      <c r="G133" s="98">
        <f t="shared" si="17"/>
        <v>5.4</v>
      </c>
      <c r="H133" s="99">
        <f t="shared" si="18"/>
        <v>4.9000000000000004</v>
      </c>
      <c r="I133" s="97">
        <f>IF('Indicator Data'!AU135="No data","x",ROUND(IF('Indicator Data'!AU135^2&gt;I$195,0,IF('Indicator Data'!AU135^2&lt;I$194,10,(I$195-'Indicator Data'!AU135^2)/(I$195-I$194)*10)),1))</f>
        <v>1.3</v>
      </c>
      <c r="J133" s="97">
        <f>IF(OR('Indicator Data'!AT135=0,'Indicator Data'!AT135="No data"),"x",ROUND(IF('Indicator Data'!AT135&gt;J$195,0,IF('Indicator Data'!AT135&lt;J$194,10,(J$195-'Indicator Data'!AT135)/(J$195-J$194)*10)),1))</f>
        <v>0.9</v>
      </c>
      <c r="K133" s="97">
        <f>IF('Indicator Data'!AV135="No data","x",ROUND(IF('Indicator Data'!AV135&gt;K$195,0,IF('Indicator Data'!AV135&lt;K$194,10,(K$195-'Indicator Data'!AV135)/(K$195-K$194)*10)),1))</f>
        <v>5.5</v>
      </c>
      <c r="L133" s="97">
        <f>IF('Indicator Data'!AW135="No data","x",ROUND(IF('Indicator Data'!AW135&gt;L$195,0,IF('Indicator Data'!AW135&lt;L$194,10,(L$195-'Indicator Data'!AW135)/(L$195-L$194)*10)),1))</f>
        <v>2.2000000000000002</v>
      </c>
      <c r="M133" s="98">
        <f t="shared" si="19"/>
        <v>2.5</v>
      </c>
      <c r="N133" s="150">
        <f>IF('Indicator Data'!AX135="No data","x",'Indicator Data'!AX135/'Indicator Data'!BD135*100)</f>
        <v>16.142050040355123</v>
      </c>
      <c r="O133" s="97">
        <f t="shared" si="20"/>
        <v>8.5</v>
      </c>
      <c r="P133" s="97">
        <f>IF('Indicator Data'!AY135="No data","x",ROUND(IF('Indicator Data'!AY135&gt;P$195,0,IF('Indicator Data'!AY135&lt;P$194,10,(P$195-'Indicator Data'!AY135)/(P$195-P$194)*10)),1))</f>
        <v>2.8</v>
      </c>
      <c r="Q133" s="97">
        <f>IF('Indicator Data'!AZ135="No data","x",ROUND(IF('Indicator Data'!AZ135&gt;Q$195,0,IF('Indicator Data'!AZ135&lt;Q$194,10,(Q$195-'Indicator Data'!AZ135)/(Q$195-Q$194)*10)),1))</f>
        <v>1.1000000000000001</v>
      </c>
      <c r="R133" s="98">
        <f t="shared" si="21"/>
        <v>4.0999999999999996</v>
      </c>
      <c r="S133" s="97">
        <f>IF('Indicator Data'!Y135="No data","x",ROUND(IF('Indicator Data'!Y135&gt;S$195,0,IF('Indicator Data'!Y135&lt;S$194,10,(S$195-'Indicator Data'!Y135)/(S$195-S$194)*10)),1))</f>
        <v>5.9</v>
      </c>
      <c r="T133" s="97">
        <f>IF('Indicator Data'!Z135="No data","x",ROUND(IF('Indicator Data'!Z135&gt;T$195,0,IF('Indicator Data'!Z135&lt;T$194,10,(T$195-'Indicator Data'!Z135)/(T$195-T$194)*10)),1))</f>
        <v>2.2999999999999998</v>
      </c>
      <c r="U133" s="97">
        <f>IF('Indicator Data'!AC135="No data","x",ROUND(IF('Indicator Data'!AC135&gt;U$195,0,IF('Indicator Data'!AC135&lt;U$194,10,(U$195-'Indicator Data'!AC135)/(U$195-U$194)*10)),1))</f>
        <v>7.5</v>
      </c>
      <c r="V133" s="98">
        <f t="shared" si="22"/>
        <v>5.2</v>
      </c>
      <c r="W133" s="99">
        <f t="shared" si="23"/>
        <v>3.9</v>
      </c>
      <c r="X133" s="16"/>
    </row>
    <row r="134" spans="1:24" s="4" customFormat="1" x14ac:dyDescent="0.25">
      <c r="A134" s="131" t="s">
        <v>247</v>
      </c>
      <c r="B134" s="51" t="s">
        <v>246</v>
      </c>
      <c r="C134" s="97">
        <f>IF('Indicator Data'!AQ136="No data","x",ROUND(IF('Indicator Data'!AQ136&gt;C$195,0,IF('Indicator Data'!AQ136&lt;C$194,10,(C$195-'Indicator Data'!AQ136)/(C$195-C$194)*10)),1))</f>
        <v>6.7</v>
      </c>
      <c r="D134" s="98">
        <f t="shared" si="16"/>
        <v>6.7</v>
      </c>
      <c r="E134" s="97">
        <f>IF('Indicator Data'!AS136="No data","x",ROUND(IF('Indicator Data'!AS136&gt;E$195,0,IF('Indicator Data'!AS136&lt;E$194,10,(E$195-'Indicator Data'!AS136)/(E$195-E$194)*10)),1))</f>
        <v>7.5</v>
      </c>
      <c r="F134" s="97">
        <f>IF('Indicator Data'!AR136="No data","x",ROUND(IF('Indicator Data'!AR136&gt;F$195,0,IF('Indicator Data'!AR136&lt;F$194,10,(F$195-'Indicator Data'!AR136)/(F$195-F$194)*10)),1))</f>
        <v>6.4</v>
      </c>
      <c r="G134" s="98">
        <f t="shared" si="17"/>
        <v>7</v>
      </c>
      <c r="H134" s="99">
        <f t="shared" si="18"/>
        <v>6.9</v>
      </c>
      <c r="I134" s="97">
        <f>IF('Indicator Data'!AU136="No data","x",ROUND(IF('Indicator Data'!AU136^2&gt;I$195,0,IF('Indicator Data'!AU136^2&lt;I$194,10,(I$195-'Indicator Data'!AU136^2)/(I$195-I$194)*10)),1))</f>
        <v>6.6</v>
      </c>
      <c r="J134" s="97">
        <f>IF(OR('Indicator Data'!AT136=0,'Indicator Data'!AT136="No data"),"x",ROUND(IF('Indicator Data'!AT136&gt;J$195,0,IF('Indicator Data'!AT136&lt;J$194,10,(J$195-'Indicator Data'!AT136)/(J$195-J$194)*10)),1))</f>
        <v>8.1999999999999993</v>
      </c>
      <c r="K134" s="97">
        <f>IF('Indicator Data'!AV136="No data","x",ROUND(IF('Indicator Data'!AV136&gt;K$195,0,IF('Indicator Data'!AV136&lt;K$194,10,(K$195-'Indicator Data'!AV136)/(K$195-K$194)*10)),1))</f>
        <v>9.1</v>
      </c>
      <c r="L134" s="97">
        <f>IF('Indicator Data'!AW136="No data","x",ROUND(IF('Indicator Data'!AW136&gt;L$195,0,IF('Indicator Data'!AW136&lt;L$194,10,(L$195-'Indicator Data'!AW136)/(L$195-L$194)*10)),1))</f>
        <v>8</v>
      </c>
      <c r="M134" s="98">
        <f t="shared" si="19"/>
        <v>8</v>
      </c>
      <c r="N134" s="150">
        <f>IF('Indicator Data'!AX136="No data","x",'Indicator Data'!AX136/'Indicator Data'!BD136*100)</f>
        <v>3.0914631453429315</v>
      </c>
      <c r="O134" s="97">
        <f t="shared" si="20"/>
        <v>9.8000000000000007</v>
      </c>
      <c r="P134" s="97">
        <f>IF('Indicator Data'!AY136="No data","x",ROUND(IF('Indicator Data'!AY136&gt;P$195,0,IF('Indicator Data'!AY136&lt;P$194,10,(P$195-'Indicator Data'!AY136)/(P$195-P$194)*10)),1))</f>
        <v>9</v>
      </c>
      <c r="Q134" s="97">
        <f>IF('Indicator Data'!AZ136="No data","x",ROUND(IF('Indicator Data'!AZ136&gt;Q$195,0,IF('Indicator Data'!AZ136&lt;Q$194,10,(Q$195-'Indicator Data'!AZ136)/(Q$195-Q$194)*10)),1))</f>
        <v>10</v>
      </c>
      <c r="R134" s="98">
        <f t="shared" si="21"/>
        <v>9.6</v>
      </c>
      <c r="S134" s="97">
        <f>IF('Indicator Data'!Y136="No data","x",ROUND(IF('Indicator Data'!Y136&gt;S$195,0,IF('Indicator Data'!Y136&lt;S$194,10,(S$195-'Indicator Data'!Y136)/(S$195-S$194)*10)),1))</f>
        <v>9.9</v>
      </c>
      <c r="T134" s="97">
        <f>IF('Indicator Data'!Z136="No data","x",ROUND(IF('Indicator Data'!Z136&gt;T$195,0,IF('Indicator Data'!Z136&lt;T$194,10,(T$195-'Indicator Data'!Z136)/(T$195-T$194)*10)),1))</f>
        <v>8.6999999999999993</v>
      </c>
      <c r="U134" s="97">
        <f>IF('Indicator Data'!AC136="No data","x",ROUND(IF('Indicator Data'!AC136&gt;U$195,0,IF('Indicator Data'!AC136&lt;U$194,10,(U$195-'Indicator Data'!AC136)/(U$195-U$194)*10)),1))</f>
        <v>9.8000000000000007</v>
      </c>
      <c r="V134" s="98">
        <f t="shared" si="22"/>
        <v>9.5</v>
      </c>
      <c r="W134" s="99">
        <f t="shared" si="23"/>
        <v>9</v>
      </c>
      <c r="X134" s="16"/>
    </row>
    <row r="135" spans="1:24" s="4" customFormat="1" x14ac:dyDescent="0.25">
      <c r="A135" s="131" t="s">
        <v>249</v>
      </c>
      <c r="B135" s="51" t="s">
        <v>248</v>
      </c>
      <c r="C135" s="97">
        <f>IF('Indicator Data'!AQ137="No data","x",ROUND(IF('Indicator Data'!AQ137&gt;C$195,0,IF('Indicator Data'!AQ137&lt;C$194,10,(C$195-'Indicator Data'!AQ137)/(C$195-C$194)*10)),1))</f>
        <v>3.7</v>
      </c>
      <c r="D135" s="98">
        <f t="shared" si="16"/>
        <v>3.7</v>
      </c>
      <c r="E135" s="97">
        <f>IF('Indicator Data'!AS137="No data","x",ROUND(IF('Indicator Data'!AS137&gt;E$195,0,IF('Indicator Data'!AS137&lt;E$194,10,(E$195-'Indicator Data'!AS137)/(E$195-E$194)*10)),1))</f>
        <v>7.6</v>
      </c>
      <c r="F135" s="97">
        <f>IF('Indicator Data'!AR137="No data","x",ROUND(IF('Indicator Data'!AR137&gt;F$195,0,IF('Indicator Data'!AR137&lt;F$194,10,(F$195-'Indicator Data'!AR137)/(F$195-F$194)*10)),1))</f>
        <v>6.8</v>
      </c>
      <c r="G135" s="98">
        <f t="shared" si="17"/>
        <v>7.2</v>
      </c>
      <c r="H135" s="99">
        <f t="shared" si="18"/>
        <v>5.5</v>
      </c>
      <c r="I135" s="97">
        <f>IF('Indicator Data'!AU137="No data","x",ROUND(IF('Indicator Data'!AU137^2&gt;I$195,0,IF('Indicator Data'!AU137^2&lt;I$194,10,(I$195-'Indicator Data'!AU137^2)/(I$195-I$194)*10)),1))</f>
        <v>1.3</v>
      </c>
      <c r="J135" s="97">
        <f>IF(OR('Indicator Data'!AT137=0,'Indicator Data'!AT137="No data"),"x",ROUND(IF('Indicator Data'!AT137&gt;J$195,0,IF('Indicator Data'!AT137&lt;J$194,10,(J$195-'Indicator Data'!AT137)/(J$195-J$194)*10)),1))</f>
        <v>0.2</v>
      </c>
      <c r="K135" s="97">
        <f>IF('Indicator Data'!AV137="No data","x",ROUND(IF('Indicator Data'!AV137&gt;K$195,0,IF('Indicator Data'!AV137&lt;K$194,10,(K$195-'Indicator Data'!AV137)/(K$195-K$194)*10)),1))</f>
        <v>5.7</v>
      </c>
      <c r="L135" s="97">
        <f>IF('Indicator Data'!AW137="No data","x",ROUND(IF('Indicator Data'!AW137&gt;L$195,0,IF('Indicator Data'!AW137&lt;L$194,10,(L$195-'Indicator Data'!AW137)/(L$195-L$194)*10)),1))</f>
        <v>4.8</v>
      </c>
      <c r="M135" s="98">
        <f t="shared" si="19"/>
        <v>3</v>
      </c>
      <c r="N135" s="150">
        <f>IF('Indicator Data'!AX137="No data","x",'Indicator Data'!AX137/'Indicator Data'!BD137*100)</f>
        <v>18.625723634533099</v>
      </c>
      <c r="O135" s="97">
        <f t="shared" si="20"/>
        <v>8.1999999999999993</v>
      </c>
      <c r="P135" s="97">
        <f>IF('Indicator Data'!AY137="No data","x",ROUND(IF('Indicator Data'!AY137&gt;P$195,0,IF('Indicator Data'!AY137&lt;P$194,10,(P$195-'Indicator Data'!AY137)/(P$195-P$194)*10)),1))</f>
        <v>1.3</v>
      </c>
      <c r="Q135" s="97">
        <f>IF('Indicator Data'!AZ137="No data","x",ROUND(IF('Indicator Data'!AZ137&gt;Q$195,0,IF('Indicator Data'!AZ137&lt;Q$194,10,(Q$195-'Indicator Data'!AZ137)/(Q$195-Q$194)*10)),1))</f>
        <v>0.4</v>
      </c>
      <c r="R135" s="98">
        <f t="shared" si="21"/>
        <v>3.3</v>
      </c>
      <c r="S135" s="97">
        <f>IF('Indicator Data'!Y137="No data","x",ROUND(IF('Indicator Data'!Y137&gt;S$195,0,IF('Indicator Data'!Y137&lt;S$194,10,(S$195-'Indicator Data'!Y137)/(S$195-S$194)*10)),1))</f>
        <v>6.9</v>
      </c>
      <c r="T135" s="97">
        <f>IF('Indicator Data'!Z137="No data","x",ROUND(IF('Indicator Data'!Z137&gt;T$195,0,IF('Indicator Data'!Z137&lt;T$194,10,(T$195-'Indicator Data'!Z137)/(T$195-T$194)*10)),1))</f>
        <v>2.2999999999999998</v>
      </c>
      <c r="U135" s="97">
        <f>IF('Indicator Data'!AC137="No data","x",ROUND(IF('Indicator Data'!AC137&gt;U$195,0,IF('Indicator Data'!AC137&lt;U$194,10,(U$195-'Indicator Data'!AC137)/(U$195-U$194)*10)),1))</f>
        <v>7.7</v>
      </c>
      <c r="V135" s="98">
        <f t="shared" si="22"/>
        <v>5.6</v>
      </c>
      <c r="W135" s="99">
        <f t="shared" si="23"/>
        <v>4</v>
      </c>
      <c r="X135" s="16"/>
    </row>
    <row r="136" spans="1:24" s="4" customFormat="1" x14ac:dyDescent="0.25">
      <c r="A136" s="131" t="s">
        <v>251</v>
      </c>
      <c r="B136" s="51" t="s">
        <v>250</v>
      </c>
      <c r="C136" s="97">
        <f>IF('Indicator Data'!AQ138="No data","x",ROUND(IF('Indicator Data'!AQ138&gt;C$195,0,IF('Indicator Data'!AQ138&lt;C$194,10,(C$195-'Indicator Data'!AQ138)/(C$195-C$194)*10)),1))</f>
        <v>3.6</v>
      </c>
      <c r="D136" s="98">
        <f t="shared" si="16"/>
        <v>3.6</v>
      </c>
      <c r="E136" s="97">
        <f>IF('Indicator Data'!AS138="No data","x",ROUND(IF('Indicator Data'!AS138&gt;E$195,0,IF('Indicator Data'!AS138&lt;E$194,10,(E$195-'Indicator Data'!AS138)/(E$195-E$194)*10)),1))</f>
        <v>6.2</v>
      </c>
      <c r="F136" s="97">
        <f>IF('Indicator Data'!AR138="No data","x",ROUND(IF('Indicator Data'!AR138&gt;F$195,0,IF('Indicator Data'!AR138&lt;F$194,10,(F$195-'Indicator Data'!AR138)/(F$195-F$194)*10)),1))</f>
        <v>5.3</v>
      </c>
      <c r="G136" s="98">
        <f t="shared" si="17"/>
        <v>5.8</v>
      </c>
      <c r="H136" s="99">
        <f t="shared" si="18"/>
        <v>4.7</v>
      </c>
      <c r="I136" s="97">
        <f>IF('Indicator Data'!AU138="No data","x",ROUND(IF('Indicator Data'!AU138^2&gt;I$195,0,IF('Indicator Data'!AU138^2&lt;I$194,10,(I$195-'Indicator Data'!AU138^2)/(I$195-I$194)*10)),1))</f>
        <v>1.3</v>
      </c>
      <c r="J136" s="97">
        <f>IF(OR('Indicator Data'!AT138=0,'Indicator Data'!AT138="No data"),"x",ROUND(IF('Indicator Data'!AT138&gt;J$195,0,IF('Indicator Data'!AT138&lt;J$194,10,(J$195-'Indicator Data'!AT138)/(J$195-J$194)*10)),1))</f>
        <v>0.9</v>
      </c>
      <c r="K136" s="97">
        <f>IF('Indicator Data'!AV138="No data","x",ROUND(IF('Indicator Data'!AV138&gt;K$195,0,IF('Indicator Data'!AV138&lt;K$194,10,(K$195-'Indicator Data'!AV138)/(K$195-K$194)*10)),1))</f>
        <v>6</v>
      </c>
      <c r="L136" s="97">
        <f>IF('Indicator Data'!AW138="No data","x",ROUND(IF('Indicator Data'!AW138&gt;L$195,0,IF('Indicator Data'!AW138&lt;L$194,10,(L$195-'Indicator Data'!AW138)/(L$195-L$194)*10)),1))</f>
        <v>5</v>
      </c>
      <c r="M136" s="98">
        <f t="shared" si="19"/>
        <v>3.3</v>
      </c>
      <c r="N136" s="150">
        <f>IF('Indicator Data'!AX138="No data","x",'Indicator Data'!AX138/'Indicator Data'!BD138*100)</f>
        <v>6.5625</v>
      </c>
      <c r="O136" s="97">
        <f t="shared" si="20"/>
        <v>9.4</v>
      </c>
      <c r="P136" s="97">
        <f>IF('Indicator Data'!AY138="No data","x",ROUND(IF('Indicator Data'!AY138&gt;P$195,0,IF('Indicator Data'!AY138&lt;P$194,10,(P$195-'Indicator Data'!AY138)/(P$195-P$194)*10)),1))</f>
        <v>2.6</v>
      </c>
      <c r="Q136" s="97">
        <f>IF('Indicator Data'!AZ138="No data","x",ROUND(IF('Indicator Data'!AZ138&gt;Q$195,0,IF('Indicator Data'!AZ138&lt;Q$194,10,(Q$195-'Indicator Data'!AZ138)/(Q$195-Q$194)*10)),1))</f>
        <v>2.7</v>
      </c>
      <c r="R136" s="98">
        <f t="shared" si="21"/>
        <v>4.9000000000000004</v>
      </c>
      <c r="S136" s="97">
        <f>IF('Indicator Data'!Y138="No data","x",ROUND(IF('Indicator Data'!Y138&gt;S$195,0,IF('Indicator Data'!Y138&lt;S$194,10,(S$195-'Indicator Data'!Y138)/(S$195-S$194)*10)),1))</f>
        <v>7.2</v>
      </c>
      <c r="T136" s="97">
        <f>IF('Indicator Data'!Z138="No data","x",ROUND(IF('Indicator Data'!Z138&gt;T$195,0,IF('Indicator Data'!Z138&lt;T$194,10,(T$195-'Indicator Data'!Z138)/(T$195-T$194)*10)),1))</f>
        <v>2.6</v>
      </c>
      <c r="U136" s="97">
        <f>IF('Indicator Data'!AC138="No data","x",ROUND(IF('Indicator Data'!AC138&gt;U$195,0,IF('Indicator Data'!AC138&lt;U$194,10,(U$195-'Indicator Data'!AC138)/(U$195-U$194)*10)),1))</f>
        <v>8</v>
      </c>
      <c r="V136" s="98">
        <f t="shared" si="22"/>
        <v>5.9</v>
      </c>
      <c r="W136" s="99">
        <f t="shared" si="23"/>
        <v>4.7</v>
      </c>
      <c r="X136" s="16"/>
    </row>
    <row r="137" spans="1:24" s="4" customFormat="1" x14ac:dyDescent="0.25">
      <c r="A137" s="131" t="s">
        <v>253</v>
      </c>
      <c r="B137" s="51" t="s">
        <v>252</v>
      </c>
      <c r="C137" s="97">
        <f>IF('Indicator Data'!AQ139="No data","x",ROUND(IF('Indicator Data'!AQ139&gt;C$195,0,IF('Indicator Data'!AQ139&lt;C$194,10,(C$195-'Indicator Data'!AQ139)/(C$195-C$194)*10)),1))</f>
        <v>3.5</v>
      </c>
      <c r="D137" s="98">
        <f t="shared" si="16"/>
        <v>3.5</v>
      </c>
      <c r="E137" s="97">
        <f>IF('Indicator Data'!AS139="No data","x",ROUND(IF('Indicator Data'!AS139&gt;E$195,0,IF('Indicator Data'!AS139&lt;E$194,10,(E$195-'Indicator Data'!AS139)/(E$195-E$194)*10)),1))</f>
        <v>6.2</v>
      </c>
      <c r="F137" s="97">
        <f>IF('Indicator Data'!AR139="No data","x",ROUND(IF('Indicator Data'!AR139&gt;F$195,0,IF('Indicator Data'!AR139&lt;F$194,10,(F$195-'Indicator Data'!AR139)/(F$195-F$194)*10)),1))</f>
        <v>4.9000000000000004</v>
      </c>
      <c r="G137" s="98">
        <f t="shared" si="17"/>
        <v>5.6</v>
      </c>
      <c r="H137" s="99">
        <f t="shared" si="18"/>
        <v>4.5999999999999996</v>
      </c>
      <c r="I137" s="97">
        <f>IF('Indicator Data'!AU139="No data","x",ROUND(IF('Indicator Data'!AU139^2&gt;I$195,0,IF('Indicator Data'!AU139^2&lt;I$194,10,(I$195-'Indicator Data'!AU139^2)/(I$195-I$194)*10)),1))</f>
        <v>1</v>
      </c>
      <c r="J137" s="97">
        <f>IF(OR('Indicator Data'!AT139=0,'Indicator Data'!AT139="No data"),"x",ROUND(IF('Indicator Data'!AT139&gt;J$195,0,IF('Indicator Data'!AT139&lt;J$194,10,(J$195-'Indicator Data'!AT139)/(J$195-J$194)*10)),1))</f>
        <v>1.3</v>
      </c>
      <c r="K137" s="97">
        <f>IF('Indicator Data'!AV139="No data","x",ROUND(IF('Indicator Data'!AV139&gt;K$195,0,IF('Indicator Data'!AV139&lt;K$194,10,(K$195-'Indicator Data'!AV139)/(K$195-K$194)*10)),1))</f>
        <v>6</v>
      </c>
      <c r="L137" s="97">
        <f>IF('Indicator Data'!AW139="No data","x",ROUND(IF('Indicator Data'!AW139&gt;L$195,0,IF('Indicator Data'!AW139&lt;L$194,10,(L$195-'Indicator Data'!AW139)/(L$195-L$194)*10)),1))</f>
        <v>4.5999999999999996</v>
      </c>
      <c r="M137" s="98">
        <f t="shared" si="19"/>
        <v>3.2</v>
      </c>
      <c r="N137" s="150">
        <f>IF('Indicator Data'!AX139="No data","x",'Indicator Data'!AX139/'Indicator Data'!BD139*100)</f>
        <v>50.306871918704097</v>
      </c>
      <c r="O137" s="97">
        <f t="shared" si="20"/>
        <v>5</v>
      </c>
      <c r="P137" s="97">
        <f>IF('Indicator Data'!AY139="No data","x",ROUND(IF('Indicator Data'!AY139&gt;P$195,0,IF('Indicator Data'!AY139&lt;P$194,10,(P$195-'Indicator Data'!AY139)/(P$195-P$194)*10)),1))</f>
        <v>2.9</v>
      </c>
      <c r="Q137" s="97">
        <f>IF('Indicator Data'!AZ139="No data","x",ROUND(IF('Indicator Data'!AZ139&gt;Q$195,0,IF('Indicator Data'!AZ139&lt;Q$194,10,(Q$195-'Indicator Data'!AZ139)/(Q$195-Q$194)*10)),1))</f>
        <v>1.6</v>
      </c>
      <c r="R137" s="98">
        <f t="shared" si="21"/>
        <v>3.2</v>
      </c>
      <c r="S137" s="97" t="str">
        <f>IF('Indicator Data'!Y139="No data","x",ROUND(IF('Indicator Data'!Y139&gt;S$195,0,IF('Indicator Data'!Y139&lt;S$194,10,(S$195-'Indicator Data'!Y139)/(S$195-S$194)*10)),1))</f>
        <v>x</v>
      </c>
      <c r="T137" s="97">
        <f>IF('Indicator Data'!Z139="No data","x",ROUND(IF('Indicator Data'!Z139&gt;T$195,0,IF('Indicator Data'!Z139&lt;T$194,10,(T$195-'Indicator Data'!Z139)/(T$195-T$194)*10)),1))</f>
        <v>2.8</v>
      </c>
      <c r="U137" s="97">
        <f>IF('Indicator Data'!AC139="No data","x",ROUND(IF('Indicator Data'!AC139&gt;U$195,0,IF('Indicator Data'!AC139&lt;U$194,10,(U$195-'Indicator Data'!AC139)/(U$195-U$194)*10)),1))</f>
        <v>9.1999999999999993</v>
      </c>
      <c r="V137" s="98">
        <f t="shared" si="22"/>
        <v>6</v>
      </c>
      <c r="W137" s="99">
        <f t="shared" si="23"/>
        <v>4.0999999999999996</v>
      </c>
      <c r="X137" s="16"/>
    </row>
    <row r="138" spans="1:24" s="4" customFormat="1" x14ac:dyDescent="0.25">
      <c r="A138" s="131" t="s">
        <v>255</v>
      </c>
      <c r="B138" s="51" t="s">
        <v>254</v>
      </c>
      <c r="C138" s="97">
        <f>IF('Indicator Data'!AQ140="No data","x",ROUND(IF('Indicator Data'!AQ140&gt;C$195,0,IF('Indicator Data'!AQ140&lt;C$194,10,(C$195-'Indicator Data'!AQ140)/(C$195-C$194)*10)),1))</f>
        <v>4.3</v>
      </c>
      <c r="D138" s="98">
        <f t="shared" si="16"/>
        <v>4.3</v>
      </c>
      <c r="E138" s="97">
        <f>IF('Indicator Data'!AS140="No data","x",ROUND(IF('Indicator Data'!AS140&gt;E$195,0,IF('Indicator Data'!AS140&lt;E$194,10,(E$195-'Indicator Data'!AS140)/(E$195-E$194)*10)),1))</f>
        <v>3.9</v>
      </c>
      <c r="F138" s="97">
        <f>IF('Indicator Data'!AR140="No data","x",ROUND(IF('Indicator Data'!AR140&gt;F$195,0,IF('Indicator Data'!AR140&lt;F$194,10,(F$195-'Indicator Data'!AR140)/(F$195-F$194)*10)),1))</f>
        <v>3.6</v>
      </c>
      <c r="G138" s="98">
        <f t="shared" si="17"/>
        <v>3.8</v>
      </c>
      <c r="H138" s="99">
        <f t="shared" si="18"/>
        <v>4.0999999999999996</v>
      </c>
      <c r="I138" s="97">
        <f>IF('Indicator Data'!AU140="No data","x",ROUND(IF('Indicator Data'!AU140^2&gt;I$195,0,IF('Indicator Data'!AU140^2&lt;I$194,10,(I$195-'Indicator Data'!AU140^2)/(I$195-I$194)*10)),1))</f>
        <v>0.1</v>
      </c>
      <c r="J138" s="97">
        <f>IF(OR('Indicator Data'!AT140=0,'Indicator Data'!AT140="No data"),"x",ROUND(IF('Indicator Data'!AT140&gt;J$195,0,IF('Indicator Data'!AT140&lt;J$194,10,(J$195-'Indicator Data'!AT140)/(J$195-J$194)*10)),1))</f>
        <v>0</v>
      </c>
      <c r="K138" s="97">
        <f>IF('Indicator Data'!AV140="No data","x",ROUND(IF('Indicator Data'!AV140&gt;K$195,0,IF('Indicator Data'!AV140&lt;K$194,10,(K$195-'Indicator Data'!AV140)/(K$195-K$194)*10)),1))</f>
        <v>3.3</v>
      </c>
      <c r="L138" s="97">
        <f>IF('Indicator Data'!AW140="No data","x",ROUND(IF('Indicator Data'!AW140&gt;L$195,0,IF('Indicator Data'!AW140&lt;L$194,10,(L$195-'Indicator Data'!AW140)/(L$195-L$194)*10)),1))</f>
        <v>2.2000000000000002</v>
      </c>
      <c r="M138" s="98">
        <f t="shared" si="19"/>
        <v>1.4</v>
      </c>
      <c r="N138" s="150">
        <f>IF('Indicator Data'!AX140="No data","x",'Indicator Data'!AX140/'Indicator Data'!BD140*100)</f>
        <v>200.55893473614992</v>
      </c>
      <c r="O138" s="97">
        <f t="shared" si="20"/>
        <v>0</v>
      </c>
      <c r="P138" s="97">
        <f>IF('Indicator Data'!AY140="No data","x",ROUND(IF('Indicator Data'!AY140&gt;P$195,0,IF('Indicator Data'!AY140&lt;P$194,10,(P$195-'Indicator Data'!AY140)/(P$195-P$194)*10)),1))</f>
        <v>0.3</v>
      </c>
      <c r="Q138" s="97">
        <f>IF('Indicator Data'!AZ140="No data","x",ROUND(IF('Indicator Data'!AZ140&gt;Q$195,0,IF('Indicator Data'!AZ140&lt;Q$194,10,(Q$195-'Indicator Data'!AZ140)/(Q$195-Q$194)*10)),1))</f>
        <v>0.3</v>
      </c>
      <c r="R138" s="98">
        <f t="shared" si="21"/>
        <v>0.2</v>
      </c>
      <c r="S138" s="97">
        <f>IF('Indicator Data'!Y140="No data","x",ROUND(IF('Indicator Data'!Y140&gt;S$195,0,IF('Indicator Data'!Y140&lt;S$194,10,(S$195-'Indicator Data'!Y140)/(S$195-S$194)*10)),1))</f>
        <v>4.5</v>
      </c>
      <c r="T138" s="97">
        <f>IF('Indicator Data'!Z140="No data","x",ROUND(IF('Indicator Data'!Z140&gt;T$195,0,IF('Indicator Data'!Z140&lt;T$194,10,(T$195-'Indicator Data'!Z140)/(T$195-T$194)*10)),1))</f>
        <v>0.3</v>
      </c>
      <c r="U138" s="97">
        <f>IF('Indicator Data'!AC140="No data","x",ROUND(IF('Indicator Data'!AC140&gt;U$195,0,IF('Indicator Data'!AC140&lt;U$194,10,(U$195-'Indicator Data'!AC140)/(U$195-U$194)*10)),1))</f>
        <v>4.9000000000000004</v>
      </c>
      <c r="V138" s="98">
        <f t="shared" si="22"/>
        <v>3.2</v>
      </c>
      <c r="W138" s="99">
        <f t="shared" si="23"/>
        <v>1.6</v>
      </c>
      <c r="X138" s="16"/>
    </row>
    <row r="139" spans="1:24" s="4" customFormat="1" x14ac:dyDescent="0.25">
      <c r="A139" s="131" t="s">
        <v>257</v>
      </c>
      <c r="B139" s="51" t="s">
        <v>256</v>
      </c>
      <c r="C139" s="97">
        <f>IF('Indicator Data'!AQ141="No data","x",ROUND(IF('Indicator Data'!AQ141&gt;C$195,0,IF('Indicator Data'!AQ141&lt;C$194,10,(C$195-'Indicator Data'!AQ141)/(C$195-C$194)*10)),1))</f>
        <v>2.6</v>
      </c>
      <c r="D139" s="98">
        <f t="shared" si="16"/>
        <v>2.6</v>
      </c>
      <c r="E139" s="97">
        <f>IF('Indicator Data'!AS141="No data","x",ROUND(IF('Indicator Data'!AS141&gt;E$195,0,IF('Indicator Data'!AS141&lt;E$194,10,(E$195-'Indicator Data'!AS141)/(E$195-E$194)*10)),1))</f>
        <v>3.7</v>
      </c>
      <c r="F139" s="97">
        <f>IF('Indicator Data'!AR141="No data","x",ROUND(IF('Indicator Data'!AR141&gt;F$195,0,IF('Indicator Data'!AR141&lt;F$194,10,(F$195-'Indicator Data'!AR141)/(F$195-F$194)*10)),1))</f>
        <v>2.5</v>
      </c>
      <c r="G139" s="98">
        <f t="shared" si="17"/>
        <v>3.1</v>
      </c>
      <c r="H139" s="99">
        <f t="shared" si="18"/>
        <v>2.9</v>
      </c>
      <c r="I139" s="97">
        <f>IF('Indicator Data'!AU141="No data","x",ROUND(IF('Indicator Data'!AU141^2&gt;I$195,0,IF('Indicator Data'!AU141^2&lt;I$194,10,(I$195-'Indicator Data'!AU141^2)/(I$195-I$194)*10)),1))</f>
        <v>1.2</v>
      </c>
      <c r="J139" s="97">
        <f>IF(OR('Indicator Data'!AT141=0,'Indicator Data'!AT141="No data"),"x",ROUND(IF('Indicator Data'!AT141&gt;J$195,0,IF('Indicator Data'!AT141&lt;J$194,10,(J$195-'Indicator Data'!AT141)/(J$195-J$194)*10)),1))</f>
        <v>0</v>
      </c>
      <c r="K139" s="97">
        <f>IF('Indicator Data'!AV141="No data","x",ROUND(IF('Indicator Data'!AV141&gt;K$195,0,IF('Indicator Data'!AV141&lt;K$194,10,(K$195-'Indicator Data'!AV141)/(K$195-K$194)*10)),1))</f>
        <v>3.5</v>
      </c>
      <c r="L139" s="97">
        <f>IF('Indicator Data'!AW141="No data","x",ROUND(IF('Indicator Data'!AW141&gt;L$195,0,IF('Indicator Data'!AW141&lt;L$194,10,(L$195-'Indicator Data'!AW141)/(L$195-L$194)*10)),1))</f>
        <v>4.5</v>
      </c>
      <c r="M139" s="98">
        <f t="shared" si="19"/>
        <v>2.2999999999999998</v>
      </c>
      <c r="N139" s="150">
        <f>IF('Indicator Data'!AX141="No data","x",'Indicator Data'!AX141/'Indicator Data'!BD141*100)</f>
        <v>174.92073904012244</v>
      </c>
      <c r="O139" s="97">
        <f t="shared" si="20"/>
        <v>0</v>
      </c>
      <c r="P139" s="97">
        <f>IF('Indicator Data'!AY141="No data","x",ROUND(IF('Indicator Data'!AY141&gt;P$195,0,IF('Indicator Data'!AY141&lt;P$194,10,(P$195-'Indicator Data'!AY141)/(P$195-P$194)*10)),1))</f>
        <v>0</v>
      </c>
      <c r="Q139" s="97">
        <f>IF('Indicator Data'!AZ141="No data","x",ROUND(IF('Indicator Data'!AZ141&gt;Q$195,0,IF('Indicator Data'!AZ141&lt;Q$194,10,(Q$195-'Indicator Data'!AZ141)/(Q$195-Q$194)*10)),1))</f>
        <v>0</v>
      </c>
      <c r="R139" s="98">
        <f t="shared" si="21"/>
        <v>0</v>
      </c>
      <c r="S139" s="97">
        <f>IF('Indicator Data'!Y141="No data","x",ROUND(IF('Indicator Data'!Y141&gt;S$195,0,IF('Indicator Data'!Y141&lt;S$194,10,(S$195-'Indicator Data'!Y141)/(S$195-S$194)*10)),1))</f>
        <v>0</v>
      </c>
      <c r="T139" s="97">
        <f>IF('Indicator Data'!Z141="No data","x",ROUND(IF('Indicator Data'!Z141&gt;T$195,0,IF('Indicator Data'!Z141&lt;T$194,10,(T$195-'Indicator Data'!Z141)/(T$195-T$194)*10)),1))</f>
        <v>0.3</v>
      </c>
      <c r="U139" s="97">
        <f>IF('Indicator Data'!AC141="No data","x",ROUND(IF('Indicator Data'!AC141&gt;U$195,0,IF('Indicator Data'!AC141&lt;U$194,10,(U$195-'Indicator Data'!AC141)/(U$195-U$194)*10)),1))</f>
        <v>1.7</v>
      </c>
      <c r="V139" s="98">
        <f t="shared" si="22"/>
        <v>0.7</v>
      </c>
      <c r="W139" s="99">
        <f t="shared" si="23"/>
        <v>1</v>
      </c>
      <c r="X139" s="16"/>
    </row>
    <row r="140" spans="1:24" s="4" customFormat="1" x14ac:dyDescent="0.25">
      <c r="A140" s="131" t="s">
        <v>259</v>
      </c>
      <c r="B140" s="51" t="s">
        <v>258</v>
      </c>
      <c r="C140" s="97">
        <f>IF('Indicator Data'!AQ142="No data","x",ROUND(IF('Indicator Data'!AQ142&gt;C$195,0,IF('Indicator Data'!AQ142&lt;C$194,10,(C$195-'Indicator Data'!AQ142)/(C$195-C$194)*10)),1))</f>
        <v>4.7</v>
      </c>
      <c r="D140" s="98">
        <f t="shared" si="16"/>
        <v>4.7</v>
      </c>
      <c r="E140" s="97">
        <f>IF('Indicator Data'!AS142="No data","x",ROUND(IF('Indicator Data'!AS142&gt;E$195,0,IF('Indicator Data'!AS142&lt;E$194,10,(E$195-'Indicator Data'!AS142)/(E$195-E$194)*10)),1))</f>
        <v>3.1</v>
      </c>
      <c r="F140" s="97">
        <f>IF('Indicator Data'!AR142="No data","x",ROUND(IF('Indicator Data'!AR142&gt;F$195,0,IF('Indicator Data'!AR142&lt;F$194,10,(F$195-'Indicator Data'!AR142)/(F$195-F$194)*10)),1))</f>
        <v>2.9</v>
      </c>
      <c r="G140" s="98">
        <f t="shared" si="17"/>
        <v>3</v>
      </c>
      <c r="H140" s="99">
        <f t="shared" si="18"/>
        <v>3.9</v>
      </c>
      <c r="I140" s="97">
        <f>IF('Indicator Data'!AU142="No data","x",ROUND(IF('Indicator Data'!AU142^2&gt;I$195,0,IF('Indicator Data'!AU142^2&lt;I$194,10,(I$195-'Indicator Data'!AU142^2)/(I$195-I$194)*10)),1))</f>
        <v>0.7</v>
      </c>
      <c r="J140" s="97">
        <f>IF(OR('Indicator Data'!AT142=0,'Indicator Data'!AT142="No data"),"x",ROUND(IF('Indicator Data'!AT142&gt;J$195,0,IF('Indicator Data'!AT142&lt;J$194,10,(J$195-'Indicator Data'!AT142)/(J$195-J$194)*10)),1))</f>
        <v>0.2</v>
      </c>
      <c r="K140" s="97">
        <f>IF('Indicator Data'!AV142="No data","x",ROUND(IF('Indicator Data'!AV142&gt;K$195,0,IF('Indicator Data'!AV142&lt;K$194,10,(K$195-'Indicator Data'!AV142)/(K$195-K$194)*10)),1))</f>
        <v>0.9</v>
      </c>
      <c r="L140" s="97">
        <f>IF('Indicator Data'!AW142="No data","x",ROUND(IF('Indicator Data'!AW142&gt;L$195,0,IF('Indicator Data'!AW142&lt;L$194,10,(L$195-'Indicator Data'!AW142)/(L$195-L$194)*10)),1))</f>
        <v>2.8</v>
      </c>
      <c r="M140" s="98">
        <f t="shared" si="19"/>
        <v>1.2</v>
      </c>
      <c r="N140" s="150">
        <f>IF('Indicator Data'!AX142="No data","x",'Indicator Data'!AX142/'Indicator Data'!BD142*100)</f>
        <v>94.745908699397077</v>
      </c>
      <c r="O140" s="97">
        <f t="shared" si="20"/>
        <v>0.5</v>
      </c>
      <c r="P140" s="97">
        <f>IF('Indicator Data'!AY142="No data","x",ROUND(IF('Indicator Data'!AY142&gt;P$195,0,IF('Indicator Data'!AY142&lt;P$194,10,(P$195-'Indicator Data'!AY142)/(P$195-P$194)*10)),1))</f>
        <v>0.2</v>
      </c>
      <c r="Q140" s="97">
        <f>IF('Indicator Data'!AZ142="No data","x",ROUND(IF('Indicator Data'!AZ142&gt;Q$195,0,IF('Indicator Data'!AZ142&lt;Q$194,10,(Q$195-'Indicator Data'!AZ142)/(Q$195-Q$194)*10)),1))</f>
        <v>0</v>
      </c>
      <c r="R140" s="98">
        <f t="shared" si="21"/>
        <v>0.2</v>
      </c>
      <c r="S140" s="97">
        <f>IF('Indicator Data'!Y142="No data","x",ROUND(IF('Indicator Data'!Y142&gt;S$195,0,IF('Indicator Data'!Y142&lt;S$194,10,(S$195-'Indicator Data'!Y142)/(S$195-S$194)*10)),1))</f>
        <v>0</v>
      </c>
      <c r="T140" s="97">
        <f>IF('Indicator Data'!Z142="No data","x",ROUND(IF('Indicator Data'!Z142&gt;T$195,0,IF('Indicator Data'!Z142&lt;T$194,10,(T$195-'Indicator Data'!Z142)/(T$195-T$194)*10)),1))</f>
        <v>0</v>
      </c>
      <c r="U140" s="97">
        <f>IF('Indicator Data'!AC142="No data","x",ROUND(IF('Indicator Data'!AC142&gt;U$195,0,IF('Indicator Data'!AC142&lt;U$194,10,(U$195-'Indicator Data'!AC142)/(U$195-U$194)*10)),1))</f>
        <v>0.4</v>
      </c>
      <c r="V140" s="98">
        <f t="shared" si="22"/>
        <v>0.1</v>
      </c>
      <c r="W140" s="99">
        <f t="shared" si="23"/>
        <v>0.5</v>
      </c>
      <c r="X140" s="16"/>
    </row>
    <row r="141" spans="1:24" s="4" customFormat="1" x14ac:dyDescent="0.25">
      <c r="A141" s="131" t="s">
        <v>261</v>
      </c>
      <c r="B141" s="51" t="s">
        <v>260</v>
      </c>
      <c r="C141" s="97">
        <f>IF('Indicator Data'!AQ143="No data","x",ROUND(IF('Indicator Data'!AQ143&gt;C$195,0,IF('Indicator Data'!AQ143&lt;C$194,10,(C$195-'Indicator Data'!AQ143)/(C$195-C$194)*10)),1))</f>
        <v>3.8</v>
      </c>
      <c r="D141" s="98">
        <f t="shared" si="16"/>
        <v>3.8</v>
      </c>
      <c r="E141" s="97">
        <f>IF('Indicator Data'!AS143="No data","x",ROUND(IF('Indicator Data'!AS143&gt;E$195,0,IF('Indicator Data'!AS143&lt;E$194,10,(E$195-'Indicator Data'!AS143)/(E$195-E$194)*10)),1))</f>
        <v>5.7</v>
      </c>
      <c r="F141" s="97">
        <f>IF('Indicator Data'!AR143="No data","x",ROUND(IF('Indicator Data'!AR143&gt;F$195,0,IF('Indicator Data'!AR143&lt;F$194,10,(F$195-'Indicator Data'!AR143)/(F$195-F$194)*10)),1))</f>
        <v>5.0999999999999996</v>
      </c>
      <c r="G141" s="98">
        <f t="shared" si="17"/>
        <v>5.4</v>
      </c>
      <c r="H141" s="99">
        <f t="shared" si="18"/>
        <v>4.5999999999999996</v>
      </c>
      <c r="I141" s="97">
        <f>IF('Indicator Data'!AU143="No data","x",ROUND(IF('Indicator Data'!AU143^2&gt;I$195,0,IF('Indicator Data'!AU143^2&lt;I$194,10,(I$195-'Indicator Data'!AU143^2)/(I$195-I$194)*10)),1))</f>
        <v>0.3</v>
      </c>
      <c r="J141" s="97">
        <f>IF(OR('Indicator Data'!AT143=0,'Indicator Data'!AT143="No data"),"x",ROUND(IF('Indicator Data'!AT143&gt;J$195,0,IF('Indicator Data'!AT143&lt;J$194,10,(J$195-'Indicator Data'!AT143)/(J$195-J$194)*10)),1))</f>
        <v>0</v>
      </c>
      <c r="K141" s="97">
        <f>IF('Indicator Data'!AV143="No data","x",ROUND(IF('Indicator Data'!AV143&gt;K$195,0,IF('Indicator Data'!AV143&lt;K$194,10,(K$195-'Indicator Data'!AV143)/(K$195-K$194)*10)),1))</f>
        <v>4.5999999999999996</v>
      </c>
      <c r="L141" s="97">
        <f>IF('Indicator Data'!AW143="No data","x",ROUND(IF('Indicator Data'!AW143&gt;L$195,0,IF('Indicator Data'!AW143&lt;L$194,10,(L$195-'Indicator Data'!AW143)/(L$195-L$194)*10)),1))</f>
        <v>4.8</v>
      </c>
      <c r="M141" s="98">
        <f t="shared" si="19"/>
        <v>2.4</v>
      </c>
      <c r="N141" s="150">
        <f>IF('Indicator Data'!AX143="No data","x",'Indicator Data'!AX143/'Indicator Data'!BD143*100)</f>
        <v>86.896072297532157</v>
      </c>
      <c r="O141" s="97">
        <f t="shared" si="20"/>
        <v>1.3</v>
      </c>
      <c r="P141" s="97">
        <f>IF('Indicator Data'!AY143="No data","x",ROUND(IF('Indicator Data'!AY143&gt;P$195,0,IF('Indicator Data'!AY143&lt;P$194,10,(P$195-'Indicator Data'!AY143)/(P$195-P$194)*10)),1))</f>
        <v>2.2999999999999998</v>
      </c>
      <c r="Q141" s="97">
        <f>IF('Indicator Data'!AZ143="No data","x",ROUND(IF('Indicator Data'!AZ143&gt;Q$195,0,IF('Indicator Data'!AZ143&lt;Q$194,10,(Q$195-'Indicator Data'!AZ143)/(Q$195-Q$194)*10)),1))</f>
        <v>0</v>
      </c>
      <c r="R141" s="98">
        <f t="shared" si="21"/>
        <v>1.2</v>
      </c>
      <c r="S141" s="97">
        <f>IF('Indicator Data'!Y143="No data","x",ROUND(IF('Indicator Data'!Y143&gt;S$195,0,IF('Indicator Data'!Y143&lt;S$194,10,(S$195-'Indicator Data'!Y143)/(S$195-S$194)*10)),1))</f>
        <v>3.9</v>
      </c>
      <c r="T141" s="97">
        <f>IF('Indicator Data'!Z143="No data","x",ROUND(IF('Indicator Data'!Z143&gt;T$195,0,IF('Indicator Data'!Z143&lt;T$194,10,(T$195-'Indicator Data'!Z143)/(T$195-T$194)*10)),1))</f>
        <v>2.6</v>
      </c>
      <c r="U141" s="97">
        <f>IF('Indicator Data'!AC143="No data","x",ROUND(IF('Indicator Data'!AC143&gt;U$195,0,IF('Indicator Data'!AC143&lt;U$194,10,(U$195-'Indicator Data'!AC143)/(U$195-U$194)*10)),1))</f>
        <v>6.8</v>
      </c>
      <c r="V141" s="98">
        <f t="shared" si="22"/>
        <v>4.4000000000000004</v>
      </c>
      <c r="W141" s="99">
        <f t="shared" si="23"/>
        <v>2.7</v>
      </c>
      <c r="X141" s="16"/>
    </row>
    <row r="142" spans="1:24" s="4" customFormat="1" x14ac:dyDescent="0.25">
      <c r="A142" s="131" t="s">
        <v>377</v>
      </c>
      <c r="B142" s="51" t="s">
        <v>262</v>
      </c>
      <c r="C142" s="97" t="str">
        <f>IF('Indicator Data'!AQ144="No data","x",ROUND(IF('Indicator Data'!AQ144&gt;C$195,0,IF('Indicator Data'!AQ144&lt;C$194,10,(C$195-'Indicator Data'!AQ144)/(C$195-C$194)*10)),1))</f>
        <v>x</v>
      </c>
      <c r="D142" s="98" t="str">
        <f t="shared" si="16"/>
        <v>x</v>
      </c>
      <c r="E142" s="97">
        <f>IF('Indicator Data'!AS144="No data","x",ROUND(IF('Indicator Data'!AS144&gt;E$195,0,IF('Indicator Data'!AS144&lt;E$194,10,(E$195-'Indicator Data'!AS144)/(E$195-E$194)*10)),1))</f>
        <v>7.3</v>
      </c>
      <c r="F142" s="97">
        <f>IF('Indicator Data'!AR144="No data","x",ROUND(IF('Indicator Data'!AR144&gt;F$195,0,IF('Indicator Data'!AR144&lt;F$194,10,(F$195-'Indicator Data'!AR144)/(F$195-F$194)*10)),1))</f>
        <v>5.7</v>
      </c>
      <c r="G142" s="98">
        <f t="shared" si="17"/>
        <v>6.5</v>
      </c>
      <c r="H142" s="99">
        <f t="shared" si="18"/>
        <v>6.5</v>
      </c>
      <c r="I142" s="97">
        <f>IF('Indicator Data'!AU144="No data","x",ROUND(IF('Indicator Data'!AU144^2&gt;I$195,0,IF('Indicator Data'!AU144^2&lt;I$194,10,(I$195-'Indicator Data'!AU144^2)/(I$195-I$194)*10)),1))</f>
        <v>0.1</v>
      </c>
      <c r="J142" s="97">
        <f>IF(OR('Indicator Data'!AT144=0,'Indicator Data'!AT144="No data"),"x",ROUND(IF('Indicator Data'!AT144&gt;J$195,0,IF('Indicator Data'!AT144&lt;J$194,10,(J$195-'Indicator Data'!AT144)/(J$195-J$194)*10)),1))</f>
        <v>0</v>
      </c>
      <c r="K142" s="97">
        <f>IF('Indicator Data'!AV144="No data","x",ROUND(IF('Indicator Data'!AV144&gt;K$195,0,IF('Indicator Data'!AV144&lt;K$194,10,(K$195-'Indicator Data'!AV144)/(K$195-K$194)*10)),1))</f>
        <v>2.9</v>
      </c>
      <c r="L142" s="97">
        <f>IF('Indicator Data'!AW144="No data","x",ROUND(IF('Indicator Data'!AW144&gt;L$195,0,IF('Indicator Data'!AW144&lt;L$194,10,(L$195-'Indicator Data'!AW144)/(L$195-L$194)*10)),1))</f>
        <v>2.2999999999999998</v>
      </c>
      <c r="M142" s="98">
        <f t="shared" si="19"/>
        <v>1.3</v>
      </c>
      <c r="N142" s="150">
        <f>IF('Indicator Data'!AX144="No data","x",'Indicator Data'!AX144/'Indicator Data'!BD144*100)</f>
        <v>11.601728535428322</v>
      </c>
      <c r="O142" s="97">
        <f t="shared" si="20"/>
        <v>8.9</v>
      </c>
      <c r="P142" s="97">
        <f>IF('Indicator Data'!AY144="No data","x",ROUND(IF('Indicator Data'!AY144&gt;P$195,0,IF('Indicator Data'!AY144&lt;P$194,10,(P$195-'Indicator Data'!AY144)/(P$195-P$194)*10)),1))</f>
        <v>3.1</v>
      </c>
      <c r="Q142" s="97">
        <f>IF('Indicator Data'!AZ144="No data","x",ROUND(IF('Indicator Data'!AZ144&gt;Q$195,0,IF('Indicator Data'!AZ144&lt;Q$194,10,(Q$195-'Indicator Data'!AZ144)/(Q$195-Q$194)*10)),1))</f>
        <v>0.6</v>
      </c>
      <c r="R142" s="98">
        <f t="shared" si="21"/>
        <v>4.2</v>
      </c>
      <c r="S142" s="97">
        <f>IF('Indicator Data'!Y144="No data","x",ROUND(IF('Indicator Data'!Y144&gt;S$195,0,IF('Indicator Data'!Y144&lt;S$194,10,(S$195-'Indicator Data'!Y144)/(S$195-S$194)*10)),1))</f>
        <v>0</v>
      </c>
      <c r="T142" s="97">
        <f>IF('Indicator Data'!Z144="No data","x",ROUND(IF('Indicator Data'!Z144&gt;T$195,0,IF('Indicator Data'!Z144&lt;T$194,10,(T$195-'Indicator Data'!Z144)/(T$195-T$194)*10)),1))</f>
        <v>0.3</v>
      </c>
      <c r="U142" s="97">
        <f>IF('Indicator Data'!AC144="No data","x",ROUND(IF('Indicator Data'!AC144&gt;U$195,0,IF('Indicator Data'!AC144&lt;U$194,10,(U$195-'Indicator Data'!AC144)/(U$195-U$194)*10)),1))</f>
        <v>4.8</v>
      </c>
      <c r="V142" s="98">
        <f t="shared" si="22"/>
        <v>1.7</v>
      </c>
      <c r="W142" s="99">
        <f t="shared" si="23"/>
        <v>2.4</v>
      </c>
      <c r="X142" s="16"/>
    </row>
    <row r="143" spans="1:24" s="4" customFormat="1" x14ac:dyDescent="0.25">
      <c r="A143" s="131" t="s">
        <v>264</v>
      </c>
      <c r="B143" s="51" t="s">
        <v>263</v>
      </c>
      <c r="C143" s="97">
        <f>IF('Indicator Data'!AQ145="No data","x",ROUND(IF('Indicator Data'!AQ145&gt;C$195,0,IF('Indicator Data'!AQ145&lt;C$194,10,(C$195-'Indicator Data'!AQ145)/(C$195-C$194)*10)),1))</f>
        <v>3</v>
      </c>
      <c r="D143" s="98">
        <f t="shared" si="16"/>
        <v>3</v>
      </c>
      <c r="E143" s="97">
        <f>IF('Indicator Data'!AS145="No data","x",ROUND(IF('Indicator Data'!AS145&gt;E$195,0,IF('Indicator Data'!AS145&lt;E$194,10,(E$195-'Indicator Data'!AS145)/(E$195-E$194)*10)),1))</f>
        <v>5.0999999999999996</v>
      </c>
      <c r="F143" s="97">
        <f>IF('Indicator Data'!AR145="No data","x",ROUND(IF('Indicator Data'!AR145&gt;F$195,0,IF('Indicator Data'!AR145&lt;F$194,10,(F$195-'Indicator Data'!AR145)/(F$195-F$194)*10)),1))</f>
        <v>5</v>
      </c>
      <c r="G143" s="98">
        <f t="shared" si="17"/>
        <v>5.0999999999999996</v>
      </c>
      <c r="H143" s="99">
        <f t="shared" si="18"/>
        <v>4.0999999999999996</v>
      </c>
      <c r="I143" s="97">
        <f>IF('Indicator Data'!AU145="No data","x",ROUND(IF('Indicator Data'!AU145^2&gt;I$195,0,IF('Indicator Data'!AU145^2&lt;I$194,10,(I$195-'Indicator Data'!AU145^2)/(I$195-I$194)*10)),1))</f>
        <v>6.2</v>
      </c>
      <c r="J143" s="97">
        <f>IF(OR('Indicator Data'!AT145=0,'Indicator Data'!AT145="No data"),"x",ROUND(IF('Indicator Data'!AT145&gt;J$195,0,IF('Indicator Data'!AT145&lt;J$194,10,(J$195-'Indicator Data'!AT145)/(J$195-J$194)*10)),1))</f>
        <v>8.1999999999999993</v>
      </c>
      <c r="K143" s="97">
        <f>IF('Indicator Data'!AV145="No data","x",ROUND(IF('Indicator Data'!AV145&gt;K$195,0,IF('Indicator Data'!AV145&lt;K$194,10,(K$195-'Indicator Data'!AV145)/(K$195-K$194)*10)),1))</f>
        <v>8.9</v>
      </c>
      <c r="L143" s="97">
        <f>IF('Indicator Data'!AW145="No data","x",ROUND(IF('Indicator Data'!AW145&gt;L$195,0,IF('Indicator Data'!AW145&lt;L$194,10,(L$195-'Indicator Data'!AW145)/(L$195-L$194)*10)),1))</f>
        <v>7</v>
      </c>
      <c r="M143" s="98">
        <f t="shared" si="19"/>
        <v>7.6</v>
      </c>
      <c r="N143" s="150">
        <f>IF('Indicator Data'!AX145="No data","x",'Indicator Data'!AX145/'Indicator Data'!BD145*100)</f>
        <v>32.833400891771383</v>
      </c>
      <c r="O143" s="97">
        <f t="shared" si="20"/>
        <v>6.8</v>
      </c>
      <c r="P143" s="97">
        <f>IF('Indicator Data'!AY145="No data","x",ROUND(IF('Indicator Data'!AY145&gt;P$195,0,IF('Indicator Data'!AY145&lt;P$194,10,(P$195-'Indicator Data'!AY145)/(P$195-P$194)*10)),1))</f>
        <v>4.3</v>
      </c>
      <c r="Q143" s="97">
        <f>IF('Indicator Data'!AZ145="No data","x",ROUND(IF('Indicator Data'!AZ145&gt;Q$195,0,IF('Indicator Data'!AZ145&lt;Q$194,10,(Q$195-'Indicator Data'!AZ145)/(Q$195-Q$194)*10)),1))</f>
        <v>4.8</v>
      </c>
      <c r="R143" s="98">
        <f t="shared" si="21"/>
        <v>5.3</v>
      </c>
      <c r="S143" s="97">
        <f>IF('Indicator Data'!Y145="No data","x",ROUND(IF('Indicator Data'!Y145&gt;S$195,0,IF('Indicator Data'!Y145&lt;S$194,10,(S$195-'Indicator Data'!Y145)/(S$195-S$194)*10)),1))</f>
        <v>9.9</v>
      </c>
      <c r="T143" s="97">
        <f>IF('Indicator Data'!Z145="No data","x",ROUND(IF('Indicator Data'!Z145&gt;T$195,0,IF('Indicator Data'!Z145&lt;T$194,10,(T$195-'Indicator Data'!Z145)/(T$195-T$194)*10)),1))</f>
        <v>0.3</v>
      </c>
      <c r="U143" s="97">
        <f>IF('Indicator Data'!AC145="No data","x",ROUND(IF('Indicator Data'!AC145&gt;U$195,0,IF('Indicator Data'!AC145&lt;U$194,10,(U$195-'Indicator Data'!AC145)/(U$195-U$194)*10)),1))</f>
        <v>9.6</v>
      </c>
      <c r="V143" s="98">
        <f t="shared" si="22"/>
        <v>6.6</v>
      </c>
      <c r="W143" s="99">
        <f t="shared" si="23"/>
        <v>6.5</v>
      </c>
      <c r="X143" s="16"/>
    </row>
    <row r="144" spans="1:24" s="4" customFormat="1" x14ac:dyDescent="0.25">
      <c r="A144" s="131" t="s">
        <v>266</v>
      </c>
      <c r="B144" s="51" t="s">
        <v>265</v>
      </c>
      <c r="C144" s="97">
        <f>IF('Indicator Data'!AQ146="No data","x",ROUND(IF('Indicator Data'!AQ146&gt;C$195,0,IF('Indicator Data'!AQ146&lt;C$194,10,(C$195-'Indicator Data'!AQ146)/(C$195-C$194)*10)),1))</f>
        <v>4</v>
      </c>
      <c r="D144" s="98">
        <f t="shared" si="16"/>
        <v>4</v>
      </c>
      <c r="E144" s="97" t="str">
        <f>IF('Indicator Data'!AS146="No data","x",ROUND(IF('Indicator Data'!AS146&gt;E$195,0,IF('Indicator Data'!AS146&lt;E$194,10,(E$195-'Indicator Data'!AS146)/(E$195-E$194)*10)),1))</f>
        <v>x</v>
      </c>
      <c r="F144" s="97">
        <f>IF('Indicator Data'!AR146="No data","x",ROUND(IF('Indicator Data'!AR146&gt;F$195,0,IF('Indicator Data'!AR146&lt;F$194,10,(F$195-'Indicator Data'!AR146)/(F$195-F$194)*10)),1))</f>
        <v>3.2</v>
      </c>
      <c r="G144" s="98">
        <f t="shared" si="17"/>
        <v>3.2</v>
      </c>
      <c r="H144" s="99">
        <f t="shared" si="18"/>
        <v>3.6</v>
      </c>
      <c r="I144" s="97" t="str">
        <f>IF('Indicator Data'!AU146="No data","x",ROUND(IF('Indicator Data'!AU146^2&gt;I$195,0,IF('Indicator Data'!AU146^2&lt;I$194,10,(I$195-'Indicator Data'!AU146^2)/(I$195-I$194)*10)),1))</f>
        <v>x</v>
      </c>
      <c r="J144" s="97">
        <f>IF(OR('Indicator Data'!AT146=0,'Indicator Data'!AT146="No data"),"x",ROUND(IF('Indicator Data'!AT146&gt;J$195,0,IF('Indicator Data'!AT146&lt;J$194,10,(J$195-'Indicator Data'!AT146)/(J$195-J$194)*10)),1))</f>
        <v>0.9</v>
      </c>
      <c r="K144" s="97">
        <f>IF('Indicator Data'!AV146="No data","x",ROUND(IF('Indicator Data'!AV146&gt;K$195,0,IF('Indicator Data'!AV146&lt;K$194,10,(K$195-'Indicator Data'!AV146)/(K$195-K$194)*10)),1))</f>
        <v>3.5</v>
      </c>
      <c r="L144" s="97">
        <f>IF('Indicator Data'!AW146="No data","x",ROUND(IF('Indicator Data'!AW146&gt;L$195,0,IF('Indicator Data'!AW146&lt;L$194,10,(L$195-'Indicator Data'!AW146)/(L$195-L$194)*10)),1))</f>
        <v>3.1</v>
      </c>
      <c r="M144" s="98">
        <f t="shared" si="19"/>
        <v>2.5</v>
      </c>
      <c r="N144" s="150">
        <f>IF('Indicator Data'!AX146="No data","x",'Indicator Data'!AX146/'Indicator Data'!BD146*100)</f>
        <v>165.38461538461539</v>
      </c>
      <c r="O144" s="97">
        <f t="shared" si="20"/>
        <v>0</v>
      </c>
      <c r="P144" s="97">
        <f>IF('Indicator Data'!AY146="No data","x",ROUND(IF('Indicator Data'!AY146&gt;P$195,0,IF('Indicator Data'!AY146&lt;P$194,10,(P$195-'Indicator Data'!AY146)/(P$195-P$194)*10)),1))</f>
        <v>1.4</v>
      </c>
      <c r="Q144" s="97">
        <f>IF('Indicator Data'!AZ146="No data","x",ROUND(IF('Indicator Data'!AZ146&gt;Q$195,0,IF('Indicator Data'!AZ146&lt;Q$194,10,(Q$195-'Indicator Data'!AZ146)/(Q$195-Q$194)*10)),1))</f>
        <v>0.3</v>
      </c>
      <c r="R144" s="98">
        <f t="shared" si="21"/>
        <v>0.6</v>
      </c>
      <c r="S144" s="97" t="str">
        <f>IF('Indicator Data'!Y146="No data","x",ROUND(IF('Indicator Data'!Y146&gt;S$195,0,IF('Indicator Data'!Y146&lt;S$194,10,(S$195-'Indicator Data'!Y146)/(S$195-S$194)*10)),1))</f>
        <v>x</v>
      </c>
      <c r="T144" s="97">
        <f>IF('Indicator Data'!Z146="No data","x",ROUND(IF('Indicator Data'!Z146&gt;T$195,0,IF('Indicator Data'!Z146&lt;T$194,10,(T$195-'Indicator Data'!Z146)/(T$195-T$194)*10)),1))</f>
        <v>1.5</v>
      </c>
      <c r="U144" s="97">
        <f>IF('Indicator Data'!AC146="No data","x",ROUND(IF('Indicator Data'!AC146&gt;U$195,0,IF('Indicator Data'!AC146&lt;U$194,10,(U$195-'Indicator Data'!AC146)/(U$195-U$194)*10)),1))</f>
        <v>5.7</v>
      </c>
      <c r="V144" s="98">
        <f t="shared" si="22"/>
        <v>3.6</v>
      </c>
      <c r="W144" s="99">
        <f t="shared" si="23"/>
        <v>2.2000000000000002</v>
      </c>
      <c r="X144" s="16"/>
    </row>
    <row r="145" spans="1:24" s="4" customFormat="1" x14ac:dyDescent="0.25">
      <c r="A145" s="131" t="s">
        <v>268</v>
      </c>
      <c r="B145" s="51" t="s">
        <v>267</v>
      </c>
      <c r="C145" s="97">
        <f>IF('Indicator Data'!AQ147="No data","x",ROUND(IF('Indicator Data'!AQ147&gt;C$195,0,IF('Indicator Data'!AQ147&lt;C$194,10,(C$195-'Indicator Data'!AQ147)/(C$195-C$194)*10)),1))</f>
        <v>5.2</v>
      </c>
      <c r="D145" s="98">
        <f t="shared" si="16"/>
        <v>5.2</v>
      </c>
      <c r="E145" s="97">
        <f>IF('Indicator Data'!AS147="No data","x",ROUND(IF('Indicator Data'!AS147&gt;E$195,0,IF('Indicator Data'!AS147&lt;E$194,10,(E$195-'Indicator Data'!AS147)/(E$195-E$194)*10)),1))</f>
        <v>2.9</v>
      </c>
      <c r="F145" s="97">
        <f>IF('Indicator Data'!AR147="No data","x",ROUND(IF('Indicator Data'!AR147&gt;F$195,0,IF('Indicator Data'!AR147&lt;F$194,10,(F$195-'Indicator Data'!AR147)/(F$195-F$194)*10)),1))</f>
        <v>3.1</v>
      </c>
      <c r="G145" s="98">
        <f t="shared" si="17"/>
        <v>3</v>
      </c>
      <c r="H145" s="99">
        <f t="shared" si="18"/>
        <v>4.0999999999999996</v>
      </c>
      <c r="I145" s="97" t="str">
        <f>IF('Indicator Data'!AU147="No data","x",ROUND(IF('Indicator Data'!AU147^2&gt;I$195,0,IF('Indicator Data'!AU147^2&lt;I$194,10,(I$195-'Indicator Data'!AU147^2)/(I$195-I$194)*10)),1))</f>
        <v>x</v>
      </c>
      <c r="J145" s="97">
        <f>IF(OR('Indicator Data'!AT147=0,'Indicator Data'!AT147="No data"),"x",ROUND(IF('Indicator Data'!AT147&gt;J$195,0,IF('Indicator Data'!AT147&lt;J$194,10,(J$195-'Indicator Data'!AT147)/(J$195-J$194)*10)),1))</f>
        <v>0.9</v>
      </c>
      <c r="K145" s="97">
        <f>IF('Indicator Data'!AV147="No data","x",ROUND(IF('Indicator Data'!AV147&gt;K$195,0,IF('Indicator Data'!AV147&lt;K$194,10,(K$195-'Indicator Data'!AV147)/(K$195-K$194)*10)),1))</f>
        <v>4.9000000000000004</v>
      </c>
      <c r="L145" s="97">
        <f>IF('Indicator Data'!AW147="No data","x",ROUND(IF('Indicator Data'!AW147&gt;L$195,0,IF('Indicator Data'!AW147&lt;L$194,10,(L$195-'Indicator Data'!AW147)/(L$195-L$194)*10)),1))</f>
        <v>5</v>
      </c>
      <c r="M145" s="98">
        <f t="shared" si="19"/>
        <v>3.6</v>
      </c>
      <c r="N145" s="150">
        <f>IF('Indicator Data'!AX147="No data","x",'Indicator Data'!AX147/'Indicator Data'!BD147*100)</f>
        <v>113.11475409836065</v>
      </c>
      <c r="O145" s="97">
        <f t="shared" si="20"/>
        <v>0</v>
      </c>
      <c r="P145" s="97">
        <f>IF('Indicator Data'!AY147="No data","x",ROUND(IF('Indicator Data'!AY147&gt;P$195,0,IF('Indicator Data'!AY147&lt;P$194,10,(P$195-'Indicator Data'!AY147)/(P$195-P$194)*10)),1))</f>
        <v>1.1000000000000001</v>
      </c>
      <c r="Q145" s="97">
        <f>IF('Indicator Data'!AZ147="No data","x",ROUND(IF('Indicator Data'!AZ147&gt;Q$195,0,IF('Indicator Data'!AZ147&lt;Q$194,10,(Q$195-'Indicator Data'!AZ147)/(Q$195-Q$194)*10)),1))</f>
        <v>0.7</v>
      </c>
      <c r="R145" s="98">
        <f t="shared" si="21"/>
        <v>0.6</v>
      </c>
      <c r="S145" s="97">
        <f>IF('Indicator Data'!Y147="No data","x",ROUND(IF('Indicator Data'!Y147&gt;S$195,0,IF('Indicator Data'!Y147&lt;S$194,10,(S$195-'Indicator Data'!Y147)/(S$195-S$194)*10)),1))</f>
        <v>9.6999999999999993</v>
      </c>
      <c r="T145" s="97">
        <f>IF('Indicator Data'!Z147="No data","x",ROUND(IF('Indicator Data'!Z147&gt;T$195,0,IF('Indicator Data'!Z147&lt;T$194,10,(T$195-'Indicator Data'!Z147)/(T$195-T$194)*10)),1))</f>
        <v>0</v>
      </c>
      <c r="U145" s="97">
        <f>IF('Indicator Data'!AC147="No data","x",ROUND(IF('Indicator Data'!AC147&gt;U$195,0,IF('Indicator Data'!AC147&lt;U$194,10,(U$195-'Indicator Data'!AC147)/(U$195-U$194)*10)),1))</f>
        <v>7.1</v>
      </c>
      <c r="V145" s="98">
        <f t="shared" si="22"/>
        <v>5.6</v>
      </c>
      <c r="W145" s="99">
        <f t="shared" si="23"/>
        <v>3.3</v>
      </c>
      <c r="X145" s="16"/>
    </row>
    <row r="146" spans="1:24" s="4" customFormat="1" x14ac:dyDescent="0.25">
      <c r="A146" s="131" t="s">
        <v>270</v>
      </c>
      <c r="B146" s="51" t="s">
        <v>269</v>
      </c>
      <c r="C146" s="97" t="str">
        <f>IF('Indicator Data'!AQ148="No data","x",ROUND(IF('Indicator Data'!AQ148&gt;C$195,0,IF('Indicator Data'!AQ148&lt;C$194,10,(C$195-'Indicator Data'!AQ148)/(C$195-C$194)*10)),1))</f>
        <v>x</v>
      </c>
      <c r="D146" s="98" t="str">
        <f t="shared" si="16"/>
        <v>x</v>
      </c>
      <c r="E146" s="97">
        <f>IF('Indicator Data'!AS148="No data","x",ROUND(IF('Indicator Data'!AS148&gt;E$195,0,IF('Indicator Data'!AS148&lt;E$194,10,(E$195-'Indicator Data'!AS148)/(E$195-E$194)*10)),1))</f>
        <v>3.3</v>
      </c>
      <c r="F146" s="97">
        <f>IF('Indicator Data'!AR148="No data","x",ROUND(IF('Indicator Data'!AR148&gt;F$195,0,IF('Indicator Data'!AR148&lt;F$194,10,(F$195-'Indicator Data'!AR148)/(F$195-F$194)*10)),1))</f>
        <v>3.2</v>
      </c>
      <c r="G146" s="98">
        <f t="shared" si="17"/>
        <v>3.3</v>
      </c>
      <c r="H146" s="99">
        <f t="shared" si="18"/>
        <v>3.3</v>
      </c>
      <c r="I146" s="97" t="str">
        <f>IF('Indicator Data'!AU148="No data","x",ROUND(IF('Indicator Data'!AU148^2&gt;I$195,0,IF('Indicator Data'!AU148^2&lt;I$194,10,(I$195-'Indicator Data'!AU148^2)/(I$195-I$194)*10)),1))</f>
        <v>x</v>
      </c>
      <c r="J146" s="97">
        <f>IF(OR('Indicator Data'!AT148=0,'Indicator Data'!AT148="No data"),"x",ROUND(IF('Indicator Data'!AT148&gt;J$195,0,IF('Indicator Data'!AT148&lt;J$194,10,(J$195-'Indicator Data'!AT148)/(J$195-J$194)*10)),1))</f>
        <v>2.4</v>
      </c>
      <c r="K146" s="97">
        <f>IF('Indicator Data'!AV148="No data","x",ROUND(IF('Indicator Data'!AV148&gt;K$195,0,IF('Indicator Data'!AV148&lt;K$194,10,(K$195-'Indicator Data'!AV148)/(K$195-K$194)*10)),1))</f>
        <v>4.4000000000000004</v>
      </c>
      <c r="L146" s="97">
        <f>IF('Indicator Data'!AW148="No data","x",ROUND(IF('Indicator Data'!AW148&gt;L$195,0,IF('Indicator Data'!AW148&lt;L$194,10,(L$195-'Indicator Data'!AW148)/(L$195-L$194)*10)),1))</f>
        <v>4.9000000000000004</v>
      </c>
      <c r="M146" s="98">
        <f t="shared" si="19"/>
        <v>3.9</v>
      </c>
      <c r="N146" s="150">
        <f>IF('Indicator Data'!AX148="No data","x",'Indicator Data'!AX148/'Indicator Data'!BD148*100)</f>
        <v>105.12820512820514</v>
      </c>
      <c r="O146" s="97">
        <f t="shared" si="20"/>
        <v>0</v>
      </c>
      <c r="P146" s="97">
        <f>IF('Indicator Data'!AY148="No data","x",ROUND(IF('Indicator Data'!AY148&gt;P$195,0,IF('Indicator Data'!AY148&lt;P$194,10,(P$195-'Indicator Data'!AY148)/(P$195-P$194)*10)),1))</f>
        <v>2.7</v>
      </c>
      <c r="Q146" s="97">
        <f>IF('Indicator Data'!AZ148="No data","x",ROUND(IF('Indicator Data'!AZ148&gt;Q$195,0,IF('Indicator Data'!AZ148&lt;Q$194,10,(Q$195-'Indicator Data'!AZ148)/(Q$195-Q$194)*10)),1))</f>
        <v>1</v>
      </c>
      <c r="R146" s="98">
        <f t="shared" si="21"/>
        <v>1.2</v>
      </c>
      <c r="S146" s="97">
        <f>IF('Indicator Data'!Y148="No data","x",ROUND(IF('Indicator Data'!Y148&gt;S$195,0,IF('Indicator Data'!Y148&lt;S$194,10,(S$195-'Indicator Data'!Y148)/(S$195-S$194)*10)),1))</f>
        <v>7.6</v>
      </c>
      <c r="T146" s="97">
        <f>IF('Indicator Data'!Z148="No data","x",ROUND(IF('Indicator Data'!Z148&gt;T$195,0,IF('Indicator Data'!Z148&lt;T$194,10,(T$195-'Indicator Data'!Z148)/(T$195-T$194)*10)),1))</f>
        <v>0</v>
      </c>
      <c r="U146" s="97">
        <f>IF('Indicator Data'!AC148="No data","x",ROUND(IF('Indicator Data'!AC148&gt;U$195,0,IF('Indicator Data'!AC148&lt;U$194,10,(U$195-'Indicator Data'!AC148)/(U$195-U$194)*10)),1))</f>
        <v>8.3000000000000007</v>
      </c>
      <c r="V146" s="98">
        <f t="shared" si="22"/>
        <v>5.3</v>
      </c>
      <c r="W146" s="99">
        <f t="shared" si="23"/>
        <v>3.5</v>
      </c>
      <c r="X146" s="16"/>
    </row>
    <row r="147" spans="1:24" s="4" customFormat="1" x14ac:dyDescent="0.25">
      <c r="A147" s="131" t="s">
        <v>272</v>
      </c>
      <c r="B147" s="51" t="s">
        <v>271</v>
      </c>
      <c r="C147" s="97">
        <f>IF('Indicator Data'!AQ149="No data","x",ROUND(IF('Indicator Data'!AQ149&gt;C$195,0,IF('Indicator Data'!AQ149&lt;C$194,10,(C$195-'Indicator Data'!AQ149)/(C$195-C$194)*10)),1))</f>
        <v>4.5999999999999996</v>
      </c>
      <c r="D147" s="98">
        <f t="shared" si="16"/>
        <v>4.5999999999999996</v>
      </c>
      <c r="E147" s="97">
        <f>IF('Indicator Data'!AS149="No data","x",ROUND(IF('Indicator Data'!AS149&gt;E$195,0,IF('Indicator Data'!AS149&lt;E$194,10,(E$195-'Indicator Data'!AS149)/(E$195-E$194)*10)),1))</f>
        <v>4.8</v>
      </c>
      <c r="F147" s="97">
        <f>IF('Indicator Data'!AR149="No data","x",ROUND(IF('Indicator Data'!AR149&gt;F$195,0,IF('Indicator Data'!AR149&lt;F$194,10,(F$195-'Indicator Data'!AR149)/(F$195-F$194)*10)),1))</f>
        <v>4.7</v>
      </c>
      <c r="G147" s="98">
        <f t="shared" si="17"/>
        <v>4.8</v>
      </c>
      <c r="H147" s="99">
        <f t="shared" si="18"/>
        <v>4.7</v>
      </c>
      <c r="I147" s="97">
        <f>IF('Indicator Data'!AU149="No data","x",ROUND(IF('Indicator Data'!AU149^2&gt;I$195,0,IF('Indicator Data'!AU149^2&lt;I$194,10,(I$195-'Indicator Data'!AU149^2)/(I$195-I$194)*10)),1))</f>
        <v>0.2</v>
      </c>
      <c r="J147" s="97">
        <f>IF(OR('Indicator Data'!AT149=0,'Indicator Data'!AT149="No data"),"x",ROUND(IF('Indicator Data'!AT149&gt;J$195,0,IF('Indicator Data'!AT149&lt;J$194,10,(J$195-'Indicator Data'!AT149)/(J$195-J$194)*10)),1))</f>
        <v>0</v>
      </c>
      <c r="K147" s="97">
        <f>IF('Indicator Data'!AV149="No data","x",ROUND(IF('Indicator Data'!AV149&gt;K$195,0,IF('Indicator Data'!AV149&lt;K$194,10,(K$195-'Indicator Data'!AV149)/(K$195-K$194)*10)),1))</f>
        <v>7.9</v>
      </c>
      <c r="L147" s="97">
        <f>IF('Indicator Data'!AW149="No data","x",ROUND(IF('Indicator Data'!AW149&gt;L$195,0,IF('Indicator Data'!AW149&lt;L$194,10,(L$195-'Indicator Data'!AW149)/(L$195-L$194)*10)),1))</f>
        <v>7.4</v>
      </c>
      <c r="M147" s="98">
        <f t="shared" si="19"/>
        <v>3.9</v>
      </c>
      <c r="N147" s="150">
        <f>IF('Indicator Data'!AX149="No data","x",'Indicator Data'!AX149/'Indicator Data'!BD149*100)</f>
        <v>56.537102473498237</v>
      </c>
      <c r="O147" s="97">
        <f t="shared" si="20"/>
        <v>4.4000000000000004</v>
      </c>
      <c r="P147" s="97">
        <f>IF('Indicator Data'!AY149="No data","x",ROUND(IF('Indicator Data'!AY149&gt;P$195,0,IF('Indicator Data'!AY149&lt;P$194,10,(P$195-'Indicator Data'!AY149)/(P$195-P$194)*10)),1))</f>
        <v>0.9</v>
      </c>
      <c r="Q147" s="97">
        <f>IF('Indicator Data'!AZ149="No data","x",ROUND(IF('Indicator Data'!AZ149&gt;Q$195,0,IF('Indicator Data'!AZ149&lt;Q$194,10,(Q$195-'Indicator Data'!AZ149)/(Q$195-Q$194)*10)),1))</f>
        <v>0.2</v>
      </c>
      <c r="R147" s="98">
        <f t="shared" si="21"/>
        <v>1.8</v>
      </c>
      <c r="S147" s="97">
        <f>IF('Indicator Data'!Y149="No data","x",ROUND(IF('Indicator Data'!Y149&gt;S$195,0,IF('Indicator Data'!Y149&lt;S$194,10,(S$195-'Indicator Data'!Y149)/(S$195-S$194)*10)),1))</f>
        <v>8.8000000000000007</v>
      </c>
      <c r="T147" s="97">
        <f>IF('Indicator Data'!Z149="No data","x",ROUND(IF('Indicator Data'!Z149&gt;T$195,0,IF('Indicator Data'!Z149&lt;T$194,10,(T$195-'Indicator Data'!Z149)/(T$195-T$194)*10)),1))</f>
        <v>2.1</v>
      </c>
      <c r="U147" s="97">
        <f>IF('Indicator Data'!AC149="No data","x",ROUND(IF('Indicator Data'!AC149&gt;U$195,0,IF('Indicator Data'!AC149&lt;U$194,10,(U$195-'Indicator Data'!AC149)/(U$195-U$194)*10)),1))</f>
        <v>8.9</v>
      </c>
      <c r="V147" s="98">
        <f t="shared" si="22"/>
        <v>6.6</v>
      </c>
      <c r="W147" s="99">
        <f t="shared" si="23"/>
        <v>4.0999999999999996</v>
      </c>
      <c r="X147" s="16"/>
    </row>
    <row r="148" spans="1:24" s="4" customFormat="1" x14ac:dyDescent="0.25">
      <c r="A148" s="131" t="s">
        <v>274</v>
      </c>
      <c r="B148" s="51" t="s">
        <v>273</v>
      </c>
      <c r="C148" s="97" t="str">
        <f>IF('Indicator Data'!AQ150="No data","x",ROUND(IF('Indicator Data'!AQ150&gt;C$195,0,IF('Indicator Data'!AQ150&lt;C$194,10,(C$195-'Indicator Data'!AQ150)/(C$195-C$194)*10)),1))</f>
        <v>x</v>
      </c>
      <c r="D148" s="98" t="str">
        <f t="shared" si="16"/>
        <v>x</v>
      </c>
      <c r="E148" s="97">
        <f>IF('Indicator Data'!AS150="No data","x",ROUND(IF('Indicator Data'!AS150&gt;E$195,0,IF('Indicator Data'!AS150&lt;E$194,10,(E$195-'Indicator Data'!AS150)/(E$195-E$194)*10)),1))</f>
        <v>5.8</v>
      </c>
      <c r="F148" s="97">
        <f>IF('Indicator Data'!AR150="No data","x",ROUND(IF('Indicator Data'!AR150&gt;F$195,0,IF('Indicator Data'!AR150&lt;F$194,10,(F$195-'Indicator Data'!AR150)/(F$195-F$194)*10)),1))</f>
        <v>6.5</v>
      </c>
      <c r="G148" s="98">
        <f t="shared" si="17"/>
        <v>6.2</v>
      </c>
      <c r="H148" s="99">
        <f t="shared" si="18"/>
        <v>6.2</v>
      </c>
      <c r="I148" s="97">
        <f>IF('Indicator Data'!AU150="No data","x",ROUND(IF('Indicator Data'!AU150^2&gt;I$195,0,IF('Indicator Data'!AU150^2&lt;I$194,10,(I$195-'Indicator Data'!AU150^2)/(I$195-I$194)*10)),1))</f>
        <v>5.7</v>
      </c>
      <c r="J148" s="97">
        <f>IF(OR('Indicator Data'!AT150=0,'Indicator Data'!AT150="No data"),"x",ROUND(IF('Indicator Data'!AT150&gt;J$195,0,IF('Indicator Data'!AT150&lt;J$194,10,(J$195-'Indicator Data'!AT150)/(J$195-J$194)*10)),1))</f>
        <v>4</v>
      </c>
      <c r="K148" s="97">
        <f>IF('Indicator Data'!AV150="No data","x",ROUND(IF('Indicator Data'!AV150&gt;K$195,0,IF('Indicator Data'!AV150&lt;K$194,10,(K$195-'Indicator Data'!AV150)/(K$195-K$194)*10)),1))</f>
        <v>7.6</v>
      </c>
      <c r="L148" s="97">
        <f>IF('Indicator Data'!AW150="No data","x",ROUND(IF('Indicator Data'!AW150&gt;L$195,0,IF('Indicator Data'!AW150&lt;L$194,10,(L$195-'Indicator Data'!AW150)/(L$195-L$194)*10)),1))</f>
        <v>6.9</v>
      </c>
      <c r="M148" s="98">
        <f t="shared" si="19"/>
        <v>6.1</v>
      </c>
      <c r="N148" s="150">
        <f>IF('Indicator Data'!AX150="No data","x",'Indicator Data'!AX150/'Indicator Data'!BD150*100)</f>
        <v>66.666666666666657</v>
      </c>
      <c r="O148" s="97">
        <f t="shared" si="20"/>
        <v>3.4</v>
      </c>
      <c r="P148" s="97">
        <f>IF('Indicator Data'!AY150="No data","x",ROUND(IF('Indicator Data'!AY150&gt;P$195,0,IF('Indicator Data'!AY150&lt;P$194,10,(P$195-'Indicator Data'!AY150)/(P$195-P$194)*10)),1))</f>
        <v>7.3</v>
      </c>
      <c r="Q148" s="97">
        <f>IF('Indicator Data'!AZ150="No data","x",ROUND(IF('Indicator Data'!AZ150&gt;Q$195,0,IF('Indicator Data'!AZ150&lt;Q$194,10,(Q$195-'Indicator Data'!AZ150)/(Q$195-Q$194)*10)),1))</f>
        <v>0.6</v>
      </c>
      <c r="R148" s="98">
        <f t="shared" si="21"/>
        <v>3.8</v>
      </c>
      <c r="S148" s="97" t="str">
        <f>IF('Indicator Data'!Y150="No data","x",ROUND(IF('Indicator Data'!Y150&gt;S$195,0,IF('Indicator Data'!Y150&lt;S$194,10,(S$195-'Indicator Data'!Y150)/(S$195-S$194)*10)),1))</f>
        <v>x</v>
      </c>
      <c r="T148" s="97">
        <f>IF('Indicator Data'!Z150="No data","x",ROUND(IF('Indicator Data'!Z150&gt;T$195,0,IF('Indicator Data'!Z150&lt;T$194,10,(T$195-'Indicator Data'!Z150)/(T$195-T$194)*10)),1))</f>
        <v>1.8</v>
      </c>
      <c r="U148" s="97">
        <f>IF('Indicator Data'!AC150="No data","x",ROUND(IF('Indicator Data'!AC150&gt;U$195,0,IF('Indicator Data'!AC150&lt;U$194,10,(U$195-'Indicator Data'!AC150)/(U$195-U$194)*10)),1))</f>
        <v>9.5</v>
      </c>
      <c r="V148" s="98">
        <f t="shared" si="22"/>
        <v>5.7</v>
      </c>
      <c r="W148" s="99">
        <f t="shared" si="23"/>
        <v>5.2</v>
      </c>
      <c r="X148" s="16"/>
    </row>
    <row r="149" spans="1:24" s="4" customFormat="1" x14ac:dyDescent="0.25">
      <c r="A149" s="131" t="s">
        <v>276</v>
      </c>
      <c r="B149" s="51" t="s">
        <v>275</v>
      </c>
      <c r="C149" s="97" t="str">
        <f>IF('Indicator Data'!AQ151="No data","x",ROUND(IF('Indicator Data'!AQ151&gt;C$195,0,IF('Indicator Data'!AQ151&lt;C$194,10,(C$195-'Indicator Data'!AQ151)/(C$195-C$194)*10)),1))</f>
        <v>x</v>
      </c>
      <c r="D149" s="98" t="str">
        <f t="shared" si="16"/>
        <v>x</v>
      </c>
      <c r="E149" s="97">
        <f>IF('Indicator Data'!AS151="No data","x",ROUND(IF('Indicator Data'!AS151&gt;E$195,0,IF('Indicator Data'!AS151&lt;E$194,10,(E$195-'Indicator Data'!AS151)/(E$195-E$194)*10)),1))</f>
        <v>5.0999999999999996</v>
      </c>
      <c r="F149" s="97">
        <f>IF('Indicator Data'!AR151="No data","x",ROUND(IF('Indicator Data'!AR151&gt;F$195,0,IF('Indicator Data'!AR151&lt;F$194,10,(F$195-'Indicator Data'!AR151)/(F$195-F$194)*10)),1))</f>
        <v>4.9000000000000004</v>
      </c>
      <c r="G149" s="98">
        <f t="shared" si="17"/>
        <v>5</v>
      </c>
      <c r="H149" s="99">
        <f t="shared" si="18"/>
        <v>5</v>
      </c>
      <c r="I149" s="97">
        <f>IF('Indicator Data'!AU151="No data","x",ROUND(IF('Indicator Data'!AU151^2&gt;I$195,0,IF('Indicator Data'!AU151^2&lt;I$194,10,(I$195-'Indicator Data'!AU151^2)/(I$195-I$194)*10)),1))</f>
        <v>1.2</v>
      </c>
      <c r="J149" s="97">
        <f>IF(OR('Indicator Data'!AT151=0,'Indicator Data'!AT151="No data"),"x",ROUND(IF('Indicator Data'!AT151&gt;J$195,0,IF('Indicator Data'!AT151&lt;J$194,10,(J$195-'Indicator Data'!AT151)/(J$195-J$194)*10)),1))</f>
        <v>0.2</v>
      </c>
      <c r="K149" s="97">
        <f>IF('Indicator Data'!AV151="No data","x",ROUND(IF('Indicator Data'!AV151&gt;K$195,0,IF('Indicator Data'!AV151&lt;K$194,10,(K$195-'Indicator Data'!AV151)/(K$195-K$194)*10)),1))</f>
        <v>3.6</v>
      </c>
      <c r="L149" s="97">
        <f>IF('Indicator Data'!AW151="No data","x",ROUND(IF('Indicator Data'!AW151&gt;L$195,0,IF('Indicator Data'!AW151&lt;L$194,10,(L$195-'Indicator Data'!AW151)/(L$195-L$194)*10)),1))</f>
        <v>1</v>
      </c>
      <c r="M149" s="98">
        <f t="shared" si="19"/>
        <v>1.5</v>
      </c>
      <c r="N149" s="150">
        <f>IF('Indicator Data'!AX151="No data","x",'Indicator Data'!AX151/'Indicator Data'!BD151*100)</f>
        <v>6.047383576236574</v>
      </c>
      <c r="O149" s="97">
        <f t="shared" si="20"/>
        <v>9.5</v>
      </c>
      <c r="P149" s="97">
        <f>IF('Indicator Data'!AY151="No data","x",ROUND(IF('Indicator Data'!AY151&gt;P$195,0,IF('Indicator Data'!AY151&lt;P$194,10,(P$195-'Indicator Data'!AY151)/(P$195-P$194)*10)),1))</f>
        <v>0</v>
      </c>
      <c r="Q149" s="97">
        <f>IF('Indicator Data'!AZ151="No data","x",ROUND(IF('Indicator Data'!AZ151&gt;Q$195,0,IF('Indicator Data'!AZ151&lt;Q$194,10,(Q$195-'Indicator Data'!AZ151)/(Q$195-Q$194)*10)),1))</f>
        <v>0.6</v>
      </c>
      <c r="R149" s="98">
        <f t="shared" si="21"/>
        <v>3.4</v>
      </c>
      <c r="S149" s="97">
        <f>IF('Indicator Data'!Y151="No data","x",ROUND(IF('Indicator Data'!Y151&gt;S$195,0,IF('Indicator Data'!Y151&lt;S$194,10,(S$195-'Indicator Data'!Y151)/(S$195-S$194)*10)),1))</f>
        <v>3.8</v>
      </c>
      <c r="T149" s="97">
        <f>IF('Indicator Data'!Z151="No data","x",ROUND(IF('Indicator Data'!Z151&gt;T$195,0,IF('Indicator Data'!Z151&lt;T$194,10,(T$195-'Indicator Data'!Z151)/(T$195-T$194)*10)),1))</f>
        <v>0.3</v>
      </c>
      <c r="U149" s="97">
        <f>IF('Indicator Data'!AC151="No data","x",ROUND(IF('Indicator Data'!AC151&gt;U$195,0,IF('Indicator Data'!AC151&lt;U$194,10,(U$195-'Indicator Data'!AC151)/(U$195-U$194)*10)),1))</f>
        <v>4.5</v>
      </c>
      <c r="V149" s="98">
        <f t="shared" si="22"/>
        <v>2.9</v>
      </c>
      <c r="W149" s="99">
        <f t="shared" si="23"/>
        <v>2.6</v>
      </c>
      <c r="X149" s="16"/>
    </row>
    <row r="150" spans="1:24" s="4" customFormat="1" x14ac:dyDescent="0.25">
      <c r="A150" s="131" t="s">
        <v>278</v>
      </c>
      <c r="B150" s="51" t="s">
        <v>277</v>
      </c>
      <c r="C150" s="97">
        <f>IF('Indicator Data'!AQ152="No data","x",ROUND(IF('Indicator Data'!AQ152&gt;C$195,0,IF('Indicator Data'!AQ152&lt;C$194,10,(C$195-'Indicator Data'!AQ152)/(C$195-C$194)*10)),1))</f>
        <v>4.7</v>
      </c>
      <c r="D150" s="98">
        <f t="shared" si="16"/>
        <v>4.7</v>
      </c>
      <c r="E150" s="97">
        <f>IF('Indicator Data'!AS152="No data","x",ROUND(IF('Indicator Data'!AS152&gt;E$195,0,IF('Indicator Data'!AS152&lt;E$194,10,(E$195-'Indicator Data'!AS152)/(E$195-E$194)*10)),1))</f>
        <v>5.7</v>
      </c>
      <c r="F150" s="97">
        <f>IF('Indicator Data'!AR152="No data","x",ROUND(IF('Indicator Data'!AR152&gt;F$195,0,IF('Indicator Data'!AR152&lt;F$194,10,(F$195-'Indicator Data'!AR152)/(F$195-F$194)*10)),1))</f>
        <v>6</v>
      </c>
      <c r="G150" s="98">
        <f t="shared" si="17"/>
        <v>5.9</v>
      </c>
      <c r="H150" s="99">
        <f t="shared" si="18"/>
        <v>5.3</v>
      </c>
      <c r="I150" s="97">
        <f>IF('Indicator Data'!AU152="No data","x",ROUND(IF('Indicator Data'!AU152^2&gt;I$195,0,IF('Indicator Data'!AU152^2&lt;I$194,10,(I$195-'Indicator Data'!AU152^2)/(I$195-I$194)*10)),1))</f>
        <v>8</v>
      </c>
      <c r="J150" s="97">
        <f>IF(OR('Indicator Data'!AT152=0,'Indicator Data'!AT152="No data"),"x",ROUND(IF('Indicator Data'!AT152&gt;J$195,0,IF('Indicator Data'!AT152&lt;J$194,10,(J$195-'Indicator Data'!AT152)/(J$195-J$194)*10)),1))</f>
        <v>4.4000000000000004</v>
      </c>
      <c r="K150" s="97">
        <f>IF('Indicator Data'!AV152="No data","x",ROUND(IF('Indicator Data'!AV152&gt;K$195,0,IF('Indicator Data'!AV152&lt;K$194,10,(K$195-'Indicator Data'!AV152)/(K$195-K$194)*10)),1))</f>
        <v>8.1999999999999993</v>
      </c>
      <c r="L150" s="97">
        <f>IF('Indicator Data'!AW152="No data","x",ROUND(IF('Indicator Data'!AW152&gt;L$195,0,IF('Indicator Data'!AW152&lt;L$194,10,(L$195-'Indicator Data'!AW152)/(L$195-L$194)*10)),1))</f>
        <v>5.2</v>
      </c>
      <c r="M150" s="98">
        <f t="shared" si="19"/>
        <v>6.5</v>
      </c>
      <c r="N150" s="150">
        <f>IF('Indicator Data'!AX152="No data","x",'Indicator Data'!AX152/'Indicator Data'!BD152*100)</f>
        <v>11.946190204124033</v>
      </c>
      <c r="O150" s="97">
        <f t="shared" si="20"/>
        <v>8.9</v>
      </c>
      <c r="P150" s="97">
        <f>IF('Indicator Data'!AY152="No data","x",ROUND(IF('Indicator Data'!AY152&gt;P$195,0,IF('Indicator Data'!AY152&lt;P$194,10,(P$195-'Indicator Data'!AY152)/(P$195-P$194)*10)),1))</f>
        <v>5.8</v>
      </c>
      <c r="Q150" s="97">
        <f>IF('Indicator Data'!AZ152="No data","x",ROUND(IF('Indicator Data'!AZ152&gt;Q$195,0,IF('Indicator Data'!AZ152&lt;Q$194,10,(Q$195-'Indicator Data'!AZ152)/(Q$195-Q$194)*10)),1))</f>
        <v>4.3</v>
      </c>
      <c r="R150" s="98">
        <f t="shared" si="21"/>
        <v>6.3</v>
      </c>
      <c r="S150" s="97">
        <f>IF('Indicator Data'!Y152="No data","x",ROUND(IF('Indicator Data'!Y152&gt;S$195,0,IF('Indicator Data'!Y152&lt;S$194,10,(S$195-'Indicator Data'!Y152)/(S$195-S$194)*10)),1))</f>
        <v>9.9</v>
      </c>
      <c r="T150" s="97">
        <f>IF('Indicator Data'!Z152="No data","x",ROUND(IF('Indicator Data'!Z152&gt;T$195,0,IF('Indicator Data'!Z152&lt;T$194,10,(T$195-'Indicator Data'!Z152)/(T$195-T$194)*10)),1))</f>
        <v>4.9000000000000004</v>
      </c>
      <c r="U150" s="97">
        <f>IF('Indicator Data'!AC152="No data","x",ROUND(IF('Indicator Data'!AC152&gt;U$195,0,IF('Indicator Data'!AC152&lt;U$194,10,(U$195-'Indicator Data'!AC152)/(U$195-U$194)*10)),1))</f>
        <v>9.8000000000000007</v>
      </c>
      <c r="V150" s="98">
        <f t="shared" si="22"/>
        <v>8.1999999999999993</v>
      </c>
      <c r="W150" s="99">
        <f t="shared" si="23"/>
        <v>7</v>
      </c>
      <c r="X150" s="16"/>
    </row>
    <row r="151" spans="1:24" s="4" customFormat="1" x14ac:dyDescent="0.25">
      <c r="A151" s="131" t="s">
        <v>280</v>
      </c>
      <c r="B151" s="51" t="s">
        <v>279</v>
      </c>
      <c r="C151" s="97">
        <f>IF('Indicator Data'!AQ153="No data","x",ROUND(IF('Indicator Data'!AQ153&gt;C$195,0,IF('Indicator Data'!AQ153&lt;C$194,10,(C$195-'Indicator Data'!AQ153)/(C$195-C$194)*10)),1))</f>
        <v>4.9000000000000004</v>
      </c>
      <c r="D151" s="98">
        <f t="shared" si="16"/>
        <v>4.9000000000000004</v>
      </c>
      <c r="E151" s="97">
        <f>IF('Indicator Data'!AS153="No data","x",ROUND(IF('Indicator Data'!AS153&gt;E$195,0,IF('Indicator Data'!AS153&lt;E$194,10,(E$195-'Indicator Data'!AS153)/(E$195-E$194)*10)),1))</f>
        <v>5.9</v>
      </c>
      <c r="F151" s="97">
        <f>IF('Indicator Data'!AR153="No data","x",ROUND(IF('Indicator Data'!AR153&gt;F$195,0,IF('Indicator Data'!AR153&lt;F$194,10,(F$195-'Indicator Data'!AR153)/(F$195-F$194)*10)),1))</f>
        <v>5.2</v>
      </c>
      <c r="G151" s="98">
        <f t="shared" si="17"/>
        <v>5.6</v>
      </c>
      <c r="H151" s="99">
        <f t="shared" si="18"/>
        <v>5.3</v>
      </c>
      <c r="I151" s="97">
        <f>IF('Indicator Data'!AU153="No data","x",ROUND(IF('Indicator Data'!AU153^2&gt;I$195,0,IF('Indicator Data'!AU153^2&lt;I$194,10,(I$195-'Indicator Data'!AU153^2)/(I$195-I$194)*10)),1))</f>
        <v>0.4</v>
      </c>
      <c r="J151" s="97">
        <f>IF(OR('Indicator Data'!AT153=0,'Indicator Data'!AT153="No data"),"x",ROUND(IF('Indicator Data'!AT153&gt;J$195,0,IF('Indicator Data'!AT153&lt;J$194,10,(J$195-'Indicator Data'!AT153)/(J$195-J$194)*10)),1))</f>
        <v>0</v>
      </c>
      <c r="K151" s="97">
        <f>IF('Indicator Data'!AV153="No data","x",ROUND(IF('Indicator Data'!AV153&gt;K$195,0,IF('Indicator Data'!AV153&lt;K$194,10,(K$195-'Indicator Data'!AV153)/(K$195-K$194)*10)),1))</f>
        <v>4.7</v>
      </c>
      <c r="L151" s="97">
        <f>IF('Indicator Data'!AW153="No data","x",ROUND(IF('Indicator Data'!AW153&gt;L$195,0,IF('Indicator Data'!AW153&lt;L$194,10,(L$195-'Indicator Data'!AW153)/(L$195-L$194)*10)),1))</f>
        <v>4</v>
      </c>
      <c r="M151" s="98">
        <f t="shared" si="19"/>
        <v>2.2999999999999998</v>
      </c>
      <c r="N151" s="150">
        <f>IF('Indicator Data'!AX153="No data","x",'Indicator Data'!AX153/'Indicator Data'!BD153*100)</f>
        <v>75.463068831465819</v>
      </c>
      <c r="O151" s="97">
        <f t="shared" si="20"/>
        <v>2.5</v>
      </c>
      <c r="P151" s="97">
        <f>IF('Indicator Data'!AY153="No data","x",ROUND(IF('Indicator Data'!AY153&gt;P$195,0,IF('Indicator Data'!AY153&lt;P$194,10,(P$195-'Indicator Data'!AY153)/(P$195-P$194)*10)),1))</f>
        <v>0.4</v>
      </c>
      <c r="Q151" s="97">
        <f>IF('Indicator Data'!AZ153="No data","x",ROUND(IF('Indicator Data'!AZ153&gt;Q$195,0,IF('Indicator Data'!AZ153&lt;Q$194,10,(Q$195-'Indicator Data'!AZ153)/(Q$195-Q$194)*10)),1))</f>
        <v>0.2</v>
      </c>
      <c r="R151" s="98">
        <f t="shared" si="21"/>
        <v>1</v>
      </c>
      <c r="S151" s="97">
        <f>IF('Indicator Data'!Y153="No data","x",ROUND(IF('Indicator Data'!Y153&gt;S$195,0,IF('Indicator Data'!Y153&lt;S$194,10,(S$195-'Indicator Data'!Y153)/(S$195-S$194)*10)),1))</f>
        <v>4.7</v>
      </c>
      <c r="T151" s="97">
        <f>IF('Indicator Data'!Z153="No data","x",ROUND(IF('Indicator Data'!Z153&gt;T$195,0,IF('Indicator Data'!Z153&lt;T$194,10,(T$195-'Indicator Data'!Z153)/(T$195-T$194)*10)),1))</f>
        <v>3.3</v>
      </c>
      <c r="U151" s="97">
        <f>IF('Indicator Data'!AC153="No data","x",ROUND(IF('Indicator Data'!AC153&gt;U$195,0,IF('Indicator Data'!AC153&lt;U$194,10,(U$195-'Indicator Data'!AC153)/(U$195-U$194)*10)),1))</f>
        <v>6.8</v>
      </c>
      <c r="V151" s="98">
        <f t="shared" si="22"/>
        <v>4.9000000000000004</v>
      </c>
      <c r="W151" s="99">
        <f t="shared" si="23"/>
        <v>2.7</v>
      </c>
      <c r="X151" s="16"/>
    </row>
    <row r="152" spans="1:24" s="4" customFormat="1" x14ac:dyDescent="0.25">
      <c r="A152" s="131" t="s">
        <v>282</v>
      </c>
      <c r="B152" s="51" t="s">
        <v>281</v>
      </c>
      <c r="C152" s="97">
        <f>IF('Indicator Data'!AQ154="No data","x",ROUND(IF('Indicator Data'!AQ154&gt;C$195,0,IF('Indicator Data'!AQ154&lt;C$194,10,(C$195-'Indicator Data'!AQ154)/(C$195-C$194)*10)),1))</f>
        <v>4.3</v>
      </c>
      <c r="D152" s="98">
        <f t="shared" si="16"/>
        <v>4.3</v>
      </c>
      <c r="E152" s="97">
        <f>IF('Indicator Data'!AS154="No data","x",ROUND(IF('Indicator Data'!AS154&gt;E$195,0,IF('Indicator Data'!AS154&lt;E$194,10,(E$195-'Indicator Data'!AS154)/(E$195-E$194)*10)),1))</f>
        <v>4.5</v>
      </c>
      <c r="F152" s="97">
        <f>IF('Indicator Data'!AR154="No data","x",ROUND(IF('Indicator Data'!AR154&gt;F$195,0,IF('Indicator Data'!AR154&lt;F$194,10,(F$195-'Indicator Data'!AR154)/(F$195-F$194)*10)),1))</f>
        <v>4.4000000000000004</v>
      </c>
      <c r="G152" s="98">
        <f t="shared" si="17"/>
        <v>4.5</v>
      </c>
      <c r="H152" s="99">
        <f t="shared" si="18"/>
        <v>4.4000000000000004</v>
      </c>
      <c r="I152" s="97">
        <f>IF('Indicator Data'!AU154="No data","x",ROUND(IF('Indicator Data'!AU154^2&gt;I$195,0,IF('Indicator Data'!AU154^2&lt;I$194,10,(I$195-'Indicator Data'!AU154^2)/(I$195-I$194)*10)),1))</f>
        <v>1.7</v>
      </c>
      <c r="J152" s="97">
        <f>IF(OR('Indicator Data'!AT154=0,'Indicator Data'!AT154="No data"),"x",ROUND(IF('Indicator Data'!AT154&gt;J$195,0,IF('Indicator Data'!AT154&lt;J$194,10,(J$195-'Indicator Data'!AT154)/(J$195-J$194)*10)),1))</f>
        <v>0</v>
      </c>
      <c r="K152" s="97">
        <f>IF('Indicator Data'!AV154="No data","x",ROUND(IF('Indicator Data'!AV154&gt;K$195,0,IF('Indicator Data'!AV154&lt;K$194,10,(K$195-'Indicator Data'!AV154)/(K$195-K$194)*10)),1))</f>
        <v>4.5999999999999996</v>
      </c>
      <c r="L152" s="97">
        <f>IF('Indicator Data'!AW154="No data","x",ROUND(IF('Indicator Data'!AW154&gt;L$195,0,IF('Indicator Data'!AW154&lt;L$194,10,(L$195-'Indicator Data'!AW154)/(L$195-L$194)*10)),1))</f>
        <v>1.9</v>
      </c>
      <c r="M152" s="98">
        <f t="shared" si="19"/>
        <v>2.1</v>
      </c>
      <c r="N152" s="150">
        <f>IF('Indicator Data'!AX154="No data","x",'Indicator Data'!AX154/'Indicator Data'!BD154*100)</f>
        <v>82.608695652173907</v>
      </c>
      <c r="O152" s="97">
        <f t="shared" si="20"/>
        <v>1.8</v>
      </c>
      <c r="P152" s="97">
        <f>IF('Indicator Data'!AY154="No data","x",ROUND(IF('Indicator Data'!AY154&gt;P$195,0,IF('Indicator Data'!AY154&lt;P$194,10,(P$195-'Indicator Data'!AY154)/(P$195-P$194)*10)),1))</f>
        <v>0.2</v>
      </c>
      <c r="Q152" s="97">
        <f>IF('Indicator Data'!AZ154="No data","x",ROUND(IF('Indicator Data'!AZ154&gt;Q$195,0,IF('Indicator Data'!AZ154&lt;Q$194,10,(Q$195-'Indicator Data'!AZ154)/(Q$195-Q$194)*10)),1))</f>
        <v>0.9</v>
      </c>
      <c r="R152" s="98">
        <f t="shared" si="21"/>
        <v>1</v>
      </c>
      <c r="S152" s="97">
        <f>IF('Indicator Data'!Y154="No data","x",ROUND(IF('Indicator Data'!Y154&gt;S$195,0,IF('Indicator Data'!Y154&lt;S$194,10,(S$195-'Indicator Data'!Y154)/(S$195-S$194)*10)),1))</f>
        <v>7.3</v>
      </c>
      <c r="T152" s="97">
        <f>IF('Indicator Data'!Z154="No data","x",ROUND(IF('Indicator Data'!Z154&gt;T$195,0,IF('Indicator Data'!Z154&lt;T$194,10,(T$195-'Indicator Data'!Z154)/(T$195-T$194)*10)),1))</f>
        <v>0</v>
      </c>
      <c r="U152" s="97">
        <f>IF('Indicator Data'!AC154="No data","x",ROUND(IF('Indicator Data'!AC154&gt;U$195,0,IF('Indicator Data'!AC154&lt;U$194,10,(U$195-'Indicator Data'!AC154)/(U$195-U$194)*10)),1))</f>
        <v>7</v>
      </c>
      <c r="V152" s="98">
        <f t="shared" si="22"/>
        <v>4.8</v>
      </c>
      <c r="W152" s="99">
        <f t="shared" si="23"/>
        <v>2.6</v>
      </c>
      <c r="X152" s="16"/>
    </row>
    <row r="153" spans="1:24" s="4" customFormat="1" x14ac:dyDescent="0.25">
      <c r="A153" s="131" t="s">
        <v>284</v>
      </c>
      <c r="B153" s="51" t="s">
        <v>283</v>
      </c>
      <c r="C153" s="97">
        <f>IF('Indicator Data'!AQ155="No data","x",ROUND(IF('Indicator Data'!AQ155&gt;C$195,0,IF('Indicator Data'!AQ155&lt;C$194,10,(C$195-'Indicator Data'!AQ155)/(C$195-C$194)*10)),1))</f>
        <v>3.5</v>
      </c>
      <c r="D153" s="98">
        <f t="shared" si="16"/>
        <v>3.5</v>
      </c>
      <c r="E153" s="97">
        <f>IF('Indicator Data'!AS155="No data","x",ROUND(IF('Indicator Data'!AS155&gt;E$195,0,IF('Indicator Data'!AS155&lt;E$194,10,(E$195-'Indicator Data'!AS155)/(E$195-E$194)*10)),1))</f>
        <v>6.9</v>
      </c>
      <c r="F153" s="97">
        <f>IF('Indicator Data'!AR155="No data","x",ROUND(IF('Indicator Data'!AR155&gt;F$195,0,IF('Indicator Data'!AR155&lt;F$194,10,(F$195-'Indicator Data'!AR155)/(F$195-F$194)*10)),1))</f>
        <v>7.3</v>
      </c>
      <c r="G153" s="98">
        <f t="shared" si="17"/>
        <v>7.1</v>
      </c>
      <c r="H153" s="99">
        <f t="shared" si="18"/>
        <v>5.3</v>
      </c>
      <c r="I153" s="97">
        <f>IF('Indicator Data'!AU155="No data","x",ROUND(IF('Indicator Data'!AU155^2&gt;I$195,0,IF('Indicator Data'!AU155^2&lt;I$194,10,(I$195-'Indicator Data'!AU155^2)/(I$195-I$194)*10)),1))</f>
        <v>8.8000000000000007</v>
      </c>
      <c r="J153" s="97">
        <f>IF(OR('Indicator Data'!AT155=0,'Indicator Data'!AT155="No data"),"x",ROUND(IF('Indicator Data'!AT155&gt;J$195,0,IF('Indicator Data'!AT155&lt;J$194,10,(J$195-'Indicator Data'!AT155)/(J$195-J$194)*10)),1))</f>
        <v>8.6</v>
      </c>
      <c r="K153" s="97">
        <f>IF('Indicator Data'!AV155="No data","x",ROUND(IF('Indicator Data'!AV155&gt;K$195,0,IF('Indicator Data'!AV155&lt;K$194,10,(K$195-'Indicator Data'!AV155)/(K$195-K$194)*10)),1))</f>
        <v>9.8000000000000007</v>
      </c>
      <c r="L153" s="97">
        <f>IF('Indicator Data'!AW155="No data","x",ROUND(IF('Indicator Data'!AW155&gt;L$195,0,IF('Indicator Data'!AW155&lt;L$194,10,(L$195-'Indicator Data'!AW155)/(L$195-L$194)*10)),1))</f>
        <v>6.3</v>
      </c>
      <c r="M153" s="98">
        <f t="shared" si="19"/>
        <v>8.4</v>
      </c>
      <c r="N153" s="150">
        <f>IF('Indicator Data'!AX155="No data","x",'Indicator Data'!AX155/'Indicator Data'!BD155*100)</f>
        <v>20.943870427254957</v>
      </c>
      <c r="O153" s="97">
        <f t="shared" si="20"/>
        <v>8</v>
      </c>
      <c r="P153" s="97">
        <f>IF('Indicator Data'!AY155="No data","x",ROUND(IF('Indicator Data'!AY155&gt;P$195,0,IF('Indicator Data'!AY155&lt;P$194,10,(P$195-'Indicator Data'!AY155)/(P$195-P$194)*10)),1))</f>
        <v>9.6</v>
      </c>
      <c r="Q153" s="97">
        <f>IF('Indicator Data'!AZ155="No data","x",ROUND(IF('Indicator Data'!AZ155&gt;Q$195,0,IF('Indicator Data'!AZ155&lt;Q$194,10,(Q$195-'Indicator Data'!AZ155)/(Q$195-Q$194)*10)),1))</f>
        <v>7.5</v>
      </c>
      <c r="R153" s="98">
        <f t="shared" si="21"/>
        <v>8.4</v>
      </c>
      <c r="S153" s="97">
        <f>IF('Indicator Data'!Y155="No data","x",ROUND(IF('Indicator Data'!Y155&gt;S$195,0,IF('Indicator Data'!Y155&lt;S$194,10,(S$195-'Indicator Data'!Y155)/(S$195-S$194)*10)),1))</f>
        <v>9.9</v>
      </c>
      <c r="T153" s="97">
        <f>IF('Indicator Data'!Z155="No data","x",ROUND(IF('Indicator Data'!Z155&gt;T$195,0,IF('Indicator Data'!Z155&lt;T$194,10,(T$195-'Indicator Data'!Z155)/(T$195-T$194)*10)),1))</f>
        <v>5.4</v>
      </c>
      <c r="U153" s="97">
        <f>IF('Indicator Data'!AC155="No data","x",ROUND(IF('Indicator Data'!AC155&gt;U$195,0,IF('Indicator Data'!AC155&lt;U$194,10,(U$195-'Indicator Data'!AC155)/(U$195-U$194)*10)),1))</f>
        <v>9.4</v>
      </c>
      <c r="V153" s="98">
        <f t="shared" si="22"/>
        <v>8.1999999999999993</v>
      </c>
      <c r="W153" s="99">
        <f t="shared" si="23"/>
        <v>8.3000000000000007</v>
      </c>
      <c r="X153" s="16"/>
    </row>
    <row r="154" spans="1:24" s="4" customFormat="1" x14ac:dyDescent="0.25">
      <c r="A154" s="131" t="s">
        <v>286</v>
      </c>
      <c r="B154" s="51" t="s">
        <v>285</v>
      </c>
      <c r="C154" s="97">
        <f>IF('Indicator Data'!AQ156="No data","x",ROUND(IF('Indicator Data'!AQ156&gt;C$195,0,IF('Indicator Data'!AQ156&lt;C$194,10,(C$195-'Indicator Data'!AQ156)/(C$195-C$194)*10)),1))</f>
        <v>1.2</v>
      </c>
      <c r="D154" s="98">
        <f t="shared" si="16"/>
        <v>1.2</v>
      </c>
      <c r="E154" s="97">
        <f>IF('Indicator Data'!AS156="No data","x",ROUND(IF('Indicator Data'!AS156&gt;E$195,0,IF('Indicator Data'!AS156&lt;E$194,10,(E$195-'Indicator Data'!AS156)/(E$195-E$194)*10)),1))</f>
        <v>1.6</v>
      </c>
      <c r="F154" s="97">
        <f>IF('Indicator Data'!AR156="No data","x",ROUND(IF('Indicator Data'!AR156&gt;F$195,0,IF('Indicator Data'!AR156&lt;F$194,10,(F$195-'Indicator Data'!AR156)/(F$195-F$194)*10)),1))</f>
        <v>0.9</v>
      </c>
      <c r="G154" s="98">
        <f t="shared" si="17"/>
        <v>1.3</v>
      </c>
      <c r="H154" s="99">
        <f t="shared" si="18"/>
        <v>1.3</v>
      </c>
      <c r="I154" s="97">
        <f>IF('Indicator Data'!AU156="No data","x",ROUND(IF('Indicator Data'!AU156^2&gt;I$195,0,IF('Indicator Data'!AU156^2&lt;I$194,10,(I$195-'Indicator Data'!AU156^2)/(I$195-I$194)*10)),1))</f>
        <v>0.8</v>
      </c>
      <c r="J154" s="97">
        <f>IF(OR('Indicator Data'!AT156=0,'Indicator Data'!AT156="No data"),"x",ROUND(IF('Indicator Data'!AT156&gt;J$195,0,IF('Indicator Data'!AT156&lt;J$194,10,(J$195-'Indicator Data'!AT156)/(J$195-J$194)*10)),1))</f>
        <v>0</v>
      </c>
      <c r="K154" s="97">
        <f>IF('Indicator Data'!AV156="No data","x",ROUND(IF('Indicator Data'!AV156&gt;K$195,0,IF('Indicator Data'!AV156&lt;K$194,10,(K$195-'Indicator Data'!AV156)/(K$195-K$194)*10)),1))</f>
        <v>1.8</v>
      </c>
      <c r="L154" s="97">
        <f>IF('Indicator Data'!AW156="No data","x",ROUND(IF('Indicator Data'!AW156&gt;L$195,0,IF('Indicator Data'!AW156&lt;L$194,10,(L$195-'Indicator Data'!AW156)/(L$195-L$194)*10)),1))</f>
        <v>2.1</v>
      </c>
      <c r="M154" s="98">
        <f t="shared" si="19"/>
        <v>1.2</v>
      </c>
      <c r="N154" s="150">
        <f>IF('Indicator Data'!AX156="No data","x",'Indicator Data'!AX156/'Indicator Data'!BD156*100)</f>
        <v>800</v>
      </c>
      <c r="O154" s="97">
        <f t="shared" si="20"/>
        <v>0</v>
      </c>
      <c r="P154" s="97">
        <f>IF('Indicator Data'!AY156="No data","x",ROUND(IF('Indicator Data'!AY156&gt;P$195,0,IF('Indicator Data'!AY156&lt;P$194,10,(P$195-'Indicator Data'!AY156)/(P$195-P$194)*10)),1))</f>
        <v>0</v>
      </c>
      <c r="Q154" s="97">
        <f>IF('Indicator Data'!AZ156="No data","x",ROUND(IF('Indicator Data'!AZ156&gt;Q$195,0,IF('Indicator Data'!AZ156&lt;Q$194,10,(Q$195-'Indicator Data'!AZ156)/(Q$195-Q$194)*10)),1))</f>
        <v>0</v>
      </c>
      <c r="R154" s="98">
        <f t="shared" si="21"/>
        <v>0</v>
      </c>
      <c r="S154" s="97">
        <f>IF('Indicator Data'!Y156="No data","x",ROUND(IF('Indicator Data'!Y156&gt;S$195,0,IF('Indicator Data'!Y156&lt;S$194,10,(S$195-'Indicator Data'!Y156)/(S$195-S$194)*10)),1))</f>
        <v>5.0999999999999996</v>
      </c>
      <c r="T154" s="97">
        <f>IF('Indicator Data'!Z156="No data","x",ROUND(IF('Indicator Data'!Z156&gt;T$195,0,IF('Indicator Data'!Z156&lt;T$194,10,(T$195-'Indicator Data'!Z156)/(T$195-T$194)*10)),1))</f>
        <v>1</v>
      </c>
      <c r="U154" s="97">
        <f>IF('Indicator Data'!AC156="No data","x",ROUND(IF('Indicator Data'!AC156&gt;U$195,0,IF('Indicator Data'!AC156&lt;U$194,10,(U$195-'Indicator Data'!AC156)/(U$195-U$194)*10)),1))</f>
        <v>0</v>
      </c>
      <c r="V154" s="98">
        <f t="shared" si="22"/>
        <v>2</v>
      </c>
      <c r="W154" s="99">
        <f t="shared" si="23"/>
        <v>1.1000000000000001</v>
      </c>
      <c r="X154" s="16"/>
    </row>
    <row r="155" spans="1:24" s="4" customFormat="1" x14ac:dyDescent="0.25">
      <c r="A155" s="131" t="s">
        <v>288</v>
      </c>
      <c r="B155" s="51" t="s">
        <v>287</v>
      </c>
      <c r="C155" s="97">
        <f>IF('Indicator Data'!AQ157="No data","x",ROUND(IF('Indicator Data'!AQ157&gt;C$195,0,IF('Indicator Data'!AQ157&lt;C$194,10,(C$195-'Indicator Data'!AQ157)/(C$195-C$194)*10)),1))</f>
        <v>3.4</v>
      </c>
      <c r="D155" s="98">
        <f t="shared" si="16"/>
        <v>3.4</v>
      </c>
      <c r="E155" s="97">
        <f>IF('Indicator Data'!AS157="No data","x",ROUND(IF('Indicator Data'!AS157&gt;E$195,0,IF('Indicator Data'!AS157&lt;E$194,10,(E$195-'Indicator Data'!AS157)/(E$195-E$194)*10)),1))</f>
        <v>5</v>
      </c>
      <c r="F155" s="97">
        <f>IF('Indicator Data'!AR157="No data","x",ROUND(IF('Indicator Data'!AR157&gt;F$195,0,IF('Indicator Data'!AR157&lt;F$194,10,(F$195-'Indicator Data'!AR157)/(F$195-F$194)*10)),1))</f>
        <v>3.4</v>
      </c>
      <c r="G155" s="98">
        <f t="shared" si="17"/>
        <v>4.2</v>
      </c>
      <c r="H155" s="99">
        <f t="shared" si="18"/>
        <v>3.8</v>
      </c>
      <c r="I155" s="97" t="str">
        <f>IF('Indicator Data'!AU157="No data","x",ROUND(IF('Indicator Data'!AU157^2&gt;I$195,0,IF('Indicator Data'!AU157^2&lt;I$194,10,(I$195-'Indicator Data'!AU157^2)/(I$195-I$194)*10)),1))</f>
        <v>x</v>
      </c>
      <c r="J155" s="97">
        <f>IF(OR('Indicator Data'!AT157=0,'Indicator Data'!AT157="No data"),"x",ROUND(IF('Indicator Data'!AT157&gt;J$195,0,IF('Indicator Data'!AT157&lt;J$194,10,(J$195-'Indicator Data'!AT157)/(J$195-J$194)*10)),1))</f>
        <v>0</v>
      </c>
      <c r="K155" s="97">
        <f>IF('Indicator Data'!AV157="No data","x",ROUND(IF('Indicator Data'!AV157&gt;K$195,0,IF('Indicator Data'!AV157&lt;K$194,10,(K$195-'Indicator Data'!AV157)/(K$195-K$194)*10)),1))</f>
        <v>2</v>
      </c>
      <c r="L155" s="97">
        <f>IF('Indicator Data'!AW157="No data","x",ROUND(IF('Indicator Data'!AW157&gt;L$195,0,IF('Indicator Data'!AW157&lt;L$194,10,(L$195-'Indicator Data'!AW157)/(L$195-L$194)*10)),1))</f>
        <v>4.3</v>
      </c>
      <c r="M155" s="98">
        <f t="shared" si="19"/>
        <v>2.1</v>
      </c>
      <c r="N155" s="150">
        <f>IF('Indicator Data'!AX157="No data","x",'Indicator Data'!AX157/'Indicator Data'!BD157*100)</f>
        <v>174.67975378472801</v>
      </c>
      <c r="O155" s="97">
        <f t="shared" si="20"/>
        <v>0</v>
      </c>
      <c r="P155" s="97">
        <f>IF('Indicator Data'!AY157="No data","x",ROUND(IF('Indicator Data'!AY157&gt;P$195,0,IF('Indicator Data'!AY157&lt;P$194,10,(P$195-'Indicator Data'!AY157)/(P$195-P$194)*10)),1))</f>
        <v>0.1</v>
      </c>
      <c r="Q155" s="97">
        <f>IF('Indicator Data'!AZ157="No data","x",ROUND(IF('Indicator Data'!AZ157&gt;Q$195,0,IF('Indicator Data'!AZ157&lt;Q$194,10,(Q$195-'Indicator Data'!AZ157)/(Q$195-Q$194)*10)),1))</f>
        <v>0</v>
      </c>
      <c r="R155" s="98">
        <f t="shared" si="21"/>
        <v>0</v>
      </c>
      <c r="S155" s="97">
        <f>IF('Indicator Data'!Y157="No data","x",ROUND(IF('Indicator Data'!Y157&gt;S$195,0,IF('Indicator Data'!Y157&lt;S$194,10,(S$195-'Indicator Data'!Y157)/(S$195-S$194)*10)),1))</f>
        <v>1.7</v>
      </c>
      <c r="T155" s="97">
        <f>IF('Indicator Data'!Z157="No data","x",ROUND(IF('Indicator Data'!Z157&gt;T$195,0,IF('Indicator Data'!Z157&lt;T$194,10,(T$195-'Indicator Data'!Z157)/(T$195-T$194)*10)),1))</f>
        <v>0.5</v>
      </c>
      <c r="U155" s="97">
        <f>IF('Indicator Data'!AC157="No data","x",ROUND(IF('Indicator Data'!AC157&gt;U$195,0,IF('Indicator Data'!AC157&lt;U$194,10,(U$195-'Indicator Data'!AC157)/(U$195-U$194)*10)),1))</f>
        <v>2.9</v>
      </c>
      <c r="V155" s="98">
        <f t="shared" si="22"/>
        <v>1.7</v>
      </c>
      <c r="W155" s="99">
        <f t="shared" si="23"/>
        <v>1.3</v>
      </c>
      <c r="X155" s="16"/>
    </row>
    <row r="156" spans="1:24" s="4" customFormat="1" x14ac:dyDescent="0.25">
      <c r="A156" s="131" t="s">
        <v>290</v>
      </c>
      <c r="B156" s="51" t="s">
        <v>289</v>
      </c>
      <c r="C156" s="97">
        <f>IF('Indicator Data'!AQ158="No data","x",ROUND(IF('Indicator Data'!AQ158&gt;C$195,0,IF('Indicator Data'!AQ158&lt;C$194,10,(C$195-'Indicator Data'!AQ158)/(C$195-C$194)*10)),1))</f>
        <v>0.9</v>
      </c>
      <c r="D156" s="98">
        <f t="shared" si="16"/>
        <v>0.9</v>
      </c>
      <c r="E156" s="97">
        <f>IF('Indicator Data'!AS158="No data","x",ROUND(IF('Indicator Data'!AS158&gt;E$195,0,IF('Indicator Data'!AS158&lt;E$194,10,(E$195-'Indicator Data'!AS158)/(E$195-E$194)*10)),1))</f>
        <v>4.2</v>
      </c>
      <c r="F156" s="97">
        <f>IF('Indicator Data'!AR158="No data","x",ROUND(IF('Indicator Data'!AR158&gt;F$195,0,IF('Indicator Data'!AR158&lt;F$194,10,(F$195-'Indicator Data'!AR158)/(F$195-F$194)*10)),1))</f>
        <v>3</v>
      </c>
      <c r="G156" s="98">
        <f t="shared" si="17"/>
        <v>3.6</v>
      </c>
      <c r="H156" s="99">
        <f t="shared" si="18"/>
        <v>2.2999999999999998</v>
      </c>
      <c r="I156" s="97">
        <f>IF('Indicator Data'!AU158="No data","x",ROUND(IF('Indicator Data'!AU158^2&gt;I$195,0,IF('Indicator Data'!AU158^2&lt;I$194,10,(I$195-'Indicator Data'!AU158^2)/(I$195-I$194)*10)),1))</f>
        <v>0.1</v>
      </c>
      <c r="J156" s="97">
        <f>IF(OR('Indicator Data'!AT158=0,'Indicator Data'!AT158="No data"),"x",ROUND(IF('Indicator Data'!AT158&gt;J$195,0,IF('Indicator Data'!AT158&lt;J$194,10,(J$195-'Indicator Data'!AT158)/(J$195-J$194)*10)),1))</f>
        <v>0</v>
      </c>
      <c r="K156" s="97">
        <f>IF('Indicator Data'!AV158="No data","x",ROUND(IF('Indicator Data'!AV158&gt;K$195,0,IF('Indicator Data'!AV158&lt;K$194,10,(K$195-'Indicator Data'!AV158)/(K$195-K$194)*10)),1))</f>
        <v>2.8</v>
      </c>
      <c r="L156" s="97">
        <f>IF('Indicator Data'!AW158="No data","x",ROUND(IF('Indicator Data'!AW158&gt;L$195,0,IF('Indicator Data'!AW158&lt;L$194,10,(L$195-'Indicator Data'!AW158)/(L$195-L$194)*10)),1))</f>
        <v>4.5</v>
      </c>
      <c r="M156" s="98">
        <f t="shared" si="19"/>
        <v>1.9</v>
      </c>
      <c r="N156" s="150">
        <f>IF('Indicator Data'!AX158="No data","x",'Indicator Data'!AX158/'Indicator Data'!BD158*100)</f>
        <v>178.74875868917576</v>
      </c>
      <c r="O156" s="97">
        <f t="shared" si="20"/>
        <v>0</v>
      </c>
      <c r="P156" s="97">
        <f>IF('Indicator Data'!AY158="No data","x",ROUND(IF('Indicator Data'!AY158&gt;P$195,0,IF('Indicator Data'!AY158&lt;P$194,10,(P$195-'Indicator Data'!AY158)/(P$195-P$194)*10)),1))</f>
        <v>0.1</v>
      </c>
      <c r="Q156" s="97">
        <f>IF('Indicator Data'!AZ158="No data","x",ROUND(IF('Indicator Data'!AZ158&gt;Q$195,0,IF('Indicator Data'!AZ158&lt;Q$194,10,(Q$195-'Indicator Data'!AZ158)/(Q$195-Q$194)*10)),1))</f>
        <v>0.1</v>
      </c>
      <c r="R156" s="98">
        <f t="shared" si="21"/>
        <v>0.1</v>
      </c>
      <c r="S156" s="97">
        <f>IF('Indicator Data'!Y158="No data","x",ROUND(IF('Indicator Data'!Y158&gt;S$195,0,IF('Indicator Data'!Y158&lt;S$194,10,(S$195-'Indicator Data'!Y158)/(S$195-S$194)*10)),1))</f>
        <v>3.7</v>
      </c>
      <c r="T156" s="97">
        <f>IF('Indicator Data'!Z158="No data","x",ROUND(IF('Indicator Data'!Z158&gt;T$195,0,IF('Indicator Data'!Z158&lt;T$194,10,(T$195-'Indicator Data'!Z158)/(T$195-T$194)*10)),1))</f>
        <v>1.3</v>
      </c>
      <c r="U156" s="97">
        <f>IF('Indicator Data'!AC158="No data","x",ROUND(IF('Indicator Data'!AC158&gt;U$195,0,IF('Indicator Data'!AC158&lt;U$194,10,(U$195-'Indicator Data'!AC158)/(U$195-U$194)*10)),1))</f>
        <v>1.4</v>
      </c>
      <c r="V156" s="98">
        <f t="shared" si="22"/>
        <v>2.1</v>
      </c>
      <c r="W156" s="99">
        <f t="shared" si="23"/>
        <v>1.4</v>
      </c>
      <c r="X156" s="16"/>
    </row>
    <row r="157" spans="1:24" s="4" customFormat="1" x14ac:dyDescent="0.25">
      <c r="A157" s="131" t="s">
        <v>292</v>
      </c>
      <c r="B157" s="51" t="s">
        <v>291</v>
      </c>
      <c r="C157" s="97">
        <f>IF('Indicator Data'!AQ159="No data","x",ROUND(IF('Indicator Data'!AQ159&gt;C$195,0,IF('Indicator Data'!AQ159&lt;C$194,10,(C$195-'Indicator Data'!AQ159)/(C$195-C$194)*10)),1))</f>
        <v>6.6</v>
      </c>
      <c r="D157" s="98">
        <f t="shared" si="16"/>
        <v>6.6</v>
      </c>
      <c r="E157" s="97" t="str">
        <f>IF('Indicator Data'!AS159="No data","x",ROUND(IF('Indicator Data'!AS159&gt;E$195,0,IF('Indicator Data'!AS159&lt;E$194,10,(E$195-'Indicator Data'!AS159)/(E$195-E$194)*10)),1))</f>
        <v>x</v>
      </c>
      <c r="F157" s="97">
        <f>IF('Indicator Data'!AR159="No data","x",ROUND(IF('Indicator Data'!AR159&gt;F$195,0,IF('Indicator Data'!AR159&lt;F$194,10,(F$195-'Indicator Data'!AR159)/(F$195-F$194)*10)),1))</f>
        <v>6.7</v>
      </c>
      <c r="G157" s="98">
        <f t="shared" si="17"/>
        <v>6.7</v>
      </c>
      <c r="H157" s="99">
        <f t="shared" si="18"/>
        <v>6.7</v>
      </c>
      <c r="I157" s="97" t="str">
        <f>IF('Indicator Data'!AU159="No data","x",ROUND(IF('Indicator Data'!AU159^2&gt;I$195,0,IF('Indicator Data'!AU159^2&lt;I$194,10,(I$195-'Indicator Data'!AU159^2)/(I$195-I$194)*10)),1))</f>
        <v>x</v>
      </c>
      <c r="J157" s="97">
        <f>IF(OR('Indicator Data'!AT159=0,'Indicator Data'!AT159="No data"),"x",ROUND(IF('Indicator Data'!AT159&gt;J$195,0,IF('Indicator Data'!AT159&lt;J$194,10,(J$195-'Indicator Data'!AT159)/(J$195-J$194)*10)),1))</f>
        <v>7.7</v>
      </c>
      <c r="K157" s="97">
        <f>IF('Indicator Data'!AV159="No data","x",ROUND(IF('Indicator Data'!AV159&gt;K$195,0,IF('Indicator Data'!AV159&lt;K$194,10,(K$195-'Indicator Data'!AV159)/(K$195-K$194)*10)),1))</f>
        <v>9.1</v>
      </c>
      <c r="L157" s="97">
        <f>IF('Indicator Data'!AW159="No data","x",ROUND(IF('Indicator Data'!AW159&gt;L$195,0,IF('Indicator Data'!AW159&lt;L$194,10,(L$195-'Indicator Data'!AW159)/(L$195-L$194)*10)),1))</f>
        <v>6.9</v>
      </c>
      <c r="M157" s="98">
        <f t="shared" si="19"/>
        <v>7.9</v>
      </c>
      <c r="N157" s="150">
        <f>IF('Indicator Data'!AX159="No data","x",'Indicator Data'!AX159/'Indicator Data'!BD159*100)</f>
        <v>3.5727045373347623</v>
      </c>
      <c r="O157" s="97">
        <f t="shared" si="20"/>
        <v>9.6999999999999993</v>
      </c>
      <c r="P157" s="97">
        <f>IF('Indicator Data'!AY159="No data","x",ROUND(IF('Indicator Data'!AY159&gt;P$195,0,IF('Indicator Data'!AY159&lt;P$194,10,(P$195-'Indicator Data'!AY159)/(P$195-P$194)*10)),1))</f>
        <v>7.8</v>
      </c>
      <c r="Q157" s="97">
        <f>IF('Indicator Data'!AZ159="No data","x",ROUND(IF('Indicator Data'!AZ159&gt;Q$195,0,IF('Indicator Data'!AZ159&lt;Q$194,10,(Q$195-'Indicator Data'!AZ159)/(Q$195-Q$194)*10)),1))</f>
        <v>3.8</v>
      </c>
      <c r="R157" s="98">
        <f t="shared" si="21"/>
        <v>7.1</v>
      </c>
      <c r="S157" s="97">
        <f>IF('Indicator Data'!Y159="No data","x",ROUND(IF('Indicator Data'!Y159&gt;S$195,0,IF('Indicator Data'!Y159&lt;S$194,10,(S$195-'Indicator Data'!Y159)/(S$195-S$194)*10)),1))</f>
        <v>9.4</v>
      </c>
      <c r="T157" s="97">
        <f>IF('Indicator Data'!Z159="No data","x",ROUND(IF('Indicator Data'!Z159&gt;T$195,0,IF('Indicator Data'!Z159&lt;T$194,10,(T$195-'Indicator Data'!Z159)/(T$195-T$194)*10)),1))</f>
        <v>1.5</v>
      </c>
      <c r="U157" s="97">
        <f>IF('Indicator Data'!AC159="No data","x",ROUND(IF('Indicator Data'!AC159&gt;U$195,0,IF('Indicator Data'!AC159&lt;U$194,10,(U$195-'Indicator Data'!AC159)/(U$195-U$194)*10)),1))</f>
        <v>9.8000000000000007</v>
      </c>
      <c r="V157" s="98">
        <f t="shared" si="22"/>
        <v>6.9</v>
      </c>
      <c r="W157" s="99">
        <f t="shared" si="23"/>
        <v>7.3</v>
      </c>
      <c r="X157" s="16"/>
    </row>
    <row r="158" spans="1:24" s="4" customFormat="1" x14ac:dyDescent="0.25">
      <c r="A158" s="131" t="s">
        <v>294</v>
      </c>
      <c r="B158" s="51" t="s">
        <v>293</v>
      </c>
      <c r="C158" s="97" t="str">
        <f>IF('Indicator Data'!AQ160="No data","x",ROUND(IF('Indicator Data'!AQ160&gt;C$195,0,IF('Indicator Data'!AQ160&lt;C$194,10,(C$195-'Indicator Data'!AQ160)/(C$195-C$194)*10)),1))</f>
        <v>x</v>
      </c>
      <c r="D158" s="98" t="str">
        <f t="shared" si="16"/>
        <v>x</v>
      </c>
      <c r="E158" s="97">
        <f>IF('Indicator Data'!AS160="No data","x",ROUND(IF('Indicator Data'!AS160&gt;E$195,0,IF('Indicator Data'!AS160&lt;E$194,10,(E$195-'Indicator Data'!AS160)/(E$195-E$194)*10)),1))</f>
        <v>9.1999999999999993</v>
      </c>
      <c r="F158" s="97">
        <f>IF('Indicator Data'!AR160="No data","x",ROUND(IF('Indicator Data'!AR160&gt;F$195,0,IF('Indicator Data'!AR160&lt;F$194,10,(F$195-'Indicator Data'!AR160)/(F$195-F$194)*10)),1))</f>
        <v>9.4</v>
      </c>
      <c r="G158" s="98">
        <f t="shared" si="17"/>
        <v>9.3000000000000007</v>
      </c>
      <c r="H158" s="99">
        <f t="shared" si="18"/>
        <v>9.3000000000000007</v>
      </c>
      <c r="I158" s="97" t="str">
        <f>IF('Indicator Data'!AU160="No data","x",ROUND(IF('Indicator Data'!AU160^2&gt;I$195,0,IF('Indicator Data'!AU160^2&lt;I$194,10,(I$195-'Indicator Data'!AU160^2)/(I$195-I$194)*10)),1))</f>
        <v>x</v>
      </c>
      <c r="J158" s="97">
        <f>IF(OR('Indicator Data'!AT160=0,'Indicator Data'!AT160="No data"),"x",ROUND(IF('Indicator Data'!AT160&gt;J$195,0,IF('Indicator Data'!AT160&lt;J$194,10,(J$195-'Indicator Data'!AT160)/(J$195-J$194)*10)),1))</f>
        <v>6.7</v>
      </c>
      <c r="K158" s="97">
        <f>IF('Indicator Data'!AV160="No data","x",ROUND(IF('Indicator Data'!AV160&gt;K$195,0,IF('Indicator Data'!AV160&lt;K$194,10,(K$195-'Indicator Data'!AV160)/(K$195-K$194)*10)),1))</f>
        <v>9.8000000000000007</v>
      </c>
      <c r="L158" s="97">
        <f>IF('Indicator Data'!AW160="No data","x",ROUND(IF('Indicator Data'!AW160&gt;L$195,0,IF('Indicator Data'!AW160&lt;L$194,10,(L$195-'Indicator Data'!AW160)/(L$195-L$194)*10)),1))</f>
        <v>7.6</v>
      </c>
      <c r="M158" s="98">
        <f t="shared" si="19"/>
        <v>8</v>
      </c>
      <c r="N158" s="150">
        <f>IF('Indicator Data'!AX160="No data","x",'Indicator Data'!AX160/'Indicator Data'!BD160*100)</f>
        <v>30.28660694360315</v>
      </c>
      <c r="O158" s="97">
        <f t="shared" si="20"/>
        <v>7</v>
      </c>
      <c r="P158" s="97">
        <f>IF('Indicator Data'!AY160="No data","x",ROUND(IF('Indicator Data'!AY160&gt;P$195,0,IF('Indicator Data'!AY160&lt;P$194,10,(P$195-'Indicator Data'!AY160)/(P$195-P$194)*10)),1))</f>
        <v>8.5</v>
      </c>
      <c r="Q158" s="97">
        <f>IF('Indicator Data'!AZ160="No data","x",ROUND(IF('Indicator Data'!AZ160&gt;Q$195,0,IF('Indicator Data'!AZ160&lt;Q$194,10,(Q$195-'Indicator Data'!AZ160)/(Q$195-Q$194)*10)),1))</f>
        <v>10</v>
      </c>
      <c r="R158" s="98">
        <f t="shared" si="21"/>
        <v>8.5</v>
      </c>
      <c r="S158" s="97">
        <f>IF('Indicator Data'!Y160="No data","x",ROUND(IF('Indicator Data'!Y160&gt;S$195,0,IF('Indicator Data'!Y160&lt;S$194,10,(S$195-'Indicator Data'!Y160)/(S$195-S$194)*10)),1))</f>
        <v>9.9</v>
      </c>
      <c r="T158" s="97">
        <f>IF('Indicator Data'!Z160="No data","x",ROUND(IF('Indicator Data'!Z160&gt;T$195,0,IF('Indicator Data'!Z160&lt;T$194,10,(T$195-'Indicator Data'!Z160)/(T$195-T$194)*10)),1))</f>
        <v>10</v>
      </c>
      <c r="U158" s="97" t="str">
        <f>IF('Indicator Data'!AC160="No data","x",ROUND(IF('Indicator Data'!AC160&gt;U$195,0,IF('Indicator Data'!AC160&lt;U$194,10,(U$195-'Indicator Data'!AC160)/(U$195-U$194)*10)),1))</f>
        <v>x</v>
      </c>
      <c r="V158" s="98">
        <f t="shared" si="22"/>
        <v>10</v>
      </c>
      <c r="W158" s="99">
        <f t="shared" si="23"/>
        <v>8.8000000000000007</v>
      </c>
      <c r="X158" s="16"/>
    </row>
    <row r="159" spans="1:24" s="4" customFormat="1" x14ac:dyDescent="0.25">
      <c r="A159" s="131" t="s">
        <v>296</v>
      </c>
      <c r="B159" s="51" t="s">
        <v>295</v>
      </c>
      <c r="C159" s="97">
        <f>IF('Indicator Data'!AQ161="No data","x",ROUND(IF('Indicator Data'!AQ161&gt;C$195,0,IF('Indicator Data'!AQ161&lt;C$194,10,(C$195-'Indicator Data'!AQ161)/(C$195-C$194)*10)),1))</f>
        <v>3.9</v>
      </c>
      <c r="D159" s="98">
        <f t="shared" si="16"/>
        <v>3.9</v>
      </c>
      <c r="E159" s="97">
        <f>IF('Indicator Data'!AS161="No data","x",ROUND(IF('Indicator Data'!AS161&gt;E$195,0,IF('Indicator Data'!AS161&lt;E$194,10,(E$195-'Indicator Data'!AS161)/(E$195-E$194)*10)),1))</f>
        <v>5.6</v>
      </c>
      <c r="F159" s="97">
        <f>IF('Indicator Data'!AR161="No data","x",ROUND(IF('Indicator Data'!AR161&gt;F$195,0,IF('Indicator Data'!AR161&lt;F$194,10,(F$195-'Indicator Data'!AR161)/(F$195-F$194)*10)),1))</f>
        <v>4.0999999999999996</v>
      </c>
      <c r="G159" s="98">
        <f t="shared" si="17"/>
        <v>4.9000000000000004</v>
      </c>
      <c r="H159" s="99">
        <f t="shared" si="18"/>
        <v>4.4000000000000004</v>
      </c>
      <c r="I159" s="97">
        <f>IF('Indicator Data'!AU161="No data","x",ROUND(IF('Indicator Data'!AU161^2&gt;I$195,0,IF('Indicator Data'!AU161^2&lt;I$194,10,(I$195-'Indicator Data'!AU161^2)/(I$195-I$194)*10)),1))</f>
        <v>1.3</v>
      </c>
      <c r="J159" s="97">
        <f>IF(OR('Indicator Data'!AT161=0,'Indicator Data'!AT161="No data"),"x",ROUND(IF('Indicator Data'!AT161&gt;J$195,0,IF('Indicator Data'!AT161&lt;J$194,10,(J$195-'Indicator Data'!AT161)/(J$195-J$194)*10)),1))</f>
        <v>1.5</v>
      </c>
      <c r="K159" s="97">
        <f>IF('Indicator Data'!AV161="No data","x",ROUND(IF('Indicator Data'!AV161&gt;K$195,0,IF('Indicator Data'!AV161&lt;K$194,10,(K$195-'Indicator Data'!AV161)/(K$195-K$194)*10)),1))</f>
        <v>5.0999999999999996</v>
      </c>
      <c r="L159" s="97">
        <f>IF('Indicator Data'!AW161="No data","x",ROUND(IF('Indicator Data'!AW161&gt;L$195,0,IF('Indicator Data'!AW161&lt;L$194,10,(L$195-'Indicator Data'!AW161)/(L$195-L$194)*10)),1))</f>
        <v>2.6</v>
      </c>
      <c r="M159" s="98">
        <f t="shared" si="19"/>
        <v>2.6</v>
      </c>
      <c r="N159" s="150">
        <f>IF('Indicator Data'!AX161="No data","x",'Indicator Data'!AX161/'Indicator Data'!BD161*100)</f>
        <v>24.73023436018762</v>
      </c>
      <c r="O159" s="97">
        <f t="shared" si="20"/>
        <v>7.6</v>
      </c>
      <c r="P159" s="97">
        <f>IF('Indicator Data'!AY161="No data","x",ROUND(IF('Indicator Data'!AY161&gt;P$195,0,IF('Indicator Data'!AY161&lt;P$194,10,(P$195-'Indicator Data'!AY161)/(P$195-P$194)*10)),1))</f>
        <v>3.7</v>
      </c>
      <c r="Q159" s="97">
        <f>IF('Indicator Data'!AZ161="No data","x",ROUND(IF('Indicator Data'!AZ161&gt;Q$195,0,IF('Indicator Data'!AZ161&lt;Q$194,10,(Q$195-'Indicator Data'!AZ161)/(Q$195-Q$194)*10)),1))</f>
        <v>1.4</v>
      </c>
      <c r="R159" s="98">
        <f t="shared" si="21"/>
        <v>4.2</v>
      </c>
      <c r="S159" s="97">
        <f>IF('Indicator Data'!Y161="No data","x",ROUND(IF('Indicator Data'!Y161&gt;S$195,0,IF('Indicator Data'!Y161&lt;S$194,10,(S$195-'Indicator Data'!Y161)/(S$195-S$194)*10)),1))</f>
        <v>8.1</v>
      </c>
      <c r="T159" s="97">
        <f>IF('Indicator Data'!Z161="No data","x",ROUND(IF('Indicator Data'!Z161&gt;T$195,0,IF('Indicator Data'!Z161&lt;T$194,10,(T$195-'Indicator Data'!Z161)/(T$195-T$194)*10)),1))</f>
        <v>7.4</v>
      </c>
      <c r="U159" s="97">
        <f>IF('Indicator Data'!AC161="No data","x",ROUND(IF('Indicator Data'!AC161&gt;U$195,0,IF('Indicator Data'!AC161&lt;U$194,10,(U$195-'Indicator Data'!AC161)/(U$195-U$194)*10)),1))</f>
        <v>6.4</v>
      </c>
      <c r="V159" s="98">
        <f t="shared" si="22"/>
        <v>7.3</v>
      </c>
      <c r="W159" s="99">
        <f t="shared" si="23"/>
        <v>4.7</v>
      </c>
      <c r="X159" s="16"/>
    </row>
    <row r="160" spans="1:24" s="4" customFormat="1" x14ac:dyDescent="0.25">
      <c r="A160" s="131" t="s">
        <v>299</v>
      </c>
      <c r="B160" s="51" t="s">
        <v>298</v>
      </c>
      <c r="C160" s="97" t="str">
        <f>IF('Indicator Data'!AQ162="No data","x",ROUND(IF('Indicator Data'!AQ162&gt;C$195,0,IF('Indicator Data'!AQ162&lt;C$194,10,(C$195-'Indicator Data'!AQ162)/(C$195-C$194)*10)),1))</f>
        <v>x</v>
      </c>
      <c r="D160" s="98" t="str">
        <f t="shared" si="16"/>
        <v>x</v>
      </c>
      <c r="E160" s="97">
        <f>IF('Indicator Data'!AS162="No data","x",ROUND(IF('Indicator Data'!AS162&gt;E$195,0,IF('Indicator Data'!AS162&lt;E$194,10,(E$195-'Indicator Data'!AS162)/(E$195-E$194)*10)),1))</f>
        <v>8.5</v>
      </c>
      <c r="F160" s="97">
        <f>IF('Indicator Data'!AR162="No data","x",ROUND(IF('Indicator Data'!AR162&gt;F$195,0,IF('Indicator Data'!AR162&lt;F$194,10,(F$195-'Indicator Data'!AR162)/(F$195-F$194)*10)),1))</f>
        <v>8</v>
      </c>
      <c r="G160" s="98">
        <f t="shared" si="17"/>
        <v>8.3000000000000007</v>
      </c>
      <c r="H160" s="99">
        <f t="shared" si="18"/>
        <v>8.3000000000000007</v>
      </c>
      <c r="I160" s="97" t="str">
        <f>IF('Indicator Data'!AU162="No data","x",ROUND(IF('Indicator Data'!AU162^2&gt;I$195,0,IF('Indicator Data'!AU162^2&lt;I$194,10,(I$195-'Indicator Data'!AU162^2)/(I$195-I$194)*10)),1))</f>
        <v>x</v>
      </c>
      <c r="J160" s="97">
        <f>IF(OR('Indicator Data'!AT162=0,'Indicator Data'!AT162="No data"),"x",ROUND(IF('Indicator Data'!AT162&gt;J$195,0,IF('Indicator Data'!AT162&lt;J$194,10,(J$195-'Indicator Data'!AT162)/(J$195-J$194)*10)),1))</f>
        <v>9.5</v>
      </c>
      <c r="K160" s="97">
        <f>IF('Indicator Data'!AV162="No data","x",ROUND(IF('Indicator Data'!AV162&gt;K$195,0,IF('Indicator Data'!AV162&lt;K$194,10,(K$195-'Indicator Data'!AV162)/(K$195-K$194)*10)),1))</f>
        <v>8.4</v>
      </c>
      <c r="L160" s="97">
        <f>IF('Indicator Data'!AW162="No data","x",ROUND(IF('Indicator Data'!AW162&gt;L$195,0,IF('Indicator Data'!AW162&lt;L$194,10,(L$195-'Indicator Data'!AW162)/(L$195-L$194)*10)),1))</f>
        <v>9</v>
      </c>
      <c r="M160" s="98">
        <f t="shared" si="19"/>
        <v>9</v>
      </c>
      <c r="N160" s="150">
        <f>IF('Indicator Data'!AX162="No data","x",'Indicator Data'!AX162/'Indicator Data'!BD162*100)</f>
        <v>6.052808425509328</v>
      </c>
      <c r="O160" s="97">
        <f t="shared" si="20"/>
        <v>9.5</v>
      </c>
      <c r="P160" s="97">
        <f>IF('Indicator Data'!AY162="No data","x",ROUND(IF('Indicator Data'!AY162&gt;P$195,0,IF('Indicator Data'!AY162&lt;P$194,10,(P$195-'Indicator Data'!AY162)/(P$195-P$194)*10)),1))</f>
        <v>10</v>
      </c>
      <c r="Q160" s="97">
        <f>IF('Indicator Data'!AZ162="No data","x",ROUND(IF('Indicator Data'!AZ162&gt;Q$195,0,IF('Indicator Data'!AZ162&lt;Q$194,10,(Q$195-'Indicator Data'!AZ162)/(Q$195-Q$194)*10)),1))</f>
        <v>8.3000000000000007</v>
      </c>
      <c r="R160" s="98">
        <f t="shared" si="21"/>
        <v>9.3000000000000007</v>
      </c>
      <c r="S160" s="97" t="str">
        <f>IF('Indicator Data'!Y162="No data","x",ROUND(IF('Indicator Data'!Y162&gt;S$195,0,IF('Indicator Data'!Y162&lt;S$194,10,(S$195-'Indicator Data'!Y162)/(S$195-S$194)*10)),1))</f>
        <v>x</v>
      </c>
      <c r="T160" s="97">
        <f>IF('Indicator Data'!Z162="No data","x",ROUND(IF('Indicator Data'!Z162&gt;T$195,0,IF('Indicator Data'!Z162&lt;T$194,10,(T$195-'Indicator Data'!Z162)/(T$195-T$194)*10)),1))</f>
        <v>10</v>
      </c>
      <c r="U160" s="97">
        <f>IF('Indicator Data'!AC162="No data","x",ROUND(IF('Indicator Data'!AC162&gt;U$195,0,IF('Indicator Data'!AC162&lt;U$194,10,(U$195-'Indicator Data'!AC162)/(U$195-U$194)*10)),1))</f>
        <v>10</v>
      </c>
      <c r="V160" s="98">
        <f t="shared" si="22"/>
        <v>10</v>
      </c>
      <c r="W160" s="99">
        <f t="shared" si="23"/>
        <v>9.4</v>
      </c>
      <c r="X160" s="16"/>
    </row>
    <row r="161" spans="1:24" s="4" customFormat="1" x14ac:dyDescent="0.25">
      <c r="A161" s="131" t="s">
        <v>301</v>
      </c>
      <c r="B161" s="51" t="s">
        <v>300</v>
      </c>
      <c r="C161" s="97">
        <f>IF('Indicator Data'!AQ163="No data","x",ROUND(IF('Indicator Data'!AQ163&gt;C$195,0,IF('Indicator Data'!AQ163&lt;C$194,10,(C$195-'Indicator Data'!AQ163)/(C$195-C$194)*10)),1))</f>
        <v>2.2000000000000002</v>
      </c>
      <c r="D161" s="98">
        <f t="shared" si="16"/>
        <v>2.2000000000000002</v>
      </c>
      <c r="E161" s="97">
        <f>IF('Indicator Data'!AS163="No data","x",ROUND(IF('Indicator Data'!AS163&gt;E$195,0,IF('Indicator Data'!AS163&lt;E$194,10,(E$195-'Indicator Data'!AS163)/(E$195-E$194)*10)),1))</f>
        <v>4</v>
      </c>
      <c r="F161" s="97">
        <f>IF('Indicator Data'!AR163="No data","x",ROUND(IF('Indicator Data'!AR163&gt;F$195,0,IF('Indicator Data'!AR163&lt;F$194,10,(F$195-'Indicator Data'!AR163)/(F$195-F$194)*10)),1))</f>
        <v>2.7</v>
      </c>
      <c r="G161" s="98">
        <f t="shared" si="17"/>
        <v>3.4</v>
      </c>
      <c r="H161" s="99">
        <f t="shared" si="18"/>
        <v>2.8</v>
      </c>
      <c r="I161" s="97">
        <f>IF('Indicator Data'!AU163="No data","x",ROUND(IF('Indicator Data'!AU163^2&gt;I$195,0,IF('Indicator Data'!AU163^2&lt;I$194,10,(I$195-'Indicator Data'!AU163^2)/(I$195-I$194)*10)),1))</f>
        <v>0.5</v>
      </c>
      <c r="J161" s="97">
        <f>IF(OR('Indicator Data'!AT163=0,'Indicator Data'!AT163="No data"),"x",ROUND(IF('Indicator Data'!AT163&gt;J$195,0,IF('Indicator Data'!AT163&lt;J$194,10,(J$195-'Indicator Data'!AT163)/(J$195-J$194)*10)),1))</f>
        <v>0</v>
      </c>
      <c r="K161" s="97">
        <f>IF('Indicator Data'!AV163="No data","x",ROUND(IF('Indicator Data'!AV163&gt;K$195,0,IF('Indicator Data'!AV163&lt;K$194,10,(K$195-'Indicator Data'!AV163)/(K$195-K$194)*10)),1))</f>
        <v>2.4</v>
      </c>
      <c r="L161" s="97">
        <f>IF('Indicator Data'!AW163="No data","x",ROUND(IF('Indicator Data'!AW163&gt;L$195,0,IF('Indicator Data'!AW163&lt;L$194,10,(L$195-'Indicator Data'!AW163)/(L$195-L$194)*10)),1))</f>
        <v>4.7</v>
      </c>
      <c r="M161" s="98">
        <f t="shared" si="19"/>
        <v>1.9</v>
      </c>
      <c r="N161" s="150">
        <f>IF('Indicator Data'!AX163="No data","x",'Indicator Data'!AX163/'Indicator Data'!BD163*100)</f>
        <v>144.34643143544508</v>
      </c>
      <c r="O161" s="97">
        <f t="shared" si="20"/>
        <v>0</v>
      </c>
      <c r="P161" s="97">
        <f>IF('Indicator Data'!AY163="No data","x",ROUND(IF('Indicator Data'!AY163&gt;P$195,0,IF('Indicator Data'!AY163&lt;P$194,10,(P$195-'Indicator Data'!AY163)/(P$195-P$194)*10)),1))</f>
        <v>0</v>
      </c>
      <c r="Q161" s="97">
        <f>IF('Indicator Data'!AZ163="No data","x",ROUND(IF('Indicator Data'!AZ163&gt;Q$195,0,IF('Indicator Data'!AZ163&lt;Q$194,10,(Q$195-'Indicator Data'!AZ163)/(Q$195-Q$194)*10)),1))</f>
        <v>0</v>
      </c>
      <c r="R161" s="98">
        <f t="shared" si="21"/>
        <v>0</v>
      </c>
      <c r="S161" s="97">
        <f>IF('Indicator Data'!Y163="No data","x",ROUND(IF('Indicator Data'!Y163&gt;S$195,0,IF('Indicator Data'!Y163&lt;S$194,10,(S$195-'Indicator Data'!Y163)/(S$195-S$194)*10)),1))</f>
        <v>0</v>
      </c>
      <c r="T161" s="97">
        <f>IF('Indicator Data'!Z163="No data","x",ROUND(IF('Indicator Data'!Z163&gt;T$195,0,IF('Indicator Data'!Z163&lt;T$194,10,(T$195-'Indicator Data'!Z163)/(T$195-T$194)*10)),1))</f>
        <v>0.8</v>
      </c>
      <c r="U161" s="97">
        <f>IF('Indicator Data'!AC163="No data","x",ROUND(IF('Indicator Data'!AC163&gt;U$195,0,IF('Indicator Data'!AC163&lt;U$194,10,(U$195-'Indicator Data'!AC163)/(U$195-U$194)*10)),1))</f>
        <v>0.5</v>
      </c>
      <c r="V161" s="98">
        <f t="shared" si="22"/>
        <v>0.4</v>
      </c>
      <c r="W161" s="99">
        <f t="shared" si="23"/>
        <v>0.8</v>
      </c>
      <c r="X161" s="16"/>
    </row>
    <row r="162" spans="1:24" s="4" customFormat="1" x14ac:dyDescent="0.25">
      <c r="A162" s="131" t="s">
        <v>303</v>
      </c>
      <c r="B162" s="51" t="s">
        <v>302</v>
      </c>
      <c r="C162" s="97">
        <f>IF('Indicator Data'!AQ164="No data","x",ROUND(IF('Indicator Data'!AQ164&gt;C$195,0,IF('Indicator Data'!AQ164&lt;C$194,10,(C$195-'Indicator Data'!AQ164)/(C$195-C$194)*10)),1))</f>
        <v>3.6</v>
      </c>
      <c r="D162" s="98">
        <f t="shared" si="16"/>
        <v>3.6</v>
      </c>
      <c r="E162" s="97">
        <f>IF('Indicator Data'!AS164="No data","x",ROUND(IF('Indicator Data'!AS164&gt;E$195,0,IF('Indicator Data'!AS164&lt;E$194,10,(E$195-'Indicator Data'!AS164)/(E$195-E$194)*10)),1))</f>
        <v>6.2</v>
      </c>
      <c r="F162" s="97">
        <f>IF('Indicator Data'!AR164="No data","x",ROUND(IF('Indicator Data'!AR164&gt;F$195,0,IF('Indicator Data'!AR164&lt;F$194,10,(F$195-'Indicator Data'!AR164)/(F$195-F$194)*10)),1))</f>
        <v>5.5</v>
      </c>
      <c r="G162" s="98">
        <f t="shared" si="17"/>
        <v>5.9</v>
      </c>
      <c r="H162" s="99">
        <f t="shared" si="18"/>
        <v>4.8</v>
      </c>
      <c r="I162" s="97">
        <f>IF('Indicator Data'!AU164="No data","x",ROUND(IF('Indicator Data'!AU164^2&gt;I$195,0,IF('Indicator Data'!AU164^2&lt;I$194,10,(I$195-'Indicator Data'!AU164^2)/(I$195-I$194)*10)),1))</f>
        <v>1.9</v>
      </c>
      <c r="J162" s="97">
        <f>IF(OR('Indicator Data'!AT164=0,'Indicator Data'!AT164="No data"),"x",ROUND(IF('Indicator Data'!AT164&gt;J$195,0,IF('Indicator Data'!AT164&lt;J$194,10,(J$195-'Indicator Data'!AT164)/(J$195-J$194)*10)),1))</f>
        <v>1.1000000000000001</v>
      </c>
      <c r="K162" s="97">
        <f>IF('Indicator Data'!AV164="No data","x",ROUND(IF('Indicator Data'!AV164&gt;K$195,0,IF('Indicator Data'!AV164&lt;K$194,10,(K$195-'Indicator Data'!AV164)/(K$195-K$194)*10)),1))</f>
        <v>7.4</v>
      </c>
      <c r="L162" s="97">
        <f>IF('Indicator Data'!AW164="No data","x",ROUND(IF('Indicator Data'!AW164&gt;L$195,0,IF('Indicator Data'!AW164&lt;L$194,10,(L$195-'Indicator Data'!AW164)/(L$195-L$194)*10)),1))</f>
        <v>5</v>
      </c>
      <c r="M162" s="98">
        <f t="shared" si="19"/>
        <v>3.9</v>
      </c>
      <c r="N162" s="150">
        <f>IF('Indicator Data'!AX164="No data","x",'Indicator Data'!AX164/'Indicator Data'!BD164*100)</f>
        <v>41.460692074629243</v>
      </c>
      <c r="O162" s="97">
        <f t="shared" si="20"/>
        <v>5.9</v>
      </c>
      <c r="P162" s="97">
        <f>IF('Indicator Data'!AY164="No data","x",ROUND(IF('Indicator Data'!AY164&gt;P$195,0,IF('Indicator Data'!AY164&lt;P$194,10,(P$195-'Indicator Data'!AY164)/(P$195-P$194)*10)),1))</f>
        <v>0.5</v>
      </c>
      <c r="Q162" s="97">
        <f>IF('Indicator Data'!AZ164="No data","x",ROUND(IF('Indicator Data'!AZ164&gt;Q$195,0,IF('Indicator Data'!AZ164&lt;Q$194,10,(Q$195-'Indicator Data'!AZ164)/(Q$195-Q$194)*10)),1))</f>
        <v>0.9</v>
      </c>
      <c r="R162" s="98">
        <f t="shared" si="21"/>
        <v>2.4</v>
      </c>
      <c r="S162" s="97">
        <f>IF('Indicator Data'!Y164="No data","x",ROUND(IF('Indicator Data'!Y164&gt;S$195,0,IF('Indicator Data'!Y164&lt;S$194,10,(S$195-'Indicator Data'!Y164)/(S$195-S$194)*10)),1))</f>
        <v>8.3000000000000007</v>
      </c>
      <c r="T162" s="97">
        <f>IF('Indicator Data'!Z164="No data","x",ROUND(IF('Indicator Data'!Z164&gt;T$195,0,IF('Indicator Data'!Z164&lt;T$194,10,(T$195-'Indicator Data'!Z164)/(T$195-T$194)*10)),1))</f>
        <v>0</v>
      </c>
      <c r="U162" s="97">
        <f>IF('Indicator Data'!AC164="No data","x",ROUND(IF('Indicator Data'!AC164&gt;U$195,0,IF('Indicator Data'!AC164&lt;U$194,10,(U$195-'Indicator Data'!AC164)/(U$195-U$194)*10)),1))</f>
        <v>9.1</v>
      </c>
      <c r="V162" s="98">
        <f t="shared" si="22"/>
        <v>5.8</v>
      </c>
      <c r="W162" s="99">
        <f t="shared" si="23"/>
        <v>4</v>
      </c>
      <c r="X162" s="16"/>
    </row>
    <row r="163" spans="1:24" s="4" customFormat="1" x14ac:dyDescent="0.25">
      <c r="A163" s="131" t="s">
        <v>305</v>
      </c>
      <c r="B163" s="51" t="s">
        <v>304</v>
      </c>
      <c r="C163" s="97">
        <f>IF('Indicator Data'!AQ165="No data","x",ROUND(IF('Indicator Data'!AQ165&gt;C$195,0,IF('Indicator Data'!AQ165&lt;C$194,10,(C$195-'Indicator Data'!AQ165)/(C$195-C$194)*10)),1))</f>
        <v>4.9000000000000004</v>
      </c>
      <c r="D163" s="98">
        <f t="shared" si="16"/>
        <v>4.9000000000000004</v>
      </c>
      <c r="E163" s="97">
        <f>IF('Indicator Data'!AS165="No data","x",ROUND(IF('Indicator Data'!AS165&gt;E$195,0,IF('Indicator Data'!AS165&lt;E$194,10,(E$195-'Indicator Data'!AS165)/(E$195-E$194)*10)),1))</f>
        <v>8.9</v>
      </c>
      <c r="F163" s="97">
        <f>IF('Indicator Data'!AR165="No data","x",ROUND(IF('Indicator Data'!AR165&gt;F$195,0,IF('Indicator Data'!AR165&lt;F$194,10,(F$195-'Indicator Data'!AR165)/(F$195-F$194)*10)),1))</f>
        <v>8.1</v>
      </c>
      <c r="G163" s="98">
        <f t="shared" si="17"/>
        <v>8.5</v>
      </c>
      <c r="H163" s="99">
        <f t="shared" si="18"/>
        <v>6.7</v>
      </c>
      <c r="I163" s="97" t="str">
        <f>IF('Indicator Data'!AU165="No data","x",ROUND(IF('Indicator Data'!AU165^2&gt;I$195,0,IF('Indicator Data'!AU165^2&lt;I$194,10,(I$195-'Indicator Data'!AU165^2)/(I$195-I$194)*10)),1))</f>
        <v>x</v>
      </c>
      <c r="J163" s="97">
        <f>IF(OR('Indicator Data'!AT165=0,'Indicator Data'!AT165="No data"),"x",ROUND(IF('Indicator Data'!AT165&gt;J$195,0,IF('Indicator Data'!AT165&lt;J$194,10,(J$195-'Indicator Data'!AT165)/(J$195-J$194)*10)),1))</f>
        <v>6.7</v>
      </c>
      <c r="K163" s="97">
        <f>IF('Indicator Data'!AV165="No data","x",ROUND(IF('Indicator Data'!AV165&gt;K$195,0,IF('Indicator Data'!AV165&lt;K$194,10,(K$195-'Indicator Data'!AV165)/(K$195-K$194)*10)),1))</f>
        <v>7.5</v>
      </c>
      <c r="L163" s="97">
        <f>IF('Indicator Data'!AW165="No data","x",ROUND(IF('Indicator Data'!AW165&gt;L$195,0,IF('Indicator Data'!AW165&lt;L$194,10,(L$195-'Indicator Data'!AW165)/(L$195-L$194)*10)),1))</f>
        <v>6.6</v>
      </c>
      <c r="M163" s="98">
        <f t="shared" si="19"/>
        <v>6.9</v>
      </c>
      <c r="N163" s="150">
        <f>IF('Indicator Data'!AX165="No data","x",'Indicator Data'!AX165/'Indicator Data'!BD165*100)</f>
        <v>2.1043771043771047</v>
      </c>
      <c r="O163" s="97">
        <f t="shared" si="20"/>
        <v>9.9</v>
      </c>
      <c r="P163" s="97">
        <f>IF('Indicator Data'!AY165="No data","x",ROUND(IF('Indicator Data'!AY165&gt;P$195,0,IF('Indicator Data'!AY165&lt;P$194,10,(P$195-'Indicator Data'!AY165)/(P$195-P$194)*10)),1))</f>
        <v>8.5</v>
      </c>
      <c r="Q163" s="97">
        <f>IF('Indicator Data'!AZ165="No data","x",ROUND(IF('Indicator Data'!AZ165&gt;Q$195,0,IF('Indicator Data'!AZ165&lt;Q$194,10,(Q$195-'Indicator Data'!AZ165)/(Q$195-Q$194)*10)),1))</f>
        <v>8.9</v>
      </c>
      <c r="R163" s="98">
        <f t="shared" si="21"/>
        <v>9.1</v>
      </c>
      <c r="S163" s="97">
        <f>IF('Indicator Data'!Y165="No data","x",ROUND(IF('Indicator Data'!Y165&gt;S$195,0,IF('Indicator Data'!Y165&lt;S$194,10,(S$195-'Indicator Data'!Y165)/(S$195-S$194)*10)),1))</f>
        <v>9.3000000000000007</v>
      </c>
      <c r="T163" s="97">
        <f>IF('Indicator Data'!Z165="No data","x",ROUND(IF('Indicator Data'!Z165&gt;T$195,0,IF('Indicator Data'!Z165&lt;T$194,10,(T$195-'Indicator Data'!Z165)/(T$195-T$194)*10)),1))</f>
        <v>3.3</v>
      </c>
      <c r="U163" s="97">
        <f>IF('Indicator Data'!AC165="No data","x",ROUND(IF('Indicator Data'!AC165&gt;U$195,0,IF('Indicator Data'!AC165&lt;U$194,10,(U$195-'Indicator Data'!AC165)/(U$195-U$194)*10)),1))</f>
        <v>9.4</v>
      </c>
      <c r="V163" s="98">
        <f t="shared" si="22"/>
        <v>7.3</v>
      </c>
      <c r="W163" s="99">
        <f t="shared" si="23"/>
        <v>7.8</v>
      </c>
      <c r="X163" s="16"/>
    </row>
    <row r="164" spans="1:24" s="4" customFormat="1" x14ac:dyDescent="0.25">
      <c r="A164" s="131" t="s">
        <v>307</v>
      </c>
      <c r="B164" s="51" t="s">
        <v>306</v>
      </c>
      <c r="C164" s="97" t="str">
        <f>IF('Indicator Data'!AQ166="No data","x",ROUND(IF('Indicator Data'!AQ166&gt;C$195,0,IF('Indicator Data'!AQ166&lt;C$194,10,(C$195-'Indicator Data'!AQ166)/(C$195-C$194)*10)),1))</f>
        <v>x</v>
      </c>
      <c r="D164" s="98" t="str">
        <f t="shared" si="16"/>
        <v>x</v>
      </c>
      <c r="E164" s="97">
        <f>IF('Indicator Data'!AS166="No data","x",ROUND(IF('Indicator Data'!AS166&gt;E$195,0,IF('Indicator Data'!AS166&lt;E$194,10,(E$195-'Indicator Data'!AS166)/(E$195-E$194)*10)),1))</f>
        <v>6.4</v>
      </c>
      <c r="F164" s="97">
        <f>IF('Indicator Data'!AR166="No data","x",ROUND(IF('Indicator Data'!AR166&gt;F$195,0,IF('Indicator Data'!AR166&lt;F$194,10,(F$195-'Indicator Data'!AR166)/(F$195-F$194)*10)),1))</f>
        <v>5</v>
      </c>
      <c r="G164" s="98">
        <f t="shared" si="17"/>
        <v>5.7</v>
      </c>
      <c r="H164" s="99">
        <f t="shared" si="18"/>
        <v>5.7</v>
      </c>
      <c r="I164" s="97">
        <f>IF('Indicator Data'!AU166="No data","x",ROUND(IF('Indicator Data'!AU166^2&gt;I$195,0,IF('Indicator Data'!AU166^2&lt;I$194,10,(I$195-'Indicator Data'!AU166^2)/(I$195-I$194)*10)),1))</f>
        <v>1.1000000000000001</v>
      </c>
      <c r="J164" s="97">
        <f>IF(OR('Indicator Data'!AT166=0,'Indicator Data'!AT166="No data"),"x",ROUND(IF('Indicator Data'!AT166&gt;J$195,0,IF('Indicator Data'!AT166&lt;J$194,10,(J$195-'Indicator Data'!AT166)/(J$195-J$194)*10)),1))</f>
        <v>0</v>
      </c>
      <c r="K164" s="97">
        <f>IF('Indicator Data'!AV166="No data","x",ROUND(IF('Indicator Data'!AV166&gt;K$195,0,IF('Indicator Data'!AV166&lt;K$194,10,(K$195-'Indicator Data'!AV166)/(K$195-K$194)*10)),1))</f>
        <v>6</v>
      </c>
      <c r="L164" s="97">
        <f>IF('Indicator Data'!AW166="No data","x",ROUND(IF('Indicator Data'!AW166&gt;L$195,0,IF('Indicator Data'!AW166&lt;L$194,10,(L$195-'Indicator Data'!AW166)/(L$195-L$194)*10)),1))</f>
        <v>1.5</v>
      </c>
      <c r="M164" s="98">
        <f t="shared" si="19"/>
        <v>2.2000000000000002</v>
      </c>
      <c r="N164" s="150">
        <f>IF('Indicator Data'!AX166="No data","x",'Indicator Data'!AX166/'Indicator Data'!BD166*100)</f>
        <v>4.3589743589743586</v>
      </c>
      <c r="O164" s="97">
        <f t="shared" si="20"/>
        <v>9.6999999999999993</v>
      </c>
      <c r="P164" s="97">
        <f>IF('Indicator Data'!AY166="No data","x",ROUND(IF('Indicator Data'!AY166&gt;P$195,0,IF('Indicator Data'!AY166&lt;P$194,10,(P$195-'Indicator Data'!AY166)/(P$195-P$194)*10)),1))</f>
        <v>2.2999999999999998</v>
      </c>
      <c r="Q164" s="97">
        <f>IF('Indicator Data'!AZ166="No data","x",ROUND(IF('Indicator Data'!AZ166&gt;Q$195,0,IF('Indicator Data'!AZ166&lt;Q$194,10,(Q$195-'Indicator Data'!AZ166)/(Q$195-Q$194)*10)),1))</f>
        <v>1</v>
      </c>
      <c r="R164" s="98">
        <f t="shared" si="21"/>
        <v>4.3</v>
      </c>
      <c r="S164" s="97">
        <f>IF('Indicator Data'!Y166="No data","x",ROUND(IF('Indicator Data'!Y166&gt;S$195,0,IF('Indicator Data'!Y166&lt;S$194,10,(S$195-'Indicator Data'!Y166)/(S$195-S$194)*10)),1))</f>
        <v>7.4</v>
      </c>
      <c r="T164" s="97">
        <f>IF('Indicator Data'!Z166="No data","x",ROUND(IF('Indicator Data'!Z166&gt;T$195,0,IF('Indicator Data'!Z166&lt;T$194,10,(T$195-'Indicator Data'!Z166)/(T$195-T$194)*10)),1))</f>
        <v>3.6</v>
      </c>
      <c r="U164" s="97">
        <f>IF('Indicator Data'!AC166="No data","x",ROUND(IF('Indicator Data'!AC166&gt;U$195,0,IF('Indicator Data'!AC166&lt;U$194,10,(U$195-'Indicator Data'!AC166)/(U$195-U$194)*10)),1))</f>
        <v>7.6</v>
      </c>
      <c r="V164" s="98">
        <f t="shared" si="22"/>
        <v>6.2</v>
      </c>
      <c r="W164" s="99">
        <f t="shared" si="23"/>
        <v>4.2</v>
      </c>
      <c r="X164" s="16"/>
    </row>
    <row r="165" spans="1:24" s="4" customFormat="1" x14ac:dyDescent="0.25">
      <c r="A165" s="131" t="s">
        <v>309</v>
      </c>
      <c r="B165" s="51" t="s">
        <v>308</v>
      </c>
      <c r="C165" s="97">
        <f>IF('Indicator Data'!AQ167="No data","x",ROUND(IF('Indicator Data'!AQ167&gt;C$195,0,IF('Indicator Data'!AQ167&lt;C$194,10,(C$195-'Indicator Data'!AQ167)/(C$195-C$194)*10)),1))</f>
        <v>4.4000000000000004</v>
      </c>
      <c r="D165" s="98">
        <f t="shared" si="16"/>
        <v>4.4000000000000004</v>
      </c>
      <c r="E165" s="97">
        <f>IF('Indicator Data'!AS167="No data","x",ROUND(IF('Indicator Data'!AS167&gt;E$195,0,IF('Indicator Data'!AS167&lt;E$194,10,(E$195-'Indicator Data'!AS167)/(E$195-E$194)*10)),1))</f>
        <v>5.7</v>
      </c>
      <c r="F165" s="97">
        <f>IF('Indicator Data'!AR167="No data","x",ROUND(IF('Indicator Data'!AR167&gt;F$195,0,IF('Indicator Data'!AR167&lt;F$194,10,(F$195-'Indicator Data'!AR167)/(F$195-F$194)*10)),1))</f>
        <v>5.9</v>
      </c>
      <c r="G165" s="98">
        <f t="shared" si="17"/>
        <v>5.8</v>
      </c>
      <c r="H165" s="99">
        <f t="shared" si="18"/>
        <v>5.0999999999999996</v>
      </c>
      <c r="I165" s="97">
        <f>IF('Indicator Data'!AU167="No data","x",ROUND(IF('Indicator Data'!AU167^2&gt;I$195,0,IF('Indicator Data'!AU167^2&lt;I$194,10,(I$195-'Indicator Data'!AU167^2)/(I$195-I$194)*10)),1))</f>
        <v>3.4</v>
      </c>
      <c r="J165" s="97">
        <f>IF(OR('Indicator Data'!AT167=0,'Indicator Data'!AT167="No data"),"x",ROUND(IF('Indicator Data'!AT167&gt;J$195,0,IF('Indicator Data'!AT167&lt;J$194,10,(J$195-'Indicator Data'!AT167)/(J$195-J$194)*10)),1))</f>
        <v>5.8</v>
      </c>
      <c r="K165" s="97">
        <f>IF('Indicator Data'!AV167="No data","x",ROUND(IF('Indicator Data'!AV167&gt;K$195,0,IF('Indicator Data'!AV167&lt;K$194,10,(K$195-'Indicator Data'!AV167)/(K$195-K$194)*10)),1))</f>
        <v>7.3</v>
      </c>
      <c r="L165" s="97">
        <f>IF('Indicator Data'!AW167="No data","x",ROUND(IF('Indicator Data'!AW167&gt;L$195,0,IF('Indicator Data'!AW167&lt;L$194,10,(L$195-'Indicator Data'!AW167)/(L$195-L$194)*10)),1))</f>
        <v>6.5</v>
      </c>
      <c r="M165" s="98">
        <f t="shared" si="19"/>
        <v>5.8</v>
      </c>
      <c r="N165" s="150">
        <f>IF('Indicator Data'!AX167="No data","x",'Indicator Data'!AX167/'Indicator Data'!BD167*100)</f>
        <v>41.860465116279073</v>
      </c>
      <c r="O165" s="97">
        <f t="shared" si="20"/>
        <v>5.9</v>
      </c>
      <c r="P165" s="97">
        <f>IF('Indicator Data'!AY167="No data","x",ROUND(IF('Indicator Data'!AY167&gt;P$195,0,IF('Indicator Data'!AY167&lt;P$194,10,(P$195-'Indicator Data'!AY167)/(P$195-P$194)*10)),1))</f>
        <v>4.7</v>
      </c>
      <c r="Q165" s="97">
        <f>IF('Indicator Data'!AZ167="No data","x",ROUND(IF('Indicator Data'!AZ167&gt;Q$195,0,IF('Indicator Data'!AZ167&lt;Q$194,10,(Q$195-'Indicator Data'!AZ167)/(Q$195-Q$194)*10)),1))</f>
        <v>5.2</v>
      </c>
      <c r="R165" s="98">
        <f t="shared" si="21"/>
        <v>5.3</v>
      </c>
      <c r="S165" s="97">
        <f>IF('Indicator Data'!Y167="No data","x",ROUND(IF('Indicator Data'!Y167&gt;S$195,0,IF('Indicator Data'!Y167&lt;S$194,10,(S$195-'Indicator Data'!Y167)/(S$195-S$194)*10)),1))</f>
        <v>9.6</v>
      </c>
      <c r="T165" s="97">
        <f>IF('Indicator Data'!Z167="No data","x",ROUND(IF('Indicator Data'!Z167&gt;T$195,0,IF('Indicator Data'!Z167&lt;T$194,10,(T$195-'Indicator Data'!Z167)/(T$195-T$194)*10)),1))</f>
        <v>3.3</v>
      </c>
      <c r="U165" s="97">
        <f>IF('Indicator Data'!AC167="No data","x",ROUND(IF('Indicator Data'!AC167&gt;U$195,0,IF('Indicator Data'!AC167&lt;U$194,10,(U$195-'Indicator Data'!AC167)/(U$195-U$194)*10)),1))</f>
        <v>8.3000000000000007</v>
      </c>
      <c r="V165" s="98">
        <f t="shared" si="22"/>
        <v>7.1</v>
      </c>
      <c r="W165" s="99">
        <f t="shared" si="23"/>
        <v>6.1</v>
      </c>
      <c r="X165" s="16"/>
    </row>
    <row r="166" spans="1:24" s="4" customFormat="1" x14ac:dyDescent="0.25">
      <c r="A166" s="131" t="s">
        <v>311</v>
      </c>
      <c r="B166" s="51" t="s">
        <v>310</v>
      </c>
      <c r="C166" s="97">
        <f>IF('Indicator Data'!AQ168="No data","x",ROUND(IF('Indicator Data'!AQ168&gt;C$195,0,IF('Indicator Data'!AQ168&lt;C$194,10,(C$195-'Indicator Data'!AQ168)/(C$195-C$194)*10)),1))</f>
        <v>2.5</v>
      </c>
      <c r="D166" s="98">
        <f t="shared" si="16"/>
        <v>2.5</v>
      </c>
      <c r="E166" s="97">
        <f>IF('Indicator Data'!AS168="No data","x",ROUND(IF('Indicator Data'!AS168&gt;E$195,0,IF('Indicator Data'!AS168&lt;E$194,10,(E$195-'Indicator Data'!AS168)/(E$195-E$194)*10)),1))</f>
        <v>1.3</v>
      </c>
      <c r="F166" s="97">
        <f>IF('Indicator Data'!AR168="No data","x",ROUND(IF('Indicator Data'!AR168&gt;F$195,0,IF('Indicator Data'!AR168&lt;F$194,10,(F$195-'Indicator Data'!AR168)/(F$195-F$194)*10)),1))</f>
        <v>1.2</v>
      </c>
      <c r="G166" s="98">
        <f t="shared" si="17"/>
        <v>1.3</v>
      </c>
      <c r="H166" s="99">
        <f t="shared" si="18"/>
        <v>1.9</v>
      </c>
      <c r="I166" s="97" t="str">
        <f>IF('Indicator Data'!AU168="No data","x",ROUND(IF('Indicator Data'!AU168^2&gt;I$195,0,IF('Indicator Data'!AU168^2&lt;I$194,10,(I$195-'Indicator Data'!AU168^2)/(I$195-I$194)*10)),1))</f>
        <v>x</v>
      </c>
      <c r="J166" s="97">
        <f>IF(OR('Indicator Data'!AT168=0,'Indicator Data'!AT168="No data"),"x",ROUND(IF('Indicator Data'!AT168&gt;J$195,0,IF('Indicator Data'!AT168&lt;J$194,10,(J$195-'Indicator Data'!AT168)/(J$195-J$194)*10)),1))</f>
        <v>0</v>
      </c>
      <c r="K166" s="97">
        <f>IF('Indicator Data'!AV168="No data","x",ROUND(IF('Indicator Data'!AV168&gt;K$195,0,IF('Indicator Data'!AV168&lt;K$194,10,(K$195-'Indicator Data'!AV168)/(K$195-K$194)*10)),1))</f>
        <v>0.7</v>
      </c>
      <c r="L166" s="97">
        <f>IF('Indicator Data'!AW168="No data","x",ROUND(IF('Indicator Data'!AW168&gt;L$195,0,IF('Indicator Data'!AW168&lt;L$194,10,(L$195-'Indicator Data'!AW168)/(L$195-L$194)*10)),1))</f>
        <v>3.7</v>
      </c>
      <c r="M166" s="98">
        <f t="shared" si="19"/>
        <v>1.5</v>
      </c>
      <c r="N166" s="150">
        <f>IF('Indicator Data'!AX168="No data","x",'Indicator Data'!AX168/'Indicator Data'!BD168*100)</f>
        <v>73.110103816347419</v>
      </c>
      <c r="O166" s="97">
        <f t="shared" si="20"/>
        <v>2.7</v>
      </c>
      <c r="P166" s="97">
        <f>IF('Indicator Data'!AY168="No data","x",ROUND(IF('Indicator Data'!AY168&gt;P$195,0,IF('Indicator Data'!AY168&lt;P$194,10,(P$195-'Indicator Data'!AY168)/(P$195-P$194)*10)),1))</f>
        <v>0.1</v>
      </c>
      <c r="Q166" s="97">
        <f>IF('Indicator Data'!AZ168="No data","x",ROUND(IF('Indicator Data'!AZ168&gt;Q$195,0,IF('Indicator Data'!AZ168&lt;Q$194,10,(Q$195-'Indicator Data'!AZ168)/(Q$195-Q$194)*10)),1))</f>
        <v>0</v>
      </c>
      <c r="R166" s="98">
        <f t="shared" si="21"/>
        <v>0.9</v>
      </c>
      <c r="S166" s="97">
        <f>IF('Indicator Data'!Y168="No data","x",ROUND(IF('Indicator Data'!Y168&gt;S$195,0,IF('Indicator Data'!Y168&lt;S$194,10,(S$195-'Indicator Data'!Y168)/(S$195-S$194)*10)),1))</f>
        <v>0.2</v>
      </c>
      <c r="T166" s="97">
        <f>IF('Indicator Data'!Z168="No data","x",ROUND(IF('Indicator Data'!Z168&gt;T$195,0,IF('Indicator Data'!Z168&lt;T$194,10,(T$195-'Indicator Data'!Z168)/(T$195-T$194)*10)),1))</f>
        <v>0.5</v>
      </c>
      <c r="U166" s="97">
        <f>IF('Indicator Data'!AC168="No data","x",ROUND(IF('Indicator Data'!AC168&gt;U$195,0,IF('Indicator Data'!AC168&lt;U$194,10,(U$195-'Indicator Data'!AC168)/(U$195-U$194)*10)),1))</f>
        <v>0</v>
      </c>
      <c r="V166" s="98">
        <f t="shared" si="22"/>
        <v>0.2</v>
      </c>
      <c r="W166" s="99">
        <f t="shared" si="23"/>
        <v>0.9</v>
      </c>
      <c r="X166" s="16"/>
    </row>
    <row r="167" spans="1:24" s="4" customFormat="1" x14ac:dyDescent="0.25">
      <c r="A167" s="131" t="s">
        <v>313</v>
      </c>
      <c r="B167" s="51" t="s">
        <v>312</v>
      </c>
      <c r="C167" s="97">
        <f>IF('Indicator Data'!AQ169="No data","x",ROUND(IF('Indicator Data'!AQ169&gt;C$195,0,IF('Indicator Data'!AQ169&lt;C$194,10,(C$195-'Indicator Data'!AQ169)/(C$195-C$194)*10)),1))</f>
        <v>0.9</v>
      </c>
      <c r="D167" s="98">
        <f t="shared" si="16"/>
        <v>0.9</v>
      </c>
      <c r="E167" s="97">
        <f>IF('Indicator Data'!AS169="No data","x",ROUND(IF('Indicator Data'!AS169&gt;E$195,0,IF('Indicator Data'!AS169&lt;E$194,10,(E$195-'Indicator Data'!AS169)/(E$195-E$194)*10)),1))</f>
        <v>1.4</v>
      </c>
      <c r="F167" s="97">
        <f>IF('Indicator Data'!AR169="No data","x",ROUND(IF('Indicator Data'!AR169&gt;F$195,0,IF('Indicator Data'!AR169&lt;F$194,10,(F$195-'Indicator Data'!AR169)/(F$195-F$194)*10)),1))</f>
        <v>1.4</v>
      </c>
      <c r="G167" s="98">
        <f t="shared" si="17"/>
        <v>1.4</v>
      </c>
      <c r="H167" s="99">
        <f t="shared" si="18"/>
        <v>1.2</v>
      </c>
      <c r="I167" s="97" t="str">
        <f>IF('Indicator Data'!AU169="No data","x",ROUND(IF('Indicator Data'!AU169^2&gt;I$195,0,IF('Indicator Data'!AU169^2&lt;I$194,10,(I$195-'Indicator Data'!AU169^2)/(I$195-I$194)*10)),1))</f>
        <v>x</v>
      </c>
      <c r="J167" s="97">
        <f>IF(OR('Indicator Data'!AT169=0,'Indicator Data'!AT169="No data"),"x",ROUND(IF('Indicator Data'!AT169&gt;J$195,0,IF('Indicator Data'!AT169&lt;J$194,10,(J$195-'Indicator Data'!AT169)/(J$195-J$194)*10)),1))</f>
        <v>0</v>
      </c>
      <c r="K167" s="97">
        <f>IF('Indicator Data'!AV169="No data","x",ROUND(IF('Indicator Data'!AV169&gt;K$195,0,IF('Indicator Data'!AV169&lt;K$194,10,(K$195-'Indicator Data'!AV169)/(K$195-K$194)*10)),1))</f>
        <v>1.3</v>
      </c>
      <c r="L167" s="97">
        <f>IF('Indicator Data'!AW169="No data","x",ROUND(IF('Indicator Data'!AW169&gt;L$195,0,IF('Indicator Data'!AW169&lt;L$194,10,(L$195-'Indicator Data'!AW169)/(L$195-L$194)*10)),1))</f>
        <v>3</v>
      </c>
      <c r="M167" s="98">
        <f t="shared" si="19"/>
        <v>1.4</v>
      </c>
      <c r="N167" s="150">
        <f>IF('Indicator Data'!AX169="No data","x",'Indicator Data'!AX169/'Indicator Data'!BD169*100)</f>
        <v>400</v>
      </c>
      <c r="O167" s="97">
        <f t="shared" si="20"/>
        <v>0</v>
      </c>
      <c r="P167" s="97">
        <f>IF('Indicator Data'!AY169="No data","x",ROUND(IF('Indicator Data'!AY169&gt;P$195,0,IF('Indicator Data'!AY169&lt;P$194,10,(P$195-'Indicator Data'!AY169)/(P$195-P$194)*10)),1))</f>
        <v>0</v>
      </c>
      <c r="Q167" s="97">
        <f>IF('Indicator Data'!AZ169="No data","x",ROUND(IF('Indicator Data'!AZ169&gt;Q$195,0,IF('Indicator Data'!AZ169&lt;Q$194,10,(Q$195-'Indicator Data'!AZ169)/(Q$195-Q$194)*10)),1))</f>
        <v>0</v>
      </c>
      <c r="R167" s="98">
        <f t="shared" si="21"/>
        <v>0</v>
      </c>
      <c r="S167" s="97">
        <f>IF('Indicator Data'!Y169="No data","x",ROUND(IF('Indicator Data'!Y169&gt;S$195,0,IF('Indicator Data'!Y169&lt;S$194,10,(S$195-'Indicator Data'!Y169)/(S$195-S$194)*10)),1))</f>
        <v>0</v>
      </c>
      <c r="T167" s="97">
        <f>IF('Indicator Data'!Z169="No data","x",ROUND(IF('Indicator Data'!Z169&gt;T$195,0,IF('Indicator Data'!Z169&lt;T$194,10,(T$195-'Indicator Data'!Z169)/(T$195-T$194)*10)),1))</f>
        <v>1.5</v>
      </c>
      <c r="U167" s="97">
        <f>IF('Indicator Data'!AC169="No data","x",ROUND(IF('Indicator Data'!AC169&gt;U$195,0,IF('Indicator Data'!AC169&lt;U$194,10,(U$195-'Indicator Data'!AC169)/(U$195-U$194)*10)),1))</f>
        <v>0</v>
      </c>
      <c r="V167" s="98">
        <f t="shared" si="22"/>
        <v>0.5</v>
      </c>
      <c r="W167" s="99">
        <f t="shared" si="23"/>
        <v>0.6</v>
      </c>
      <c r="X167" s="16"/>
    </row>
    <row r="168" spans="1:24" s="4" customFormat="1" x14ac:dyDescent="0.25">
      <c r="A168" s="131" t="s">
        <v>886</v>
      </c>
      <c r="B168" s="51" t="s">
        <v>314</v>
      </c>
      <c r="C168" s="97">
        <f>IF('Indicator Data'!AQ170="No data","x",ROUND(IF('Indicator Data'!AQ170&gt;C$195,0,IF('Indicator Data'!AQ170&lt;C$194,10,(C$195-'Indicator Data'!AQ170)/(C$195-C$194)*10)),1))</f>
        <v>4.5999999999999996</v>
      </c>
      <c r="D168" s="98">
        <f t="shared" si="16"/>
        <v>4.5999999999999996</v>
      </c>
      <c r="E168" s="97">
        <f>IF('Indicator Data'!AS170="No data","x",ROUND(IF('Indicator Data'!AS170&gt;E$195,0,IF('Indicator Data'!AS170&lt;E$194,10,(E$195-'Indicator Data'!AS170)/(E$195-E$194)*10)),1))</f>
        <v>8</v>
      </c>
      <c r="F168" s="97">
        <f>IF('Indicator Data'!AR170="No data","x",ROUND(IF('Indicator Data'!AR170&gt;F$195,0,IF('Indicator Data'!AR170&lt;F$194,10,(F$195-'Indicator Data'!AR170)/(F$195-F$194)*10)),1))</f>
        <v>7.7</v>
      </c>
      <c r="G168" s="98">
        <f t="shared" si="17"/>
        <v>7.9</v>
      </c>
      <c r="H168" s="99">
        <f t="shared" si="18"/>
        <v>6.3</v>
      </c>
      <c r="I168" s="97">
        <f>IF('Indicator Data'!AU170="No data","x",ROUND(IF('Indicator Data'!AU170^2&gt;I$195,0,IF('Indicator Data'!AU170^2&lt;I$194,10,(I$195-'Indicator Data'!AU170^2)/(I$195-I$194)*10)),1))</f>
        <v>3</v>
      </c>
      <c r="J168" s="97">
        <f>IF(OR('Indicator Data'!AT170=0,'Indicator Data'!AT170="No data"),"x",ROUND(IF('Indicator Data'!AT170&gt;J$195,0,IF('Indicator Data'!AT170&lt;J$194,10,(J$195-'Indicator Data'!AT170)/(J$195-J$194)*10)),1))</f>
        <v>0.4</v>
      </c>
      <c r="K168" s="97">
        <f>IF('Indicator Data'!AV170="No data","x",ROUND(IF('Indicator Data'!AV170&gt;K$195,0,IF('Indicator Data'!AV170&lt;K$194,10,(K$195-'Indicator Data'!AV170)/(K$195-K$194)*10)),1))</f>
        <v>7.2</v>
      </c>
      <c r="L168" s="97">
        <f>IF('Indicator Data'!AW170="No data","x",ROUND(IF('Indicator Data'!AW170&gt;L$195,0,IF('Indicator Data'!AW170&lt;L$194,10,(L$195-'Indicator Data'!AW170)/(L$195-L$194)*10)),1))</f>
        <v>6.6</v>
      </c>
      <c r="M168" s="98">
        <f t="shared" si="19"/>
        <v>4.3</v>
      </c>
      <c r="N168" s="150">
        <f>IF('Indicator Data'!AX170="No data","x",'Indicator Data'!AX170/'Indicator Data'!BD170*100)</f>
        <v>35.397266241899473</v>
      </c>
      <c r="O168" s="97">
        <f t="shared" si="20"/>
        <v>6.5</v>
      </c>
      <c r="P168" s="97">
        <f>IF('Indicator Data'!AY170="No data","x",ROUND(IF('Indicator Data'!AY170&gt;P$195,0,IF('Indicator Data'!AY170&lt;P$194,10,(P$195-'Indicator Data'!AY170)/(P$195-P$194)*10)),1))</f>
        <v>0.5</v>
      </c>
      <c r="Q168" s="97">
        <f>IF('Indicator Data'!AZ170="No data","x",ROUND(IF('Indicator Data'!AZ170&gt;Q$195,0,IF('Indicator Data'!AZ170&lt;Q$194,10,(Q$195-'Indicator Data'!AZ170)/(Q$195-Q$194)*10)),1))</f>
        <v>2</v>
      </c>
      <c r="R168" s="98">
        <f t="shared" si="21"/>
        <v>3</v>
      </c>
      <c r="S168" s="97">
        <f>IF('Indicator Data'!Y170="No data","x",ROUND(IF('Indicator Data'!Y170&gt;S$195,0,IF('Indicator Data'!Y170&lt;S$194,10,(S$195-'Indicator Data'!Y170)/(S$195-S$194)*10)),1))</f>
        <v>6.4</v>
      </c>
      <c r="T168" s="97">
        <f>IF('Indicator Data'!Z170="No data","x",ROUND(IF('Indicator Data'!Z170&gt;T$195,0,IF('Indicator Data'!Z170&lt;T$194,10,(T$195-'Indicator Data'!Z170)/(T$195-T$194)*10)),1))</f>
        <v>10</v>
      </c>
      <c r="U168" s="97">
        <f>IF('Indicator Data'!AC170="No data","x",ROUND(IF('Indicator Data'!AC170&gt;U$195,0,IF('Indicator Data'!AC170&lt;U$194,10,(U$195-'Indicator Data'!AC170)/(U$195-U$194)*10)),1))</f>
        <v>9.6</v>
      </c>
      <c r="V168" s="98">
        <f t="shared" si="22"/>
        <v>8.6999999999999993</v>
      </c>
      <c r="W168" s="99">
        <f t="shared" si="23"/>
        <v>5.3</v>
      </c>
      <c r="X168" s="16"/>
    </row>
    <row r="169" spans="1:24" s="4" customFormat="1" x14ac:dyDescent="0.25">
      <c r="A169" s="131" t="s">
        <v>317</v>
      </c>
      <c r="B169" s="51" t="s">
        <v>316</v>
      </c>
      <c r="C169" s="97">
        <f>IF('Indicator Data'!AQ171="No data","x",ROUND(IF('Indicator Data'!AQ171&gt;C$195,0,IF('Indicator Data'!AQ171&lt;C$194,10,(C$195-'Indicator Data'!AQ171)/(C$195-C$194)*10)),1))</f>
        <v>4.5999999999999996</v>
      </c>
      <c r="D169" s="98">
        <f t="shared" si="16"/>
        <v>4.5999999999999996</v>
      </c>
      <c r="E169" s="97">
        <f>IF('Indicator Data'!AS171="No data","x",ROUND(IF('Indicator Data'!AS171&gt;E$195,0,IF('Indicator Data'!AS171&lt;E$194,10,(E$195-'Indicator Data'!AS171)/(E$195-E$194)*10)),1))</f>
        <v>7.7</v>
      </c>
      <c r="F169" s="97">
        <f>IF('Indicator Data'!AR171="No data","x",ROUND(IF('Indicator Data'!AR171&gt;F$195,0,IF('Indicator Data'!AR171&lt;F$194,10,(F$195-'Indicator Data'!AR171)/(F$195-F$194)*10)),1))</f>
        <v>7.2</v>
      </c>
      <c r="G169" s="98">
        <f t="shared" si="17"/>
        <v>7.5</v>
      </c>
      <c r="H169" s="99">
        <f t="shared" si="18"/>
        <v>6.1</v>
      </c>
      <c r="I169" s="97">
        <f>IF('Indicator Data'!AU171="No data","x",ROUND(IF('Indicator Data'!AU171^2&gt;I$195,0,IF('Indicator Data'!AU171^2&lt;I$194,10,(I$195-'Indicator Data'!AU171^2)/(I$195-I$194)*10)),1))</f>
        <v>0.1</v>
      </c>
      <c r="J169" s="97">
        <f>IF(OR('Indicator Data'!AT171=0,'Indicator Data'!AT171="No data"),"x",ROUND(IF('Indicator Data'!AT171&gt;J$195,0,IF('Indicator Data'!AT171&lt;J$194,10,(J$195-'Indicator Data'!AT171)/(J$195-J$194)*10)),1))</f>
        <v>0</v>
      </c>
      <c r="K169" s="97">
        <f>IF('Indicator Data'!AV171="No data","x",ROUND(IF('Indicator Data'!AV171&gt;K$195,0,IF('Indicator Data'!AV171&lt;K$194,10,(K$195-'Indicator Data'!AV171)/(K$195-K$194)*10)),1))</f>
        <v>8.3000000000000007</v>
      </c>
      <c r="L169" s="97">
        <f>IF('Indicator Data'!AW171="No data","x",ROUND(IF('Indicator Data'!AW171&gt;L$195,0,IF('Indicator Data'!AW171&lt;L$194,10,(L$195-'Indicator Data'!AW171)/(L$195-L$194)*10)),1))</f>
        <v>5.4</v>
      </c>
      <c r="M169" s="98">
        <f t="shared" si="19"/>
        <v>3.5</v>
      </c>
      <c r="N169" s="150">
        <f>IF('Indicator Data'!AX171="No data","x",'Indicator Data'!AX171/'Indicator Data'!BD171*100)</f>
        <v>10.002857959416977</v>
      </c>
      <c r="O169" s="97">
        <f t="shared" si="20"/>
        <v>9.1</v>
      </c>
      <c r="P169" s="97">
        <f>IF('Indicator Data'!AY171="No data","x",ROUND(IF('Indicator Data'!AY171&gt;P$195,0,IF('Indicator Data'!AY171&lt;P$194,10,(P$195-'Indicator Data'!AY171)/(P$195-P$194)*10)),1))</f>
        <v>0.6</v>
      </c>
      <c r="Q169" s="97">
        <f>IF('Indicator Data'!AZ171="No data","x",ROUND(IF('Indicator Data'!AZ171&gt;Q$195,0,IF('Indicator Data'!AZ171&lt;Q$194,10,(Q$195-'Indicator Data'!AZ171)/(Q$195-Q$194)*10)),1))</f>
        <v>5.2</v>
      </c>
      <c r="R169" s="98">
        <f t="shared" si="21"/>
        <v>5</v>
      </c>
      <c r="S169" s="97">
        <f>IF('Indicator Data'!Y171="No data","x",ROUND(IF('Indicator Data'!Y171&gt;S$195,0,IF('Indicator Data'!Y171&lt;S$194,10,(S$195-'Indicator Data'!Y171)/(S$195-S$194)*10)),1))</f>
        <v>5.2</v>
      </c>
      <c r="T169" s="97">
        <f>IF('Indicator Data'!Z171="No data","x",ROUND(IF('Indicator Data'!Z171&gt;T$195,0,IF('Indicator Data'!Z171&lt;T$194,10,(T$195-'Indicator Data'!Z171)/(T$195-T$194)*10)),1))</f>
        <v>0.3</v>
      </c>
      <c r="U169" s="97">
        <f>IF('Indicator Data'!AC171="No data","x",ROUND(IF('Indicator Data'!AC171&gt;U$195,0,IF('Indicator Data'!AC171&lt;U$194,10,(U$195-'Indicator Data'!AC171)/(U$195-U$194)*10)),1))</f>
        <v>9.6</v>
      </c>
      <c r="V169" s="98">
        <f t="shared" si="22"/>
        <v>5</v>
      </c>
      <c r="W169" s="99">
        <f t="shared" si="23"/>
        <v>4.5</v>
      </c>
      <c r="X169" s="16"/>
    </row>
    <row r="170" spans="1:24" s="4" customFormat="1" x14ac:dyDescent="0.25">
      <c r="A170" s="131" t="s">
        <v>887</v>
      </c>
      <c r="B170" s="51" t="s">
        <v>318</v>
      </c>
      <c r="C170" s="97">
        <f>IF('Indicator Data'!AQ172="No data","x",ROUND(IF('Indicator Data'!AQ172&gt;C$195,0,IF('Indicator Data'!AQ172&lt;C$194,10,(C$195-'Indicator Data'!AQ172)/(C$195-C$194)*10)),1))</f>
        <v>3.5</v>
      </c>
      <c r="D170" s="98">
        <f t="shared" si="16"/>
        <v>3.5</v>
      </c>
      <c r="E170" s="97">
        <f>IF('Indicator Data'!AS172="No data","x",ROUND(IF('Indicator Data'!AS172&gt;E$195,0,IF('Indicator Data'!AS172&lt;E$194,10,(E$195-'Indicator Data'!AS172)/(E$195-E$194)*10)),1))</f>
        <v>6.9</v>
      </c>
      <c r="F170" s="97">
        <f>IF('Indicator Data'!AR172="No data","x",ROUND(IF('Indicator Data'!AR172&gt;F$195,0,IF('Indicator Data'!AR172&lt;F$194,10,(F$195-'Indicator Data'!AR172)/(F$195-F$194)*10)),1))</f>
        <v>6.3</v>
      </c>
      <c r="G170" s="98">
        <f t="shared" si="17"/>
        <v>6.6</v>
      </c>
      <c r="H170" s="99">
        <f t="shared" si="18"/>
        <v>5.0999999999999996</v>
      </c>
      <c r="I170" s="97">
        <f>IF('Indicator Data'!AU172="No data","x",ROUND(IF('Indicator Data'!AU172^2&gt;I$195,0,IF('Indicator Data'!AU172^2&lt;I$194,10,(I$195-'Indicator Data'!AU172^2)/(I$195-I$194)*10)),1))</f>
        <v>5.9</v>
      </c>
      <c r="J170" s="97">
        <f>IF(OR('Indicator Data'!AT172=0,'Indicator Data'!AT172="No data"),"x",ROUND(IF('Indicator Data'!AT172&gt;J$195,0,IF('Indicator Data'!AT172&lt;J$194,10,(J$195-'Indicator Data'!AT172)/(J$195-J$194)*10)),1))</f>
        <v>8.5</v>
      </c>
      <c r="K170" s="97">
        <f>IF('Indicator Data'!AV172="No data","x",ROUND(IF('Indicator Data'!AV172&gt;K$195,0,IF('Indicator Data'!AV172&lt;K$194,10,(K$195-'Indicator Data'!AV172)/(K$195-K$194)*10)),1))</f>
        <v>9.5</v>
      </c>
      <c r="L170" s="97">
        <f>IF('Indicator Data'!AW172="No data","x",ROUND(IF('Indicator Data'!AW172&gt;L$195,0,IF('Indicator Data'!AW172&lt;L$194,10,(L$195-'Indicator Data'!AW172)/(L$195-L$194)*10)),1))</f>
        <v>7</v>
      </c>
      <c r="M170" s="98">
        <f t="shared" si="19"/>
        <v>7.7</v>
      </c>
      <c r="N170" s="150">
        <f>IF('Indicator Data'!AX172="No data","x",'Indicator Data'!AX172/'Indicator Data'!BD172*100)</f>
        <v>8.1282456536464203</v>
      </c>
      <c r="O170" s="97">
        <f t="shared" si="20"/>
        <v>9.3000000000000007</v>
      </c>
      <c r="P170" s="97">
        <f>IF('Indicator Data'!AY172="No data","x",ROUND(IF('Indicator Data'!AY172&gt;P$195,0,IF('Indicator Data'!AY172&lt;P$194,10,(P$195-'Indicator Data'!AY172)/(P$195-P$194)*10)),1))</f>
        <v>9.4</v>
      </c>
      <c r="Q170" s="97">
        <f>IF('Indicator Data'!AZ172="No data","x",ROUND(IF('Indicator Data'!AZ172&gt;Q$195,0,IF('Indicator Data'!AZ172&lt;Q$194,10,(Q$195-'Indicator Data'!AZ172)/(Q$195-Q$194)*10)),1))</f>
        <v>8.9</v>
      </c>
      <c r="R170" s="98">
        <f t="shared" si="21"/>
        <v>9.1999999999999993</v>
      </c>
      <c r="S170" s="97">
        <f>IF('Indicator Data'!Y172="No data","x",ROUND(IF('Indicator Data'!Y172&gt;S$195,0,IF('Indicator Data'!Y172&lt;S$194,10,(S$195-'Indicator Data'!Y172)/(S$195-S$194)*10)),1))</f>
        <v>9.9</v>
      </c>
      <c r="T170" s="97">
        <f>IF('Indicator Data'!Z172="No data","x",ROUND(IF('Indicator Data'!Z172&gt;T$195,0,IF('Indicator Data'!Z172&lt;T$194,10,(T$195-'Indicator Data'!Z172)/(T$195-T$194)*10)),1))</f>
        <v>0</v>
      </c>
      <c r="U170" s="97">
        <f>IF('Indicator Data'!AC172="No data","x",ROUND(IF('Indicator Data'!AC172&gt;U$195,0,IF('Indicator Data'!AC172&lt;U$194,10,(U$195-'Indicator Data'!AC172)/(U$195-U$194)*10)),1))</f>
        <v>9.6999999999999993</v>
      </c>
      <c r="V170" s="98">
        <f t="shared" si="22"/>
        <v>6.5</v>
      </c>
      <c r="W170" s="99">
        <f t="shared" si="23"/>
        <v>7.8</v>
      </c>
      <c r="X170" s="16"/>
    </row>
    <row r="171" spans="1:24" s="4" customFormat="1" x14ac:dyDescent="0.25">
      <c r="A171" s="131" t="s">
        <v>320</v>
      </c>
      <c r="B171" s="51" t="s">
        <v>319</v>
      </c>
      <c r="C171" s="97">
        <f>IF('Indicator Data'!AQ173="No data","x",ROUND(IF('Indicator Data'!AQ173&gt;C$195,0,IF('Indicator Data'!AQ173&lt;C$194,10,(C$195-'Indicator Data'!AQ173)/(C$195-C$194)*10)),1))</f>
        <v>4.7</v>
      </c>
      <c r="D171" s="98">
        <f t="shared" si="16"/>
        <v>4.7</v>
      </c>
      <c r="E171" s="97">
        <f>IF('Indicator Data'!AS173="No data","x",ROUND(IF('Indicator Data'!AS173&gt;E$195,0,IF('Indicator Data'!AS173&lt;E$194,10,(E$195-'Indicator Data'!AS173)/(E$195-E$194)*10)),1))</f>
        <v>6.2</v>
      </c>
      <c r="F171" s="97">
        <f>IF('Indicator Data'!AR173="No data","x",ROUND(IF('Indicator Data'!AR173&gt;F$195,0,IF('Indicator Data'!AR173&lt;F$194,10,(F$195-'Indicator Data'!AR173)/(F$195-F$194)*10)),1))</f>
        <v>4.5999999999999996</v>
      </c>
      <c r="G171" s="98">
        <f t="shared" si="17"/>
        <v>5.4</v>
      </c>
      <c r="H171" s="99">
        <f t="shared" si="18"/>
        <v>5.0999999999999996</v>
      </c>
      <c r="I171" s="97">
        <f>IF('Indicator Data'!AU173="No data","x",ROUND(IF('Indicator Data'!AU173^2&gt;I$195,0,IF('Indicator Data'!AU173^2&lt;I$194,10,(I$195-'Indicator Data'!AU173^2)/(I$195-I$194)*10)),1))</f>
        <v>0.8</v>
      </c>
      <c r="J171" s="97">
        <f>IF(OR('Indicator Data'!AT173=0,'Indicator Data'!AT173="No data"),"x",ROUND(IF('Indicator Data'!AT173&gt;J$195,0,IF('Indicator Data'!AT173&lt;J$194,10,(J$195-'Indicator Data'!AT173)/(J$195-J$194)*10)),1))</f>
        <v>0</v>
      </c>
      <c r="K171" s="97">
        <f>IF('Indicator Data'!AV173="No data","x",ROUND(IF('Indicator Data'!AV173&gt;K$195,0,IF('Indicator Data'!AV173&lt;K$194,10,(K$195-'Indicator Data'!AV173)/(K$195-K$194)*10)),1))</f>
        <v>6.5</v>
      </c>
      <c r="L171" s="97">
        <f>IF('Indicator Data'!AW173="No data","x",ROUND(IF('Indicator Data'!AW173&gt;L$195,0,IF('Indicator Data'!AW173&lt;L$194,10,(L$195-'Indicator Data'!AW173)/(L$195-L$194)*10)),1))</f>
        <v>2.8</v>
      </c>
      <c r="M171" s="98">
        <f t="shared" si="19"/>
        <v>2.5</v>
      </c>
      <c r="N171" s="150">
        <f>IF('Indicator Data'!AX173="No data","x",'Indicator Data'!AX173/'Indicator Data'!BD173*100)</f>
        <v>45.01947581671201</v>
      </c>
      <c r="O171" s="97">
        <f t="shared" si="20"/>
        <v>5.6</v>
      </c>
      <c r="P171" s="97">
        <f>IF('Indicator Data'!AY173="No data","x",ROUND(IF('Indicator Data'!AY173&gt;P$195,0,IF('Indicator Data'!AY173&lt;P$194,10,(P$195-'Indicator Data'!AY173)/(P$195-P$194)*10)),1))</f>
        <v>0.8</v>
      </c>
      <c r="Q171" s="97">
        <f>IF('Indicator Data'!AZ173="No data","x",ROUND(IF('Indicator Data'!AZ173&gt;Q$195,0,IF('Indicator Data'!AZ173&lt;Q$194,10,(Q$195-'Indicator Data'!AZ173)/(Q$195-Q$194)*10)),1))</f>
        <v>0.4</v>
      </c>
      <c r="R171" s="98">
        <f t="shared" si="21"/>
        <v>2.2999999999999998</v>
      </c>
      <c r="S171" s="97">
        <f>IF('Indicator Data'!Y173="No data","x",ROUND(IF('Indicator Data'!Y173&gt;S$195,0,IF('Indicator Data'!Y173&lt;S$194,10,(S$195-'Indicator Data'!Y173)/(S$195-S$194)*10)),1))</f>
        <v>9</v>
      </c>
      <c r="T171" s="97">
        <f>IF('Indicator Data'!Z173="No data","x",ROUND(IF('Indicator Data'!Z173&gt;T$195,0,IF('Indicator Data'!Z173&lt;T$194,10,(T$195-'Indicator Data'!Z173)/(T$195-T$194)*10)),1))</f>
        <v>0</v>
      </c>
      <c r="U171" s="97">
        <f>IF('Indicator Data'!AC173="No data","x",ROUND(IF('Indicator Data'!AC173&gt;U$195,0,IF('Indicator Data'!AC173&lt;U$194,10,(U$195-'Indicator Data'!AC173)/(U$195-U$194)*10)),1))</f>
        <v>7.9</v>
      </c>
      <c r="V171" s="98">
        <f t="shared" si="22"/>
        <v>5.6</v>
      </c>
      <c r="W171" s="99">
        <f t="shared" si="23"/>
        <v>3.5</v>
      </c>
      <c r="X171" s="16"/>
    </row>
    <row r="172" spans="1:24" s="4" customFormat="1" x14ac:dyDescent="0.25">
      <c r="A172" s="131" t="s">
        <v>998</v>
      </c>
      <c r="B172" s="51" t="s">
        <v>187</v>
      </c>
      <c r="C172" s="97">
        <f>IF('Indicator Data'!AQ174="No data","x",ROUND(IF('Indicator Data'!AQ174&gt;C$195,0,IF('Indicator Data'!AQ174&lt;C$194,10,(C$195-'Indicator Data'!AQ174)/(C$195-C$194)*10)),1))</f>
        <v>3.8</v>
      </c>
      <c r="D172" s="98">
        <f t="shared" si="16"/>
        <v>3.8</v>
      </c>
      <c r="E172" s="97">
        <f>IF('Indicator Data'!AS174="No data","x",ROUND(IF('Indicator Data'!AS174&gt;E$195,0,IF('Indicator Data'!AS174&lt;E$194,10,(E$195-'Indicator Data'!AS174)/(E$195-E$194)*10)),1))</f>
        <v>5.5</v>
      </c>
      <c r="F172" s="97">
        <f>IF('Indicator Data'!AR174="No data","x",ROUND(IF('Indicator Data'!AR174&gt;F$195,0,IF('Indicator Data'!AR174&lt;F$194,10,(F$195-'Indicator Data'!AR174)/(F$195-F$194)*10)),1))</f>
        <v>5.0999999999999996</v>
      </c>
      <c r="G172" s="98">
        <f t="shared" si="17"/>
        <v>5.3</v>
      </c>
      <c r="H172" s="99">
        <f t="shared" si="18"/>
        <v>4.5999999999999996</v>
      </c>
      <c r="I172" s="97">
        <f>IF('Indicator Data'!AU174="No data","x",ROUND(IF('Indicator Data'!AU174^2&gt;I$195,0,IF('Indicator Data'!AU174^2&lt;I$194,10,(I$195-'Indicator Data'!AU174^2)/(I$195-I$194)*10)),1))</f>
        <v>0.5</v>
      </c>
      <c r="J172" s="97">
        <f>IF(OR('Indicator Data'!AT174=0,'Indicator Data'!AT174="No data"),"x",ROUND(IF('Indicator Data'!AT174&gt;J$195,0,IF('Indicator Data'!AT174&lt;J$194,10,(J$195-'Indicator Data'!AT174)/(J$195-J$194)*10)),1))</f>
        <v>0</v>
      </c>
      <c r="K172" s="97">
        <f>IF('Indicator Data'!AV174="No data","x",ROUND(IF('Indicator Data'!AV174&gt;K$195,0,IF('Indicator Data'!AV174&lt;K$194,10,(K$195-'Indicator Data'!AV174)/(K$195-K$194)*10)),1))</f>
        <v>3.2</v>
      </c>
      <c r="L172" s="97">
        <f>IF('Indicator Data'!AW174="No data","x",ROUND(IF('Indicator Data'!AW174&gt;L$195,0,IF('Indicator Data'!AW174&lt;L$194,10,(L$195-'Indicator Data'!AW174)/(L$195-L$194)*10)),1))</f>
        <v>4.7</v>
      </c>
      <c r="M172" s="98">
        <f t="shared" si="19"/>
        <v>2.1</v>
      </c>
      <c r="N172" s="150">
        <f>IF('Indicator Data'!AX174="No data","x",'Indicator Data'!AX174/'Indicator Data'!BD174*100)</f>
        <v>55.511498810467884</v>
      </c>
      <c r="O172" s="97">
        <f t="shared" si="20"/>
        <v>4.5</v>
      </c>
      <c r="P172" s="97">
        <f>IF('Indicator Data'!AY174="No data","x",ROUND(IF('Indicator Data'!AY174&gt;P$195,0,IF('Indicator Data'!AY174&lt;P$194,10,(P$195-'Indicator Data'!AY174)/(P$195-P$194)*10)),1))</f>
        <v>1</v>
      </c>
      <c r="Q172" s="97">
        <f>IF('Indicator Data'!AZ174="No data","x",ROUND(IF('Indicator Data'!AZ174&gt;Q$195,0,IF('Indicator Data'!AZ174&lt;Q$194,10,(Q$195-'Indicator Data'!AZ174)/(Q$195-Q$194)*10)),1))</f>
        <v>0.1</v>
      </c>
      <c r="R172" s="98">
        <f t="shared" si="21"/>
        <v>1.9</v>
      </c>
      <c r="S172" s="97">
        <f>IF('Indicator Data'!Y174="No data","x",ROUND(IF('Indicator Data'!Y174&gt;S$195,0,IF('Indicator Data'!Y174&lt;S$194,10,(S$195-'Indicator Data'!Y174)/(S$195-S$194)*10)),1))</f>
        <v>3.4</v>
      </c>
      <c r="T172" s="97">
        <f>IF('Indicator Data'!Z174="No data","x",ROUND(IF('Indicator Data'!Z174&gt;T$195,0,IF('Indicator Data'!Z174&lt;T$194,10,(T$195-'Indicator Data'!Z174)/(T$195-T$194)*10)),1))</f>
        <v>1.5</v>
      </c>
      <c r="U172" s="97">
        <f>IF('Indicator Data'!AC174="No data","x",ROUND(IF('Indicator Data'!AC174&gt;U$195,0,IF('Indicator Data'!AC174&lt;U$194,10,(U$195-'Indicator Data'!AC174)/(U$195-U$194)*10)),1))</f>
        <v>7.6</v>
      </c>
      <c r="V172" s="98">
        <f t="shared" si="22"/>
        <v>4.2</v>
      </c>
      <c r="W172" s="99">
        <f t="shared" si="23"/>
        <v>2.7</v>
      </c>
      <c r="X172" s="16"/>
    </row>
    <row r="173" spans="1:24" s="4" customFormat="1" x14ac:dyDescent="0.25">
      <c r="A173" s="131" t="s">
        <v>373</v>
      </c>
      <c r="B173" s="51" t="s">
        <v>91</v>
      </c>
      <c r="C173" s="97">
        <f>IF('Indicator Data'!AQ175="No data","x",ROUND(IF('Indicator Data'!AQ175&gt;C$195,0,IF('Indicator Data'!AQ175&lt;C$194,10,(C$195-'Indicator Data'!AQ175)/(C$195-C$194)*10)),1))</f>
        <v>6.3</v>
      </c>
      <c r="D173" s="98">
        <f t="shared" si="16"/>
        <v>6.3</v>
      </c>
      <c r="E173" s="97">
        <f>IF('Indicator Data'!AS175="No data","x",ROUND(IF('Indicator Data'!AS175&gt;E$195,0,IF('Indicator Data'!AS175&lt;E$194,10,(E$195-'Indicator Data'!AS175)/(E$195-E$194)*10)),1))</f>
        <v>7.2</v>
      </c>
      <c r="F173" s="97">
        <f>IF('Indicator Data'!AR175="No data","x",ROUND(IF('Indicator Data'!AR175&gt;F$195,0,IF('Indicator Data'!AR175&lt;F$194,10,(F$195-'Indicator Data'!AR175)/(F$195-F$194)*10)),1))</f>
        <v>7.5</v>
      </c>
      <c r="G173" s="98">
        <f t="shared" si="17"/>
        <v>7.4</v>
      </c>
      <c r="H173" s="99">
        <f t="shared" si="18"/>
        <v>6.9</v>
      </c>
      <c r="I173" s="97">
        <f>IF('Indicator Data'!AU175="No data","x",ROUND(IF('Indicator Data'!AU175^2&gt;I$195,0,IF('Indicator Data'!AU175^2&lt;I$194,10,(I$195-'Indicator Data'!AU175^2)/(I$195-I$194)*10)),1))</f>
        <v>7.3</v>
      </c>
      <c r="J173" s="97">
        <f>IF(OR('Indicator Data'!AT175=0,'Indicator Data'!AT175="No data"),"x",ROUND(IF('Indicator Data'!AT175&gt;J$195,0,IF('Indicator Data'!AT175&lt;J$194,10,(J$195-'Indicator Data'!AT175)/(J$195-J$194)*10)),1))</f>
        <v>5.8</v>
      </c>
      <c r="K173" s="97">
        <f>IF('Indicator Data'!AV175="No data","x",ROUND(IF('Indicator Data'!AV175&gt;K$195,0,IF('Indicator Data'!AV175&lt;K$194,10,(K$195-'Indicator Data'!AV175)/(K$195-K$194)*10)),1))</f>
        <v>9.9</v>
      </c>
      <c r="L173" s="97">
        <f>IF('Indicator Data'!AW175="No data","x",ROUND(IF('Indicator Data'!AW175&gt;L$195,0,IF('Indicator Data'!AW175&lt;L$194,10,(L$195-'Indicator Data'!AW175)/(L$195-L$194)*10)),1))</f>
        <v>7.2</v>
      </c>
      <c r="M173" s="98">
        <f t="shared" si="19"/>
        <v>7.6</v>
      </c>
      <c r="N173" s="150">
        <f>IF('Indicator Data'!AX175="No data","x",'Indicator Data'!AX175/'Indicator Data'!BD175*100)</f>
        <v>19.502353732347007</v>
      </c>
      <c r="O173" s="97">
        <f t="shared" si="20"/>
        <v>8.1</v>
      </c>
      <c r="P173" s="97">
        <f>IF('Indicator Data'!AY175="No data","x",ROUND(IF('Indicator Data'!AY175&gt;P$195,0,IF('Indicator Data'!AY175&lt;P$194,10,(P$195-'Indicator Data'!AY175)/(P$195-P$194)*10)),1))</f>
        <v>6.6</v>
      </c>
      <c r="Q173" s="97">
        <f>IF('Indicator Data'!AZ175="No data","x",ROUND(IF('Indicator Data'!AZ175&gt;Q$195,0,IF('Indicator Data'!AZ175&lt;Q$194,10,(Q$195-'Indicator Data'!AZ175)/(Q$195-Q$194)*10)),1))</f>
        <v>5.6</v>
      </c>
      <c r="R173" s="98">
        <f t="shared" si="21"/>
        <v>6.8</v>
      </c>
      <c r="S173" s="97">
        <f>IF('Indicator Data'!Y175="No data","x",ROUND(IF('Indicator Data'!Y175&gt;S$195,0,IF('Indicator Data'!Y175&lt;S$194,10,(S$195-'Indicator Data'!Y175)/(S$195-S$194)*10)),1))</f>
        <v>9.8000000000000007</v>
      </c>
      <c r="T173" s="97">
        <f>IF('Indicator Data'!Z175="No data","x",ROUND(IF('Indicator Data'!Z175&gt;T$195,0,IF('Indicator Data'!Z175&lt;T$194,10,(T$195-'Indicator Data'!Z175)/(T$195-T$194)*10)),1))</f>
        <v>6.4</v>
      </c>
      <c r="U173" s="97">
        <f>IF('Indicator Data'!AC175="No data","x",ROUND(IF('Indicator Data'!AC175&gt;U$195,0,IF('Indicator Data'!AC175&lt;U$194,10,(U$195-'Indicator Data'!AC175)/(U$195-U$194)*10)),1))</f>
        <v>9.8000000000000007</v>
      </c>
      <c r="V173" s="98">
        <f t="shared" si="22"/>
        <v>8.6999999999999993</v>
      </c>
      <c r="W173" s="99">
        <f t="shared" si="23"/>
        <v>7.7</v>
      </c>
      <c r="X173" s="16"/>
    </row>
    <row r="174" spans="1:24" s="4" customFormat="1" x14ac:dyDescent="0.25">
      <c r="A174" s="131" t="s">
        <v>322</v>
      </c>
      <c r="B174" s="51" t="s">
        <v>321</v>
      </c>
      <c r="C174" s="97">
        <f>IF('Indicator Data'!AQ176="No data","x",ROUND(IF('Indicator Data'!AQ176&gt;C$195,0,IF('Indicator Data'!AQ176&lt;C$194,10,(C$195-'Indicator Data'!AQ176)/(C$195-C$194)*10)),1))</f>
        <v>9.1999999999999993</v>
      </c>
      <c r="D174" s="98">
        <f t="shared" si="16"/>
        <v>9.1999999999999993</v>
      </c>
      <c r="E174" s="97">
        <f>IF('Indicator Data'!AS176="No data","x",ROUND(IF('Indicator Data'!AS176&gt;E$195,0,IF('Indicator Data'!AS176&lt;E$194,10,(E$195-'Indicator Data'!AS176)/(E$195-E$194)*10)),1))</f>
        <v>7.1</v>
      </c>
      <c r="F174" s="97">
        <f>IF('Indicator Data'!AR176="No data","x",ROUND(IF('Indicator Data'!AR176&gt;F$195,0,IF('Indicator Data'!AR176&lt;F$194,10,(F$195-'Indicator Data'!AR176)/(F$195-F$194)*10)),1))</f>
        <v>7.7</v>
      </c>
      <c r="G174" s="98">
        <f t="shared" si="17"/>
        <v>7.4</v>
      </c>
      <c r="H174" s="99">
        <f t="shared" si="18"/>
        <v>8.3000000000000007</v>
      </c>
      <c r="I174" s="97">
        <f>IF('Indicator Data'!AU176="No data","x",ROUND(IF('Indicator Data'!AU176^2&gt;I$195,0,IF('Indicator Data'!AU176^2&lt;I$194,10,(I$195-'Indicator Data'!AU176^2)/(I$195-I$194)*10)),1))</f>
        <v>7</v>
      </c>
      <c r="J174" s="97">
        <f>IF(OR('Indicator Data'!AT176=0,'Indicator Data'!AT176="No data"),"x",ROUND(IF('Indicator Data'!AT176&gt;J$195,0,IF('Indicator Data'!AT176&lt;J$194,10,(J$195-'Indicator Data'!AT176)/(J$195-J$194)*10)),1))</f>
        <v>6.9</v>
      </c>
      <c r="K174" s="97">
        <f>IF('Indicator Data'!AV176="No data","x",ROUND(IF('Indicator Data'!AV176&gt;K$195,0,IF('Indicator Data'!AV176&lt;K$194,10,(K$195-'Indicator Data'!AV176)/(K$195-K$194)*10)),1))</f>
        <v>9.4</v>
      </c>
      <c r="L174" s="97">
        <f>IF('Indicator Data'!AW176="No data","x",ROUND(IF('Indicator Data'!AW176&gt;L$195,0,IF('Indicator Data'!AW176&lt;L$194,10,(L$195-'Indicator Data'!AW176)/(L$195-L$194)*10)),1))</f>
        <v>6.7</v>
      </c>
      <c r="M174" s="98">
        <f t="shared" si="19"/>
        <v>7.5</v>
      </c>
      <c r="N174" s="150">
        <f>IF('Indicator Data'!AX176="No data","x",'Indicator Data'!AX176/'Indicator Data'!BD176*100)</f>
        <v>23.901452472881044</v>
      </c>
      <c r="O174" s="97">
        <f t="shared" si="20"/>
        <v>7.7</v>
      </c>
      <c r="P174" s="97">
        <f>IF('Indicator Data'!AY176="No data","x",ROUND(IF('Indicator Data'!AY176&gt;P$195,0,IF('Indicator Data'!AY176&lt;P$194,10,(P$195-'Indicator Data'!AY176)/(P$195-P$194)*10)),1))</f>
        <v>9.8000000000000007</v>
      </c>
      <c r="Q174" s="97">
        <f>IF('Indicator Data'!AZ176="No data","x",ROUND(IF('Indicator Data'!AZ176&gt;Q$195,0,IF('Indicator Data'!AZ176&lt;Q$194,10,(Q$195-'Indicator Data'!AZ176)/(Q$195-Q$194)*10)),1))</f>
        <v>7.4</v>
      </c>
      <c r="R174" s="98">
        <f t="shared" si="21"/>
        <v>8.3000000000000007</v>
      </c>
      <c r="S174" s="97">
        <f>IF('Indicator Data'!Y176="No data","x",ROUND(IF('Indicator Data'!Y176&gt;S$195,0,IF('Indicator Data'!Y176&lt;S$194,10,(S$195-'Indicator Data'!Y176)/(S$195-S$194)*10)),1))</f>
        <v>9.9</v>
      </c>
      <c r="T174" s="97">
        <f>IF('Indicator Data'!Z176="No data","x",ROUND(IF('Indicator Data'!Z176&gt;T$195,0,IF('Indicator Data'!Z176&lt;T$194,10,(T$195-'Indicator Data'!Z176)/(T$195-T$194)*10)),1))</f>
        <v>4.4000000000000004</v>
      </c>
      <c r="U174" s="97">
        <f>IF('Indicator Data'!AC176="No data","x",ROUND(IF('Indicator Data'!AC176&gt;U$195,0,IF('Indicator Data'!AC176&lt;U$194,10,(U$195-'Indicator Data'!AC176)/(U$195-U$194)*10)),1))</f>
        <v>9.8000000000000007</v>
      </c>
      <c r="V174" s="98">
        <f t="shared" si="22"/>
        <v>8</v>
      </c>
      <c r="W174" s="99">
        <f t="shared" si="23"/>
        <v>7.9</v>
      </c>
      <c r="X174" s="16"/>
    </row>
    <row r="175" spans="1:24" s="4" customFormat="1" x14ac:dyDescent="0.25">
      <c r="A175" s="131" t="s">
        <v>324</v>
      </c>
      <c r="B175" s="51" t="s">
        <v>323</v>
      </c>
      <c r="C175" s="97">
        <f>IF('Indicator Data'!AQ177="No data","x",ROUND(IF('Indicator Data'!AQ177&gt;C$195,0,IF('Indicator Data'!AQ177&lt;C$194,10,(C$195-'Indicator Data'!AQ177)/(C$195-C$194)*10)),1))</f>
        <v>5.8</v>
      </c>
      <c r="D175" s="98">
        <f t="shared" si="16"/>
        <v>5.8</v>
      </c>
      <c r="E175" s="97" t="str">
        <f>IF('Indicator Data'!AS177="No data","x",ROUND(IF('Indicator Data'!AS177&gt;E$195,0,IF('Indicator Data'!AS177&lt;E$194,10,(E$195-'Indicator Data'!AS177)/(E$195-E$194)*10)),1))</f>
        <v>x</v>
      </c>
      <c r="F175" s="97">
        <f>IF('Indicator Data'!AR177="No data","x",ROUND(IF('Indicator Data'!AR177&gt;F$195,0,IF('Indicator Data'!AR177&lt;F$194,10,(F$195-'Indicator Data'!AR177)/(F$195-F$194)*10)),1))</f>
        <v>5.4</v>
      </c>
      <c r="G175" s="98">
        <f t="shared" si="17"/>
        <v>5.4</v>
      </c>
      <c r="H175" s="99">
        <f t="shared" si="18"/>
        <v>5.6</v>
      </c>
      <c r="I175" s="97">
        <f>IF('Indicator Data'!AU177="No data","x",ROUND(IF('Indicator Data'!AU177^2&gt;I$195,0,IF('Indicator Data'!AU177^2&lt;I$194,10,(I$195-'Indicator Data'!AU177^2)/(I$195-I$194)*10)),1))</f>
        <v>0.1</v>
      </c>
      <c r="J175" s="97">
        <f>IF(OR('Indicator Data'!AT177=0,'Indicator Data'!AT177="No data"),"x",ROUND(IF('Indicator Data'!AT177&gt;J$195,0,IF('Indicator Data'!AT177&lt;J$194,10,(J$195-'Indicator Data'!AT177)/(J$195-J$194)*10)),1))</f>
        <v>0.4</v>
      </c>
      <c r="K175" s="97">
        <f>IF('Indicator Data'!AV177="No data","x",ROUND(IF('Indicator Data'!AV177&gt;K$195,0,IF('Indicator Data'!AV177&lt;K$194,10,(K$195-'Indicator Data'!AV177)/(K$195-K$194)*10)),1))</f>
        <v>6</v>
      </c>
      <c r="L175" s="97">
        <f>IF('Indicator Data'!AW177="No data","x",ROUND(IF('Indicator Data'!AW177&gt;L$195,0,IF('Indicator Data'!AW177&lt;L$194,10,(L$195-'Indicator Data'!AW177)/(L$195-L$194)*10)),1))</f>
        <v>7</v>
      </c>
      <c r="M175" s="98">
        <f t="shared" si="19"/>
        <v>3.4</v>
      </c>
      <c r="N175" s="150">
        <f>IF('Indicator Data'!AX177="No data","x",'Indicator Data'!AX177/'Indicator Data'!BD177*100)</f>
        <v>100</v>
      </c>
      <c r="O175" s="97">
        <f t="shared" si="20"/>
        <v>0</v>
      </c>
      <c r="P175" s="97">
        <f>IF('Indicator Data'!AY177="No data","x",ROUND(IF('Indicator Data'!AY177&gt;P$195,0,IF('Indicator Data'!AY177&lt;P$194,10,(P$195-'Indicator Data'!AY177)/(P$195-P$194)*10)),1))</f>
        <v>1</v>
      </c>
      <c r="Q175" s="97">
        <f>IF('Indicator Data'!AZ177="No data","x",ROUND(IF('Indicator Data'!AZ177&gt;Q$195,0,IF('Indicator Data'!AZ177&lt;Q$194,10,(Q$195-'Indicator Data'!AZ177)/(Q$195-Q$194)*10)),1))</f>
        <v>0.1</v>
      </c>
      <c r="R175" s="98">
        <f t="shared" si="21"/>
        <v>0.4</v>
      </c>
      <c r="S175" s="97">
        <f>IF('Indicator Data'!Y177="No data","x",ROUND(IF('Indicator Data'!Y177&gt;S$195,0,IF('Indicator Data'!Y177&lt;S$194,10,(S$195-'Indicator Data'!Y177)/(S$195-S$194)*10)),1))</f>
        <v>8.6</v>
      </c>
      <c r="T175" s="97">
        <f>IF('Indicator Data'!Z177="No data","x",ROUND(IF('Indicator Data'!Z177&gt;T$195,0,IF('Indicator Data'!Z177&lt;T$194,10,(T$195-'Indicator Data'!Z177)/(T$195-T$194)*10)),1))</f>
        <v>8.1999999999999993</v>
      </c>
      <c r="U175" s="97">
        <f>IF('Indicator Data'!AC177="No data","x",ROUND(IF('Indicator Data'!AC177&gt;U$195,0,IF('Indicator Data'!AC177&lt;U$194,10,(U$195-'Indicator Data'!AC177)/(U$195-U$194)*10)),1))</f>
        <v>9.3000000000000007</v>
      </c>
      <c r="V175" s="98">
        <f t="shared" si="22"/>
        <v>8.6999999999999993</v>
      </c>
      <c r="W175" s="99">
        <f t="shared" si="23"/>
        <v>4.2</v>
      </c>
      <c r="X175" s="16"/>
    </row>
    <row r="176" spans="1:24" s="4" customFormat="1" x14ac:dyDescent="0.25">
      <c r="A176" s="131" t="s">
        <v>326</v>
      </c>
      <c r="B176" s="51" t="s">
        <v>325</v>
      </c>
      <c r="C176" s="97">
        <f>IF('Indicator Data'!AQ178="No data","x",ROUND(IF('Indicator Data'!AQ178&gt;C$195,0,IF('Indicator Data'!AQ178&lt;C$194,10,(C$195-'Indicator Data'!AQ178)/(C$195-C$194)*10)),1))</f>
        <v>4.4000000000000004</v>
      </c>
      <c r="D176" s="98">
        <f t="shared" si="16"/>
        <v>4.4000000000000004</v>
      </c>
      <c r="E176" s="97">
        <f>IF('Indicator Data'!AS178="No data","x",ROUND(IF('Indicator Data'!AS178&gt;E$195,0,IF('Indicator Data'!AS178&lt;E$194,10,(E$195-'Indicator Data'!AS178)/(E$195-E$194)*10)),1))</f>
        <v>6.2</v>
      </c>
      <c r="F176" s="97">
        <f>IF('Indicator Data'!AR178="No data","x",ROUND(IF('Indicator Data'!AR178&gt;F$195,0,IF('Indicator Data'!AR178&lt;F$194,10,(F$195-'Indicator Data'!AR178)/(F$195-F$194)*10)),1))</f>
        <v>4.3</v>
      </c>
      <c r="G176" s="98">
        <f t="shared" si="17"/>
        <v>5.3</v>
      </c>
      <c r="H176" s="99">
        <f t="shared" si="18"/>
        <v>4.9000000000000004</v>
      </c>
      <c r="I176" s="97">
        <f>IF('Indicator Data'!AU178="No data","x",ROUND(IF('Indicator Data'!AU178^2&gt;I$195,0,IF('Indicator Data'!AU178^2&lt;I$194,10,(I$195-'Indicator Data'!AU178^2)/(I$195-I$194)*10)),1))</f>
        <v>0.3</v>
      </c>
      <c r="J176" s="97">
        <f>IF(OR('Indicator Data'!AT178=0,'Indicator Data'!AT178="No data"),"x",ROUND(IF('Indicator Data'!AT178&gt;J$195,0,IF('Indicator Data'!AT178&lt;J$194,10,(J$195-'Indicator Data'!AT178)/(J$195-J$194)*10)),1))</f>
        <v>0</v>
      </c>
      <c r="K176" s="97">
        <f>IF('Indicator Data'!AV178="No data","x",ROUND(IF('Indicator Data'!AV178&gt;K$195,0,IF('Indicator Data'!AV178&lt;K$194,10,(K$195-'Indicator Data'!AV178)/(K$195-K$194)*10)),1))</f>
        <v>3.5</v>
      </c>
      <c r="L176" s="97">
        <f>IF('Indicator Data'!AW178="No data","x",ROUND(IF('Indicator Data'!AW178&gt;L$195,0,IF('Indicator Data'!AW178&lt;L$194,10,(L$195-'Indicator Data'!AW178)/(L$195-L$194)*10)),1))</f>
        <v>2.7</v>
      </c>
      <c r="M176" s="98">
        <f t="shared" si="19"/>
        <v>1.6</v>
      </c>
      <c r="N176" s="150">
        <f>IF('Indicator Data'!AX178="No data","x",'Indicator Data'!AX178/'Indicator Data'!BD178*100)</f>
        <v>173.48927875243666</v>
      </c>
      <c r="O176" s="97">
        <f t="shared" si="20"/>
        <v>0</v>
      </c>
      <c r="P176" s="97">
        <f>IF('Indicator Data'!AY178="No data","x",ROUND(IF('Indicator Data'!AY178&gt;P$195,0,IF('Indicator Data'!AY178&lt;P$194,10,(P$195-'Indicator Data'!AY178)/(P$195-P$194)*10)),1))</f>
        <v>0.9</v>
      </c>
      <c r="Q176" s="97">
        <f>IF('Indicator Data'!AZ178="No data","x",ROUND(IF('Indicator Data'!AZ178&gt;Q$195,0,IF('Indicator Data'!AZ178&lt;Q$194,10,(Q$195-'Indicator Data'!AZ178)/(Q$195-Q$194)*10)),1))</f>
        <v>1</v>
      </c>
      <c r="R176" s="98">
        <f t="shared" si="21"/>
        <v>0.6</v>
      </c>
      <c r="S176" s="97">
        <f>IF('Indicator Data'!Y178="No data","x",ROUND(IF('Indicator Data'!Y178&gt;S$195,0,IF('Indicator Data'!Y178&lt;S$194,10,(S$195-'Indicator Data'!Y178)/(S$195-S$194)*10)),1))</f>
        <v>7.1</v>
      </c>
      <c r="T176" s="97">
        <f>IF('Indicator Data'!Z178="No data","x",ROUND(IF('Indicator Data'!Z178&gt;T$195,0,IF('Indicator Data'!Z178&lt;T$194,10,(T$195-'Indicator Data'!Z178)/(T$195-T$194)*10)),1))</f>
        <v>0.8</v>
      </c>
      <c r="U176" s="97">
        <f>IF('Indicator Data'!AC178="No data","x",ROUND(IF('Indicator Data'!AC178&gt;U$195,0,IF('Indicator Data'!AC178&lt;U$194,10,(U$195-'Indicator Data'!AC178)/(U$195-U$194)*10)),1))</f>
        <v>4.5</v>
      </c>
      <c r="V176" s="98">
        <f t="shared" si="22"/>
        <v>4.0999999999999996</v>
      </c>
      <c r="W176" s="99">
        <f t="shared" si="23"/>
        <v>2.1</v>
      </c>
      <c r="X176" s="16"/>
    </row>
    <row r="177" spans="1:24" s="4" customFormat="1" x14ac:dyDescent="0.25">
      <c r="A177" s="131" t="s">
        <v>328</v>
      </c>
      <c r="B177" s="51" t="s">
        <v>327</v>
      </c>
      <c r="C177" s="97">
        <f>IF('Indicator Data'!AQ179="No data","x",ROUND(IF('Indicator Data'!AQ179&gt;C$195,0,IF('Indicator Data'!AQ179&lt;C$194,10,(C$195-'Indicator Data'!AQ179)/(C$195-C$194)*10)),1))</f>
        <v>6.4</v>
      </c>
      <c r="D177" s="98">
        <f t="shared" si="16"/>
        <v>6.4</v>
      </c>
      <c r="E177" s="97">
        <f>IF('Indicator Data'!AS179="No data","x",ROUND(IF('Indicator Data'!AS179&gt;E$195,0,IF('Indicator Data'!AS179&lt;E$194,10,(E$195-'Indicator Data'!AS179)/(E$195-E$194)*10)),1))</f>
        <v>6</v>
      </c>
      <c r="F177" s="97">
        <f>IF('Indicator Data'!AR179="No data","x",ROUND(IF('Indicator Data'!AR179&gt;F$195,0,IF('Indicator Data'!AR179&lt;F$194,10,(F$195-'Indicator Data'!AR179)/(F$195-F$194)*10)),1))</f>
        <v>5</v>
      </c>
      <c r="G177" s="98">
        <f t="shared" si="17"/>
        <v>5.5</v>
      </c>
      <c r="H177" s="99">
        <f t="shared" si="18"/>
        <v>6</v>
      </c>
      <c r="I177" s="97">
        <f>IF('Indicator Data'!AU179="No data","x",ROUND(IF('Indicator Data'!AU179^2&gt;I$195,0,IF('Indicator Data'!AU179^2&lt;I$194,10,(I$195-'Indicator Data'!AU179^2)/(I$195-I$194)*10)),1))</f>
        <v>4</v>
      </c>
      <c r="J177" s="97">
        <f>IF(OR('Indicator Data'!AT179=0,'Indicator Data'!AT179="No data"),"x",ROUND(IF('Indicator Data'!AT179&gt;J$195,0,IF('Indicator Data'!AT179&lt;J$194,10,(J$195-'Indicator Data'!AT179)/(J$195-J$194)*10)),1))</f>
        <v>0</v>
      </c>
      <c r="K177" s="97">
        <f>IF('Indicator Data'!AV179="No data","x",ROUND(IF('Indicator Data'!AV179&gt;K$195,0,IF('Indicator Data'!AV179&lt;K$194,10,(K$195-'Indicator Data'!AV179)/(K$195-K$194)*10)),1))</f>
        <v>5.4</v>
      </c>
      <c r="L177" s="97">
        <f>IF('Indicator Data'!AW179="No data","x",ROUND(IF('Indicator Data'!AW179&gt;L$195,0,IF('Indicator Data'!AW179&lt;L$194,10,(L$195-'Indicator Data'!AW179)/(L$195-L$194)*10)),1))</f>
        <v>3.7</v>
      </c>
      <c r="M177" s="98">
        <f t="shared" si="19"/>
        <v>3.3</v>
      </c>
      <c r="N177" s="150">
        <f>IF('Indicator Data'!AX179="No data","x",'Indicator Data'!AX179/'Indicator Data'!BD179*100)</f>
        <v>35.401647785787851</v>
      </c>
      <c r="O177" s="97">
        <f t="shared" si="20"/>
        <v>6.5</v>
      </c>
      <c r="P177" s="97">
        <f>IF('Indicator Data'!AY179="No data","x",ROUND(IF('Indicator Data'!AY179&gt;P$195,0,IF('Indicator Data'!AY179&lt;P$194,10,(P$195-'Indicator Data'!AY179)/(P$195-P$194)*10)),1))</f>
        <v>0.9</v>
      </c>
      <c r="Q177" s="97">
        <f>IF('Indicator Data'!AZ179="No data","x",ROUND(IF('Indicator Data'!AZ179&gt;Q$195,0,IF('Indicator Data'!AZ179&lt;Q$194,10,(Q$195-'Indicator Data'!AZ179)/(Q$195-Q$194)*10)),1))</f>
        <v>0.5</v>
      </c>
      <c r="R177" s="98">
        <f t="shared" si="21"/>
        <v>2.6</v>
      </c>
      <c r="S177" s="97">
        <f>IF('Indicator Data'!Y179="No data","x",ROUND(IF('Indicator Data'!Y179&gt;S$195,0,IF('Indicator Data'!Y179&lt;S$194,10,(S$195-'Indicator Data'!Y179)/(S$195-S$194)*10)),1))</f>
        <v>6.9</v>
      </c>
      <c r="T177" s="97">
        <f>IF('Indicator Data'!Z179="No data","x",ROUND(IF('Indicator Data'!Z179&gt;T$195,0,IF('Indicator Data'!Z179&lt;T$194,10,(T$195-'Indicator Data'!Z179)/(T$195-T$194)*10)),1))</f>
        <v>0.3</v>
      </c>
      <c r="U177" s="97">
        <f>IF('Indicator Data'!AC179="No data","x",ROUND(IF('Indicator Data'!AC179&gt;U$195,0,IF('Indicator Data'!AC179&lt;U$194,10,(U$195-'Indicator Data'!AC179)/(U$195-U$194)*10)),1))</f>
        <v>7.5</v>
      </c>
      <c r="V177" s="98">
        <f t="shared" si="22"/>
        <v>4.9000000000000004</v>
      </c>
      <c r="W177" s="99">
        <f t="shared" si="23"/>
        <v>3.6</v>
      </c>
      <c r="X177" s="16"/>
    </row>
    <row r="178" spans="1:24" s="4" customFormat="1" x14ac:dyDescent="0.25">
      <c r="A178" s="131" t="s">
        <v>330</v>
      </c>
      <c r="B178" s="51" t="s">
        <v>329</v>
      </c>
      <c r="C178" s="97">
        <f>IF('Indicator Data'!AQ180="No data","x",ROUND(IF('Indicator Data'!AQ180&gt;C$195,0,IF('Indicator Data'!AQ180&lt;C$194,10,(C$195-'Indicator Data'!AQ180)/(C$195-C$194)*10)),1))</f>
        <v>2.1</v>
      </c>
      <c r="D178" s="98">
        <f t="shared" si="16"/>
        <v>2.1</v>
      </c>
      <c r="E178" s="97">
        <f>IF('Indicator Data'!AS180="No data","x",ROUND(IF('Indicator Data'!AS180&gt;E$195,0,IF('Indicator Data'!AS180&lt;E$194,10,(E$195-'Indicator Data'!AS180)/(E$195-E$194)*10)),1))</f>
        <v>5.5</v>
      </c>
      <c r="F178" s="97">
        <f>IF('Indicator Data'!AR180="No data","x",ROUND(IF('Indicator Data'!AR180&gt;F$195,0,IF('Indicator Data'!AR180&lt;F$194,10,(F$195-'Indicator Data'!AR180)/(F$195-F$194)*10)),1))</f>
        <v>4.3</v>
      </c>
      <c r="G178" s="98">
        <f t="shared" si="17"/>
        <v>4.9000000000000004</v>
      </c>
      <c r="H178" s="99">
        <f t="shared" si="18"/>
        <v>3.5</v>
      </c>
      <c r="I178" s="97">
        <f>IF('Indicator Data'!AU180="No data","x",ROUND(IF('Indicator Data'!AU180^2&gt;I$195,0,IF('Indicator Data'!AU180^2&lt;I$194,10,(I$195-'Indicator Data'!AU180^2)/(I$195-I$194)*10)),1))</f>
        <v>1.1000000000000001</v>
      </c>
      <c r="J178" s="97">
        <f>IF(OR('Indicator Data'!AT180=0,'Indicator Data'!AT180="No data"),"x",ROUND(IF('Indicator Data'!AT180&gt;J$195,0,IF('Indicator Data'!AT180&lt;J$194,10,(J$195-'Indicator Data'!AT180)/(J$195-J$194)*10)),1))</f>
        <v>0</v>
      </c>
      <c r="K178" s="97">
        <f>IF('Indicator Data'!AV180="No data","x",ROUND(IF('Indicator Data'!AV180&gt;K$195,0,IF('Indicator Data'!AV180&lt;K$194,10,(K$195-'Indicator Data'!AV180)/(K$195-K$194)*10)),1))</f>
        <v>4.9000000000000004</v>
      </c>
      <c r="L178" s="97">
        <f>IF('Indicator Data'!AW180="No data","x",ROUND(IF('Indicator Data'!AW180&gt;L$195,0,IF('Indicator Data'!AW180&lt;L$194,10,(L$195-'Indicator Data'!AW180)/(L$195-L$194)*10)),1))</f>
        <v>5.4</v>
      </c>
      <c r="M178" s="98">
        <f t="shared" si="19"/>
        <v>2.9</v>
      </c>
      <c r="N178" s="150">
        <f>IF('Indicator Data'!AX180="No data","x",'Indicator Data'!AX180/'Indicator Data'!BD180*100)</f>
        <v>51.973025999506262</v>
      </c>
      <c r="O178" s="97">
        <f t="shared" si="20"/>
        <v>4.9000000000000004</v>
      </c>
      <c r="P178" s="97">
        <f>IF('Indicator Data'!AY180="No data","x",ROUND(IF('Indicator Data'!AY180&gt;P$195,0,IF('Indicator Data'!AY180&lt;P$194,10,(P$195-'Indicator Data'!AY180)/(P$195-P$194)*10)),1))</f>
        <v>0.6</v>
      </c>
      <c r="Q178" s="97">
        <f>IF('Indicator Data'!AZ180="No data","x",ROUND(IF('Indicator Data'!AZ180&gt;Q$195,0,IF('Indicator Data'!AZ180&lt;Q$194,10,(Q$195-'Indicator Data'!AZ180)/(Q$195-Q$194)*10)),1))</f>
        <v>0</v>
      </c>
      <c r="R178" s="98">
        <f t="shared" si="21"/>
        <v>1.8</v>
      </c>
      <c r="S178" s="97">
        <f>IF('Indicator Data'!Y180="No data","x",ROUND(IF('Indicator Data'!Y180&gt;S$195,0,IF('Indicator Data'!Y180&lt;S$194,10,(S$195-'Indicator Data'!Y180)/(S$195-S$194)*10)),1))</f>
        <v>5.7</v>
      </c>
      <c r="T178" s="97">
        <f>IF('Indicator Data'!Z180="No data","x",ROUND(IF('Indicator Data'!Z180&gt;T$195,0,IF('Indicator Data'!Z180&lt;T$194,10,(T$195-'Indicator Data'!Z180)/(T$195-T$194)*10)),1))</f>
        <v>1.3</v>
      </c>
      <c r="U178" s="97">
        <f>IF('Indicator Data'!AC180="No data","x",ROUND(IF('Indicator Data'!AC180&gt;U$195,0,IF('Indicator Data'!AC180&lt;U$194,10,(U$195-'Indicator Data'!AC180)/(U$195-U$194)*10)),1))</f>
        <v>6.6</v>
      </c>
      <c r="V178" s="98">
        <f t="shared" si="22"/>
        <v>4.5</v>
      </c>
      <c r="W178" s="99">
        <f t="shared" si="23"/>
        <v>3.1</v>
      </c>
      <c r="X178" s="16"/>
    </row>
    <row r="179" spans="1:24" s="4" customFormat="1" x14ac:dyDescent="0.25">
      <c r="A179" s="131" t="s">
        <v>332</v>
      </c>
      <c r="B179" s="51" t="s">
        <v>331</v>
      </c>
      <c r="C179" s="97" t="str">
        <f>IF('Indicator Data'!AQ181="No data","x",ROUND(IF('Indicator Data'!AQ181&gt;C$195,0,IF('Indicator Data'!AQ181&lt;C$194,10,(C$195-'Indicator Data'!AQ181)/(C$195-C$194)*10)),1))</f>
        <v>x</v>
      </c>
      <c r="D179" s="98" t="str">
        <f t="shared" si="16"/>
        <v>x</v>
      </c>
      <c r="E179" s="97">
        <f>IF('Indicator Data'!AS181="No data","x",ROUND(IF('Indicator Data'!AS181&gt;E$195,0,IF('Indicator Data'!AS181&lt;E$194,10,(E$195-'Indicator Data'!AS181)/(E$195-E$194)*10)),1))</f>
        <v>8.3000000000000007</v>
      </c>
      <c r="F179" s="97">
        <f>IF('Indicator Data'!AR181="No data","x",ROUND(IF('Indicator Data'!AR181&gt;F$195,0,IF('Indicator Data'!AR181&lt;F$194,10,(F$195-'Indicator Data'!AR181)/(F$195-F$194)*10)),1))</f>
        <v>7.6</v>
      </c>
      <c r="G179" s="98">
        <f t="shared" si="17"/>
        <v>8</v>
      </c>
      <c r="H179" s="99">
        <f t="shared" si="18"/>
        <v>8</v>
      </c>
      <c r="I179" s="97">
        <f>IF('Indicator Data'!AU181="No data","x",ROUND(IF('Indicator Data'!AU181^2&gt;I$195,0,IF('Indicator Data'!AU181^2&lt;I$194,10,(I$195-'Indicator Data'!AU181^2)/(I$195-I$194)*10)),1))</f>
        <v>0.1</v>
      </c>
      <c r="J179" s="97">
        <f>IF(OR('Indicator Data'!AT181=0,'Indicator Data'!AT181="No data"),"x",ROUND(IF('Indicator Data'!AT181&gt;J$195,0,IF('Indicator Data'!AT181&lt;J$194,10,(J$195-'Indicator Data'!AT181)/(J$195-J$194)*10)),1))</f>
        <v>0</v>
      </c>
      <c r="K179" s="97">
        <f>IF('Indicator Data'!AV181="No data","x",ROUND(IF('Indicator Data'!AV181&gt;K$195,0,IF('Indicator Data'!AV181&lt;K$194,10,(K$195-'Indicator Data'!AV181)/(K$195-K$194)*10)),1))</f>
        <v>8.8000000000000007</v>
      </c>
      <c r="L179" s="97">
        <f>IF('Indicator Data'!AW181="No data","x",ROUND(IF('Indicator Data'!AW181&gt;L$195,0,IF('Indicator Data'!AW181&lt;L$194,10,(L$195-'Indicator Data'!AW181)/(L$195-L$194)*10)),1))</f>
        <v>3.3</v>
      </c>
      <c r="M179" s="98">
        <f t="shared" si="19"/>
        <v>3.1</v>
      </c>
      <c r="N179" s="150">
        <f>IF('Indicator Data'!AX181="No data","x",'Indicator Data'!AX181/'Indicator Data'!BD181*100)</f>
        <v>4.2559530142787221</v>
      </c>
      <c r="O179" s="97">
        <f t="shared" si="20"/>
        <v>9.6999999999999993</v>
      </c>
      <c r="P179" s="97">
        <f>IF('Indicator Data'!AY181="No data","x",ROUND(IF('Indicator Data'!AY181&gt;P$195,0,IF('Indicator Data'!AY181&lt;P$194,10,(P$195-'Indicator Data'!AY181)/(P$195-P$194)*10)),1))</f>
        <v>0.1</v>
      </c>
      <c r="Q179" s="97">
        <f>IF('Indicator Data'!AZ181="No data","x",ROUND(IF('Indicator Data'!AZ181&gt;Q$195,0,IF('Indicator Data'!AZ181&lt;Q$194,10,(Q$195-'Indicator Data'!AZ181)/(Q$195-Q$194)*10)),1))</f>
        <v>5.8</v>
      </c>
      <c r="R179" s="98">
        <f t="shared" si="21"/>
        <v>5.2</v>
      </c>
      <c r="S179" s="97">
        <f>IF('Indicator Data'!Y181="No data","x",ROUND(IF('Indicator Data'!Y181&gt;S$195,0,IF('Indicator Data'!Y181&lt;S$194,10,(S$195-'Indicator Data'!Y181)/(S$195-S$194)*10)),1))</f>
        <v>4</v>
      </c>
      <c r="T179" s="97">
        <f>IF('Indicator Data'!Z181="No data","x",ROUND(IF('Indicator Data'!Z181&gt;T$195,0,IF('Indicator Data'!Z181&lt;T$194,10,(T$195-'Indicator Data'!Z181)/(T$195-T$194)*10)),1))</f>
        <v>0</v>
      </c>
      <c r="U179" s="97">
        <f>IF('Indicator Data'!AC181="No data","x",ROUND(IF('Indicator Data'!AC181&gt;U$195,0,IF('Indicator Data'!AC181&lt;U$194,10,(U$195-'Indicator Data'!AC181)/(U$195-U$194)*10)),1))</f>
        <v>9.1999999999999993</v>
      </c>
      <c r="V179" s="98">
        <f t="shared" si="22"/>
        <v>4.4000000000000004</v>
      </c>
      <c r="W179" s="99">
        <f t="shared" si="23"/>
        <v>4.2</v>
      </c>
      <c r="X179" s="16"/>
    </row>
    <row r="180" spans="1:24" s="4" customFormat="1" x14ac:dyDescent="0.25">
      <c r="A180" s="131" t="s">
        <v>334</v>
      </c>
      <c r="B180" s="51" t="s">
        <v>333</v>
      </c>
      <c r="C180" s="97" t="str">
        <f>IF('Indicator Data'!AQ182="No data","x",ROUND(IF('Indicator Data'!AQ182&gt;C$195,0,IF('Indicator Data'!AQ182&lt;C$194,10,(C$195-'Indicator Data'!AQ182)/(C$195-C$194)*10)),1))</f>
        <v>x</v>
      </c>
      <c r="D180" s="98" t="str">
        <f t="shared" si="16"/>
        <v>x</v>
      </c>
      <c r="E180" s="97" t="str">
        <f>IF('Indicator Data'!AS182="No data","x",ROUND(IF('Indicator Data'!AS182&gt;E$195,0,IF('Indicator Data'!AS182&lt;E$194,10,(E$195-'Indicator Data'!AS182)/(E$195-E$194)*10)),1))</f>
        <v>x</v>
      </c>
      <c r="F180" s="97">
        <f>IF('Indicator Data'!AR182="No data","x",ROUND(IF('Indicator Data'!AR182&gt;F$195,0,IF('Indicator Data'!AR182&lt;F$194,10,(F$195-'Indicator Data'!AR182)/(F$195-F$194)*10)),1))</f>
        <v>6.3</v>
      </c>
      <c r="G180" s="98">
        <f t="shared" si="17"/>
        <v>6.3</v>
      </c>
      <c r="H180" s="99">
        <f t="shared" si="18"/>
        <v>6.3</v>
      </c>
      <c r="I180" s="97" t="str">
        <f>IF('Indicator Data'!AU182="No data","x",ROUND(IF('Indicator Data'!AU182^2&gt;I$195,0,IF('Indicator Data'!AU182^2&lt;I$194,10,(I$195-'Indicator Data'!AU182^2)/(I$195-I$194)*10)),1))</f>
        <v>x</v>
      </c>
      <c r="J180" s="97">
        <f>IF(OR('Indicator Data'!AT182=0,'Indicator Data'!AT182="No data"),"x",ROUND(IF('Indicator Data'!AT182&gt;J$195,0,IF('Indicator Data'!AT182&lt;J$194,10,(J$195-'Indicator Data'!AT182)/(J$195-J$194)*10)),1))</f>
        <v>5.5</v>
      </c>
      <c r="K180" s="97">
        <f>IF('Indicator Data'!AV182="No data","x",ROUND(IF('Indicator Data'!AV182&gt;K$195,0,IF('Indicator Data'!AV182&lt;K$194,10,(K$195-'Indicator Data'!AV182)/(K$195-K$194)*10)),1))</f>
        <v>10</v>
      </c>
      <c r="L180" s="97">
        <f>IF('Indicator Data'!AW182="No data","x",ROUND(IF('Indicator Data'!AW182&gt;L$195,0,IF('Indicator Data'!AW182&lt;L$194,10,(L$195-'Indicator Data'!AW182)/(L$195-L$194)*10)),1))</f>
        <v>8.3000000000000007</v>
      </c>
      <c r="M180" s="98">
        <f t="shared" si="19"/>
        <v>7.9</v>
      </c>
      <c r="N180" s="150">
        <f>IF('Indicator Data'!AX182="No data","x",'Indicator Data'!AX182/'Indicator Data'!BD182*100)</f>
        <v>156.66666666666666</v>
      </c>
      <c r="O180" s="97">
        <f t="shared" si="20"/>
        <v>0</v>
      </c>
      <c r="P180" s="97">
        <f>IF('Indicator Data'!AY182="No data","x",ROUND(IF('Indicator Data'!AY182&gt;P$195,0,IF('Indicator Data'!AY182&lt;P$194,10,(P$195-'Indicator Data'!AY182)/(P$195-P$194)*10)),1))</f>
        <v>1.9</v>
      </c>
      <c r="Q180" s="97">
        <f>IF('Indicator Data'!AZ182="No data","x",ROUND(IF('Indicator Data'!AZ182&gt;Q$195,0,IF('Indicator Data'!AZ182&lt;Q$194,10,(Q$195-'Indicator Data'!AZ182)/(Q$195-Q$194)*10)),1))</f>
        <v>0.5</v>
      </c>
      <c r="R180" s="98">
        <f t="shared" si="21"/>
        <v>0.8</v>
      </c>
      <c r="S180" s="97">
        <f>IF('Indicator Data'!Y182="No data","x",ROUND(IF('Indicator Data'!Y182&gt;S$195,0,IF('Indicator Data'!Y182&lt;S$194,10,(S$195-'Indicator Data'!Y182)/(S$195-S$194)*10)),1))</f>
        <v>7.3</v>
      </c>
      <c r="T180" s="97">
        <f>IF('Indicator Data'!Z182="No data","x",ROUND(IF('Indicator Data'!Z182&gt;T$195,0,IF('Indicator Data'!Z182&lt;T$194,10,(T$195-'Indicator Data'!Z182)/(T$195-T$194)*10)),1))</f>
        <v>0.8</v>
      </c>
      <c r="U180" s="97">
        <f>IF('Indicator Data'!AC182="No data","x",ROUND(IF('Indicator Data'!AC182&gt;U$195,0,IF('Indicator Data'!AC182&lt;U$194,10,(U$195-'Indicator Data'!AC182)/(U$195-U$194)*10)),1))</f>
        <v>7.9</v>
      </c>
      <c r="V180" s="98">
        <f t="shared" si="22"/>
        <v>5.3</v>
      </c>
      <c r="W180" s="99">
        <f t="shared" si="23"/>
        <v>4.7</v>
      </c>
      <c r="X180" s="16"/>
    </row>
    <row r="181" spans="1:24" s="4" customFormat="1" x14ac:dyDescent="0.25">
      <c r="A181" s="131" t="s">
        <v>336</v>
      </c>
      <c r="B181" s="51" t="s">
        <v>335</v>
      </c>
      <c r="C181" s="97" t="str">
        <f>IF('Indicator Data'!AQ183="No data","x",ROUND(IF('Indicator Data'!AQ183&gt;C$195,0,IF('Indicator Data'!AQ183&lt;C$194,10,(C$195-'Indicator Data'!AQ183)/(C$195-C$194)*10)),1))</f>
        <v>x</v>
      </c>
      <c r="D181" s="98" t="str">
        <f t="shared" si="16"/>
        <v>x</v>
      </c>
      <c r="E181" s="97">
        <f>IF('Indicator Data'!AS183="No data","x",ROUND(IF('Indicator Data'!AS183&gt;E$195,0,IF('Indicator Data'!AS183&lt;E$194,10,(E$195-'Indicator Data'!AS183)/(E$195-E$194)*10)),1))</f>
        <v>7.4</v>
      </c>
      <c r="F181" s="97">
        <f>IF('Indicator Data'!AR183="No data","x",ROUND(IF('Indicator Data'!AR183&gt;F$195,0,IF('Indicator Data'!AR183&lt;F$194,10,(F$195-'Indicator Data'!AR183)/(F$195-F$194)*10)),1))</f>
        <v>6.2</v>
      </c>
      <c r="G181" s="98">
        <f t="shared" si="17"/>
        <v>6.8</v>
      </c>
      <c r="H181" s="99">
        <f t="shared" si="18"/>
        <v>6.8</v>
      </c>
      <c r="I181" s="97">
        <f>IF('Indicator Data'!AU183="No data","x",ROUND(IF('Indicator Data'!AU183^2&gt;I$195,0,IF('Indicator Data'!AU183^2&lt;I$194,10,(I$195-'Indicator Data'!AU183^2)/(I$195-I$194)*10)),1))</f>
        <v>5.0999999999999996</v>
      </c>
      <c r="J181" s="97">
        <f>IF(OR('Indicator Data'!AT183=0,'Indicator Data'!AT183="No data"),"x",ROUND(IF('Indicator Data'!AT183&gt;J$195,0,IF('Indicator Data'!AT183&lt;J$194,10,(J$195-'Indicator Data'!AT183)/(J$195-J$194)*10)),1))</f>
        <v>8.1999999999999993</v>
      </c>
      <c r="K181" s="97">
        <f>IF('Indicator Data'!AV183="No data","x",ROUND(IF('Indicator Data'!AV183&gt;K$195,0,IF('Indicator Data'!AV183&lt;K$194,10,(K$195-'Indicator Data'!AV183)/(K$195-K$194)*10)),1))</f>
        <v>8.1999999999999993</v>
      </c>
      <c r="L181" s="97">
        <f>IF('Indicator Data'!AW183="No data","x",ROUND(IF('Indicator Data'!AW183&gt;L$195,0,IF('Indicator Data'!AW183&lt;L$194,10,(L$195-'Indicator Data'!AW183)/(L$195-L$194)*10)),1))</f>
        <v>7.6</v>
      </c>
      <c r="M181" s="98">
        <f t="shared" si="19"/>
        <v>7.3</v>
      </c>
      <c r="N181" s="150">
        <f>IF('Indicator Data'!AX183="No data","x",'Indicator Data'!AX183/'Indicator Data'!BD183*100)</f>
        <v>23.021870777238377</v>
      </c>
      <c r="O181" s="97">
        <f t="shared" si="20"/>
        <v>7.8</v>
      </c>
      <c r="P181" s="97">
        <f>IF('Indicator Data'!AY183="No data","x",ROUND(IF('Indicator Data'!AY183&gt;P$195,0,IF('Indicator Data'!AY183&lt;P$194,10,(P$195-'Indicator Data'!AY183)/(P$195-P$194)*10)),1))</f>
        <v>9</v>
      </c>
      <c r="Q181" s="97">
        <f>IF('Indicator Data'!AZ183="No data","x",ROUND(IF('Indicator Data'!AZ183&gt;Q$195,0,IF('Indicator Data'!AZ183&lt;Q$194,10,(Q$195-'Indicator Data'!AZ183)/(Q$195-Q$194)*10)),1))</f>
        <v>4.2</v>
      </c>
      <c r="R181" s="98">
        <f t="shared" si="21"/>
        <v>7</v>
      </c>
      <c r="S181" s="97">
        <f>IF('Indicator Data'!Y183="No data","x",ROUND(IF('Indicator Data'!Y183&gt;S$195,0,IF('Indicator Data'!Y183&lt;S$194,10,(S$195-'Indicator Data'!Y183)/(S$195-S$194)*10)),1))</f>
        <v>9.6999999999999993</v>
      </c>
      <c r="T181" s="97">
        <f>IF('Indicator Data'!Z183="No data","x",ROUND(IF('Indicator Data'!Z183&gt;T$195,0,IF('Indicator Data'!Z183&lt;T$194,10,(T$195-'Indicator Data'!Z183)/(T$195-T$194)*10)),1))</f>
        <v>4.4000000000000004</v>
      </c>
      <c r="U181" s="97">
        <f>IF('Indicator Data'!AC183="No data","x",ROUND(IF('Indicator Data'!AC183&gt;U$195,0,IF('Indicator Data'!AC183&lt;U$194,10,(U$195-'Indicator Data'!AC183)/(U$195-U$194)*10)),1))</f>
        <v>9.6999999999999993</v>
      </c>
      <c r="V181" s="98">
        <f t="shared" si="22"/>
        <v>7.9</v>
      </c>
      <c r="W181" s="99">
        <f t="shared" si="23"/>
        <v>7.4</v>
      </c>
      <c r="X181" s="16"/>
    </row>
    <row r="182" spans="1:24" s="4" customFormat="1" x14ac:dyDescent="0.25">
      <c r="A182" s="131" t="s">
        <v>338</v>
      </c>
      <c r="B182" s="51" t="s">
        <v>337</v>
      </c>
      <c r="C182" s="97" t="str">
        <f>IF('Indicator Data'!AQ184="No data","x",ROUND(IF('Indicator Data'!AQ184&gt;C$195,0,IF('Indicator Data'!AQ184&lt;C$194,10,(C$195-'Indicator Data'!AQ184)/(C$195-C$194)*10)),1))</f>
        <v>x</v>
      </c>
      <c r="D182" s="98" t="str">
        <f t="shared" si="16"/>
        <v>x</v>
      </c>
      <c r="E182" s="97">
        <f>IF('Indicator Data'!AS184="No data","x",ROUND(IF('Indicator Data'!AS184&gt;E$195,0,IF('Indicator Data'!AS184&lt;E$194,10,(E$195-'Indicator Data'!AS184)/(E$195-E$194)*10)),1))</f>
        <v>7.4</v>
      </c>
      <c r="F182" s="97">
        <f>IF('Indicator Data'!AR184="No data","x",ROUND(IF('Indicator Data'!AR184&gt;F$195,0,IF('Indicator Data'!AR184&lt;F$194,10,(F$195-'Indicator Data'!AR184)/(F$195-F$194)*10)),1))</f>
        <v>6.3</v>
      </c>
      <c r="G182" s="98">
        <f t="shared" si="17"/>
        <v>6.9</v>
      </c>
      <c r="H182" s="99">
        <f t="shared" si="18"/>
        <v>6.9</v>
      </c>
      <c r="I182" s="97">
        <f>IF('Indicator Data'!AU184="No data","x",ROUND(IF('Indicator Data'!AU184^2&gt;I$195,0,IF('Indicator Data'!AU184^2&lt;I$194,10,(I$195-'Indicator Data'!AU184^2)/(I$195-I$194)*10)),1))</f>
        <v>0.1</v>
      </c>
      <c r="J182" s="97">
        <f>IF(OR('Indicator Data'!AT184=0,'Indicator Data'!AT184="No data"),"x",ROUND(IF('Indicator Data'!AT184&gt;J$195,0,IF('Indicator Data'!AT184&lt;J$194,10,(J$195-'Indicator Data'!AT184)/(J$195-J$194)*10)),1))</f>
        <v>0</v>
      </c>
      <c r="K182" s="97">
        <f>IF('Indicator Data'!AV184="No data","x",ROUND(IF('Indicator Data'!AV184&gt;K$195,0,IF('Indicator Data'!AV184&lt;K$194,10,(K$195-'Indicator Data'!AV184)/(K$195-K$194)*10)),1))</f>
        <v>5.7</v>
      </c>
      <c r="L182" s="97">
        <f>IF('Indicator Data'!AW184="No data","x",ROUND(IF('Indicator Data'!AW184&gt;L$195,0,IF('Indicator Data'!AW184&lt;L$194,10,(L$195-'Indicator Data'!AW184)/(L$195-L$194)*10)),1))</f>
        <v>2.9</v>
      </c>
      <c r="M182" s="98">
        <f t="shared" si="19"/>
        <v>2.2000000000000002</v>
      </c>
      <c r="N182" s="150">
        <f>IF('Indicator Data'!AX184="No data","x",'Indicator Data'!AX184/'Indicator Data'!BD184*100)</f>
        <v>74.224953393633925</v>
      </c>
      <c r="O182" s="97">
        <f t="shared" si="20"/>
        <v>2.6</v>
      </c>
      <c r="P182" s="97">
        <f>IF('Indicator Data'!AY184="No data","x",ROUND(IF('Indicator Data'!AY184&gt;P$195,0,IF('Indicator Data'!AY184&lt;P$194,10,(P$195-'Indicator Data'!AY184)/(P$195-P$194)*10)),1))</f>
        <v>0.5</v>
      </c>
      <c r="Q182" s="97">
        <f>IF('Indicator Data'!AZ184="No data","x",ROUND(IF('Indicator Data'!AZ184&gt;Q$195,0,IF('Indicator Data'!AZ184&lt;Q$194,10,(Q$195-'Indicator Data'!AZ184)/(Q$195-Q$194)*10)),1))</f>
        <v>0.8</v>
      </c>
      <c r="R182" s="98">
        <f t="shared" si="21"/>
        <v>1.3</v>
      </c>
      <c r="S182" s="97">
        <f>IF('Indicator Data'!Y184="No data","x",ROUND(IF('Indicator Data'!Y184&gt;S$195,0,IF('Indicator Data'!Y184&lt;S$194,10,(S$195-'Indicator Data'!Y184)/(S$195-S$194)*10)),1))</f>
        <v>1.1000000000000001</v>
      </c>
      <c r="T182" s="97">
        <f>IF('Indicator Data'!Z184="No data","x",ROUND(IF('Indicator Data'!Z184&gt;T$195,0,IF('Indicator Data'!Z184&lt;T$194,10,(T$195-'Indicator Data'!Z184)/(T$195-T$194)*10)),1))</f>
        <v>5.0999999999999996</v>
      </c>
      <c r="U182" s="97">
        <f>IF('Indicator Data'!AC184="No data","x",ROUND(IF('Indicator Data'!AC184&gt;U$195,0,IF('Indicator Data'!AC184&lt;U$194,10,(U$195-'Indicator Data'!AC184)/(U$195-U$194)*10)),1))</f>
        <v>7.8</v>
      </c>
      <c r="V182" s="98">
        <f t="shared" si="22"/>
        <v>4.7</v>
      </c>
      <c r="W182" s="99">
        <f t="shared" si="23"/>
        <v>2.7</v>
      </c>
      <c r="X182" s="16"/>
    </row>
    <row r="183" spans="1:24" s="4" customFormat="1" x14ac:dyDescent="0.25">
      <c r="A183" s="131" t="s">
        <v>340</v>
      </c>
      <c r="B183" s="51" t="s">
        <v>339</v>
      </c>
      <c r="C183" s="97">
        <f>IF('Indicator Data'!AQ185="No data","x",ROUND(IF('Indicator Data'!AQ185&gt;C$195,0,IF('Indicator Data'!AQ185&lt;C$194,10,(C$195-'Indicator Data'!AQ185)/(C$195-C$194)*10)),1))</f>
        <v>2.1</v>
      </c>
      <c r="D183" s="98">
        <f t="shared" si="16"/>
        <v>2.1</v>
      </c>
      <c r="E183" s="97">
        <f>IF('Indicator Data'!AS185="No data","x",ROUND(IF('Indicator Data'!AS185&gt;E$195,0,IF('Indicator Data'!AS185&lt;E$194,10,(E$195-'Indicator Data'!AS185)/(E$195-E$194)*10)),1))</f>
        <v>3</v>
      </c>
      <c r="F183" s="97">
        <f>IF('Indicator Data'!AR185="No data","x",ROUND(IF('Indicator Data'!AR185&gt;F$195,0,IF('Indicator Data'!AR185&lt;F$194,10,(F$195-'Indicator Data'!AR185)/(F$195-F$194)*10)),1))</f>
        <v>2.7</v>
      </c>
      <c r="G183" s="98">
        <f t="shared" si="17"/>
        <v>2.9</v>
      </c>
      <c r="H183" s="99">
        <f t="shared" si="18"/>
        <v>2.5</v>
      </c>
      <c r="I183" s="97">
        <f>IF('Indicator Data'!AU185="No data","x",ROUND(IF('Indicator Data'!AU185^2&gt;I$195,0,IF('Indicator Data'!AU185^2&lt;I$194,10,(I$195-'Indicator Data'!AU185^2)/(I$195-I$194)*10)),1))</f>
        <v>2.1</v>
      </c>
      <c r="J183" s="97">
        <f>IF(OR('Indicator Data'!AT185=0,'Indicator Data'!AT185="No data"),"x",ROUND(IF('Indicator Data'!AT185&gt;J$195,0,IF('Indicator Data'!AT185&lt;J$194,10,(J$195-'Indicator Data'!AT185)/(J$195-J$194)*10)),1))</f>
        <v>0.2</v>
      </c>
      <c r="K183" s="97">
        <f>IF('Indicator Data'!AV185="No data","x",ROUND(IF('Indicator Data'!AV185&gt;K$195,0,IF('Indicator Data'!AV185&lt;K$194,10,(K$195-'Indicator Data'!AV185)/(K$195-K$194)*10)),1))</f>
        <v>1</v>
      </c>
      <c r="L183" s="97">
        <f>IF('Indicator Data'!AW185="No data","x",ROUND(IF('Indicator Data'!AW185&gt;L$195,0,IF('Indicator Data'!AW185&lt;L$194,10,(L$195-'Indicator Data'!AW185)/(L$195-L$194)*10)),1))</f>
        <v>1.1000000000000001</v>
      </c>
      <c r="M183" s="98">
        <f t="shared" si="19"/>
        <v>1.1000000000000001</v>
      </c>
      <c r="N183" s="150">
        <f>IF('Indicator Data'!AX185="No data","x",'Indicator Data'!AX185/'Indicator Data'!BD185*100)</f>
        <v>47.846889952153113</v>
      </c>
      <c r="O183" s="97">
        <f t="shared" si="20"/>
        <v>5.3</v>
      </c>
      <c r="P183" s="97">
        <f>IF('Indicator Data'!AY185="No data","x",ROUND(IF('Indicator Data'!AY185&gt;P$195,0,IF('Indicator Data'!AY185&lt;P$194,10,(P$195-'Indicator Data'!AY185)/(P$195-P$194)*10)),1))</f>
        <v>0.3</v>
      </c>
      <c r="Q183" s="97">
        <f>IF('Indicator Data'!AZ185="No data","x",ROUND(IF('Indicator Data'!AZ185&gt;Q$195,0,IF('Indicator Data'!AZ185&lt;Q$194,10,(Q$195-'Indicator Data'!AZ185)/(Q$195-Q$194)*10)),1))</f>
        <v>0.1</v>
      </c>
      <c r="R183" s="98">
        <f t="shared" si="21"/>
        <v>1.9</v>
      </c>
      <c r="S183" s="97">
        <f>IF('Indicator Data'!Y185="No data","x",ROUND(IF('Indicator Data'!Y185&gt;S$195,0,IF('Indicator Data'!Y185&lt;S$194,10,(S$195-'Indicator Data'!Y185)/(S$195-S$194)*10)),1))</f>
        <v>3.7</v>
      </c>
      <c r="T183" s="97">
        <f>IF('Indicator Data'!Z185="No data","x",ROUND(IF('Indicator Data'!Z185&gt;T$195,0,IF('Indicator Data'!Z185&lt;T$194,10,(T$195-'Indicator Data'!Z185)/(T$195-T$194)*10)),1))</f>
        <v>1.3</v>
      </c>
      <c r="U183" s="97">
        <f>IF('Indicator Data'!AC185="No data","x",ROUND(IF('Indicator Data'!AC185&gt;U$195,0,IF('Indicator Data'!AC185&lt;U$194,10,(U$195-'Indicator Data'!AC185)/(U$195-U$194)*10)),1))</f>
        <v>2.6</v>
      </c>
      <c r="V183" s="98">
        <f t="shared" si="22"/>
        <v>2.5</v>
      </c>
      <c r="W183" s="99">
        <f t="shared" si="23"/>
        <v>1.8</v>
      </c>
      <c r="X183" s="16"/>
    </row>
    <row r="184" spans="1:24" s="4" customFormat="1" x14ac:dyDescent="0.25">
      <c r="A184" s="131" t="s">
        <v>888</v>
      </c>
      <c r="B184" s="51" t="s">
        <v>341</v>
      </c>
      <c r="C184" s="97">
        <f>IF('Indicator Data'!AQ186="No data","x",ROUND(IF('Indicator Data'!AQ186&gt;C$195,0,IF('Indicator Data'!AQ186&lt;C$194,10,(C$195-'Indicator Data'!AQ186)/(C$195-C$194)*10)),1))</f>
        <v>2.1</v>
      </c>
      <c r="D184" s="98">
        <f t="shared" si="16"/>
        <v>2.1</v>
      </c>
      <c r="E184" s="97">
        <f>IF('Indicator Data'!AS186="No data","x",ROUND(IF('Indicator Data'!AS186&gt;E$195,0,IF('Indicator Data'!AS186&lt;E$194,10,(E$195-'Indicator Data'!AS186)/(E$195-E$194)*10)),1))</f>
        <v>2.2000000000000002</v>
      </c>
      <c r="F184" s="97">
        <f>IF('Indicator Data'!AR186="No data","x",ROUND(IF('Indicator Data'!AR186&gt;F$195,0,IF('Indicator Data'!AR186&lt;F$194,10,(F$195-'Indicator Data'!AR186)/(F$195-F$194)*10)),1))</f>
        <v>2.1</v>
      </c>
      <c r="G184" s="98">
        <f t="shared" si="17"/>
        <v>2.2000000000000002</v>
      </c>
      <c r="H184" s="99">
        <f t="shared" si="18"/>
        <v>2.2000000000000002</v>
      </c>
      <c r="I184" s="97" t="str">
        <f>IF('Indicator Data'!AU186="No data","x",ROUND(IF('Indicator Data'!AU186^2&gt;I$195,0,IF('Indicator Data'!AU186^2&lt;I$194,10,(I$195-'Indicator Data'!AU186^2)/(I$195-I$194)*10)),1))</f>
        <v>x</v>
      </c>
      <c r="J184" s="97">
        <f>IF(OR('Indicator Data'!AT186=0,'Indicator Data'!AT186="No data"),"x",ROUND(IF('Indicator Data'!AT186&gt;J$195,0,IF('Indicator Data'!AT186&lt;J$194,10,(J$195-'Indicator Data'!AT186)/(J$195-J$194)*10)),1))</f>
        <v>0</v>
      </c>
      <c r="K184" s="97">
        <f>IF('Indicator Data'!AV186="No data","x",ROUND(IF('Indicator Data'!AV186&gt;K$195,0,IF('Indicator Data'!AV186&lt;K$194,10,(K$195-'Indicator Data'!AV186)/(K$195-K$194)*10)),1))</f>
        <v>0.8</v>
      </c>
      <c r="L184" s="97">
        <f>IF('Indicator Data'!AW186="No data","x",ROUND(IF('Indicator Data'!AW186&gt;L$195,0,IF('Indicator Data'!AW186&lt;L$194,10,(L$195-'Indicator Data'!AW186)/(L$195-L$194)*10)),1))</f>
        <v>3.9</v>
      </c>
      <c r="M184" s="98">
        <f t="shared" si="19"/>
        <v>1.6</v>
      </c>
      <c r="N184" s="150">
        <f>IF('Indicator Data'!AX186="No data","x",'Indicator Data'!AX186/'Indicator Data'!BD186*100)</f>
        <v>268.67275658248258</v>
      </c>
      <c r="O184" s="97">
        <f t="shared" si="20"/>
        <v>0</v>
      </c>
      <c r="P184" s="97">
        <f>IF('Indicator Data'!AY186="No data","x",ROUND(IF('Indicator Data'!AY186&gt;P$195,0,IF('Indicator Data'!AY186&lt;P$194,10,(P$195-'Indicator Data'!AY186)/(P$195-P$194)*10)),1))</f>
        <v>0.1</v>
      </c>
      <c r="Q184" s="97">
        <f>IF('Indicator Data'!AZ186="No data","x",ROUND(IF('Indicator Data'!AZ186&gt;Q$195,0,IF('Indicator Data'!AZ186&lt;Q$194,10,(Q$195-'Indicator Data'!AZ186)/(Q$195-Q$194)*10)),1))</f>
        <v>0</v>
      </c>
      <c r="R184" s="98">
        <f t="shared" si="21"/>
        <v>0</v>
      </c>
      <c r="S184" s="97">
        <f>IF('Indicator Data'!Y186="No data","x",ROUND(IF('Indicator Data'!Y186&gt;S$195,0,IF('Indicator Data'!Y186&lt;S$194,10,(S$195-'Indicator Data'!Y186)/(S$195-S$194)*10)),1))</f>
        <v>3</v>
      </c>
      <c r="T184" s="97">
        <f>IF('Indicator Data'!Z186="No data","x",ROUND(IF('Indicator Data'!Z186&gt;T$195,0,IF('Indicator Data'!Z186&lt;T$194,10,(T$195-'Indicator Data'!Z186)/(T$195-T$194)*10)),1))</f>
        <v>1.5</v>
      </c>
      <c r="U184" s="97">
        <f>IF('Indicator Data'!AC186="No data","x",ROUND(IF('Indicator Data'!AC186&gt;U$195,0,IF('Indicator Data'!AC186&lt;U$194,10,(U$195-'Indicator Data'!AC186)/(U$195-U$194)*10)),1))</f>
        <v>0</v>
      </c>
      <c r="V184" s="98">
        <f t="shared" si="22"/>
        <v>1.5</v>
      </c>
      <c r="W184" s="99">
        <f t="shared" si="23"/>
        <v>1</v>
      </c>
      <c r="X184" s="16"/>
    </row>
    <row r="185" spans="1:24" s="4" customFormat="1" x14ac:dyDescent="0.25">
      <c r="A185" s="131" t="s">
        <v>343</v>
      </c>
      <c r="B185" s="51" t="s">
        <v>342</v>
      </c>
      <c r="C185" s="97">
        <f>IF('Indicator Data'!AQ187="No data","x",ROUND(IF('Indicator Data'!AQ187&gt;C$195,0,IF('Indicator Data'!AQ187&lt;C$194,10,(C$195-'Indicator Data'!AQ187)/(C$195-C$194)*10)),1))</f>
        <v>3</v>
      </c>
      <c r="D185" s="98">
        <f t="shared" si="16"/>
        <v>3</v>
      </c>
      <c r="E185" s="97">
        <f>IF('Indicator Data'!AS187="No data","x",ROUND(IF('Indicator Data'!AS187&gt;E$195,0,IF('Indicator Data'!AS187&lt;E$194,10,(E$195-'Indicator Data'!AS187)/(E$195-E$194)*10)),1))</f>
        <v>2.6</v>
      </c>
      <c r="F185" s="97">
        <f>IF('Indicator Data'!AR187="No data","x",ROUND(IF('Indicator Data'!AR187&gt;F$195,0,IF('Indicator Data'!AR187&lt;F$194,10,(F$195-'Indicator Data'!AR187)/(F$195-F$194)*10)),1))</f>
        <v>2</v>
      </c>
      <c r="G185" s="98">
        <f t="shared" si="17"/>
        <v>2.2999999999999998</v>
      </c>
      <c r="H185" s="99">
        <f t="shared" si="18"/>
        <v>2.7</v>
      </c>
      <c r="I185" s="97" t="str">
        <f>IF('Indicator Data'!AU187="No data","x",ROUND(IF('Indicator Data'!AU187^2&gt;I$195,0,IF('Indicator Data'!AU187^2&lt;I$194,10,(I$195-'Indicator Data'!AU187^2)/(I$195-I$194)*10)),1))</f>
        <v>x</v>
      </c>
      <c r="J185" s="97">
        <f>IF(OR('Indicator Data'!AT187=0,'Indicator Data'!AT187="No data"),"x",ROUND(IF('Indicator Data'!AT187&gt;J$195,0,IF('Indicator Data'!AT187&lt;J$194,10,(J$195-'Indicator Data'!AT187)/(J$195-J$194)*10)),1))</f>
        <v>0</v>
      </c>
      <c r="K185" s="97">
        <f>IF('Indicator Data'!AV187="No data","x",ROUND(IF('Indicator Data'!AV187&gt;K$195,0,IF('Indicator Data'!AV187&lt;K$194,10,(K$195-'Indicator Data'!AV187)/(K$195-K$194)*10)),1))</f>
        <v>1.3</v>
      </c>
      <c r="L185" s="97">
        <f>IF('Indicator Data'!AW187="No data","x",ROUND(IF('Indicator Data'!AW187&gt;L$195,0,IF('Indicator Data'!AW187&lt;L$194,10,(L$195-'Indicator Data'!AW187)/(L$195-L$194)*10)),1))</f>
        <v>5.2</v>
      </c>
      <c r="M185" s="98">
        <f t="shared" si="19"/>
        <v>2.2000000000000002</v>
      </c>
      <c r="N185" s="150">
        <f>IF('Indicator Data'!AX187="No data","x",'Indicator Data'!AX187/'Indicator Data'!BD187*100)</f>
        <v>72.151491896075612</v>
      </c>
      <c r="O185" s="97">
        <f t="shared" si="20"/>
        <v>2.8</v>
      </c>
      <c r="P185" s="97">
        <f>IF('Indicator Data'!AY187="No data","x",ROUND(IF('Indicator Data'!AY187&gt;P$195,0,IF('Indicator Data'!AY187&lt;P$194,10,(P$195-'Indicator Data'!AY187)/(P$195-P$194)*10)),1))</f>
        <v>0</v>
      </c>
      <c r="Q185" s="97">
        <f>IF('Indicator Data'!AZ187="No data","x",ROUND(IF('Indicator Data'!AZ187&gt;Q$195,0,IF('Indicator Data'!AZ187&lt;Q$194,10,(Q$195-'Indicator Data'!AZ187)/(Q$195-Q$194)*10)),1))</f>
        <v>0.2</v>
      </c>
      <c r="R185" s="98">
        <f t="shared" si="21"/>
        <v>1</v>
      </c>
      <c r="S185" s="97">
        <f>IF('Indicator Data'!Y187="No data","x",ROUND(IF('Indicator Data'!Y187&gt;S$195,0,IF('Indicator Data'!Y187&lt;S$194,10,(S$195-'Indicator Data'!Y187)/(S$195-S$194)*10)),1))</f>
        <v>3.9</v>
      </c>
      <c r="T185" s="97">
        <f>IF('Indicator Data'!Z187="No data","x",ROUND(IF('Indicator Data'!Z187&gt;T$195,0,IF('Indicator Data'!Z187&lt;T$194,10,(T$195-'Indicator Data'!Z187)/(T$195-T$194)*10)),1))</f>
        <v>2.1</v>
      </c>
      <c r="U185" s="97">
        <f>IF('Indicator Data'!AC187="No data","x",ROUND(IF('Indicator Data'!AC187&gt;U$195,0,IF('Indicator Data'!AC187&lt;U$194,10,(U$195-'Indicator Data'!AC187)/(U$195-U$194)*10)),1))</f>
        <v>0</v>
      </c>
      <c r="V185" s="98">
        <f t="shared" si="22"/>
        <v>2</v>
      </c>
      <c r="W185" s="99">
        <f t="shared" si="23"/>
        <v>1.7</v>
      </c>
      <c r="X185" s="16"/>
    </row>
    <row r="186" spans="1:24" s="4" customFormat="1" x14ac:dyDescent="0.25">
      <c r="A186" s="131" t="s">
        <v>345</v>
      </c>
      <c r="B186" s="51" t="s">
        <v>344</v>
      </c>
      <c r="C186" s="97">
        <f>IF('Indicator Data'!AQ188="No data","x",ROUND(IF('Indicator Data'!AQ188&gt;C$195,0,IF('Indicator Data'!AQ188&lt;C$194,10,(C$195-'Indicator Data'!AQ188)/(C$195-C$194)*10)),1))</f>
        <v>4</v>
      </c>
      <c r="D186" s="98">
        <f t="shared" si="16"/>
        <v>4</v>
      </c>
      <c r="E186" s="97">
        <f>IF('Indicator Data'!AS188="No data","x",ROUND(IF('Indicator Data'!AS188&gt;E$195,0,IF('Indicator Data'!AS188&lt;E$194,10,(E$195-'Indicator Data'!AS188)/(E$195-E$194)*10)),1))</f>
        <v>2.7</v>
      </c>
      <c r="F186" s="97">
        <f>IF('Indicator Data'!AR188="No data","x",ROUND(IF('Indicator Data'!AR188&gt;F$195,0,IF('Indicator Data'!AR188&lt;F$194,10,(F$195-'Indicator Data'!AR188)/(F$195-F$194)*10)),1))</f>
        <v>4.2</v>
      </c>
      <c r="G186" s="98">
        <f t="shared" si="17"/>
        <v>3.5</v>
      </c>
      <c r="H186" s="99">
        <f t="shared" si="18"/>
        <v>3.8</v>
      </c>
      <c r="I186" s="97">
        <f>IF('Indicator Data'!AU188="No data","x",ROUND(IF('Indicator Data'!AU188^2&gt;I$195,0,IF('Indicator Data'!AU188^2&lt;I$194,10,(I$195-'Indicator Data'!AU188^2)/(I$195-I$194)*10)),1))</f>
        <v>0.3</v>
      </c>
      <c r="J186" s="97">
        <f>IF(OR('Indicator Data'!AT188=0,'Indicator Data'!AT188="No data"),"x",ROUND(IF('Indicator Data'!AT188&gt;J$195,0,IF('Indicator Data'!AT188&lt;J$194,10,(J$195-'Indicator Data'!AT188)/(J$195-J$194)*10)),1))</f>
        <v>0.1</v>
      </c>
      <c r="K186" s="97">
        <f>IF('Indicator Data'!AV188="No data","x",ROUND(IF('Indicator Data'!AV188&gt;K$195,0,IF('Indicator Data'!AV188&lt;K$194,10,(K$195-'Indicator Data'!AV188)/(K$195-K$194)*10)),1))</f>
        <v>3.9</v>
      </c>
      <c r="L186" s="97">
        <f>IF('Indicator Data'!AW188="No data","x",ROUND(IF('Indicator Data'!AW188&gt;L$195,0,IF('Indicator Data'!AW188&lt;L$194,10,(L$195-'Indicator Data'!AW188)/(L$195-L$194)*10)),1))</f>
        <v>2</v>
      </c>
      <c r="M186" s="98">
        <f t="shared" si="19"/>
        <v>1.6</v>
      </c>
      <c r="N186" s="150">
        <f>IF('Indicator Data'!AX188="No data","x",'Indicator Data'!AX188/'Indicator Data'!BD188*100)</f>
        <v>33.139069820591935</v>
      </c>
      <c r="O186" s="97">
        <f t="shared" si="20"/>
        <v>6.8</v>
      </c>
      <c r="P186" s="97">
        <f>IF('Indicator Data'!AY188="No data","x",ROUND(IF('Indicator Data'!AY188&gt;P$195,0,IF('Indicator Data'!AY188&lt;P$194,10,(P$195-'Indicator Data'!AY188)/(P$195-P$194)*10)),1))</f>
        <v>0.4</v>
      </c>
      <c r="Q186" s="97">
        <f>IF('Indicator Data'!AZ188="No data","x",ROUND(IF('Indicator Data'!AZ188&gt;Q$195,0,IF('Indicator Data'!AZ188&lt;Q$194,10,(Q$195-'Indicator Data'!AZ188)/(Q$195-Q$194)*10)),1))</f>
        <v>0.1</v>
      </c>
      <c r="R186" s="98">
        <f t="shared" si="21"/>
        <v>2.4</v>
      </c>
      <c r="S186" s="97">
        <f>IF('Indicator Data'!Y188="No data","x",ROUND(IF('Indicator Data'!Y188&gt;S$195,0,IF('Indicator Data'!Y188&lt;S$194,10,(S$195-'Indicator Data'!Y188)/(S$195-S$194)*10)),1))</f>
        <v>0.7</v>
      </c>
      <c r="T186" s="97">
        <f>IF('Indicator Data'!Z188="No data","x",ROUND(IF('Indicator Data'!Z188&gt;T$195,0,IF('Indicator Data'!Z188&lt;T$194,10,(T$195-'Indicator Data'!Z188)/(T$195-T$194)*10)),1))</f>
        <v>0.8</v>
      </c>
      <c r="U186" s="97">
        <f>IF('Indicator Data'!AC188="No data","x",ROUND(IF('Indicator Data'!AC188&gt;U$195,0,IF('Indicator Data'!AC188&lt;U$194,10,(U$195-'Indicator Data'!AC188)/(U$195-U$194)*10)),1))</f>
        <v>4.4000000000000004</v>
      </c>
      <c r="V186" s="98">
        <f t="shared" si="22"/>
        <v>2</v>
      </c>
      <c r="W186" s="99">
        <f t="shared" si="23"/>
        <v>2</v>
      </c>
      <c r="X186" s="16"/>
    </row>
    <row r="187" spans="1:24" s="4" customFormat="1" x14ac:dyDescent="0.25">
      <c r="A187" s="131" t="s">
        <v>347</v>
      </c>
      <c r="B187" s="51" t="s">
        <v>346</v>
      </c>
      <c r="C187" s="97">
        <f>IF('Indicator Data'!AQ189="No data","x",ROUND(IF('Indicator Data'!AQ189&gt;C$195,0,IF('Indicator Data'!AQ189&lt;C$194,10,(C$195-'Indicator Data'!AQ189)/(C$195-C$194)*10)),1))</f>
        <v>2.6</v>
      </c>
      <c r="D187" s="98">
        <f t="shared" si="16"/>
        <v>2.6</v>
      </c>
      <c r="E187" s="97">
        <f>IF('Indicator Data'!AS189="No data","x",ROUND(IF('Indicator Data'!AS189&gt;E$195,0,IF('Indicator Data'!AS189&lt;E$194,10,(E$195-'Indicator Data'!AS189)/(E$195-E$194)*10)),1))</f>
        <v>8.1999999999999993</v>
      </c>
      <c r="F187" s="97">
        <f>IF('Indicator Data'!AR189="No data","x",ROUND(IF('Indicator Data'!AR189&gt;F$195,0,IF('Indicator Data'!AR189&lt;F$194,10,(F$195-'Indicator Data'!AR189)/(F$195-F$194)*10)),1))</f>
        <v>6.9</v>
      </c>
      <c r="G187" s="98">
        <f t="shared" si="17"/>
        <v>7.6</v>
      </c>
      <c r="H187" s="99">
        <f t="shared" si="18"/>
        <v>5.0999999999999996</v>
      </c>
      <c r="I187" s="97">
        <f>IF('Indicator Data'!AU189="No data","x",ROUND(IF('Indicator Data'!AU189^2&gt;I$195,0,IF('Indicator Data'!AU189^2&lt;I$194,10,(I$195-'Indicator Data'!AU189^2)/(I$195-I$194)*10)),1))</f>
        <v>0.1</v>
      </c>
      <c r="J187" s="97">
        <f>IF(OR('Indicator Data'!AT189=0,'Indicator Data'!AT189="No data"),"x",ROUND(IF('Indicator Data'!AT189&gt;J$195,0,IF('Indicator Data'!AT189&lt;J$194,10,(J$195-'Indicator Data'!AT189)/(J$195-J$194)*10)),1))</f>
        <v>0</v>
      </c>
      <c r="K187" s="97">
        <f>IF('Indicator Data'!AV189="No data","x",ROUND(IF('Indicator Data'!AV189&gt;K$195,0,IF('Indicator Data'!AV189&lt;K$194,10,(K$195-'Indicator Data'!AV189)/(K$195-K$194)*10)),1))</f>
        <v>5.6</v>
      </c>
      <c r="L187" s="97">
        <f>IF('Indicator Data'!AW189="No data","x",ROUND(IF('Indicator Data'!AW189&gt;L$195,0,IF('Indicator Data'!AW189&lt;L$194,10,(L$195-'Indicator Data'!AW189)/(L$195-L$194)*10)),1))</f>
        <v>6.5</v>
      </c>
      <c r="M187" s="98">
        <f t="shared" si="19"/>
        <v>3.1</v>
      </c>
      <c r="N187" s="150">
        <f>IF('Indicator Data'!AX189="No data","x",'Indicator Data'!AX189/'Indicator Data'!BD189*100)</f>
        <v>19.040902679830747</v>
      </c>
      <c r="O187" s="97">
        <f t="shared" si="20"/>
        <v>8.1999999999999993</v>
      </c>
      <c r="P187" s="97">
        <f>IF('Indicator Data'!AY189="No data","x",ROUND(IF('Indicator Data'!AY189&gt;P$195,0,IF('Indicator Data'!AY189&lt;P$194,10,(P$195-'Indicator Data'!AY189)/(P$195-P$194)*10)),1))</f>
        <v>0</v>
      </c>
      <c r="Q187" s="97">
        <f>IF('Indicator Data'!AZ189="No data","x",ROUND(IF('Indicator Data'!AZ189&gt;Q$195,0,IF('Indicator Data'!AZ189&lt;Q$194,10,(Q$195-'Indicator Data'!AZ189)/(Q$195-Q$194)*10)),1))</f>
        <v>2.5</v>
      </c>
      <c r="R187" s="98">
        <f t="shared" si="21"/>
        <v>3.6</v>
      </c>
      <c r="S187" s="97">
        <f>IF('Indicator Data'!Y189="No data","x",ROUND(IF('Indicator Data'!Y189&gt;S$195,0,IF('Indicator Data'!Y189&lt;S$194,10,(S$195-'Indicator Data'!Y189)/(S$195-S$194)*10)),1))</f>
        <v>3.7</v>
      </c>
      <c r="T187" s="97">
        <f>IF('Indicator Data'!Z189="No data","x",ROUND(IF('Indicator Data'!Z189&gt;T$195,0,IF('Indicator Data'!Z189&lt;T$194,10,(T$195-'Indicator Data'!Z189)/(T$195-T$194)*10)),1))</f>
        <v>0</v>
      </c>
      <c r="U187" s="97">
        <f>IF('Indicator Data'!AC189="No data","x",ROUND(IF('Indicator Data'!AC189&gt;U$195,0,IF('Indicator Data'!AC189&lt;U$194,10,(U$195-'Indicator Data'!AC189)/(U$195-U$194)*10)),1))</f>
        <v>9.1</v>
      </c>
      <c r="V187" s="98">
        <f t="shared" si="22"/>
        <v>4.3</v>
      </c>
      <c r="W187" s="99">
        <f t="shared" si="23"/>
        <v>3.7</v>
      </c>
      <c r="X187" s="16"/>
    </row>
    <row r="188" spans="1:24" s="4" customFormat="1" x14ac:dyDescent="0.25">
      <c r="A188" s="131" t="s">
        <v>349</v>
      </c>
      <c r="B188" s="51" t="s">
        <v>348</v>
      </c>
      <c r="C188" s="97">
        <f>IF('Indicator Data'!AQ190="No data","x",ROUND(IF('Indicator Data'!AQ190&gt;C$195,0,IF('Indicator Data'!AQ190&lt;C$194,10,(C$195-'Indicator Data'!AQ190)/(C$195-C$194)*10)),1))</f>
        <v>5.4</v>
      </c>
      <c r="D188" s="98">
        <f t="shared" si="16"/>
        <v>5.4</v>
      </c>
      <c r="E188" s="97" t="str">
        <f>IF('Indicator Data'!AS190="No data","x",ROUND(IF('Indicator Data'!AS190&gt;E$195,0,IF('Indicator Data'!AS190&lt;E$194,10,(E$195-'Indicator Data'!AS190)/(E$195-E$194)*10)),1))</f>
        <v>x</v>
      </c>
      <c r="F188" s="97">
        <f>IF('Indicator Data'!AR190="No data","x",ROUND(IF('Indicator Data'!AR190&gt;F$195,0,IF('Indicator Data'!AR190&lt;F$194,10,(F$195-'Indicator Data'!AR190)/(F$195-F$194)*10)),1))</f>
        <v>5.4</v>
      </c>
      <c r="G188" s="98">
        <f t="shared" si="17"/>
        <v>5.4</v>
      </c>
      <c r="H188" s="99">
        <f t="shared" si="18"/>
        <v>5.4</v>
      </c>
      <c r="I188" s="97">
        <f>IF('Indicator Data'!AU190="No data","x",ROUND(IF('Indicator Data'!AU190^2&gt;I$195,0,IF('Indicator Data'!AU190^2&lt;I$194,10,(I$195-'Indicator Data'!AU190^2)/(I$195-I$194)*10)),1))</f>
        <v>3.4</v>
      </c>
      <c r="J188" s="97">
        <f>IF(OR('Indicator Data'!AT190=0,'Indicator Data'!AT190="No data"),"x",ROUND(IF('Indicator Data'!AT190&gt;J$195,0,IF('Indicator Data'!AT190&lt;J$194,10,(J$195-'Indicator Data'!AT190)/(J$195-J$194)*10)),1))</f>
        <v>7.3</v>
      </c>
      <c r="K188" s="97">
        <f>IF('Indicator Data'!AV190="No data","x",ROUND(IF('Indicator Data'!AV190&gt;K$195,0,IF('Indicator Data'!AV190&lt;K$194,10,(K$195-'Indicator Data'!AV190)/(K$195-K$194)*10)),1))</f>
        <v>8.1</v>
      </c>
      <c r="L188" s="97">
        <f>IF('Indicator Data'!AW190="No data","x",ROUND(IF('Indicator Data'!AW190&gt;L$195,0,IF('Indicator Data'!AW190&lt;L$194,10,(L$195-'Indicator Data'!AW190)/(L$195-L$194)*10)),1))</f>
        <v>7.2</v>
      </c>
      <c r="M188" s="98">
        <f t="shared" si="19"/>
        <v>6.5</v>
      </c>
      <c r="N188" s="150">
        <f>IF('Indicator Data'!AX190="No data","x",'Indicator Data'!AX190/'Indicator Data'!BD190*100)</f>
        <v>8.2034454470877769</v>
      </c>
      <c r="O188" s="97">
        <f t="shared" si="20"/>
        <v>9.3000000000000007</v>
      </c>
      <c r="P188" s="97">
        <f>IF('Indicator Data'!AY190="No data","x",ROUND(IF('Indicator Data'!AY190&gt;P$195,0,IF('Indicator Data'!AY190&lt;P$194,10,(P$195-'Indicator Data'!AY190)/(P$195-P$194)*10)),1))</f>
        <v>4.7</v>
      </c>
      <c r="Q188" s="97">
        <f>IF('Indicator Data'!AZ190="No data","x",ROUND(IF('Indicator Data'!AZ190&gt;Q$195,0,IF('Indicator Data'!AZ190&lt;Q$194,10,(Q$195-'Indicator Data'!AZ190)/(Q$195-Q$194)*10)),1))</f>
        <v>1.1000000000000001</v>
      </c>
      <c r="R188" s="98">
        <f t="shared" si="21"/>
        <v>5</v>
      </c>
      <c r="S188" s="97">
        <f>IF('Indicator Data'!Y190="No data","x",ROUND(IF('Indicator Data'!Y190&gt;S$195,0,IF('Indicator Data'!Y190&lt;S$194,10,(S$195-'Indicator Data'!Y190)/(S$195-S$194)*10)),1))</f>
        <v>9.6999999999999993</v>
      </c>
      <c r="T188" s="97">
        <f>IF('Indicator Data'!Z190="No data","x",ROUND(IF('Indicator Data'!Z190&gt;T$195,0,IF('Indicator Data'!Z190&lt;T$194,10,(T$195-'Indicator Data'!Z190)/(T$195-T$194)*10)),1))</f>
        <v>10</v>
      </c>
      <c r="U188" s="97">
        <f>IF('Indicator Data'!AC190="No data","x",ROUND(IF('Indicator Data'!AC190&gt;U$195,0,IF('Indicator Data'!AC190&lt;U$194,10,(U$195-'Indicator Data'!AC190)/(U$195-U$194)*10)),1))</f>
        <v>9.8000000000000007</v>
      </c>
      <c r="V188" s="98">
        <f t="shared" si="22"/>
        <v>9.8000000000000007</v>
      </c>
      <c r="W188" s="99">
        <f t="shared" si="23"/>
        <v>7.1</v>
      </c>
      <c r="X188" s="16"/>
    </row>
    <row r="189" spans="1:24" s="4" customFormat="1" x14ac:dyDescent="0.25">
      <c r="A189" s="131" t="s">
        <v>889</v>
      </c>
      <c r="B189" s="51" t="s">
        <v>350</v>
      </c>
      <c r="C189" s="97">
        <f>IF('Indicator Data'!AQ191="No data","x",ROUND(IF('Indicator Data'!AQ191&gt;C$195,0,IF('Indicator Data'!AQ191&lt;C$194,10,(C$195-'Indicator Data'!AQ191)/(C$195-C$194)*10)),1))</f>
        <v>2.5</v>
      </c>
      <c r="D189" s="98">
        <f t="shared" si="16"/>
        <v>2.5</v>
      </c>
      <c r="E189" s="97">
        <f>IF('Indicator Data'!AS191="No data","x",ROUND(IF('Indicator Data'!AS191&gt;E$195,0,IF('Indicator Data'!AS191&lt;E$194,10,(E$195-'Indicator Data'!AS191)/(E$195-E$194)*10)),1))</f>
        <v>8.1</v>
      </c>
      <c r="F189" s="97">
        <f>IF('Indicator Data'!AR191="No data","x",ROUND(IF('Indicator Data'!AR191&gt;F$195,0,IF('Indicator Data'!AR191&lt;F$194,10,(F$195-'Indicator Data'!AR191)/(F$195-F$194)*10)),1))</f>
        <v>7.3</v>
      </c>
      <c r="G189" s="98">
        <f t="shared" si="17"/>
        <v>7.7</v>
      </c>
      <c r="H189" s="99">
        <f t="shared" si="18"/>
        <v>5.0999999999999996</v>
      </c>
      <c r="I189" s="97">
        <f>IF('Indicator Data'!AU191="No data","x",ROUND(IF('Indicator Data'!AU191^2&gt;I$195,0,IF('Indicator Data'!AU191^2&lt;I$194,10,(I$195-'Indicator Data'!AU191^2)/(I$195-I$194)*10)),1))</f>
        <v>1</v>
      </c>
      <c r="J189" s="97">
        <f>IF(OR('Indicator Data'!AT191=0,'Indicator Data'!AT191="No data"),"x",ROUND(IF('Indicator Data'!AT191&gt;J$195,0,IF('Indicator Data'!AT191&lt;J$194,10,(J$195-'Indicator Data'!AT191)/(J$195-J$194)*10)),1))</f>
        <v>0</v>
      </c>
      <c r="K189" s="97">
        <f>IF('Indicator Data'!AV191="No data","x",ROUND(IF('Indicator Data'!AV191&gt;K$195,0,IF('Indicator Data'!AV191&lt;K$194,10,(K$195-'Indicator Data'!AV191)/(K$195-K$194)*10)),1))</f>
        <v>4.3</v>
      </c>
      <c r="L189" s="97">
        <f>IF('Indicator Data'!AW191="No data","x",ROUND(IF('Indicator Data'!AW191&gt;L$195,0,IF('Indicator Data'!AW191&lt;L$194,10,(L$195-'Indicator Data'!AW191)/(L$195-L$194)*10)),1))</f>
        <v>5.2</v>
      </c>
      <c r="M189" s="98">
        <f t="shared" si="19"/>
        <v>2.6</v>
      </c>
      <c r="N189" s="150">
        <f>IF('Indicator Data'!AX191="No data","x",'Indicator Data'!AX191/'Indicator Data'!BD191*100)</f>
        <v>7.9360580465959982</v>
      </c>
      <c r="O189" s="97">
        <f t="shared" si="20"/>
        <v>9.3000000000000007</v>
      </c>
      <c r="P189" s="97">
        <f>IF('Indicator Data'!AY191="No data","x",ROUND(IF('Indicator Data'!AY191&gt;P$195,0,IF('Indicator Data'!AY191&lt;P$194,10,(P$195-'Indicator Data'!AY191)/(P$195-P$194)*10)),1))</f>
        <v>0.6</v>
      </c>
      <c r="Q189" s="97">
        <f>IF('Indicator Data'!AZ191="No data","x",ROUND(IF('Indicator Data'!AZ191&gt;Q$195,0,IF('Indicator Data'!AZ191&lt;Q$194,10,(Q$195-'Indicator Data'!AZ191)/(Q$195-Q$194)*10)),1))</f>
        <v>1.4</v>
      </c>
      <c r="R189" s="98">
        <f t="shared" si="21"/>
        <v>3.8</v>
      </c>
      <c r="S189" s="97" t="str">
        <f>IF('Indicator Data'!Y191="No data","x",ROUND(IF('Indicator Data'!Y191&gt;S$195,0,IF('Indicator Data'!Y191&lt;S$194,10,(S$195-'Indicator Data'!Y191)/(S$195-S$194)*10)),1))</f>
        <v>x</v>
      </c>
      <c r="T189" s="97">
        <f>IF('Indicator Data'!Z191="No data","x",ROUND(IF('Indicator Data'!Z191&gt;T$195,0,IF('Indicator Data'!Z191&lt;T$194,10,(T$195-'Indicator Data'!Z191)/(T$195-T$194)*10)),1))</f>
        <v>2.6</v>
      </c>
      <c r="U189" s="97">
        <f>IF('Indicator Data'!AC191="No data","x",ROUND(IF('Indicator Data'!AC191&gt;U$195,0,IF('Indicator Data'!AC191&lt;U$194,10,(U$195-'Indicator Data'!AC191)/(U$195-U$194)*10)),1))</f>
        <v>7.9</v>
      </c>
      <c r="V189" s="98">
        <f t="shared" si="22"/>
        <v>5.3</v>
      </c>
      <c r="W189" s="99">
        <f t="shared" si="23"/>
        <v>3.9</v>
      </c>
      <c r="X189" s="16"/>
    </row>
    <row r="190" spans="1:24" s="4" customFormat="1" x14ac:dyDescent="0.25">
      <c r="A190" s="131" t="s">
        <v>375</v>
      </c>
      <c r="B190" s="51" t="s">
        <v>351</v>
      </c>
      <c r="C190" s="97">
        <f>IF('Indicator Data'!AQ192="No data","x",ROUND(IF('Indicator Data'!AQ192&gt;C$195,0,IF('Indicator Data'!AQ192&lt;C$194,10,(C$195-'Indicator Data'!AQ192)/(C$195-C$194)*10)),1))</f>
        <v>4.2</v>
      </c>
      <c r="D190" s="98">
        <f t="shared" si="16"/>
        <v>4.2</v>
      </c>
      <c r="E190" s="97">
        <f>IF('Indicator Data'!AS192="No data","x",ROUND(IF('Indicator Data'!AS192&gt;E$195,0,IF('Indicator Data'!AS192&lt;E$194,10,(E$195-'Indicator Data'!AS192)/(E$195-E$194)*10)),1))</f>
        <v>6.9</v>
      </c>
      <c r="F190" s="97">
        <f>IF('Indicator Data'!AR192="No data","x",ROUND(IF('Indicator Data'!AR192&gt;F$195,0,IF('Indicator Data'!AR192&lt;F$194,10,(F$195-'Indicator Data'!AR192)/(F$195-F$194)*10)),1))</f>
        <v>5.6</v>
      </c>
      <c r="G190" s="98">
        <f t="shared" si="17"/>
        <v>6.3</v>
      </c>
      <c r="H190" s="99">
        <f t="shared" si="18"/>
        <v>5.3</v>
      </c>
      <c r="I190" s="97">
        <f>IF('Indicator Data'!AU192="No data","x",ROUND(IF('Indicator Data'!AU192^2&gt;I$195,0,IF('Indicator Data'!AU192^2&lt;I$194,10,(I$195-'Indicator Data'!AU192^2)/(I$195-I$194)*10)),1))</f>
        <v>1.4</v>
      </c>
      <c r="J190" s="97">
        <f>IF(OR('Indicator Data'!AT192=0,'Indicator Data'!AT192="No data"),"x",ROUND(IF('Indicator Data'!AT192&gt;J$195,0,IF('Indicator Data'!AT192&lt;J$194,10,(J$195-'Indicator Data'!AT192)/(J$195-J$194)*10)),1))</f>
        <v>0.1</v>
      </c>
      <c r="K190" s="97">
        <f>IF('Indicator Data'!AV192="No data","x",ROUND(IF('Indicator Data'!AV192&gt;K$195,0,IF('Indicator Data'!AV192&lt;K$194,10,(K$195-'Indicator Data'!AV192)/(K$195-K$194)*10)),1))</f>
        <v>5.2</v>
      </c>
      <c r="L190" s="97">
        <f>IF('Indicator Data'!AW192="No data","x",ROUND(IF('Indicator Data'!AW192&gt;L$195,0,IF('Indicator Data'!AW192&lt;L$194,10,(L$195-'Indicator Data'!AW192)/(L$195-L$194)*10)),1))</f>
        <v>2.7</v>
      </c>
      <c r="M190" s="98">
        <f t="shared" si="19"/>
        <v>2.4</v>
      </c>
      <c r="N190" s="150">
        <f>IF('Indicator Data'!AX192="No data","x",'Indicator Data'!AX192/'Indicator Data'!BD192*100)</f>
        <v>24.833102202728416</v>
      </c>
      <c r="O190" s="97">
        <f t="shared" si="20"/>
        <v>7.6</v>
      </c>
      <c r="P190" s="97">
        <f>IF('Indicator Data'!AY192="No data","x",ROUND(IF('Indicator Data'!AY192&gt;P$195,0,IF('Indicator Data'!AY192&lt;P$194,10,(P$195-'Indicator Data'!AY192)/(P$195-P$194)*10)),1))</f>
        <v>2.4</v>
      </c>
      <c r="Q190" s="97">
        <f>IF('Indicator Data'!AZ192="No data","x",ROUND(IF('Indicator Data'!AZ192&gt;Q$195,0,IF('Indicator Data'!AZ192&lt;Q$194,10,(Q$195-'Indicator Data'!AZ192)/(Q$195-Q$194)*10)),1))</f>
        <v>0.5</v>
      </c>
      <c r="R190" s="98">
        <f t="shared" si="21"/>
        <v>3.5</v>
      </c>
      <c r="S190" s="97">
        <f>IF('Indicator Data'!Y192="No data","x",ROUND(IF('Indicator Data'!Y192&gt;S$195,0,IF('Indicator Data'!Y192&lt;S$194,10,(S$195-'Indicator Data'!Y192)/(S$195-S$194)*10)),1))</f>
        <v>7</v>
      </c>
      <c r="T190" s="97">
        <f>IF('Indicator Data'!Z192="No data","x",ROUND(IF('Indicator Data'!Z192&gt;T$195,0,IF('Indicator Data'!Z192&lt;T$194,10,(T$195-'Indicator Data'!Z192)/(T$195-T$194)*10)),1))</f>
        <v>0.5</v>
      </c>
      <c r="U190" s="97">
        <f>IF('Indicator Data'!AC192="No data","x",ROUND(IF('Indicator Data'!AC192&gt;U$195,0,IF('Indicator Data'!AC192&lt;U$194,10,(U$195-'Indicator Data'!AC192)/(U$195-U$194)*10)),1))</f>
        <v>9.1</v>
      </c>
      <c r="V190" s="98">
        <f t="shared" si="22"/>
        <v>5.5</v>
      </c>
      <c r="W190" s="99">
        <f t="shared" si="23"/>
        <v>3.8</v>
      </c>
      <c r="X190" s="16"/>
    </row>
    <row r="191" spans="1:24" s="4" customFormat="1" x14ac:dyDescent="0.25">
      <c r="A191" s="131" t="s">
        <v>353</v>
      </c>
      <c r="B191" s="51" t="s">
        <v>352</v>
      </c>
      <c r="C191" s="97">
        <f>IF('Indicator Data'!AQ193="No data","x",ROUND(IF('Indicator Data'!AQ193&gt;C$195,0,IF('Indicator Data'!AQ193&lt;C$194,10,(C$195-'Indicator Data'!AQ193)/(C$195-C$194)*10)),1))</f>
        <v>8.5</v>
      </c>
      <c r="D191" s="98">
        <f t="shared" si="16"/>
        <v>8.5</v>
      </c>
      <c r="E191" s="97">
        <f>IF('Indicator Data'!AS193="No data","x",ROUND(IF('Indicator Data'!AS193&gt;E$195,0,IF('Indicator Data'!AS193&lt;E$194,10,(E$195-'Indicator Data'!AS193)/(E$195-E$194)*10)),1))</f>
        <v>8.1</v>
      </c>
      <c r="F191" s="97">
        <f>IF('Indicator Data'!AR193="No data","x",ROUND(IF('Indicator Data'!AR193&gt;F$195,0,IF('Indicator Data'!AR193&lt;F$194,10,(F$195-'Indicator Data'!AR193)/(F$195-F$194)*10)),1))</f>
        <v>7.4</v>
      </c>
      <c r="G191" s="98">
        <f t="shared" si="17"/>
        <v>7.8</v>
      </c>
      <c r="H191" s="99">
        <f t="shared" si="18"/>
        <v>8.1999999999999993</v>
      </c>
      <c r="I191" s="97">
        <f>IF('Indicator Data'!AU193="No data","x",ROUND(IF('Indicator Data'!AU193^2&gt;I$195,0,IF('Indicator Data'!AU193^2&lt;I$194,10,(I$195-'Indicator Data'!AU193^2)/(I$195-I$194)*10)),1))</f>
        <v>6.1</v>
      </c>
      <c r="J191" s="97">
        <f>IF(OR('Indicator Data'!AT193=0,'Indicator Data'!AT193="No data"),"x",ROUND(IF('Indicator Data'!AT193&gt;J$195,0,IF('Indicator Data'!AT193&lt;J$194,10,(J$195-'Indicator Data'!AT193)/(J$195-J$194)*10)),1))</f>
        <v>5.2</v>
      </c>
      <c r="K191" s="97">
        <f>IF('Indicator Data'!AV193="No data","x",ROUND(IF('Indicator Data'!AV193&gt;K$195,0,IF('Indicator Data'!AV193&lt;K$194,10,(K$195-'Indicator Data'!AV193)/(K$195-K$194)*10)),1))</f>
        <v>7.7</v>
      </c>
      <c r="L191" s="97">
        <f>IF('Indicator Data'!AW193="No data","x",ROUND(IF('Indicator Data'!AW193&gt;L$195,0,IF('Indicator Data'!AW193&lt;L$194,10,(L$195-'Indicator Data'!AW193)/(L$195-L$194)*10)),1))</f>
        <v>6.7</v>
      </c>
      <c r="M191" s="98">
        <f t="shared" si="19"/>
        <v>6.4</v>
      </c>
      <c r="N191" s="150">
        <f>IF('Indicator Data'!AX193="No data","x",'Indicator Data'!AX193/'Indicator Data'!BD193*100)</f>
        <v>4.1669034225429478</v>
      </c>
      <c r="O191" s="97">
        <f t="shared" si="20"/>
        <v>9.6999999999999993</v>
      </c>
      <c r="P191" s="97">
        <f>IF('Indicator Data'!AY193="No data","x",ROUND(IF('Indicator Data'!AY193&gt;P$195,0,IF('Indicator Data'!AY193&lt;P$194,10,(P$195-'Indicator Data'!AY193)/(P$195-P$194)*10)),1))</f>
        <v>5.2</v>
      </c>
      <c r="Q191" s="97">
        <f>IF('Indicator Data'!AZ193="No data","x",ROUND(IF('Indicator Data'!AZ193&gt;Q$195,0,IF('Indicator Data'!AZ193&lt;Q$194,10,(Q$195-'Indicator Data'!AZ193)/(Q$195-Q$194)*10)),1))</f>
        <v>9</v>
      </c>
      <c r="R191" s="98">
        <f t="shared" si="21"/>
        <v>8</v>
      </c>
      <c r="S191" s="97">
        <f>IF('Indicator Data'!Y193="No data","x",ROUND(IF('Indicator Data'!Y193&gt;S$195,0,IF('Indicator Data'!Y193&lt;S$194,10,(S$195-'Indicator Data'!Y193)/(S$195-S$194)*10)),1))</f>
        <v>9.5</v>
      </c>
      <c r="T191" s="97">
        <f>IF('Indicator Data'!Z193="No data","x",ROUND(IF('Indicator Data'!Z193&gt;T$195,0,IF('Indicator Data'!Z193&lt;T$194,10,(T$195-'Indicator Data'!Z193)/(T$195-T$194)*10)),1))</f>
        <v>6.2</v>
      </c>
      <c r="U191" s="97">
        <f>IF('Indicator Data'!AC193="No data","x",ROUND(IF('Indicator Data'!AC193&gt;U$195,0,IF('Indicator Data'!AC193&lt;U$194,10,(U$195-'Indicator Data'!AC193)/(U$195-U$194)*10)),1))</f>
        <v>9.5</v>
      </c>
      <c r="V191" s="98">
        <f t="shared" si="22"/>
        <v>8.4</v>
      </c>
      <c r="W191" s="99">
        <f t="shared" si="23"/>
        <v>7.6</v>
      </c>
      <c r="X191" s="16"/>
    </row>
    <row r="192" spans="1:24" s="4" customFormat="1" x14ac:dyDescent="0.25">
      <c r="A192" s="131" t="s">
        <v>355</v>
      </c>
      <c r="B192" s="51" t="s">
        <v>354</v>
      </c>
      <c r="C192" s="97">
        <f>IF('Indicator Data'!AQ194="No data","x",ROUND(IF('Indicator Data'!AQ194&gt;C$195,0,IF('Indicator Data'!AQ194&lt;C$194,10,(C$195-'Indicator Data'!AQ194)/(C$195-C$194)*10)),1))</f>
        <v>3.5</v>
      </c>
      <c r="D192" s="98">
        <f t="shared" si="16"/>
        <v>3.5</v>
      </c>
      <c r="E192" s="97">
        <f>IF('Indicator Data'!AS194="No data","x",ROUND(IF('Indicator Data'!AS194&gt;E$195,0,IF('Indicator Data'!AS194&lt;E$194,10,(E$195-'Indicator Data'!AS194)/(E$195-E$194)*10)),1))</f>
        <v>6.2</v>
      </c>
      <c r="F192" s="97">
        <f>IF('Indicator Data'!AR194="No data","x",ROUND(IF('Indicator Data'!AR194&gt;F$195,0,IF('Indicator Data'!AR194&lt;F$194,10,(F$195-'Indicator Data'!AR194)/(F$195-F$194)*10)),1))</f>
        <v>6</v>
      </c>
      <c r="G192" s="98">
        <f t="shared" si="17"/>
        <v>6.1</v>
      </c>
      <c r="H192" s="99">
        <f t="shared" si="18"/>
        <v>4.8</v>
      </c>
      <c r="I192" s="97">
        <f>IF('Indicator Data'!AU194="No data","x",ROUND(IF('Indicator Data'!AU194^2&gt;I$195,0,IF('Indicator Data'!AU194^2&lt;I$194,10,(I$195-'Indicator Data'!AU194^2)/(I$195-I$194)*10)),1))</f>
        <v>6.8</v>
      </c>
      <c r="J192" s="97">
        <f>IF(OR('Indicator Data'!AT194=0,'Indicator Data'!AT194="No data"),"x",ROUND(IF('Indicator Data'!AT194&gt;J$195,0,IF('Indicator Data'!AT194&lt;J$194,10,(J$195-'Indicator Data'!AT194)/(J$195-J$194)*10)),1))</f>
        <v>7.8</v>
      </c>
      <c r="K192" s="97">
        <f>IF('Indicator Data'!AV194="No data","x",ROUND(IF('Indicator Data'!AV194&gt;K$195,0,IF('Indicator Data'!AV194&lt;K$194,10,(K$195-'Indicator Data'!AV194)/(K$195-K$194)*10)),1))</f>
        <v>8.3000000000000007</v>
      </c>
      <c r="L192" s="97">
        <f>IF('Indicator Data'!AW194="No data","x",ROUND(IF('Indicator Data'!AW194&gt;L$195,0,IF('Indicator Data'!AW194&lt;L$194,10,(L$195-'Indicator Data'!AW194)/(L$195-L$194)*10)),1))</f>
        <v>6.8</v>
      </c>
      <c r="M192" s="98">
        <f t="shared" si="19"/>
        <v>7.4</v>
      </c>
      <c r="N192" s="150">
        <f>IF('Indicator Data'!AX194="No data","x",'Indicator Data'!AX194/'Indicator Data'!BD194*100)</f>
        <v>4.1700856885349546</v>
      </c>
      <c r="O192" s="97">
        <f t="shared" si="20"/>
        <v>9.6999999999999993</v>
      </c>
      <c r="P192" s="97">
        <f>IF('Indicator Data'!AY194="No data","x",ROUND(IF('Indicator Data'!AY194&gt;P$195,0,IF('Indicator Data'!AY194&lt;P$194,10,(P$195-'Indicator Data'!AY194)/(P$195-P$194)*10)),1))</f>
        <v>6.2</v>
      </c>
      <c r="Q192" s="97">
        <f>IF('Indicator Data'!AZ194="No data","x",ROUND(IF('Indicator Data'!AZ194&gt;Q$195,0,IF('Indicator Data'!AZ194&lt;Q$194,10,(Q$195-'Indicator Data'!AZ194)/(Q$195-Q$194)*10)),1))</f>
        <v>6.9</v>
      </c>
      <c r="R192" s="98">
        <f t="shared" si="21"/>
        <v>7.6</v>
      </c>
      <c r="S192" s="97">
        <f>IF('Indicator Data'!Y194="No data","x",ROUND(IF('Indicator Data'!Y194&gt;S$195,0,IF('Indicator Data'!Y194&lt;S$194,10,(S$195-'Indicator Data'!Y194)/(S$195-S$194)*10)),1))</f>
        <v>9.6</v>
      </c>
      <c r="T192" s="97">
        <f>IF('Indicator Data'!Z194="No data","x",ROUND(IF('Indicator Data'!Z194&gt;T$195,0,IF('Indicator Data'!Z194&lt;T$194,10,(T$195-'Indicator Data'!Z194)/(T$195-T$194)*10)),1))</f>
        <v>3.6</v>
      </c>
      <c r="U192" s="97">
        <f>IF('Indicator Data'!AC194="No data","x",ROUND(IF('Indicator Data'!AC194&gt;U$195,0,IF('Indicator Data'!AC194&lt;U$194,10,(U$195-'Indicator Data'!AC194)/(U$195-U$194)*10)),1))</f>
        <v>9.5</v>
      </c>
      <c r="V192" s="98">
        <f t="shared" si="22"/>
        <v>7.6</v>
      </c>
      <c r="W192" s="99">
        <f t="shared" si="23"/>
        <v>7.5</v>
      </c>
      <c r="X192" s="16"/>
    </row>
    <row r="193" spans="1:24" s="4" customFormat="1" x14ac:dyDescent="0.25">
      <c r="A193" s="131" t="s">
        <v>357</v>
      </c>
      <c r="B193" s="51" t="s">
        <v>356</v>
      </c>
      <c r="C193" s="97">
        <f>IF('Indicator Data'!AQ195="No data","x",ROUND(IF('Indicator Data'!AQ195&gt;C$195,0,IF('Indicator Data'!AQ195&lt;C$194,10,(C$195-'Indicator Data'!AQ195)/(C$195-C$194)*10)),1))</f>
        <v>2.6</v>
      </c>
      <c r="D193" s="98">
        <f t="shared" si="16"/>
        <v>2.6</v>
      </c>
      <c r="E193" s="97">
        <f>IF('Indicator Data'!AS195="No data","x",ROUND(IF('Indicator Data'!AS195&gt;E$195,0,IF('Indicator Data'!AS195&lt;E$194,10,(E$195-'Indicator Data'!AS195)/(E$195-E$194)*10)),1))</f>
        <v>7.9</v>
      </c>
      <c r="F193" s="97">
        <f>IF('Indicator Data'!AR195="No data","x",ROUND(IF('Indicator Data'!AR195&gt;F$195,0,IF('Indicator Data'!AR195&lt;F$194,10,(F$195-'Indicator Data'!AR195)/(F$195-F$194)*10)),1))</f>
        <v>7.3</v>
      </c>
      <c r="G193" s="98">
        <f t="shared" si="17"/>
        <v>7.6</v>
      </c>
      <c r="H193" s="99">
        <f t="shared" si="18"/>
        <v>5.0999999999999996</v>
      </c>
      <c r="I193" s="97">
        <f>IF('Indicator Data'!AU195="No data","x",ROUND(IF('Indicator Data'!AU195^2&gt;I$195,0,IF('Indicator Data'!AU195^2&lt;I$194,10,(I$195-'Indicator Data'!AU195^2)/(I$195-I$194)*10)),1))</f>
        <v>3.3</v>
      </c>
      <c r="J193" s="97">
        <f>IF(OR('Indicator Data'!AT195=0,'Indicator Data'!AT195="No data"),"x",ROUND(IF('Indicator Data'!AT195&gt;J$195,0,IF('Indicator Data'!AT195&lt;J$194,10,(J$195-'Indicator Data'!AT195)/(J$195-J$194)*10)),1))</f>
        <v>6</v>
      </c>
      <c r="K193" s="97">
        <f>IF('Indicator Data'!AV195="No data","x",ROUND(IF('Indicator Data'!AV195&gt;K$195,0,IF('Indicator Data'!AV195&lt;K$194,10,(K$195-'Indicator Data'!AV195)/(K$195-K$194)*10)),1))</f>
        <v>8</v>
      </c>
      <c r="L193" s="97">
        <f>IF('Indicator Data'!AW195="No data","x",ROUND(IF('Indicator Data'!AW195&gt;L$195,0,IF('Indicator Data'!AW195&lt;L$194,10,(L$195-'Indicator Data'!AW195)/(L$195-L$194)*10)),1))</f>
        <v>6.1</v>
      </c>
      <c r="M193" s="98">
        <f t="shared" si="19"/>
        <v>5.9</v>
      </c>
      <c r="N193" s="150">
        <f>IF('Indicator Data'!AX195="No data","x",'Indicator Data'!AX195/'Indicator Data'!BD195*100)</f>
        <v>12.666408168540777</v>
      </c>
      <c r="O193" s="97">
        <f t="shared" si="20"/>
        <v>8.8000000000000007</v>
      </c>
      <c r="P193" s="97">
        <f>IF('Indicator Data'!AY195="No data","x",ROUND(IF('Indicator Data'!AY195&gt;P$195,0,IF('Indicator Data'!AY195&lt;P$194,10,(P$195-'Indicator Data'!AY195)/(P$195-P$194)*10)),1))</f>
        <v>7</v>
      </c>
      <c r="Q193" s="97">
        <f>IF('Indicator Data'!AZ195="No data","x",ROUND(IF('Indicator Data'!AZ195&gt;Q$195,0,IF('Indicator Data'!AZ195&lt;Q$194,10,(Q$195-'Indicator Data'!AZ195)/(Q$195-Q$194)*10)),1))</f>
        <v>4.5999999999999996</v>
      </c>
      <c r="R193" s="98">
        <f t="shared" si="21"/>
        <v>6.8</v>
      </c>
      <c r="S193" s="97">
        <f>IF('Indicator Data'!Y195="No data","x",ROUND(IF('Indicator Data'!Y195&gt;S$195,0,IF('Indicator Data'!Y195&lt;S$194,10,(S$195-'Indicator Data'!Y195)/(S$195-S$194)*10)),1))</f>
        <v>9.8000000000000007</v>
      </c>
      <c r="T193" s="97">
        <f>IF('Indicator Data'!Z195="No data","x",ROUND(IF('Indicator Data'!Z195&gt;T$195,0,IF('Indicator Data'!Z195&lt;T$194,10,(T$195-'Indicator Data'!Z195)/(T$195-T$194)*10)),1))</f>
        <v>1.8</v>
      </c>
      <c r="U193" s="97" t="str">
        <f>IF('Indicator Data'!AC195="No data","x",ROUND(IF('Indicator Data'!AC195&gt;U$195,0,IF('Indicator Data'!AC195&lt;U$194,10,(U$195-'Indicator Data'!AC195)/(U$195-U$194)*10)),1))</f>
        <v>x</v>
      </c>
      <c r="V193" s="98">
        <f t="shared" si="22"/>
        <v>5.8</v>
      </c>
      <c r="W193" s="99">
        <f t="shared" si="23"/>
        <v>6.2</v>
      </c>
      <c r="X193" s="16"/>
    </row>
    <row r="194" spans="1:24" s="4" customFormat="1" x14ac:dyDescent="0.25">
      <c r="A194" s="100"/>
      <c r="B194" s="101" t="s">
        <v>390</v>
      </c>
      <c r="C194" s="102">
        <v>1</v>
      </c>
      <c r="D194" s="103"/>
      <c r="E194" s="102">
        <v>0</v>
      </c>
      <c r="F194" s="104">
        <v>-2.5</v>
      </c>
      <c r="G194" s="105"/>
      <c r="H194" s="105"/>
      <c r="I194" s="102">
        <v>900</v>
      </c>
      <c r="J194" s="102">
        <v>0</v>
      </c>
      <c r="K194" s="102">
        <v>0</v>
      </c>
      <c r="L194" s="102">
        <v>5</v>
      </c>
      <c r="M194" s="105"/>
      <c r="N194" s="105"/>
      <c r="O194" s="102">
        <v>1</v>
      </c>
      <c r="P194" s="102">
        <v>10</v>
      </c>
      <c r="Q194" s="102">
        <v>50</v>
      </c>
      <c r="R194" s="105"/>
      <c r="S194" s="102">
        <v>0</v>
      </c>
      <c r="T194" s="102">
        <v>60</v>
      </c>
      <c r="U194" s="102">
        <v>50</v>
      </c>
      <c r="V194" s="106"/>
      <c r="W194" s="105"/>
    </row>
    <row r="195" spans="1:24" s="4" customFormat="1" x14ac:dyDescent="0.25">
      <c r="A195" s="100"/>
      <c r="B195" s="101" t="s">
        <v>391</v>
      </c>
      <c r="C195" s="102">
        <v>5</v>
      </c>
      <c r="D195" s="103"/>
      <c r="E195" s="102">
        <v>100</v>
      </c>
      <c r="F195" s="104">
        <v>2.5</v>
      </c>
      <c r="G195" s="105"/>
      <c r="H195" s="105"/>
      <c r="I195" s="102">
        <v>10000</v>
      </c>
      <c r="J195" s="102">
        <v>100</v>
      </c>
      <c r="K195" s="102">
        <v>100</v>
      </c>
      <c r="L195" s="102">
        <v>200</v>
      </c>
      <c r="M195" s="105"/>
      <c r="N195" s="105"/>
      <c r="O195" s="102">
        <v>100</v>
      </c>
      <c r="P195" s="102">
        <v>100</v>
      </c>
      <c r="Q195" s="102">
        <v>100</v>
      </c>
      <c r="R195" s="105"/>
      <c r="S195" s="107">
        <v>4</v>
      </c>
      <c r="T195" s="107">
        <v>99</v>
      </c>
      <c r="U195" s="107">
        <v>3000</v>
      </c>
      <c r="V195" s="107"/>
      <c r="W195" s="105"/>
    </row>
  </sheetData>
  <sortState ref="A3:W193">
    <sortCondition ref="A3:A193"/>
  </sortState>
  <mergeCells count="1">
    <mergeCell ref="A1:W1"/>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195"/>
  <sheetViews>
    <sheetView showGridLines="0" tabSelected="1" workbookViewId="0">
      <pane xSplit="2" ySplit="4" topLeftCell="C109" activePane="bottomRight" state="frozen"/>
      <selection pane="topRight" activeCell="C1" sqref="C1"/>
      <selection pane="bottomLeft" activeCell="A5" sqref="A5"/>
      <selection pane="bottomRight" activeCell="O132" sqref="O132"/>
    </sheetView>
  </sheetViews>
  <sheetFormatPr defaultRowHeight="15" x14ac:dyDescent="0.25"/>
  <cols>
    <col min="1" max="1" width="49.42578125" style="4" bestFit="1" customWidth="1"/>
    <col min="2" max="2" width="5.5703125" style="4" bestFit="1" customWidth="1"/>
    <col min="3" max="55" width="11.42578125" style="4" customWidth="1"/>
    <col min="56" max="16384" width="9.140625" style="4"/>
  </cols>
  <sheetData>
    <row r="1" spans="1:57" x14ac:dyDescent="0.25">
      <c r="A1" s="177"/>
      <c r="B1" s="177"/>
      <c r="C1" s="177"/>
      <c r="D1" s="177"/>
      <c r="E1" s="177"/>
      <c r="F1" s="177"/>
      <c r="G1" s="177"/>
      <c r="H1" s="177"/>
      <c r="I1" s="177"/>
      <c r="J1" s="177"/>
      <c r="K1" s="177"/>
      <c r="L1" s="177"/>
      <c r="M1" s="177"/>
      <c r="N1" s="177"/>
      <c r="O1" s="177"/>
      <c r="P1" s="177"/>
      <c r="Q1" s="177"/>
      <c r="R1" s="177"/>
      <c r="S1" s="177"/>
      <c r="T1" s="177"/>
      <c r="U1" s="177"/>
      <c r="V1" s="177"/>
      <c r="W1" s="177"/>
      <c r="X1" s="177"/>
      <c r="Y1" s="177"/>
      <c r="Z1" s="177"/>
      <c r="AA1" s="177"/>
      <c r="AB1" s="177"/>
      <c r="AC1" s="177"/>
      <c r="AD1" s="177"/>
      <c r="AE1" s="177"/>
      <c r="AF1" s="177"/>
      <c r="AG1" s="177"/>
      <c r="AH1" s="177"/>
      <c r="AI1" s="177"/>
      <c r="AJ1" s="177"/>
      <c r="AK1" s="177"/>
      <c r="AL1" s="177"/>
      <c r="AM1" s="177"/>
      <c r="AN1" s="177"/>
      <c r="AO1" s="177"/>
      <c r="AP1" s="177"/>
      <c r="AQ1" s="177"/>
      <c r="AR1" s="177"/>
      <c r="AS1" s="177"/>
      <c r="AT1" s="177"/>
      <c r="AU1" s="177"/>
      <c r="AV1" s="177"/>
      <c r="AW1" s="177"/>
      <c r="AX1" s="177"/>
      <c r="AY1" s="177"/>
      <c r="AZ1" s="177"/>
      <c r="BA1" s="177"/>
      <c r="BB1" s="177"/>
      <c r="BC1" s="177"/>
      <c r="BD1" s="177"/>
    </row>
    <row r="2" spans="1:57" s="17" customFormat="1" ht="121.5" customHeight="1" x14ac:dyDescent="0.2">
      <c r="A2" s="148" t="s">
        <v>380</v>
      </c>
      <c r="B2" s="149" t="s">
        <v>358</v>
      </c>
      <c r="C2" s="143" t="s">
        <v>437</v>
      </c>
      <c r="D2" s="143" t="s">
        <v>438</v>
      </c>
      <c r="E2" s="143" t="s">
        <v>911</v>
      </c>
      <c r="F2" s="143" t="s">
        <v>912</v>
      </c>
      <c r="G2" s="143" t="s">
        <v>913</v>
      </c>
      <c r="H2" s="143" t="s">
        <v>914</v>
      </c>
      <c r="I2" s="143" t="s">
        <v>921</v>
      </c>
      <c r="J2" s="143" t="s">
        <v>845</v>
      </c>
      <c r="K2" s="143" t="s">
        <v>846</v>
      </c>
      <c r="L2" s="143" t="s">
        <v>844</v>
      </c>
      <c r="M2" s="143" t="s">
        <v>822</v>
      </c>
      <c r="N2" s="143" t="s">
        <v>872</v>
      </c>
      <c r="O2" s="143" t="s">
        <v>850</v>
      </c>
      <c r="P2" s="143" t="s">
        <v>851</v>
      </c>
      <c r="Q2" s="143" t="s">
        <v>386</v>
      </c>
      <c r="R2" s="143" t="s">
        <v>387</v>
      </c>
      <c r="S2" s="143" t="s">
        <v>489</v>
      </c>
      <c r="T2" s="143" t="s">
        <v>490</v>
      </c>
      <c r="U2" s="143" t="s">
        <v>490</v>
      </c>
      <c r="V2" s="143" t="s">
        <v>395</v>
      </c>
      <c r="W2" s="143" t="s">
        <v>482</v>
      </c>
      <c r="X2" s="143" t="s">
        <v>394</v>
      </c>
      <c r="Y2" s="143" t="s">
        <v>948</v>
      </c>
      <c r="Z2" s="143" t="s">
        <v>480</v>
      </c>
      <c r="AA2" s="143" t="s">
        <v>958</v>
      </c>
      <c r="AB2" s="143" t="s">
        <v>405</v>
      </c>
      <c r="AC2" s="143" t="s">
        <v>481</v>
      </c>
      <c r="AD2" s="143" t="s">
        <v>475</v>
      </c>
      <c r="AE2" s="143" t="s">
        <v>385</v>
      </c>
      <c r="AF2" s="143" t="s">
        <v>483</v>
      </c>
      <c r="AG2" s="143" t="s">
        <v>484</v>
      </c>
      <c r="AH2" s="143" t="s">
        <v>484</v>
      </c>
      <c r="AI2" s="143" t="s">
        <v>484</v>
      </c>
      <c r="AJ2" s="143" t="s">
        <v>485</v>
      </c>
      <c r="AK2" s="143" t="s">
        <v>486</v>
      </c>
      <c r="AL2" s="143" t="s">
        <v>397</v>
      </c>
      <c r="AM2" s="143" t="s">
        <v>417</v>
      </c>
      <c r="AN2" s="143" t="s">
        <v>418</v>
      </c>
      <c r="AO2" s="143" t="s">
        <v>419</v>
      </c>
      <c r="AP2" s="143" t="s">
        <v>420</v>
      </c>
      <c r="AQ2" s="143" t="s">
        <v>442</v>
      </c>
      <c r="AR2" s="143" t="s">
        <v>360</v>
      </c>
      <c r="AS2" s="143" t="s">
        <v>408</v>
      </c>
      <c r="AT2" s="143" t="s">
        <v>362</v>
      </c>
      <c r="AU2" s="143" t="s">
        <v>426</v>
      </c>
      <c r="AV2" s="143" t="s">
        <v>363</v>
      </c>
      <c r="AW2" s="143" t="s">
        <v>364</v>
      </c>
      <c r="AX2" s="143" t="s">
        <v>917</v>
      </c>
      <c r="AY2" s="143" t="s">
        <v>389</v>
      </c>
      <c r="AZ2" s="143" t="s">
        <v>388</v>
      </c>
      <c r="BA2" s="143" t="s">
        <v>951</v>
      </c>
      <c r="BB2" s="143" t="s">
        <v>977</v>
      </c>
      <c r="BC2" s="143" t="s">
        <v>978</v>
      </c>
      <c r="BD2" s="143" t="s">
        <v>818</v>
      </c>
    </row>
    <row r="3" spans="1:57" x14ac:dyDescent="0.25">
      <c r="A3" s="134" t="s">
        <v>488</v>
      </c>
      <c r="B3" s="111"/>
      <c r="C3" s="112"/>
      <c r="D3" s="112"/>
      <c r="E3" s="112"/>
      <c r="F3" s="112"/>
      <c r="G3" s="112"/>
      <c r="H3" s="112"/>
      <c r="I3" s="112"/>
      <c r="J3" s="112" t="s">
        <v>905</v>
      </c>
      <c r="K3" s="112" t="s">
        <v>905</v>
      </c>
      <c r="L3" s="112" t="s">
        <v>843</v>
      </c>
      <c r="M3" s="112">
        <v>2015</v>
      </c>
      <c r="N3" s="112">
        <v>2015</v>
      </c>
      <c r="O3" s="112">
        <v>2014</v>
      </c>
      <c r="P3" s="112">
        <v>2014</v>
      </c>
      <c r="Q3" s="112">
        <v>2013</v>
      </c>
      <c r="R3" s="112">
        <v>2012</v>
      </c>
      <c r="S3" s="112" t="s">
        <v>952</v>
      </c>
      <c r="T3" s="112">
        <v>2012</v>
      </c>
      <c r="U3" s="112">
        <v>2013</v>
      </c>
      <c r="V3" s="112">
        <v>2013</v>
      </c>
      <c r="W3" s="112">
        <v>2013</v>
      </c>
      <c r="X3" s="112">
        <v>2014</v>
      </c>
      <c r="Y3" s="112" t="s">
        <v>957</v>
      </c>
      <c r="Z3" s="112">
        <v>2014</v>
      </c>
      <c r="AA3" s="112">
        <v>2013</v>
      </c>
      <c r="AB3" s="112">
        <v>2013</v>
      </c>
      <c r="AC3" s="112">
        <v>2013</v>
      </c>
      <c r="AD3" s="112">
        <v>2012</v>
      </c>
      <c r="AE3" s="112">
        <v>2013</v>
      </c>
      <c r="AF3" s="112" t="s">
        <v>1001</v>
      </c>
      <c r="AG3" s="112">
        <v>2013</v>
      </c>
      <c r="AH3" s="112">
        <v>2014</v>
      </c>
      <c r="AI3" s="112">
        <v>2015</v>
      </c>
      <c r="AJ3" s="112">
        <v>2015</v>
      </c>
      <c r="AK3" s="112">
        <v>2015</v>
      </c>
      <c r="AL3" s="112">
        <v>2015</v>
      </c>
      <c r="AM3" s="112" t="s">
        <v>949</v>
      </c>
      <c r="AN3" s="112" t="s">
        <v>949</v>
      </c>
      <c r="AO3" s="112">
        <v>2014</v>
      </c>
      <c r="AP3" s="112">
        <v>2014</v>
      </c>
      <c r="AQ3" s="112" t="s">
        <v>1002</v>
      </c>
      <c r="AR3" s="112">
        <v>2013</v>
      </c>
      <c r="AS3" s="112">
        <v>2014</v>
      </c>
      <c r="AT3" s="112">
        <v>2012</v>
      </c>
      <c r="AU3" s="112" t="s">
        <v>906</v>
      </c>
      <c r="AV3" s="112">
        <v>2014</v>
      </c>
      <c r="AW3" s="112">
        <v>2014</v>
      </c>
      <c r="AX3" s="112">
        <v>2014</v>
      </c>
      <c r="AY3" s="112">
        <v>2015</v>
      </c>
      <c r="AZ3" s="112">
        <v>2015</v>
      </c>
      <c r="BA3" s="112">
        <v>2015</v>
      </c>
      <c r="BB3" s="112">
        <v>2014</v>
      </c>
      <c r="BC3" s="112">
        <v>2013</v>
      </c>
      <c r="BD3" s="112">
        <v>2014</v>
      </c>
    </row>
    <row r="4" spans="1:57" ht="25.5" x14ac:dyDescent="0.25">
      <c r="A4" s="135" t="s">
        <v>439</v>
      </c>
      <c r="B4" s="111"/>
      <c r="C4" s="112" t="s">
        <v>904</v>
      </c>
      <c r="D4" s="112" t="s">
        <v>904</v>
      </c>
      <c r="E4" s="112" t="s">
        <v>904</v>
      </c>
      <c r="F4" s="112" t="s">
        <v>904</v>
      </c>
      <c r="G4" s="112" t="s">
        <v>904</v>
      </c>
      <c r="H4" s="112" t="s">
        <v>904</v>
      </c>
      <c r="I4" s="112" t="s">
        <v>904</v>
      </c>
      <c r="J4" s="112" t="s">
        <v>904</v>
      </c>
      <c r="K4" s="112" t="s">
        <v>472</v>
      </c>
      <c r="L4" s="112" t="s">
        <v>472</v>
      </c>
      <c r="M4" s="112" t="s">
        <v>472</v>
      </c>
      <c r="N4" s="112" t="s">
        <v>472</v>
      </c>
      <c r="O4" s="112" t="s">
        <v>441</v>
      </c>
      <c r="P4" s="112" t="s">
        <v>441</v>
      </c>
      <c r="Q4" s="112" t="s">
        <v>441</v>
      </c>
      <c r="R4" s="112" t="s">
        <v>441</v>
      </c>
      <c r="S4" s="112" t="s">
        <v>470</v>
      </c>
      <c r="T4" s="112" t="s">
        <v>786</v>
      </c>
      <c r="U4" s="112" t="s">
        <v>786</v>
      </c>
      <c r="V4" s="112" t="s">
        <v>471</v>
      </c>
      <c r="W4" s="112" t="s">
        <v>474</v>
      </c>
      <c r="X4" s="112" t="s">
        <v>472</v>
      </c>
      <c r="Y4" s="112" t="s">
        <v>956</v>
      </c>
      <c r="Z4" s="112" t="s">
        <v>472</v>
      </c>
      <c r="AA4" s="112" t="s">
        <v>473</v>
      </c>
      <c r="AB4" s="112" t="s">
        <v>472</v>
      </c>
      <c r="AC4" s="112" t="s">
        <v>487</v>
      </c>
      <c r="AD4" s="112" t="s">
        <v>473</v>
      </c>
      <c r="AE4" s="112" t="s">
        <v>441</v>
      </c>
      <c r="AF4" s="112" t="s">
        <v>441</v>
      </c>
      <c r="AG4" s="112" t="s">
        <v>440</v>
      </c>
      <c r="AH4" s="112" t="s">
        <v>440</v>
      </c>
      <c r="AI4" s="112" t="s">
        <v>440</v>
      </c>
      <c r="AJ4" s="112" t="s">
        <v>440</v>
      </c>
      <c r="AK4" s="112" t="s">
        <v>440</v>
      </c>
      <c r="AL4" s="112" t="s">
        <v>440</v>
      </c>
      <c r="AM4" s="112" t="s">
        <v>472</v>
      </c>
      <c r="AN4" s="112" t="s">
        <v>472</v>
      </c>
      <c r="AO4" s="112" t="s">
        <v>441</v>
      </c>
      <c r="AP4" s="112" t="s">
        <v>441</v>
      </c>
      <c r="AQ4" s="112" t="s">
        <v>441</v>
      </c>
      <c r="AR4" s="112" t="s">
        <v>441</v>
      </c>
      <c r="AS4" s="112" t="s">
        <v>441</v>
      </c>
      <c r="AT4" s="112" t="s">
        <v>472</v>
      </c>
      <c r="AU4" s="112" t="s">
        <v>472</v>
      </c>
      <c r="AV4" s="112" t="s">
        <v>472</v>
      </c>
      <c r="AW4" s="112" t="s">
        <v>907</v>
      </c>
      <c r="AX4" s="112" t="s">
        <v>918</v>
      </c>
      <c r="AY4" s="112" t="s">
        <v>472</v>
      </c>
      <c r="AZ4" s="112" t="s">
        <v>472</v>
      </c>
      <c r="BA4" s="112" t="s">
        <v>487</v>
      </c>
      <c r="BB4" s="112" t="s">
        <v>440</v>
      </c>
      <c r="BC4" s="112" t="s">
        <v>440</v>
      </c>
      <c r="BD4" s="112" t="s">
        <v>819</v>
      </c>
    </row>
    <row r="5" spans="1:57" x14ac:dyDescent="0.25">
      <c r="A5" s="133" t="s">
        <v>1</v>
      </c>
      <c r="B5" s="111" t="s">
        <v>0</v>
      </c>
      <c r="C5" s="108">
        <v>56485.414736842104</v>
      </c>
      <c r="D5" s="108">
        <v>14010.686315789473</v>
      </c>
      <c r="E5" s="108">
        <v>149754.33049999998</v>
      </c>
      <c r="F5" s="108">
        <v>0</v>
      </c>
      <c r="G5" s="108">
        <v>0</v>
      </c>
      <c r="H5" s="108">
        <v>0</v>
      </c>
      <c r="I5" s="108">
        <v>0</v>
      </c>
      <c r="J5" s="108">
        <v>260400</v>
      </c>
      <c r="K5" s="109">
        <v>0.16</v>
      </c>
      <c r="L5" s="109">
        <v>0.2</v>
      </c>
      <c r="M5" s="109">
        <v>0.986403042956146</v>
      </c>
      <c r="N5" s="109">
        <v>0.93801568039817795</v>
      </c>
      <c r="O5" s="108">
        <v>5</v>
      </c>
      <c r="P5" s="108">
        <v>2</v>
      </c>
      <c r="Q5" s="109">
        <v>0.46788642112684775</v>
      </c>
      <c r="R5" s="109">
        <v>0.29342590000000002</v>
      </c>
      <c r="S5" s="108">
        <v>1245769879</v>
      </c>
      <c r="T5" s="108">
        <v>6725.03</v>
      </c>
      <c r="U5" s="108">
        <v>5267.49</v>
      </c>
      <c r="V5" s="109">
        <v>25.747998192331288</v>
      </c>
      <c r="W5" s="110">
        <v>97.3</v>
      </c>
      <c r="X5" s="110">
        <v>32.9</v>
      </c>
      <c r="Y5" s="109">
        <v>0.26600000000000001</v>
      </c>
      <c r="Z5" s="108">
        <v>66</v>
      </c>
      <c r="AA5" s="108">
        <v>189</v>
      </c>
      <c r="AB5" s="110">
        <v>0.1</v>
      </c>
      <c r="AC5" s="109">
        <v>161.21700727000001</v>
      </c>
      <c r="AD5" s="110">
        <v>0.1</v>
      </c>
      <c r="AE5" s="109">
        <v>0.70530229946566303</v>
      </c>
      <c r="AF5" s="109">
        <v>27.82</v>
      </c>
      <c r="AG5" s="108">
        <v>20252</v>
      </c>
      <c r="AH5" s="108">
        <v>150135</v>
      </c>
      <c r="AI5" s="108">
        <v>6800</v>
      </c>
      <c r="AJ5" s="108">
        <v>847872</v>
      </c>
      <c r="AK5" s="108">
        <v>300423</v>
      </c>
      <c r="AL5" s="108">
        <v>17820</v>
      </c>
      <c r="AM5" s="108">
        <v>99</v>
      </c>
      <c r="AN5" s="110">
        <v>26.8</v>
      </c>
      <c r="AO5" s="110" t="s">
        <v>443</v>
      </c>
      <c r="AP5" s="110" t="s">
        <v>443</v>
      </c>
      <c r="AQ5" s="109">
        <v>2.4666666666666668</v>
      </c>
      <c r="AR5" s="109">
        <v>-1.4288873672485352</v>
      </c>
      <c r="AS5" s="108">
        <v>12</v>
      </c>
      <c r="AT5" s="110">
        <v>43</v>
      </c>
      <c r="AU5" s="109">
        <v>31.741117477416999</v>
      </c>
      <c r="AV5" s="109">
        <v>6.39</v>
      </c>
      <c r="AW5" s="109">
        <v>74.882842413287406</v>
      </c>
      <c r="AX5" s="108">
        <v>72000</v>
      </c>
      <c r="AY5" s="110">
        <v>31.852952599999998</v>
      </c>
      <c r="AZ5" s="110">
        <v>55.3006162</v>
      </c>
      <c r="BA5" s="108">
        <v>1976.183</v>
      </c>
      <c r="BB5" s="108">
        <v>31280518</v>
      </c>
      <c r="BC5" s="108">
        <v>31108077</v>
      </c>
      <c r="BD5" s="108">
        <v>652230</v>
      </c>
      <c r="BE5" s="108"/>
    </row>
    <row r="6" spans="1:57" x14ac:dyDescent="0.25">
      <c r="A6" s="133" t="s">
        <v>3</v>
      </c>
      <c r="B6" s="111" t="s">
        <v>2</v>
      </c>
      <c r="C6" s="108">
        <v>6288.2947368421055</v>
      </c>
      <c r="D6" s="108">
        <v>0</v>
      </c>
      <c r="E6" s="108">
        <v>11336.441000000001</v>
      </c>
      <c r="F6" s="108">
        <v>16.254000000000001</v>
      </c>
      <c r="G6" s="108">
        <v>0</v>
      </c>
      <c r="H6" s="108">
        <v>0</v>
      </c>
      <c r="I6" s="108">
        <v>0</v>
      </c>
      <c r="J6" s="108">
        <v>128000</v>
      </c>
      <c r="K6" s="109">
        <v>0.04</v>
      </c>
      <c r="L6" s="109">
        <v>0.13333333333333333</v>
      </c>
      <c r="M6" s="109">
        <v>6.5258982314964797E-2</v>
      </c>
      <c r="N6" s="109">
        <v>6.20773573347147E-3</v>
      </c>
      <c r="O6" s="108">
        <v>0</v>
      </c>
      <c r="P6" s="108">
        <v>0</v>
      </c>
      <c r="Q6" s="109">
        <v>0.71609996377950713</v>
      </c>
      <c r="R6" s="109">
        <v>4.6061000000000001E-3</v>
      </c>
      <c r="S6" s="108">
        <v>83341</v>
      </c>
      <c r="T6" s="108">
        <v>341.62</v>
      </c>
      <c r="U6" s="108">
        <v>271</v>
      </c>
      <c r="V6" s="109">
        <v>2.305059051252925</v>
      </c>
      <c r="W6" s="110">
        <v>14.9</v>
      </c>
      <c r="X6" s="110">
        <v>6.3</v>
      </c>
      <c r="Y6" s="109">
        <v>1.145</v>
      </c>
      <c r="Z6" s="108">
        <v>98</v>
      </c>
      <c r="AA6" s="108">
        <v>18</v>
      </c>
      <c r="AB6" s="110">
        <v>0.1</v>
      </c>
      <c r="AC6" s="109">
        <v>539.28197360000001</v>
      </c>
      <c r="AD6" s="110" t="s">
        <v>443</v>
      </c>
      <c r="AE6" s="109">
        <v>0.24537551039875849</v>
      </c>
      <c r="AF6" s="109">
        <v>28.96</v>
      </c>
      <c r="AG6" s="108">
        <v>0</v>
      </c>
      <c r="AH6" s="108">
        <v>0</v>
      </c>
      <c r="AI6" s="108">
        <v>42000</v>
      </c>
      <c r="AJ6" s="108">
        <v>0</v>
      </c>
      <c r="AK6" s="108">
        <v>104</v>
      </c>
      <c r="AL6" s="108">
        <v>0</v>
      </c>
      <c r="AM6" s="108">
        <v>121</v>
      </c>
      <c r="AN6" s="110">
        <v>4.9000000000000004</v>
      </c>
      <c r="AO6" s="110">
        <v>6.43</v>
      </c>
      <c r="AP6" s="110">
        <v>10.3</v>
      </c>
      <c r="AQ6" s="109" t="s">
        <v>443</v>
      </c>
      <c r="AR6" s="109">
        <v>-0.33354252576828003</v>
      </c>
      <c r="AS6" s="108">
        <v>33</v>
      </c>
      <c r="AT6" s="110">
        <v>100</v>
      </c>
      <c r="AU6" s="109">
        <v>96.845298767089801</v>
      </c>
      <c r="AV6" s="109">
        <v>60.1</v>
      </c>
      <c r="AW6" s="109">
        <v>105.469965746985</v>
      </c>
      <c r="AX6" s="108">
        <v>19000</v>
      </c>
      <c r="AY6" s="110">
        <v>93.233710200000004</v>
      </c>
      <c r="AZ6" s="110">
        <v>95.069379499999997</v>
      </c>
      <c r="BA6" s="108">
        <v>11885.06</v>
      </c>
      <c r="BB6" s="108">
        <v>2894475</v>
      </c>
      <c r="BC6" s="108">
        <v>3011405</v>
      </c>
      <c r="BD6" s="108">
        <v>27400</v>
      </c>
      <c r="BE6" s="108"/>
    </row>
    <row r="7" spans="1:57" x14ac:dyDescent="0.25">
      <c r="A7" s="133" t="s">
        <v>5</v>
      </c>
      <c r="B7" s="111" t="s">
        <v>4</v>
      </c>
      <c r="C7" s="108">
        <v>46530.324210526313</v>
      </c>
      <c r="D7" s="108">
        <v>0</v>
      </c>
      <c r="E7" s="108">
        <v>81898.335000000006</v>
      </c>
      <c r="F7" s="108">
        <v>1.3939999999999999</v>
      </c>
      <c r="G7" s="108">
        <v>0</v>
      </c>
      <c r="H7" s="108">
        <v>0</v>
      </c>
      <c r="I7" s="108">
        <v>0</v>
      </c>
      <c r="J7" s="108">
        <v>0</v>
      </c>
      <c r="K7" s="109">
        <v>0.04</v>
      </c>
      <c r="L7" s="109">
        <v>0.13333333333333333</v>
      </c>
      <c r="M7" s="109">
        <v>0.43237718384045698</v>
      </c>
      <c r="N7" s="109">
        <v>0.14900138430603799</v>
      </c>
      <c r="O7" s="108">
        <v>4</v>
      </c>
      <c r="P7" s="108">
        <v>2</v>
      </c>
      <c r="Q7" s="109">
        <v>0.71664618456660989</v>
      </c>
      <c r="R7" s="109" t="s">
        <v>443</v>
      </c>
      <c r="S7" s="108">
        <v>79429438</v>
      </c>
      <c r="T7" s="108">
        <v>144.5</v>
      </c>
      <c r="U7" s="108">
        <v>196.01</v>
      </c>
      <c r="V7" s="109">
        <v>0.10082035320765957</v>
      </c>
      <c r="W7" s="110">
        <v>25.2</v>
      </c>
      <c r="X7" s="110">
        <v>3.7</v>
      </c>
      <c r="Y7" s="109">
        <v>1.2070000000000001</v>
      </c>
      <c r="Z7" s="108">
        <v>95</v>
      </c>
      <c r="AA7" s="108">
        <v>81</v>
      </c>
      <c r="AB7" s="110">
        <v>0.1</v>
      </c>
      <c r="AC7" s="109">
        <v>778.08416391000003</v>
      </c>
      <c r="AD7" s="110">
        <v>0</v>
      </c>
      <c r="AE7" s="109">
        <v>0.42525800408381931</v>
      </c>
      <c r="AF7" s="109" t="s">
        <v>443</v>
      </c>
      <c r="AG7" s="108">
        <v>0</v>
      </c>
      <c r="AH7" s="108">
        <v>420</v>
      </c>
      <c r="AI7" s="108">
        <v>0</v>
      </c>
      <c r="AJ7" s="108">
        <v>0</v>
      </c>
      <c r="AK7" s="108">
        <v>95458</v>
      </c>
      <c r="AL7" s="108">
        <v>3</v>
      </c>
      <c r="AM7" s="108">
        <v>144</v>
      </c>
      <c r="AN7" s="110">
        <v>4.9000000000000004</v>
      </c>
      <c r="AO7" s="110">
        <v>5.1100000000000003</v>
      </c>
      <c r="AP7" s="110">
        <v>5.5</v>
      </c>
      <c r="AQ7" s="109">
        <v>3.5833333333333335</v>
      </c>
      <c r="AR7" s="109">
        <v>-0.6012689471244812</v>
      </c>
      <c r="AS7" s="108">
        <v>36</v>
      </c>
      <c r="AT7" s="110">
        <v>100</v>
      </c>
      <c r="AU7" s="109">
        <v>72.648681640625</v>
      </c>
      <c r="AV7" s="109">
        <v>18.09</v>
      </c>
      <c r="AW7" s="109">
        <v>93.310750218381699</v>
      </c>
      <c r="AX7" s="108">
        <v>110000</v>
      </c>
      <c r="AY7" s="110">
        <v>87.595800299999993</v>
      </c>
      <c r="AZ7" s="110">
        <v>83.571376000000001</v>
      </c>
      <c r="BA7" s="108">
        <v>14470.545</v>
      </c>
      <c r="BB7" s="108">
        <v>39928947</v>
      </c>
      <c r="BC7" s="108">
        <v>38087812</v>
      </c>
      <c r="BD7" s="108">
        <v>2381740</v>
      </c>
      <c r="BE7" s="108"/>
    </row>
    <row r="8" spans="1:57" x14ac:dyDescent="0.25">
      <c r="A8" s="133" t="s">
        <v>7</v>
      </c>
      <c r="B8" s="111" t="s">
        <v>6</v>
      </c>
      <c r="C8" s="108">
        <v>0</v>
      </c>
      <c r="D8" s="108">
        <v>0</v>
      </c>
      <c r="E8" s="108">
        <v>33544.079999999994</v>
      </c>
      <c r="F8" s="108">
        <v>0</v>
      </c>
      <c r="G8" s="108">
        <v>0</v>
      </c>
      <c r="H8" s="108">
        <v>0</v>
      </c>
      <c r="I8" s="108">
        <v>0</v>
      </c>
      <c r="J8" s="108">
        <v>154556</v>
      </c>
      <c r="K8" s="109">
        <v>0.2</v>
      </c>
      <c r="L8" s="109">
        <v>3.3333333333333333E-2</v>
      </c>
      <c r="M8" s="109">
        <v>0.35650731348123099</v>
      </c>
      <c r="N8" s="109">
        <v>4.93786845233877E-2</v>
      </c>
      <c r="O8" s="108">
        <v>3</v>
      </c>
      <c r="P8" s="108">
        <v>1</v>
      </c>
      <c r="Q8" s="109">
        <v>0.52629323824060348</v>
      </c>
      <c r="R8" s="109" t="s">
        <v>443</v>
      </c>
      <c r="S8" s="108">
        <v>31689464</v>
      </c>
      <c r="T8" s="108">
        <v>242.35</v>
      </c>
      <c r="U8" s="108">
        <v>283.22000000000003</v>
      </c>
      <c r="V8" s="109">
        <v>0.25616454958528928</v>
      </c>
      <c r="W8" s="110">
        <v>167.4</v>
      </c>
      <c r="X8" s="110">
        <v>15.6</v>
      </c>
      <c r="Y8" s="109">
        <v>0.16600000000000001</v>
      </c>
      <c r="Z8" s="108">
        <v>85</v>
      </c>
      <c r="AA8" s="108">
        <v>320</v>
      </c>
      <c r="AB8" s="110">
        <v>2.4</v>
      </c>
      <c r="AC8" s="109">
        <v>355.43238874999997</v>
      </c>
      <c r="AD8" s="110">
        <v>97</v>
      </c>
      <c r="AE8" s="109" t="s">
        <v>443</v>
      </c>
      <c r="AF8" s="109">
        <v>42.66</v>
      </c>
      <c r="AG8" s="108">
        <v>1000</v>
      </c>
      <c r="AH8" s="108">
        <v>0</v>
      </c>
      <c r="AI8" s="108">
        <v>595</v>
      </c>
      <c r="AJ8" s="108">
        <v>0</v>
      </c>
      <c r="AK8" s="108">
        <v>15474</v>
      </c>
      <c r="AL8" s="108">
        <v>14284</v>
      </c>
      <c r="AM8" s="108">
        <v>122</v>
      </c>
      <c r="AN8" s="110">
        <v>14.2</v>
      </c>
      <c r="AO8" s="110">
        <v>7.22</v>
      </c>
      <c r="AP8" s="110">
        <v>13.7</v>
      </c>
      <c r="AQ8" s="109">
        <v>2.9</v>
      </c>
      <c r="AR8" s="109">
        <v>-1.2555354833602905</v>
      </c>
      <c r="AS8" s="108">
        <v>19</v>
      </c>
      <c r="AT8" s="110">
        <v>37</v>
      </c>
      <c r="AU8" s="109">
        <v>70.580368041992202</v>
      </c>
      <c r="AV8" s="109">
        <v>21.26</v>
      </c>
      <c r="AW8" s="109">
        <v>63.479208200147298</v>
      </c>
      <c r="AX8" s="108">
        <v>51000</v>
      </c>
      <c r="AY8" s="110">
        <v>51.593703699999999</v>
      </c>
      <c r="AZ8" s="110">
        <v>48.963239399999999</v>
      </c>
      <c r="BA8" s="108">
        <v>7373.0349999999999</v>
      </c>
      <c r="BB8" s="108">
        <v>22137261</v>
      </c>
      <c r="BC8" s="108">
        <v>18565269</v>
      </c>
      <c r="BD8" s="108">
        <v>1246700</v>
      </c>
      <c r="BE8" s="108"/>
    </row>
    <row r="9" spans="1:57" x14ac:dyDescent="0.25">
      <c r="A9" s="133" t="s">
        <v>9</v>
      </c>
      <c r="B9" s="111" t="s">
        <v>8</v>
      </c>
      <c r="C9" s="108">
        <v>182.55157894736843</v>
      </c>
      <c r="D9" s="108">
        <v>182.55157894736843</v>
      </c>
      <c r="E9" s="108" t="s">
        <v>443</v>
      </c>
      <c r="F9" s="108">
        <v>0</v>
      </c>
      <c r="G9" s="108">
        <v>1712.9639999999999</v>
      </c>
      <c r="H9" s="108">
        <v>540.93600000000004</v>
      </c>
      <c r="I9" s="108">
        <v>0</v>
      </c>
      <c r="J9" s="108">
        <v>0</v>
      </c>
      <c r="K9" s="109">
        <v>0</v>
      </c>
      <c r="L9" s="109">
        <v>6.6666666666666666E-2</v>
      </c>
      <c r="M9" s="109">
        <v>3.2022145730197199E-3</v>
      </c>
      <c r="N9" s="109">
        <v>4.3655140904776699E-4</v>
      </c>
      <c r="O9" s="108">
        <v>0</v>
      </c>
      <c r="P9" s="108">
        <v>0</v>
      </c>
      <c r="Q9" s="109">
        <v>0.77401004730412593</v>
      </c>
      <c r="R9" s="109" t="s">
        <v>443</v>
      </c>
      <c r="S9" s="108">
        <v>630014</v>
      </c>
      <c r="T9" s="108">
        <v>2.35</v>
      </c>
      <c r="U9" s="108">
        <v>1.56</v>
      </c>
      <c r="V9" s="109">
        <v>0.1333705031310404</v>
      </c>
      <c r="W9" s="110">
        <v>9.3000000000000007</v>
      </c>
      <c r="X9" s="110" t="s">
        <v>443</v>
      </c>
      <c r="Y9" s="109" t="s">
        <v>443</v>
      </c>
      <c r="Z9" s="108">
        <v>98</v>
      </c>
      <c r="AA9" s="108">
        <v>13</v>
      </c>
      <c r="AB9" s="110" t="s">
        <v>443</v>
      </c>
      <c r="AC9" s="109">
        <v>1020.9151193599999</v>
      </c>
      <c r="AD9" s="110" t="s">
        <v>443</v>
      </c>
      <c r="AE9" s="109" t="s">
        <v>443</v>
      </c>
      <c r="AF9" s="109" t="s">
        <v>443</v>
      </c>
      <c r="AG9" s="108">
        <v>0</v>
      </c>
      <c r="AH9" s="108">
        <v>0</v>
      </c>
      <c r="AI9" s="108">
        <v>0</v>
      </c>
      <c r="AJ9" s="108">
        <v>0</v>
      </c>
      <c r="AK9" s="108">
        <v>0</v>
      </c>
      <c r="AL9" s="108">
        <v>0</v>
      </c>
      <c r="AM9" s="108">
        <v>115</v>
      </c>
      <c r="AN9" s="110">
        <v>19.8</v>
      </c>
      <c r="AO9" s="110">
        <v>2.63</v>
      </c>
      <c r="AP9" s="110" t="s">
        <v>443</v>
      </c>
      <c r="AQ9" s="109">
        <v>2.833333333333333</v>
      </c>
      <c r="AR9" s="109">
        <v>0.48129847645759583</v>
      </c>
      <c r="AS9" s="108" t="s">
        <v>443</v>
      </c>
      <c r="AT9" s="110">
        <v>90.875439999999998</v>
      </c>
      <c r="AU9" s="109">
        <v>98.949996948242202</v>
      </c>
      <c r="AV9" s="109">
        <v>64</v>
      </c>
      <c r="AW9" s="109">
        <v>120.01804120876101</v>
      </c>
      <c r="AX9" s="108">
        <v>980</v>
      </c>
      <c r="AY9" s="110">
        <v>91.4</v>
      </c>
      <c r="AZ9" s="110">
        <v>97.866524400000003</v>
      </c>
      <c r="BA9" s="108">
        <v>22965.789000000001</v>
      </c>
      <c r="BB9" s="108">
        <v>90903</v>
      </c>
      <c r="BC9" s="108">
        <v>90156</v>
      </c>
      <c r="BD9" s="108">
        <v>440</v>
      </c>
      <c r="BE9" s="108"/>
    </row>
    <row r="10" spans="1:57" x14ac:dyDescent="0.25">
      <c r="A10" s="133" t="s">
        <v>11</v>
      </c>
      <c r="B10" s="111" t="s">
        <v>10</v>
      </c>
      <c r="C10" s="108">
        <v>17976.077894736842</v>
      </c>
      <c r="D10" s="108">
        <v>723.80421052631584</v>
      </c>
      <c r="E10" s="108">
        <v>163609.29200000002</v>
      </c>
      <c r="F10" s="108">
        <v>0</v>
      </c>
      <c r="G10" s="108">
        <v>0</v>
      </c>
      <c r="H10" s="108">
        <v>0</v>
      </c>
      <c r="I10" s="108">
        <v>0</v>
      </c>
      <c r="J10" s="108">
        <v>0</v>
      </c>
      <c r="K10" s="109">
        <v>0.08</v>
      </c>
      <c r="L10" s="109">
        <v>6.6666666666666666E-2</v>
      </c>
      <c r="M10" s="109">
        <v>0.137818557564762</v>
      </c>
      <c r="N10" s="109">
        <v>4.2767846892077799E-2</v>
      </c>
      <c r="O10" s="108">
        <v>0</v>
      </c>
      <c r="P10" s="108">
        <v>3</v>
      </c>
      <c r="Q10" s="109">
        <v>0.80830417131788523</v>
      </c>
      <c r="R10" s="109">
        <v>1.4565099999999999E-2</v>
      </c>
      <c r="S10" s="108">
        <v>5186582</v>
      </c>
      <c r="T10" s="108">
        <v>178.92</v>
      </c>
      <c r="U10" s="108">
        <v>32.47</v>
      </c>
      <c r="V10" s="109">
        <v>4.9305751816654097E-3</v>
      </c>
      <c r="W10" s="110">
        <v>13.3</v>
      </c>
      <c r="X10" s="110">
        <v>2.2999999999999998</v>
      </c>
      <c r="Y10" s="109">
        <v>3.859</v>
      </c>
      <c r="Z10" s="108">
        <v>95</v>
      </c>
      <c r="AA10" s="108">
        <v>24</v>
      </c>
      <c r="AB10" s="110">
        <v>0.4</v>
      </c>
      <c r="AC10" s="109">
        <v>1724.6206550300001</v>
      </c>
      <c r="AD10" s="110">
        <v>0</v>
      </c>
      <c r="AE10" s="109">
        <v>0.38065870559605275</v>
      </c>
      <c r="AF10" s="109">
        <v>43.57</v>
      </c>
      <c r="AG10" s="108">
        <v>3000</v>
      </c>
      <c r="AH10" s="108">
        <v>7553</v>
      </c>
      <c r="AI10" s="108">
        <v>19500</v>
      </c>
      <c r="AJ10" s="108">
        <v>0</v>
      </c>
      <c r="AK10" s="108">
        <v>3498</v>
      </c>
      <c r="AL10" s="108">
        <v>0</v>
      </c>
      <c r="AM10" s="108">
        <v>151</v>
      </c>
      <c r="AN10" s="110">
        <v>4.9000000000000004</v>
      </c>
      <c r="AO10" s="110" t="s">
        <v>443</v>
      </c>
      <c r="AP10" s="110" t="s">
        <v>443</v>
      </c>
      <c r="AQ10" s="109">
        <v>3.5</v>
      </c>
      <c r="AR10" s="109">
        <v>-0.29012247920036316</v>
      </c>
      <c r="AS10" s="108">
        <v>34</v>
      </c>
      <c r="AT10" s="110">
        <v>99.8</v>
      </c>
      <c r="AU10" s="109">
        <v>97.916091918945298</v>
      </c>
      <c r="AV10" s="109">
        <v>64.7</v>
      </c>
      <c r="AW10" s="109">
        <v>158.73576197951701</v>
      </c>
      <c r="AX10" s="108">
        <v>520000</v>
      </c>
      <c r="AY10" s="110">
        <v>96.355067899999995</v>
      </c>
      <c r="AZ10" s="110">
        <v>99.074060500000002</v>
      </c>
      <c r="BA10" s="108">
        <v>22458.847000000002</v>
      </c>
      <c r="BB10" s="108">
        <v>41803125</v>
      </c>
      <c r="BC10" s="108">
        <v>42610981</v>
      </c>
      <c r="BD10" s="108">
        <v>2736690</v>
      </c>
      <c r="BE10" s="108"/>
    </row>
    <row r="11" spans="1:57" x14ac:dyDescent="0.25">
      <c r="A11" s="133" t="s">
        <v>13</v>
      </c>
      <c r="B11" s="111" t="s">
        <v>12</v>
      </c>
      <c r="C11" s="108">
        <v>6245.8989473684214</v>
      </c>
      <c r="D11" s="108">
        <v>1629.6863157894736</v>
      </c>
      <c r="E11" s="108">
        <v>8738.2904999999992</v>
      </c>
      <c r="F11" s="108">
        <v>0</v>
      </c>
      <c r="G11" s="108">
        <v>0</v>
      </c>
      <c r="H11" s="108">
        <v>0</v>
      </c>
      <c r="I11" s="108">
        <v>0</v>
      </c>
      <c r="J11" s="108">
        <v>11880</v>
      </c>
      <c r="K11" s="109">
        <v>0.04</v>
      </c>
      <c r="L11" s="109">
        <v>0.1</v>
      </c>
      <c r="M11" s="109">
        <v>1.68108871983326E-2</v>
      </c>
      <c r="N11" s="109">
        <v>4.3888528240334799E-3</v>
      </c>
      <c r="O11" s="108">
        <v>1</v>
      </c>
      <c r="P11" s="108">
        <v>0</v>
      </c>
      <c r="Q11" s="109">
        <v>0.73009260607583704</v>
      </c>
      <c r="R11" s="109">
        <v>2.2295000000000001E-3</v>
      </c>
      <c r="S11" s="108">
        <v>8428531</v>
      </c>
      <c r="T11" s="108">
        <v>272.77</v>
      </c>
      <c r="U11" s="108">
        <v>277.8</v>
      </c>
      <c r="V11" s="109">
        <v>2.6682550566861374</v>
      </c>
      <c r="W11" s="110">
        <v>15.6</v>
      </c>
      <c r="X11" s="110">
        <v>5.3</v>
      </c>
      <c r="Y11" s="109">
        <v>2.698</v>
      </c>
      <c r="Z11" s="108">
        <v>97</v>
      </c>
      <c r="AA11" s="108">
        <v>49</v>
      </c>
      <c r="AB11" s="110">
        <v>0.2</v>
      </c>
      <c r="AC11" s="109">
        <v>351.38259238000001</v>
      </c>
      <c r="AD11" s="110">
        <v>0.1</v>
      </c>
      <c r="AE11" s="109">
        <v>0.32461662787401824</v>
      </c>
      <c r="AF11" s="109">
        <v>30.3</v>
      </c>
      <c r="AG11" s="108">
        <v>64000</v>
      </c>
      <c r="AH11" s="108">
        <v>0</v>
      </c>
      <c r="AI11" s="108">
        <v>0</v>
      </c>
      <c r="AJ11" s="108">
        <v>8400</v>
      </c>
      <c r="AK11" s="108">
        <v>17640</v>
      </c>
      <c r="AL11" s="108">
        <v>5</v>
      </c>
      <c r="AM11" s="108">
        <v>120</v>
      </c>
      <c r="AN11" s="110">
        <v>5.8</v>
      </c>
      <c r="AO11" s="110">
        <v>8.8699999999999992</v>
      </c>
      <c r="AP11" s="110">
        <v>11.9</v>
      </c>
      <c r="AQ11" s="109">
        <v>2</v>
      </c>
      <c r="AR11" s="109">
        <v>6.5453171730041504E-2</v>
      </c>
      <c r="AS11" s="108">
        <v>37</v>
      </c>
      <c r="AT11" s="110">
        <v>100</v>
      </c>
      <c r="AU11" s="109">
        <v>99.609947204589801</v>
      </c>
      <c r="AV11" s="109">
        <v>46.3</v>
      </c>
      <c r="AW11" s="109">
        <v>115.92321019842601</v>
      </c>
      <c r="AX11" s="108">
        <v>20000</v>
      </c>
      <c r="AY11" s="110">
        <v>89.495083899999997</v>
      </c>
      <c r="AZ11" s="110">
        <v>100</v>
      </c>
      <c r="BA11" s="108">
        <v>7353.3329999999996</v>
      </c>
      <c r="BB11" s="108">
        <v>2983990</v>
      </c>
      <c r="BC11" s="108">
        <v>2974184</v>
      </c>
      <c r="BD11" s="108">
        <v>28480</v>
      </c>
      <c r="BE11" s="108"/>
    </row>
    <row r="12" spans="1:57" x14ac:dyDescent="0.25">
      <c r="A12" s="133" t="s">
        <v>15</v>
      </c>
      <c r="B12" s="111" t="s">
        <v>14</v>
      </c>
      <c r="C12" s="108">
        <v>15445.852631578948</v>
      </c>
      <c r="D12" s="108">
        <v>0</v>
      </c>
      <c r="E12" s="108">
        <v>68944.512500000012</v>
      </c>
      <c r="F12" s="108">
        <v>54.78</v>
      </c>
      <c r="G12" s="108">
        <v>33245.038500000002</v>
      </c>
      <c r="H12" s="108">
        <v>2095.8805000000002</v>
      </c>
      <c r="I12" s="108">
        <v>29.262</v>
      </c>
      <c r="J12" s="108">
        <v>280000</v>
      </c>
      <c r="K12" s="109">
        <v>0.16</v>
      </c>
      <c r="L12" s="109">
        <v>0.13333333333333333</v>
      </c>
      <c r="M12" s="109">
        <v>2.90687013339208E-2</v>
      </c>
      <c r="N12" s="109">
        <v>6.8374195129963598E-3</v>
      </c>
      <c r="O12" s="108">
        <v>0</v>
      </c>
      <c r="P12" s="108">
        <v>0</v>
      </c>
      <c r="Q12" s="109">
        <v>0.93266211510541952</v>
      </c>
      <c r="R12" s="109" t="s">
        <v>443</v>
      </c>
      <c r="S12" s="108">
        <v>0</v>
      </c>
      <c r="T12" s="108">
        <v>0</v>
      </c>
      <c r="U12" s="108">
        <v>0</v>
      </c>
      <c r="V12" s="109">
        <v>0</v>
      </c>
      <c r="W12" s="110">
        <v>4</v>
      </c>
      <c r="X12" s="110" t="s">
        <v>443</v>
      </c>
      <c r="Y12" s="109">
        <v>3.2730000000000001</v>
      </c>
      <c r="Z12" s="108">
        <v>93</v>
      </c>
      <c r="AA12" s="108">
        <v>6.2</v>
      </c>
      <c r="AB12" s="110">
        <v>0.2</v>
      </c>
      <c r="AC12" s="109">
        <v>4191.0905894199996</v>
      </c>
      <c r="AD12" s="110" t="s">
        <v>443</v>
      </c>
      <c r="AE12" s="109">
        <v>0.11257229641917554</v>
      </c>
      <c r="AF12" s="109">
        <v>34.01</v>
      </c>
      <c r="AG12" s="108">
        <v>7500</v>
      </c>
      <c r="AH12" s="108">
        <v>52707</v>
      </c>
      <c r="AI12" s="108">
        <v>6417</v>
      </c>
      <c r="AJ12" s="108">
        <v>0</v>
      </c>
      <c r="AK12" s="108">
        <v>35582</v>
      </c>
      <c r="AL12" s="108">
        <v>0</v>
      </c>
      <c r="AM12" s="108">
        <v>133</v>
      </c>
      <c r="AN12" s="110">
        <v>4.9000000000000004</v>
      </c>
      <c r="AO12" s="110">
        <v>1.36</v>
      </c>
      <c r="AP12" s="110" t="s">
        <v>443</v>
      </c>
      <c r="AQ12" s="109">
        <v>4.05</v>
      </c>
      <c r="AR12" s="109">
        <v>1.6246250867843628</v>
      </c>
      <c r="AS12" s="108">
        <v>80</v>
      </c>
      <c r="AT12" s="110">
        <v>100</v>
      </c>
      <c r="AU12" s="109" t="s">
        <v>443</v>
      </c>
      <c r="AV12" s="109">
        <v>84.56</v>
      </c>
      <c r="AW12" s="109">
        <v>131.23054684881899</v>
      </c>
      <c r="AX12" s="108">
        <v>770000</v>
      </c>
      <c r="AY12" s="110">
        <v>100</v>
      </c>
      <c r="AZ12" s="110">
        <v>100</v>
      </c>
      <c r="BA12" s="108">
        <v>47607.697</v>
      </c>
      <c r="BB12" s="108">
        <v>23490736</v>
      </c>
      <c r="BC12" s="108">
        <v>22262501</v>
      </c>
      <c r="BD12" s="108">
        <v>7682300</v>
      </c>
      <c r="BE12" s="108"/>
    </row>
    <row r="13" spans="1:57" x14ac:dyDescent="0.25">
      <c r="A13" s="133" t="s">
        <v>17</v>
      </c>
      <c r="B13" s="111" t="s">
        <v>16</v>
      </c>
      <c r="C13" s="108">
        <v>8670.3284210526308</v>
      </c>
      <c r="D13" s="108">
        <v>0</v>
      </c>
      <c r="E13" s="108">
        <v>37212.565000000002</v>
      </c>
      <c r="F13" s="108">
        <v>0</v>
      </c>
      <c r="G13" s="108">
        <v>0</v>
      </c>
      <c r="H13" s="108">
        <v>0</v>
      </c>
      <c r="I13" s="108">
        <v>0</v>
      </c>
      <c r="J13" s="108">
        <v>0</v>
      </c>
      <c r="K13" s="109">
        <v>0</v>
      </c>
      <c r="L13" s="109">
        <v>3.3333333333333333E-2</v>
      </c>
      <c r="M13" s="109">
        <v>1.4307543381703799E-2</v>
      </c>
      <c r="N13" s="109">
        <v>5.3842971187521502E-3</v>
      </c>
      <c r="O13" s="108">
        <v>0</v>
      </c>
      <c r="P13" s="108">
        <v>0</v>
      </c>
      <c r="Q13" s="109">
        <v>0.88120983926334417</v>
      </c>
      <c r="R13" s="109" t="s">
        <v>443</v>
      </c>
      <c r="S13" s="108">
        <v>3699998</v>
      </c>
      <c r="T13" s="108">
        <v>0</v>
      </c>
      <c r="U13" s="108">
        <v>0</v>
      </c>
      <c r="V13" s="109">
        <v>0</v>
      </c>
      <c r="W13" s="110">
        <v>3.9</v>
      </c>
      <c r="X13" s="110" t="s">
        <v>443</v>
      </c>
      <c r="Y13" s="109">
        <v>4.83</v>
      </c>
      <c r="Z13" s="108">
        <v>76</v>
      </c>
      <c r="AA13" s="108">
        <v>8.4</v>
      </c>
      <c r="AB13" s="110">
        <v>0.4</v>
      </c>
      <c r="AC13" s="109">
        <v>4884.6183098499996</v>
      </c>
      <c r="AD13" s="110" t="s">
        <v>443</v>
      </c>
      <c r="AE13" s="109">
        <v>5.5521833219193351E-2</v>
      </c>
      <c r="AF13" s="109">
        <v>30.04</v>
      </c>
      <c r="AG13" s="108">
        <v>200</v>
      </c>
      <c r="AH13" s="108">
        <v>0</v>
      </c>
      <c r="AI13" s="108">
        <v>0</v>
      </c>
      <c r="AJ13" s="108">
        <v>0</v>
      </c>
      <c r="AK13" s="108">
        <v>55598</v>
      </c>
      <c r="AL13" s="108">
        <v>0</v>
      </c>
      <c r="AM13" s="108">
        <v>151</v>
      </c>
      <c r="AN13" s="110">
        <v>4.9000000000000004</v>
      </c>
      <c r="AO13" s="110">
        <v>1.43</v>
      </c>
      <c r="AP13" s="110">
        <v>5.9</v>
      </c>
      <c r="AQ13" s="109">
        <v>4.1833333333333336</v>
      </c>
      <c r="AR13" s="109">
        <v>1.5663824081420898</v>
      </c>
      <c r="AS13" s="108">
        <v>72</v>
      </c>
      <c r="AT13" s="110">
        <v>100</v>
      </c>
      <c r="AU13" s="109" t="s">
        <v>443</v>
      </c>
      <c r="AV13" s="109">
        <v>81</v>
      </c>
      <c r="AW13" s="109">
        <v>151.91125147467901</v>
      </c>
      <c r="AX13" s="108">
        <v>290000</v>
      </c>
      <c r="AY13" s="110">
        <v>100</v>
      </c>
      <c r="AZ13" s="110">
        <v>100</v>
      </c>
      <c r="BA13" s="108">
        <v>47031.004000000001</v>
      </c>
      <c r="BB13" s="108">
        <v>8534492</v>
      </c>
      <c r="BC13" s="108">
        <v>8221646</v>
      </c>
      <c r="BD13" s="108">
        <v>82409</v>
      </c>
      <c r="BE13" s="108"/>
    </row>
    <row r="14" spans="1:57" x14ac:dyDescent="0.25">
      <c r="A14" s="133" t="s">
        <v>19</v>
      </c>
      <c r="B14" s="111" t="s">
        <v>18</v>
      </c>
      <c r="C14" s="108">
        <v>17483.090526315791</v>
      </c>
      <c r="D14" s="108">
        <v>3949.1684210526314</v>
      </c>
      <c r="E14" s="108">
        <v>32621.272000000001</v>
      </c>
      <c r="F14" s="108">
        <v>0</v>
      </c>
      <c r="G14" s="108">
        <v>0</v>
      </c>
      <c r="H14" s="108">
        <v>0</v>
      </c>
      <c r="I14" s="108">
        <v>0</v>
      </c>
      <c r="J14" s="108">
        <v>0</v>
      </c>
      <c r="K14" s="109">
        <v>0.04</v>
      </c>
      <c r="L14" s="109">
        <v>0.13333333333333333</v>
      </c>
      <c r="M14" s="109">
        <v>4.2207758165577897E-2</v>
      </c>
      <c r="N14" s="109">
        <v>1.5265404489803401E-2</v>
      </c>
      <c r="O14" s="108">
        <v>2</v>
      </c>
      <c r="P14" s="108">
        <v>3</v>
      </c>
      <c r="Q14" s="109">
        <v>0.74737287180881995</v>
      </c>
      <c r="R14" s="109">
        <v>9.2669999999999992E-3</v>
      </c>
      <c r="S14" s="108">
        <v>2918760</v>
      </c>
      <c r="T14" s="108">
        <v>337.61</v>
      </c>
      <c r="U14" s="108">
        <v>-73.94</v>
      </c>
      <c r="V14" s="109">
        <v>-9.0912484396798582E-2</v>
      </c>
      <c r="W14" s="110">
        <v>34.200000000000003</v>
      </c>
      <c r="X14" s="110">
        <v>8.4</v>
      </c>
      <c r="Y14" s="109">
        <v>3.4020000000000001</v>
      </c>
      <c r="Z14" s="108">
        <v>98</v>
      </c>
      <c r="AA14" s="108">
        <v>85</v>
      </c>
      <c r="AB14" s="110">
        <v>0.2</v>
      </c>
      <c r="AC14" s="109">
        <v>956.64630650000004</v>
      </c>
      <c r="AD14" s="110">
        <v>0.1</v>
      </c>
      <c r="AE14" s="109">
        <v>0.33954370439722981</v>
      </c>
      <c r="AF14" s="109">
        <v>33.03</v>
      </c>
      <c r="AG14" s="108">
        <v>0</v>
      </c>
      <c r="AH14" s="108">
        <v>0</v>
      </c>
      <c r="AI14" s="108">
        <v>0</v>
      </c>
      <c r="AJ14" s="108">
        <v>568892</v>
      </c>
      <c r="AK14" s="108">
        <v>1299</v>
      </c>
      <c r="AL14" s="108">
        <v>0</v>
      </c>
      <c r="AM14" s="108">
        <v>127</v>
      </c>
      <c r="AN14" s="110">
        <v>4.9000000000000004</v>
      </c>
      <c r="AO14" s="110" t="s">
        <v>443</v>
      </c>
      <c r="AP14" s="110" t="s">
        <v>443</v>
      </c>
      <c r="AQ14" s="109" t="s">
        <v>443</v>
      </c>
      <c r="AR14" s="109">
        <v>-0.45513376593589783</v>
      </c>
      <c r="AS14" s="108">
        <v>29</v>
      </c>
      <c r="AT14" s="110">
        <v>100</v>
      </c>
      <c r="AU14" s="109">
        <v>99.775772094726605</v>
      </c>
      <c r="AV14" s="109">
        <v>61</v>
      </c>
      <c r="AW14" s="109">
        <v>110.905363353238</v>
      </c>
      <c r="AX14" s="108">
        <v>26000</v>
      </c>
      <c r="AY14" s="110">
        <v>89.349071699999996</v>
      </c>
      <c r="AZ14" s="110">
        <v>86.997767499999995</v>
      </c>
      <c r="BA14" s="108">
        <v>17745.178</v>
      </c>
      <c r="BB14" s="108">
        <v>9537823</v>
      </c>
      <c r="BC14" s="108">
        <v>9590159</v>
      </c>
      <c r="BD14" s="108">
        <v>82658</v>
      </c>
      <c r="BE14" s="108"/>
    </row>
    <row r="15" spans="1:57" x14ac:dyDescent="0.25">
      <c r="A15" s="133" t="s">
        <v>21</v>
      </c>
      <c r="B15" s="111" t="s">
        <v>20</v>
      </c>
      <c r="C15" s="108">
        <v>2.0926315789473686</v>
      </c>
      <c r="D15" s="108">
        <v>0</v>
      </c>
      <c r="E15" s="108" t="s">
        <v>443</v>
      </c>
      <c r="F15" s="108">
        <v>0</v>
      </c>
      <c r="G15" s="108">
        <v>6061.5889999999999</v>
      </c>
      <c r="H15" s="108">
        <v>1914.1860000000001</v>
      </c>
      <c r="I15" s="108">
        <v>94.596000000000004</v>
      </c>
      <c r="J15" s="108">
        <v>0</v>
      </c>
      <c r="K15" s="109">
        <v>0</v>
      </c>
      <c r="L15" s="109">
        <v>6.6666666666666666E-2</v>
      </c>
      <c r="M15" s="109">
        <v>9.2429165989760297E-4</v>
      </c>
      <c r="N15" s="109">
        <v>1.7241349847640301E-3</v>
      </c>
      <c r="O15" s="108">
        <v>0</v>
      </c>
      <c r="P15" s="108">
        <v>0</v>
      </c>
      <c r="Q15" s="109">
        <v>0.78936116185960725</v>
      </c>
      <c r="R15" s="109" t="s">
        <v>443</v>
      </c>
      <c r="S15" s="108">
        <v>0</v>
      </c>
      <c r="T15" s="108">
        <v>0</v>
      </c>
      <c r="U15" s="108">
        <v>0</v>
      </c>
      <c r="V15" s="109">
        <v>0</v>
      </c>
      <c r="W15" s="110">
        <v>12.9</v>
      </c>
      <c r="X15" s="110" t="s">
        <v>443</v>
      </c>
      <c r="Y15" s="109">
        <v>2.8180000000000001</v>
      </c>
      <c r="Z15" s="108">
        <v>92</v>
      </c>
      <c r="AA15" s="108">
        <v>9.8000000000000007</v>
      </c>
      <c r="AB15" s="110">
        <v>3.2</v>
      </c>
      <c r="AC15" s="109">
        <v>1688.2050311600001</v>
      </c>
      <c r="AD15" s="110" t="s">
        <v>443</v>
      </c>
      <c r="AE15" s="109">
        <v>0.31624854581592088</v>
      </c>
      <c r="AF15" s="109" t="s">
        <v>443</v>
      </c>
      <c r="AG15" s="108">
        <v>0</v>
      </c>
      <c r="AH15" s="108">
        <v>0</v>
      </c>
      <c r="AI15" s="108">
        <v>0</v>
      </c>
      <c r="AJ15" s="108">
        <v>0</v>
      </c>
      <c r="AK15" s="108">
        <v>13</v>
      </c>
      <c r="AL15" s="108">
        <v>0</v>
      </c>
      <c r="AM15" s="108">
        <v>125</v>
      </c>
      <c r="AN15" s="110">
        <v>4.9000000000000004</v>
      </c>
      <c r="AO15" s="110">
        <v>1.62</v>
      </c>
      <c r="AP15" s="110">
        <v>5.4</v>
      </c>
      <c r="AQ15" s="109" t="s">
        <v>443</v>
      </c>
      <c r="AR15" s="109">
        <v>0.86234778165817261</v>
      </c>
      <c r="AS15" s="108">
        <v>71</v>
      </c>
      <c r="AT15" s="110">
        <v>100</v>
      </c>
      <c r="AU15" s="109" t="s">
        <v>443</v>
      </c>
      <c r="AV15" s="109">
        <v>76.92</v>
      </c>
      <c r="AW15" s="109">
        <v>71.437720057191996</v>
      </c>
      <c r="AX15" s="108">
        <v>4800</v>
      </c>
      <c r="AY15" s="110">
        <v>92.011074699999995</v>
      </c>
      <c r="AZ15" s="110">
        <v>98.353756599999997</v>
      </c>
      <c r="BA15" s="108">
        <v>25576.897000000001</v>
      </c>
      <c r="BB15" s="108">
        <v>382571</v>
      </c>
      <c r="BC15" s="108">
        <v>319031</v>
      </c>
      <c r="BD15" s="108">
        <v>10010</v>
      </c>
      <c r="BE15" s="108"/>
    </row>
    <row r="16" spans="1:57" x14ac:dyDescent="0.25">
      <c r="A16" s="133" t="s">
        <v>23</v>
      </c>
      <c r="B16" s="111" t="s">
        <v>22</v>
      </c>
      <c r="C16" s="108">
        <v>0</v>
      </c>
      <c r="D16" s="108">
        <v>0</v>
      </c>
      <c r="E16" s="108" t="s">
        <v>443</v>
      </c>
      <c r="F16" s="108">
        <v>0</v>
      </c>
      <c r="G16" s="108">
        <v>0</v>
      </c>
      <c r="H16" s="108">
        <v>0</v>
      </c>
      <c r="I16" s="108">
        <v>0</v>
      </c>
      <c r="J16" s="108">
        <v>0</v>
      </c>
      <c r="K16" s="109">
        <v>0</v>
      </c>
      <c r="L16" s="109">
        <v>0.5</v>
      </c>
      <c r="M16" s="109">
        <v>1.5234616540894299E-2</v>
      </c>
      <c r="N16" s="109">
        <v>9.9779970400115797E-3</v>
      </c>
      <c r="O16" s="108">
        <v>3</v>
      </c>
      <c r="P16" s="108">
        <v>0</v>
      </c>
      <c r="Q16" s="109">
        <v>0.81532888798213832</v>
      </c>
      <c r="R16" s="109" t="s">
        <v>443</v>
      </c>
      <c r="S16" s="108">
        <v>0</v>
      </c>
      <c r="T16" s="108">
        <v>0</v>
      </c>
      <c r="U16" s="108">
        <v>0</v>
      </c>
      <c r="V16" s="109">
        <v>0</v>
      </c>
      <c r="W16" s="110">
        <v>6.1</v>
      </c>
      <c r="X16" s="110" t="s">
        <v>443</v>
      </c>
      <c r="Y16" s="109">
        <v>0.91500000000000004</v>
      </c>
      <c r="Z16" s="108">
        <v>99</v>
      </c>
      <c r="AA16" s="108">
        <v>18</v>
      </c>
      <c r="AB16" s="110" t="s">
        <v>443</v>
      </c>
      <c r="AC16" s="109">
        <v>1900.2125758899999</v>
      </c>
      <c r="AD16" s="110" t="s">
        <v>443</v>
      </c>
      <c r="AE16" s="109">
        <v>0.25262257809824107</v>
      </c>
      <c r="AF16" s="109" t="s">
        <v>443</v>
      </c>
      <c r="AG16" s="108">
        <v>0</v>
      </c>
      <c r="AH16" s="108">
        <v>0</v>
      </c>
      <c r="AI16" s="108">
        <v>0</v>
      </c>
      <c r="AJ16" s="108">
        <v>0</v>
      </c>
      <c r="AK16" s="108">
        <v>311</v>
      </c>
      <c r="AL16" s="108">
        <v>0</v>
      </c>
      <c r="AM16" s="108">
        <v>132</v>
      </c>
      <c r="AN16" s="110">
        <v>4.9000000000000004</v>
      </c>
      <c r="AO16" s="110">
        <v>2.2400000000000002</v>
      </c>
      <c r="AP16" s="110">
        <v>18.5</v>
      </c>
      <c r="AQ16" s="109">
        <v>3.4833333333333329</v>
      </c>
      <c r="AR16" s="109">
        <v>0.58405262231826782</v>
      </c>
      <c r="AS16" s="108">
        <v>49</v>
      </c>
      <c r="AT16" s="110">
        <v>97.697829999999996</v>
      </c>
      <c r="AU16" s="109">
        <v>94.556793212890597</v>
      </c>
      <c r="AV16" s="109">
        <v>90.999979999999994</v>
      </c>
      <c r="AW16" s="109">
        <v>173.27393347722</v>
      </c>
      <c r="AX16" s="108">
        <v>3400</v>
      </c>
      <c r="AY16" s="110">
        <v>99.197632499999997</v>
      </c>
      <c r="AZ16" s="110">
        <v>100</v>
      </c>
      <c r="BA16" s="108">
        <v>52514.68</v>
      </c>
      <c r="BB16" s="108">
        <v>1344111</v>
      </c>
      <c r="BC16" s="108">
        <v>1281332</v>
      </c>
      <c r="BD16" s="108">
        <v>760</v>
      </c>
      <c r="BE16" s="108"/>
    </row>
    <row r="17" spans="1:57" x14ac:dyDescent="0.25">
      <c r="A17" s="133" t="s">
        <v>25</v>
      </c>
      <c r="B17" s="111" t="s">
        <v>24</v>
      </c>
      <c r="C17" s="108">
        <v>262073.28842105262</v>
      </c>
      <c r="D17" s="108">
        <v>20334.338947368422</v>
      </c>
      <c r="E17" s="108">
        <v>2895904.4565000003</v>
      </c>
      <c r="F17" s="108">
        <v>955.99800000000005</v>
      </c>
      <c r="G17" s="108">
        <v>685911.0745000001</v>
      </c>
      <c r="H17" s="108">
        <v>23008.614999999998</v>
      </c>
      <c r="I17" s="108">
        <v>274.25099999999998</v>
      </c>
      <c r="J17" s="108">
        <v>200000</v>
      </c>
      <c r="K17" s="109">
        <v>0.08</v>
      </c>
      <c r="L17" s="109">
        <v>0.16666666666666666</v>
      </c>
      <c r="M17" s="109">
        <v>0.69689778556751902</v>
      </c>
      <c r="N17" s="109">
        <v>0.23817797335003499</v>
      </c>
      <c r="O17" s="108">
        <v>3</v>
      </c>
      <c r="P17" s="108">
        <v>3</v>
      </c>
      <c r="Q17" s="109">
        <v>0.55789487326666232</v>
      </c>
      <c r="R17" s="109">
        <v>0.23653830000000001</v>
      </c>
      <c r="S17" s="108">
        <v>75010482</v>
      </c>
      <c r="T17" s="108">
        <v>2152.09</v>
      </c>
      <c r="U17" s="108">
        <v>2627.65</v>
      </c>
      <c r="V17" s="109">
        <v>1.6470482585791277</v>
      </c>
      <c r="W17" s="110">
        <v>41.1</v>
      </c>
      <c r="X17" s="110">
        <v>35.1</v>
      </c>
      <c r="Y17" s="109">
        <v>0.35599999999999998</v>
      </c>
      <c r="Z17" s="108">
        <v>89</v>
      </c>
      <c r="AA17" s="108">
        <v>224</v>
      </c>
      <c r="AB17" s="110">
        <v>0.1</v>
      </c>
      <c r="AC17" s="109">
        <v>95.3267369</v>
      </c>
      <c r="AD17" s="110">
        <v>3</v>
      </c>
      <c r="AE17" s="109">
        <v>0.52888463214563197</v>
      </c>
      <c r="AF17" s="109">
        <v>32.119999999999997</v>
      </c>
      <c r="AG17" s="108">
        <v>1394071</v>
      </c>
      <c r="AH17" s="108">
        <v>2805709</v>
      </c>
      <c r="AI17" s="108">
        <v>471300</v>
      </c>
      <c r="AJ17" s="108">
        <v>431000</v>
      </c>
      <c r="AK17" s="108">
        <v>232472</v>
      </c>
      <c r="AL17" s="108">
        <v>0</v>
      </c>
      <c r="AM17" s="108">
        <v>108</v>
      </c>
      <c r="AN17" s="110">
        <v>16.399999999999999</v>
      </c>
      <c r="AO17" s="110">
        <v>7.99</v>
      </c>
      <c r="AP17" s="110">
        <v>4.5</v>
      </c>
      <c r="AQ17" s="109">
        <v>3.7833333333333328</v>
      </c>
      <c r="AR17" s="109">
        <v>-0.81985312700271606</v>
      </c>
      <c r="AS17" s="108">
        <v>25</v>
      </c>
      <c r="AT17" s="110">
        <v>59.6</v>
      </c>
      <c r="AU17" s="109">
        <v>58.7877197265625</v>
      </c>
      <c r="AV17" s="109">
        <v>9.6</v>
      </c>
      <c r="AW17" s="109">
        <v>75.924891634776998</v>
      </c>
      <c r="AX17" s="108">
        <v>24000</v>
      </c>
      <c r="AY17" s="110">
        <v>60.558993000000001</v>
      </c>
      <c r="AZ17" s="110">
        <v>86.853716199999994</v>
      </c>
      <c r="BA17" s="108">
        <v>3580.9569999999999</v>
      </c>
      <c r="BB17" s="108">
        <v>158512570</v>
      </c>
      <c r="BC17" s="108">
        <v>163654860</v>
      </c>
      <c r="BD17" s="108">
        <v>130170</v>
      </c>
      <c r="BE17" s="108"/>
    </row>
    <row r="18" spans="1:57" x14ac:dyDescent="0.25">
      <c r="A18" s="133" t="s">
        <v>27</v>
      </c>
      <c r="B18" s="111" t="s">
        <v>26</v>
      </c>
      <c r="C18" s="108">
        <v>0</v>
      </c>
      <c r="D18" s="108">
        <v>0</v>
      </c>
      <c r="E18" s="108" t="s">
        <v>443</v>
      </c>
      <c r="F18" s="108">
        <v>0</v>
      </c>
      <c r="G18" s="108">
        <v>4042.15</v>
      </c>
      <c r="H18" s="108">
        <v>577.45000000000005</v>
      </c>
      <c r="I18" s="108">
        <v>2.7600000000000002</v>
      </c>
      <c r="J18" s="108">
        <v>0</v>
      </c>
      <c r="K18" s="109">
        <v>0.04</v>
      </c>
      <c r="L18" s="109">
        <v>0</v>
      </c>
      <c r="M18" s="109">
        <v>6.9564878024293503E-4</v>
      </c>
      <c r="N18" s="109">
        <v>8.4608491414454499E-4</v>
      </c>
      <c r="O18" s="108">
        <v>0</v>
      </c>
      <c r="P18" s="108">
        <v>0</v>
      </c>
      <c r="Q18" s="109">
        <v>0.77621243346236779</v>
      </c>
      <c r="R18" s="109" t="s">
        <v>443</v>
      </c>
      <c r="S18" s="108">
        <v>1374860</v>
      </c>
      <c r="T18" s="108">
        <v>0</v>
      </c>
      <c r="U18" s="108">
        <v>0</v>
      </c>
      <c r="V18" s="109">
        <v>0</v>
      </c>
      <c r="W18" s="110">
        <v>14.4</v>
      </c>
      <c r="X18" s="110">
        <v>3.5</v>
      </c>
      <c r="Y18" s="109">
        <v>1.8109999999999999</v>
      </c>
      <c r="Z18" s="108">
        <v>95</v>
      </c>
      <c r="AA18" s="108">
        <v>1.4</v>
      </c>
      <c r="AB18" s="110">
        <v>0.9</v>
      </c>
      <c r="AC18" s="109">
        <v>1060.2268381399999</v>
      </c>
      <c r="AD18" s="110" t="s">
        <v>443</v>
      </c>
      <c r="AE18" s="109">
        <v>0.34999138210747871</v>
      </c>
      <c r="AF18" s="109" t="s">
        <v>443</v>
      </c>
      <c r="AG18" s="108">
        <v>0</v>
      </c>
      <c r="AH18" s="108">
        <v>0</v>
      </c>
      <c r="AI18" s="108">
        <v>0</v>
      </c>
      <c r="AJ18" s="108">
        <v>0</v>
      </c>
      <c r="AK18" s="108">
        <v>1</v>
      </c>
      <c r="AL18" s="108">
        <v>0</v>
      </c>
      <c r="AM18" s="108">
        <v>125</v>
      </c>
      <c r="AN18" s="110">
        <v>4.9000000000000004</v>
      </c>
      <c r="AO18" s="110">
        <v>2.39</v>
      </c>
      <c r="AP18" s="110">
        <v>5.4</v>
      </c>
      <c r="AQ18" s="109">
        <v>3.9</v>
      </c>
      <c r="AR18" s="109">
        <v>1.3450701236724854</v>
      </c>
      <c r="AS18" s="108">
        <v>74</v>
      </c>
      <c r="AT18" s="110">
        <v>90.875439999999998</v>
      </c>
      <c r="AU18" s="109" t="s">
        <v>443</v>
      </c>
      <c r="AV18" s="109">
        <v>76.67</v>
      </c>
      <c r="AW18" s="109">
        <v>106.778156089853</v>
      </c>
      <c r="AX18" s="108">
        <v>1800</v>
      </c>
      <c r="AY18" s="110">
        <v>96.209153999999998</v>
      </c>
      <c r="AZ18" s="110">
        <v>99.742940399999995</v>
      </c>
      <c r="BA18" s="108">
        <v>16424.857</v>
      </c>
      <c r="BB18" s="108">
        <v>286066</v>
      </c>
      <c r="BC18" s="108">
        <v>288725</v>
      </c>
      <c r="BD18" s="108">
        <v>430</v>
      </c>
      <c r="BE18" s="108"/>
    </row>
    <row r="19" spans="1:57" x14ac:dyDescent="0.25">
      <c r="A19" s="133" t="s">
        <v>29</v>
      </c>
      <c r="B19" s="111" t="s">
        <v>28</v>
      </c>
      <c r="C19" s="108">
        <v>0</v>
      </c>
      <c r="D19" s="108">
        <v>0</v>
      </c>
      <c r="E19" s="108">
        <v>59273.075499999999</v>
      </c>
      <c r="F19" s="108">
        <v>0</v>
      </c>
      <c r="G19" s="108">
        <v>0</v>
      </c>
      <c r="H19" s="108">
        <v>0</v>
      </c>
      <c r="I19" s="108">
        <v>0</v>
      </c>
      <c r="J19" s="108">
        <v>0</v>
      </c>
      <c r="K19" s="109">
        <v>0</v>
      </c>
      <c r="L19" s="109">
        <v>0</v>
      </c>
      <c r="M19" s="109">
        <v>5.6747793862892297E-2</v>
      </c>
      <c r="N19" s="109">
        <v>3.76463764269903E-2</v>
      </c>
      <c r="O19" s="108">
        <v>2</v>
      </c>
      <c r="P19" s="108">
        <v>0</v>
      </c>
      <c r="Q19" s="109">
        <v>0.78580778424710096</v>
      </c>
      <c r="R19" s="109">
        <v>1.4621E-3</v>
      </c>
      <c r="S19" s="108">
        <v>11273</v>
      </c>
      <c r="T19" s="108">
        <v>103.22</v>
      </c>
      <c r="U19" s="108">
        <v>104.67</v>
      </c>
      <c r="V19" s="109">
        <v>0.14871699344826284</v>
      </c>
      <c r="W19" s="110">
        <v>4.9000000000000004</v>
      </c>
      <c r="X19" s="110">
        <v>1.3</v>
      </c>
      <c r="Y19" s="109">
        <v>3.9249999999999998</v>
      </c>
      <c r="Z19" s="108">
        <v>99</v>
      </c>
      <c r="AA19" s="108">
        <v>70</v>
      </c>
      <c r="AB19" s="110">
        <v>0.5</v>
      </c>
      <c r="AC19" s="109">
        <v>1081.3870552000001</v>
      </c>
      <c r="AD19" s="110" t="s">
        <v>443</v>
      </c>
      <c r="AE19" s="109">
        <v>0.15168275608778325</v>
      </c>
      <c r="AF19" s="109">
        <v>26.46</v>
      </c>
      <c r="AG19" s="108">
        <v>11325</v>
      </c>
      <c r="AH19" s="108">
        <v>31500</v>
      </c>
      <c r="AI19" s="108">
        <v>0</v>
      </c>
      <c r="AJ19" s="108">
        <v>0</v>
      </c>
      <c r="AK19" s="108">
        <v>925</v>
      </c>
      <c r="AL19" s="108">
        <v>0</v>
      </c>
      <c r="AM19" s="108">
        <v>132</v>
      </c>
      <c r="AN19" s="110">
        <v>4.9000000000000004</v>
      </c>
      <c r="AO19" s="110">
        <v>5.29</v>
      </c>
      <c r="AP19" s="110" t="s">
        <v>443</v>
      </c>
      <c r="AQ19" s="109">
        <v>3.8833333333333329</v>
      </c>
      <c r="AR19" s="109">
        <v>-0.94329619407653809</v>
      </c>
      <c r="AS19" s="108">
        <v>31</v>
      </c>
      <c r="AT19" s="110">
        <v>100</v>
      </c>
      <c r="AU19" s="109">
        <v>99.617057800292997</v>
      </c>
      <c r="AV19" s="109">
        <v>59.02</v>
      </c>
      <c r="AW19" s="109">
        <v>122.501138584571</v>
      </c>
      <c r="AX19" s="108">
        <v>200000</v>
      </c>
      <c r="AY19" s="110">
        <v>94.323844899999997</v>
      </c>
      <c r="AZ19" s="110">
        <v>99.718261999999996</v>
      </c>
      <c r="BA19" s="108">
        <v>17836.294999999998</v>
      </c>
      <c r="BB19" s="108">
        <v>9470000</v>
      </c>
      <c r="BC19" s="108">
        <v>9625888</v>
      </c>
      <c r="BD19" s="108">
        <v>202910</v>
      </c>
      <c r="BE19" s="108"/>
    </row>
    <row r="20" spans="1:57" x14ac:dyDescent="0.25">
      <c r="A20" s="133" t="s">
        <v>31</v>
      </c>
      <c r="B20" s="111" t="s">
        <v>30</v>
      </c>
      <c r="C20" s="108">
        <v>4268.9978947368418</v>
      </c>
      <c r="D20" s="108">
        <v>0</v>
      </c>
      <c r="E20" s="108">
        <v>14233.136500000001</v>
      </c>
      <c r="F20" s="108">
        <v>0</v>
      </c>
      <c r="G20" s="108">
        <v>0</v>
      </c>
      <c r="H20" s="108">
        <v>0</v>
      </c>
      <c r="I20" s="108">
        <v>0</v>
      </c>
      <c r="J20" s="108">
        <v>0</v>
      </c>
      <c r="K20" s="109">
        <v>0</v>
      </c>
      <c r="L20" s="109">
        <v>0</v>
      </c>
      <c r="M20" s="109">
        <v>3.5086751271932799E-3</v>
      </c>
      <c r="N20" s="109">
        <v>8.7416080245145498E-3</v>
      </c>
      <c r="O20" s="108">
        <v>0</v>
      </c>
      <c r="P20" s="108">
        <v>1</v>
      </c>
      <c r="Q20" s="109">
        <v>0.88078003806407823</v>
      </c>
      <c r="R20" s="109" t="s">
        <v>443</v>
      </c>
      <c r="S20" s="108">
        <v>0</v>
      </c>
      <c r="T20" s="108">
        <v>0</v>
      </c>
      <c r="U20" s="108">
        <v>0</v>
      </c>
      <c r="V20" s="109">
        <v>0</v>
      </c>
      <c r="W20" s="110">
        <v>4.4000000000000004</v>
      </c>
      <c r="X20" s="110" t="s">
        <v>443</v>
      </c>
      <c r="Y20" s="109">
        <v>4.8869999999999996</v>
      </c>
      <c r="Z20" s="108">
        <v>96</v>
      </c>
      <c r="AA20" s="108">
        <v>9.1</v>
      </c>
      <c r="AB20" s="110">
        <v>0.3</v>
      </c>
      <c r="AC20" s="109">
        <v>4526.0811351900002</v>
      </c>
      <c r="AD20" s="110" t="s">
        <v>443</v>
      </c>
      <c r="AE20" s="109">
        <v>6.7839563934711355E-2</v>
      </c>
      <c r="AF20" s="109" t="s">
        <v>443</v>
      </c>
      <c r="AG20" s="108">
        <v>0</v>
      </c>
      <c r="AH20" s="108">
        <v>0</v>
      </c>
      <c r="AI20" s="108">
        <v>0</v>
      </c>
      <c r="AJ20" s="108">
        <v>0</v>
      </c>
      <c r="AK20" s="108">
        <v>29179</v>
      </c>
      <c r="AL20" s="108">
        <v>0</v>
      </c>
      <c r="AM20" s="108">
        <v>151</v>
      </c>
      <c r="AN20" s="110">
        <v>4.9000000000000004</v>
      </c>
      <c r="AO20" s="110">
        <v>1.68</v>
      </c>
      <c r="AP20" s="110">
        <v>6</v>
      </c>
      <c r="AQ20" s="109" t="s">
        <v>443</v>
      </c>
      <c r="AR20" s="109">
        <v>1.590151309967041</v>
      </c>
      <c r="AS20" s="108">
        <v>76</v>
      </c>
      <c r="AT20" s="110">
        <v>100</v>
      </c>
      <c r="AU20" s="109" t="s">
        <v>443</v>
      </c>
      <c r="AV20" s="109">
        <v>85</v>
      </c>
      <c r="AW20" s="109">
        <v>114.269957521343</v>
      </c>
      <c r="AX20" s="108">
        <v>150000</v>
      </c>
      <c r="AY20" s="110">
        <v>99.4847994</v>
      </c>
      <c r="AZ20" s="110">
        <v>100</v>
      </c>
      <c r="BA20" s="108">
        <v>43800.207999999999</v>
      </c>
      <c r="BB20" s="108">
        <v>11225207</v>
      </c>
      <c r="BC20" s="108">
        <v>10444268</v>
      </c>
      <c r="BD20" s="108">
        <v>30280</v>
      </c>
      <c r="BE20" s="108"/>
    </row>
    <row r="21" spans="1:57" x14ac:dyDescent="0.25">
      <c r="A21" s="133" t="s">
        <v>33</v>
      </c>
      <c r="B21" s="111" t="s">
        <v>32</v>
      </c>
      <c r="C21" s="108">
        <v>458.63578947368421</v>
      </c>
      <c r="D21" s="108">
        <v>0</v>
      </c>
      <c r="E21" s="108">
        <v>4507.6364999999996</v>
      </c>
      <c r="F21" s="108">
        <v>0.66200000000000003</v>
      </c>
      <c r="G21" s="108">
        <v>3754.902</v>
      </c>
      <c r="H21" s="108">
        <v>474.03199999999998</v>
      </c>
      <c r="I21" s="108">
        <v>3.6000000000000004E-2</v>
      </c>
      <c r="J21" s="108">
        <v>0</v>
      </c>
      <c r="K21" s="109">
        <v>0</v>
      </c>
      <c r="L21" s="109">
        <v>0</v>
      </c>
      <c r="M21" s="109">
        <v>2.6701713192052502E-3</v>
      </c>
      <c r="N21" s="109">
        <v>4.0966636013710101E-4</v>
      </c>
      <c r="O21" s="108">
        <v>0</v>
      </c>
      <c r="P21" s="108">
        <v>0</v>
      </c>
      <c r="Q21" s="109">
        <v>0.7315988266350939</v>
      </c>
      <c r="R21" s="109">
        <v>3.0412999999999999E-2</v>
      </c>
      <c r="S21" s="108">
        <v>0</v>
      </c>
      <c r="T21" s="108">
        <v>25.18</v>
      </c>
      <c r="U21" s="108">
        <v>49.55</v>
      </c>
      <c r="V21" s="109">
        <v>3.2895074239800972</v>
      </c>
      <c r="W21" s="110">
        <v>16.7</v>
      </c>
      <c r="X21" s="110">
        <v>4.9000000000000004</v>
      </c>
      <c r="Y21" s="109">
        <v>0.82799999999999996</v>
      </c>
      <c r="Z21" s="108">
        <v>95</v>
      </c>
      <c r="AA21" s="108">
        <v>37</v>
      </c>
      <c r="AB21" s="110">
        <v>1.5</v>
      </c>
      <c r="AC21" s="109">
        <v>458.24171403999998</v>
      </c>
      <c r="AD21" s="110">
        <v>0.1</v>
      </c>
      <c r="AE21" s="109">
        <v>0.43455322125318252</v>
      </c>
      <c r="AF21" s="109" t="s">
        <v>443</v>
      </c>
      <c r="AG21" s="108">
        <v>0</v>
      </c>
      <c r="AH21" s="108">
        <v>0</v>
      </c>
      <c r="AI21" s="108">
        <v>0</v>
      </c>
      <c r="AJ21" s="108">
        <v>0</v>
      </c>
      <c r="AK21" s="108">
        <v>10</v>
      </c>
      <c r="AL21" s="108">
        <v>0</v>
      </c>
      <c r="AM21" s="108">
        <v>124</v>
      </c>
      <c r="AN21" s="110">
        <v>6.2</v>
      </c>
      <c r="AO21" s="110">
        <v>3.03</v>
      </c>
      <c r="AP21" s="110">
        <v>27.9</v>
      </c>
      <c r="AQ21" s="109" t="s">
        <v>443</v>
      </c>
      <c r="AR21" s="109">
        <v>-0.18518771231174469</v>
      </c>
      <c r="AS21" s="108" t="s">
        <v>443</v>
      </c>
      <c r="AT21" s="110">
        <v>100</v>
      </c>
      <c r="AU21" s="109" t="s">
        <v>443</v>
      </c>
      <c r="AV21" s="109">
        <v>38.700000000000003</v>
      </c>
      <c r="AW21" s="109">
        <v>50.712566002860903</v>
      </c>
      <c r="AX21" s="108">
        <v>6000</v>
      </c>
      <c r="AY21" s="110">
        <v>90.539646399999995</v>
      </c>
      <c r="AZ21" s="110">
        <v>99.504312499999997</v>
      </c>
      <c r="BA21" s="108">
        <v>8321.0529999999999</v>
      </c>
      <c r="BB21" s="108">
        <v>339758</v>
      </c>
      <c r="BC21" s="108">
        <v>334297</v>
      </c>
      <c r="BD21" s="108">
        <v>22810</v>
      </c>
      <c r="BE21" s="108"/>
    </row>
    <row r="22" spans="1:57" x14ac:dyDescent="0.25">
      <c r="A22" s="133" t="s">
        <v>35</v>
      </c>
      <c r="B22" s="111" t="s">
        <v>34</v>
      </c>
      <c r="C22" s="108">
        <v>0</v>
      </c>
      <c r="D22" s="108">
        <v>0</v>
      </c>
      <c r="E22" s="108">
        <v>30721.754499999999</v>
      </c>
      <c r="F22" s="108">
        <v>0</v>
      </c>
      <c r="G22" s="108">
        <v>0</v>
      </c>
      <c r="H22" s="108">
        <v>0</v>
      </c>
      <c r="I22" s="108">
        <v>0</v>
      </c>
      <c r="J22" s="108">
        <v>0</v>
      </c>
      <c r="K22" s="109">
        <v>0</v>
      </c>
      <c r="L22" s="109">
        <v>0</v>
      </c>
      <c r="M22" s="109">
        <v>0.141137744336711</v>
      </c>
      <c r="N22" s="109">
        <v>2.8872963447591299E-2</v>
      </c>
      <c r="O22" s="108">
        <v>0</v>
      </c>
      <c r="P22" s="108">
        <v>0</v>
      </c>
      <c r="Q22" s="109">
        <v>0.47572448900615205</v>
      </c>
      <c r="R22" s="109">
        <v>0.400702</v>
      </c>
      <c r="S22" s="108">
        <v>5605183</v>
      </c>
      <c r="T22" s="108">
        <v>511.33</v>
      </c>
      <c r="U22" s="108">
        <v>659.73</v>
      </c>
      <c r="V22" s="109">
        <v>7.912974301959939</v>
      </c>
      <c r="W22" s="110">
        <v>85.3</v>
      </c>
      <c r="X22" s="110">
        <v>20.2</v>
      </c>
      <c r="Y22" s="109">
        <v>5.8999999999999997E-2</v>
      </c>
      <c r="Z22" s="108">
        <v>63</v>
      </c>
      <c r="AA22" s="108">
        <v>70</v>
      </c>
      <c r="AB22" s="110">
        <v>1.1000000000000001</v>
      </c>
      <c r="AC22" s="109">
        <v>81.663199160000005</v>
      </c>
      <c r="AD22" s="110">
        <v>113</v>
      </c>
      <c r="AE22" s="109">
        <v>0.61367724334437623</v>
      </c>
      <c r="AF22" s="109">
        <v>43.53</v>
      </c>
      <c r="AG22" s="108">
        <v>35494</v>
      </c>
      <c r="AH22" s="108">
        <v>0</v>
      </c>
      <c r="AI22" s="108">
        <v>0</v>
      </c>
      <c r="AJ22" s="108">
        <v>0</v>
      </c>
      <c r="AK22" s="108">
        <v>415</v>
      </c>
      <c r="AL22" s="108">
        <v>0</v>
      </c>
      <c r="AM22" s="108">
        <v>127</v>
      </c>
      <c r="AN22" s="110">
        <v>7.5</v>
      </c>
      <c r="AO22" s="110">
        <v>8.07</v>
      </c>
      <c r="AP22" s="110">
        <v>21.8</v>
      </c>
      <c r="AQ22" s="109">
        <v>2.7833333333333332</v>
      </c>
      <c r="AR22" s="109">
        <v>-0.55364251136779785</v>
      </c>
      <c r="AS22" s="108">
        <v>39</v>
      </c>
      <c r="AT22" s="110">
        <v>38.4</v>
      </c>
      <c r="AU22" s="109">
        <v>28.702112197876001</v>
      </c>
      <c r="AV22" s="109">
        <v>5.3</v>
      </c>
      <c r="AW22" s="109">
        <v>101.711069662654</v>
      </c>
      <c r="AX22" s="108">
        <v>13000</v>
      </c>
      <c r="AY22" s="110">
        <v>19.718905500000002</v>
      </c>
      <c r="AZ22" s="110">
        <v>77.904522</v>
      </c>
      <c r="BA22" s="108">
        <v>1940.5360000000001</v>
      </c>
      <c r="BB22" s="108">
        <v>10599510</v>
      </c>
      <c r="BC22" s="108">
        <v>9877292</v>
      </c>
      <c r="BD22" s="108">
        <v>112760</v>
      </c>
      <c r="BE22" s="108"/>
    </row>
    <row r="23" spans="1:57" x14ac:dyDescent="0.25">
      <c r="A23" s="133" t="s">
        <v>37</v>
      </c>
      <c r="B23" s="111" t="s">
        <v>36</v>
      </c>
      <c r="C23" s="108">
        <v>1473.3621052631579</v>
      </c>
      <c r="D23" s="108">
        <v>284.25263157894739</v>
      </c>
      <c r="E23" s="108">
        <v>3310.4540000000002</v>
      </c>
      <c r="F23" s="108">
        <v>0</v>
      </c>
      <c r="G23" s="108">
        <v>0</v>
      </c>
      <c r="H23" s="108">
        <v>0</v>
      </c>
      <c r="I23" s="108">
        <v>0</v>
      </c>
      <c r="J23" s="108">
        <v>0</v>
      </c>
      <c r="K23" s="109">
        <v>0</v>
      </c>
      <c r="L23" s="109">
        <v>0</v>
      </c>
      <c r="M23" s="109">
        <v>2.8510571024335601E-2</v>
      </c>
      <c r="N23" s="109">
        <v>2.7958492352184098E-3</v>
      </c>
      <c r="O23" s="108">
        <v>0</v>
      </c>
      <c r="P23" s="108">
        <v>0</v>
      </c>
      <c r="Q23" s="109">
        <v>0.58413160198069469</v>
      </c>
      <c r="R23" s="109">
        <v>0.12796350000000001</v>
      </c>
      <c r="S23" s="108">
        <v>1422445</v>
      </c>
      <c r="T23" s="108">
        <v>161.28</v>
      </c>
      <c r="U23" s="108">
        <v>134.22</v>
      </c>
      <c r="V23" s="109">
        <v>8.0878594886509205</v>
      </c>
      <c r="W23" s="110">
        <v>36.200000000000003</v>
      </c>
      <c r="X23" s="110">
        <v>12.7</v>
      </c>
      <c r="Y23" s="109">
        <v>0.25900000000000001</v>
      </c>
      <c r="Z23" s="108">
        <v>97</v>
      </c>
      <c r="AA23" s="108">
        <v>169</v>
      </c>
      <c r="AB23" s="110">
        <v>0.1</v>
      </c>
      <c r="AC23" s="109">
        <v>275.49979736</v>
      </c>
      <c r="AD23" s="110">
        <v>0.1</v>
      </c>
      <c r="AE23" s="109">
        <v>0.49543738427585104</v>
      </c>
      <c r="AF23" s="109">
        <v>38.729999999999997</v>
      </c>
      <c r="AG23" s="108">
        <v>0</v>
      </c>
      <c r="AH23" s="108">
        <v>0</v>
      </c>
      <c r="AI23" s="108">
        <v>0</v>
      </c>
      <c r="AJ23" s="108">
        <v>0</v>
      </c>
      <c r="AK23" s="108">
        <v>0</v>
      </c>
      <c r="AL23" s="108">
        <v>0</v>
      </c>
      <c r="AM23" s="108">
        <v>121</v>
      </c>
      <c r="AN23" s="110">
        <v>7.8</v>
      </c>
      <c r="AO23" s="110">
        <v>5.07</v>
      </c>
      <c r="AP23" s="110">
        <v>6.4</v>
      </c>
      <c r="AQ23" s="109">
        <v>3.2166666666666672</v>
      </c>
      <c r="AR23" s="109">
        <v>0.35873487591743469</v>
      </c>
      <c r="AS23" s="108">
        <v>65</v>
      </c>
      <c r="AT23" s="110">
        <v>75.562560000000005</v>
      </c>
      <c r="AU23" s="109">
        <v>52.814689636230497</v>
      </c>
      <c r="AV23" s="109">
        <v>34.369999999999997</v>
      </c>
      <c r="AW23" s="109">
        <v>82.070061863857703</v>
      </c>
      <c r="AX23" s="108">
        <v>1600</v>
      </c>
      <c r="AY23" s="110">
        <v>50.400342100000003</v>
      </c>
      <c r="AZ23" s="110">
        <v>99.998840900000005</v>
      </c>
      <c r="BA23" s="108">
        <v>8157.6940000000004</v>
      </c>
      <c r="BB23" s="108">
        <v>765552</v>
      </c>
      <c r="BC23" s="108">
        <v>725296</v>
      </c>
      <c r="BD23" s="108">
        <v>38394</v>
      </c>
      <c r="BE23" s="108"/>
    </row>
    <row r="24" spans="1:57" x14ac:dyDescent="0.25">
      <c r="A24" s="133" t="s">
        <v>878</v>
      </c>
      <c r="B24" s="111" t="s">
        <v>38</v>
      </c>
      <c r="C24" s="108">
        <v>19388.532631578946</v>
      </c>
      <c r="D24" s="108">
        <v>0</v>
      </c>
      <c r="E24" s="108">
        <v>34071.394</v>
      </c>
      <c r="F24" s="108">
        <v>0</v>
      </c>
      <c r="G24" s="108">
        <v>0</v>
      </c>
      <c r="H24" s="108">
        <v>0</v>
      </c>
      <c r="I24" s="108">
        <v>0</v>
      </c>
      <c r="J24" s="108">
        <v>35587.800000000003</v>
      </c>
      <c r="K24" s="109">
        <v>0.32</v>
      </c>
      <c r="L24" s="109">
        <v>0</v>
      </c>
      <c r="M24" s="109">
        <v>0.18629404542386599</v>
      </c>
      <c r="N24" s="109">
        <v>9.2528802427811595E-3</v>
      </c>
      <c r="O24" s="108">
        <v>3</v>
      </c>
      <c r="P24" s="108">
        <v>0</v>
      </c>
      <c r="Q24" s="109">
        <v>0.66728196323864652</v>
      </c>
      <c r="R24" s="109">
        <v>9.6584000000000003E-2</v>
      </c>
      <c r="S24" s="108">
        <v>26684716</v>
      </c>
      <c r="T24" s="108">
        <v>658.63</v>
      </c>
      <c r="U24" s="108">
        <v>699.73</v>
      </c>
      <c r="V24" s="109">
        <v>2.4366241904791006</v>
      </c>
      <c r="W24" s="110">
        <v>39.1</v>
      </c>
      <c r="X24" s="110">
        <v>4.5</v>
      </c>
      <c r="Y24" s="109">
        <v>0.47299999999999998</v>
      </c>
      <c r="Z24" s="108">
        <v>95</v>
      </c>
      <c r="AA24" s="108">
        <v>123</v>
      </c>
      <c r="AB24" s="110">
        <v>0.2</v>
      </c>
      <c r="AC24" s="109">
        <v>371.76115178999999</v>
      </c>
      <c r="AD24" s="110">
        <v>0.1</v>
      </c>
      <c r="AE24" s="109">
        <v>0.4716059829380399</v>
      </c>
      <c r="AF24" s="109">
        <v>46.64</v>
      </c>
      <c r="AG24" s="108">
        <v>247490</v>
      </c>
      <c r="AH24" s="108">
        <v>247700</v>
      </c>
      <c r="AI24" s="108">
        <v>92890</v>
      </c>
      <c r="AJ24" s="108">
        <v>0</v>
      </c>
      <c r="AK24" s="108">
        <v>763</v>
      </c>
      <c r="AL24" s="108">
        <v>0</v>
      </c>
      <c r="AM24" s="108">
        <v>103</v>
      </c>
      <c r="AN24" s="110">
        <v>15.9</v>
      </c>
      <c r="AO24" s="110">
        <v>5.85</v>
      </c>
      <c r="AP24" s="110">
        <v>12.2</v>
      </c>
      <c r="AQ24" s="109">
        <v>2.7666666666666666</v>
      </c>
      <c r="AR24" s="109">
        <v>-0.39799454808235168</v>
      </c>
      <c r="AS24" s="108">
        <v>35</v>
      </c>
      <c r="AT24" s="110">
        <v>90.5</v>
      </c>
      <c r="AU24" s="109">
        <v>94.460563659667997</v>
      </c>
      <c r="AV24" s="109">
        <v>39.020000000000003</v>
      </c>
      <c r="AW24" s="109">
        <v>96.337248277601503</v>
      </c>
      <c r="AX24" s="108">
        <v>95000</v>
      </c>
      <c r="AY24" s="110">
        <v>50.329057400000003</v>
      </c>
      <c r="AZ24" s="110">
        <v>90.036293599999993</v>
      </c>
      <c r="BA24" s="108">
        <v>6424.0510000000004</v>
      </c>
      <c r="BB24" s="108">
        <v>10847664</v>
      </c>
      <c r="BC24" s="108">
        <v>10461053</v>
      </c>
      <c r="BD24" s="108">
        <v>1083300</v>
      </c>
      <c r="BE24" s="108"/>
    </row>
    <row r="25" spans="1:57" x14ac:dyDescent="0.25">
      <c r="A25" s="133" t="s">
        <v>40</v>
      </c>
      <c r="B25" s="111" t="s">
        <v>39</v>
      </c>
      <c r="C25" s="108">
        <v>9726.0610526315795</v>
      </c>
      <c r="D25" s="108">
        <v>0</v>
      </c>
      <c r="E25" s="108">
        <v>30112.207000000002</v>
      </c>
      <c r="F25" s="108">
        <v>0</v>
      </c>
      <c r="G25" s="108">
        <v>0</v>
      </c>
      <c r="H25" s="108">
        <v>0</v>
      </c>
      <c r="I25" s="108">
        <v>0</v>
      </c>
      <c r="J25" s="108">
        <v>2503</v>
      </c>
      <c r="K25" s="109">
        <v>0.08</v>
      </c>
      <c r="L25" s="109">
        <v>3.3333333333333333E-2</v>
      </c>
      <c r="M25" s="109">
        <v>0.10214427314805399</v>
      </c>
      <c r="N25" s="109">
        <v>5.4294533748580801E-2</v>
      </c>
      <c r="O25" s="108">
        <v>0</v>
      </c>
      <c r="P25" s="108">
        <v>1</v>
      </c>
      <c r="Q25" s="109">
        <v>0.73080661551973081</v>
      </c>
      <c r="R25" s="109">
        <v>6.3216000000000001E-3</v>
      </c>
      <c r="S25" s="108">
        <v>23865700</v>
      </c>
      <c r="T25" s="108">
        <v>571.13</v>
      </c>
      <c r="U25" s="108">
        <v>548.62</v>
      </c>
      <c r="V25" s="109">
        <v>3.042638234330278</v>
      </c>
      <c r="W25" s="110">
        <v>6.6</v>
      </c>
      <c r="X25" s="110">
        <v>1.5</v>
      </c>
      <c r="Y25" s="109">
        <v>1.93</v>
      </c>
      <c r="Z25" s="108">
        <v>89</v>
      </c>
      <c r="AA25" s="108">
        <v>46</v>
      </c>
      <c r="AB25" s="110" t="s">
        <v>443</v>
      </c>
      <c r="AC25" s="109">
        <v>928.44791041999997</v>
      </c>
      <c r="AD25" s="110" t="s">
        <v>443</v>
      </c>
      <c r="AE25" s="109">
        <v>0.20070041808409167</v>
      </c>
      <c r="AF25" s="109">
        <v>33.04</v>
      </c>
      <c r="AG25" s="108">
        <v>0</v>
      </c>
      <c r="AH25" s="108">
        <v>1000600</v>
      </c>
      <c r="AI25" s="108">
        <v>0</v>
      </c>
      <c r="AJ25" s="108">
        <v>100400</v>
      </c>
      <c r="AK25" s="108">
        <v>6890</v>
      </c>
      <c r="AL25" s="108">
        <v>181</v>
      </c>
      <c r="AM25" s="108">
        <v>127</v>
      </c>
      <c r="AN25" s="110">
        <v>4.9000000000000004</v>
      </c>
      <c r="AO25" s="110">
        <v>4.82</v>
      </c>
      <c r="AP25" s="110">
        <v>6.3</v>
      </c>
      <c r="AQ25" s="109" t="s">
        <v>443</v>
      </c>
      <c r="AR25" s="109">
        <v>-0.45276486873626709</v>
      </c>
      <c r="AS25" s="108">
        <v>39</v>
      </c>
      <c r="AT25" s="110">
        <v>100</v>
      </c>
      <c r="AU25" s="109">
        <v>98.153381347656307</v>
      </c>
      <c r="AV25" s="109">
        <v>60.8</v>
      </c>
      <c r="AW25" s="109">
        <v>91.278950288463605</v>
      </c>
      <c r="AX25" s="108">
        <v>38000</v>
      </c>
      <c r="AY25" s="110">
        <v>94.782081399999996</v>
      </c>
      <c r="AZ25" s="110">
        <v>99.874047200000007</v>
      </c>
      <c r="BA25" s="108">
        <v>10169.23</v>
      </c>
      <c r="BB25" s="108">
        <v>3824746</v>
      </c>
      <c r="BC25" s="108">
        <v>3875723</v>
      </c>
      <c r="BD25" s="108">
        <v>51000</v>
      </c>
      <c r="BE25" s="108"/>
    </row>
    <row r="26" spans="1:57" x14ac:dyDescent="0.25">
      <c r="A26" s="133" t="s">
        <v>42</v>
      </c>
      <c r="B26" s="111" t="s">
        <v>41</v>
      </c>
      <c r="C26" s="108">
        <v>0</v>
      </c>
      <c r="D26" s="108">
        <v>0</v>
      </c>
      <c r="E26" s="108">
        <v>9098.2990000000009</v>
      </c>
      <c r="F26" s="108">
        <v>0</v>
      </c>
      <c r="G26" s="108">
        <v>0</v>
      </c>
      <c r="H26" s="108">
        <v>0</v>
      </c>
      <c r="I26" s="108">
        <v>0</v>
      </c>
      <c r="J26" s="108">
        <v>4000</v>
      </c>
      <c r="K26" s="109">
        <v>0.08</v>
      </c>
      <c r="L26" s="109">
        <v>0.26666666666666666</v>
      </c>
      <c r="M26" s="109">
        <v>7.3756167711640494E-2</v>
      </c>
      <c r="N26" s="109">
        <v>5.3706281462780198E-3</v>
      </c>
      <c r="O26" s="108">
        <v>0</v>
      </c>
      <c r="P26" s="108">
        <v>1</v>
      </c>
      <c r="Q26" s="109">
        <v>0.68329840089988336</v>
      </c>
      <c r="R26" s="109" t="s">
        <v>443</v>
      </c>
      <c r="S26" s="108">
        <v>0</v>
      </c>
      <c r="T26" s="108">
        <v>73.86</v>
      </c>
      <c r="U26" s="108">
        <v>108.38</v>
      </c>
      <c r="V26" s="109">
        <v>0.72869162040267121</v>
      </c>
      <c r="W26" s="110">
        <v>46.6</v>
      </c>
      <c r="X26" s="110">
        <v>11.2</v>
      </c>
      <c r="Y26" s="109">
        <v>0.33600000000000002</v>
      </c>
      <c r="Z26" s="108">
        <v>97</v>
      </c>
      <c r="AA26" s="108">
        <v>414</v>
      </c>
      <c r="AB26" s="110">
        <v>21.9</v>
      </c>
      <c r="AC26" s="109">
        <v>851.07885752000004</v>
      </c>
      <c r="AD26" s="110">
        <v>3</v>
      </c>
      <c r="AE26" s="109">
        <v>0.48576147119454771</v>
      </c>
      <c r="AF26" s="109">
        <v>60.46</v>
      </c>
      <c r="AG26" s="108">
        <v>4210</v>
      </c>
      <c r="AH26" s="108">
        <v>0</v>
      </c>
      <c r="AI26" s="108">
        <v>0</v>
      </c>
      <c r="AJ26" s="108">
        <v>0</v>
      </c>
      <c r="AK26" s="108">
        <v>2645</v>
      </c>
      <c r="AL26" s="108">
        <v>0</v>
      </c>
      <c r="AM26" s="108">
        <v>100</v>
      </c>
      <c r="AN26" s="110">
        <v>24.1</v>
      </c>
      <c r="AO26" s="110">
        <v>2.93</v>
      </c>
      <c r="AP26" s="110">
        <v>3.6</v>
      </c>
      <c r="AQ26" s="109">
        <v>2.75</v>
      </c>
      <c r="AR26" s="109">
        <v>0.27771461009979248</v>
      </c>
      <c r="AS26" s="108">
        <v>63</v>
      </c>
      <c r="AT26" s="110">
        <v>53.24</v>
      </c>
      <c r="AU26" s="109">
        <v>86.728813171386705</v>
      </c>
      <c r="AV26" s="109">
        <v>18.5</v>
      </c>
      <c r="AW26" s="109">
        <v>167.29759387261899</v>
      </c>
      <c r="AX26" s="108">
        <v>40000</v>
      </c>
      <c r="AY26" s="110">
        <v>63.432747999999997</v>
      </c>
      <c r="AZ26" s="110">
        <v>96.229326400000005</v>
      </c>
      <c r="BA26" s="108">
        <v>16653.37</v>
      </c>
      <c r="BB26" s="108">
        <v>2038587</v>
      </c>
      <c r="BC26" s="108">
        <v>2127825</v>
      </c>
      <c r="BD26" s="108">
        <v>566730</v>
      </c>
      <c r="BE26" s="108"/>
    </row>
    <row r="27" spans="1:57" x14ac:dyDescent="0.25">
      <c r="A27" s="133" t="s">
        <v>44</v>
      </c>
      <c r="B27" s="111" t="s">
        <v>43</v>
      </c>
      <c r="C27" s="108">
        <v>4911.32</v>
      </c>
      <c r="D27" s="108">
        <v>0</v>
      </c>
      <c r="E27" s="108">
        <v>787959.946</v>
      </c>
      <c r="F27" s="108">
        <v>0</v>
      </c>
      <c r="G27" s="108">
        <v>0</v>
      </c>
      <c r="H27" s="108">
        <v>0</v>
      </c>
      <c r="I27" s="108">
        <v>0</v>
      </c>
      <c r="J27" s="108">
        <v>482480</v>
      </c>
      <c r="K27" s="109">
        <v>0.4</v>
      </c>
      <c r="L27" s="109">
        <v>0</v>
      </c>
      <c r="M27" s="109">
        <v>0.58885185321269395</v>
      </c>
      <c r="N27" s="109">
        <v>6.5165129358864898E-2</v>
      </c>
      <c r="O27" s="108">
        <v>0</v>
      </c>
      <c r="P27" s="108">
        <v>3</v>
      </c>
      <c r="Q27" s="109">
        <v>0.74364043910234334</v>
      </c>
      <c r="R27" s="109">
        <v>1.24881E-2</v>
      </c>
      <c r="S27" s="108">
        <v>1352125</v>
      </c>
      <c r="T27" s="108">
        <v>1288.22</v>
      </c>
      <c r="U27" s="108">
        <v>1150.06</v>
      </c>
      <c r="V27" s="109">
        <v>4.8817944094114551E-2</v>
      </c>
      <c r="W27" s="110">
        <v>13.7</v>
      </c>
      <c r="X27" s="110">
        <v>2.2000000000000002</v>
      </c>
      <c r="Y27" s="109">
        <v>1.891</v>
      </c>
      <c r="Z27" s="108">
        <v>97</v>
      </c>
      <c r="AA27" s="108">
        <v>46</v>
      </c>
      <c r="AB27" s="110">
        <v>0.5</v>
      </c>
      <c r="AC27" s="109">
        <v>1453.8981854000001</v>
      </c>
      <c r="AD27" s="110">
        <v>0.1</v>
      </c>
      <c r="AE27" s="109">
        <v>0.44117423645848464</v>
      </c>
      <c r="AF27" s="109">
        <v>52.67</v>
      </c>
      <c r="AG27" s="108">
        <v>201510</v>
      </c>
      <c r="AH27" s="108">
        <v>27618152</v>
      </c>
      <c r="AI27" s="108">
        <v>0</v>
      </c>
      <c r="AJ27" s="108">
        <v>0</v>
      </c>
      <c r="AK27" s="108">
        <v>7490</v>
      </c>
      <c r="AL27" s="108">
        <v>0</v>
      </c>
      <c r="AM27" s="108">
        <v>135</v>
      </c>
      <c r="AN27" s="110">
        <v>4.9000000000000004</v>
      </c>
      <c r="AO27" s="110">
        <v>2.61</v>
      </c>
      <c r="AP27" s="110">
        <v>4.4000000000000004</v>
      </c>
      <c r="AQ27" s="109">
        <v>3.2833333333333328</v>
      </c>
      <c r="AR27" s="109">
        <v>-7.9037651419639587E-2</v>
      </c>
      <c r="AS27" s="108">
        <v>43</v>
      </c>
      <c r="AT27" s="110">
        <v>99.5</v>
      </c>
      <c r="AU27" s="109">
        <v>91.333740234375</v>
      </c>
      <c r="AV27" s="109">
        <v>57.6</v>
      </c>
      <c r="AW27" s="109">
        <v>138.951490610451</v>
      </c>
      <c r="AX27" s="108">
        <v>900000</v>
      </c>
      <c r="AY27" s="110">
        <v>82.775672900000004</v>
      </c>
      <c r="AZ27" s="110">
        <v>98.124383100000003</v>
      </c>
      <c r="BA27" s="108">
        <v>15940.643</v>
      </c>
      <c r="BB27" s="108">
        <v>202033670</v>
      </c>
      <c r="BC27" s="108">
        <v>201009622</v>
      </c>
      <c r="BD27" s="108">
        <v>8459420</v>
      </c>
      <c r="BE27" s="108"/>
    </row>
    <row r="28" spans="1:57" x14ac:dyDescent="0.25">
      <c r="A28" s="133" t="s">
        <v>379</v>
      </c>
      <c r="B28" s="111" t="s">
        <v>45</v>
      </c>
      <c r="C28" s="108">
        <v>0</v>
      </c>
      <c r="D28" s="108">
        <v>0</v>
      </c>
      <c r="E28" s="108">
        <v>523.0865</v>
      </c>
      <c r="F28" s="108">
        <v>0</v>
      </c>
      <c r="G28" s="108">
        <v>190.363</v>
      </c>
      <c r="H28" s="108">
        <v>0</v>
      </c>
      <c r="I28" s="108">
        <v>0</v>
      </c>
      <c r="J28" s="108">
        <v>0</v>
      </c>
      <c r="K28" s="109">
        <v>0</v>
      </c>
      <c r="L28" s="109">
        <v>6.6666666666666666E-2</v>
      </c>
      <c r="M28" s="109">
        <v>5.8691772080017004E-4</v>
      </c>
      <c r="N28" s="109">
        <v>4.4909403413416401E-4</v>
      </c>
      <c r="O28" s="108">
        <v>0</v>
      </c>
      <c r="P28" s="108">
        <v>0</v>
      </c>
      <c r="Q28" s="109">
        <v>0.85182288822633856</v>
      </c>
      <c r="R28" s="109" t="s">
        <v>443</v>
      </c>
      <c r="S28" s="108">
        <v>0</v>
      </c>
      <c r="T28" s="108">
        <v>0</v>
      </c>
      <c r="U28" s="108">
        <v>0</v>
      </c>
      <c r="V28" s="109">
        <v>0</v>
      </c>
      <c r="W28" s="110">
        <v>9.9</v>
      </c>
      <c r="X28" s="110" t="s">
        <v>443</v>
      </c>
      <c r="Y28" s="109">
        <v>1.4430000000000001</v>
      </c>
      <c r="Z28" s="108">
        <v>97</v>
      </c>
      <c r="AA28" s="108">
        <v>58</v>
      </c>
      <c r="AB28" s="110" t="s">
        <v>443</v>
      </c>
      <c r="AC28" s="109">
        <v>1811.61228134</v>
      </c>
      <c r="AD28" s="110" t="s">
        <v>443</v>
      </c>
      <c r="AE28" s="109" t="s">
        <v>443</v>
      </c>
      <c r="AF28" s="109" t="s">
        <v>443</v>
      </c>
      <c r="AG28" s="108">
        <v>0</v>
      </c>
      <c r="AH28" s="108">
        <v>0</v>
      </c>
      <c r="AI28" s="108">
        <v>0</v>
      </c>
      <c r="AJ28" s="108">
        <v>0</v>
      </c>
      <c r="AK28" s="108">
        <v>0</v>
      </c>
      <c r="AL28" s="108">
        <v>0</v>
      </c>
      <c r="AM28" s="108">
        <v>130</v>
      </c>
      <c r="AN28" s="110">
        <v>4.9000000000000004</v>
      </c>
      <c r="AO28" s="110">
        <v>2.95</v>
      </c>
      <c r="AP28" s="110">
        <v>4.7</v>
      </c>
      <c r="AQ28" s="109">
        <v>2.6166666666666667</v>
      </c>
      <c r="AR28" s="109">
        <v>0.85853230953216553</v>
      </c>
      <c r="AS28" s="108">
        <v>60</v>
      </c>
      <c r="AT28" s="110">
        <v>76.161379999999994</v>
      </c>
      <c r="AU28" s="109">
        <v>95.394851684570298</v>
      </c>
      <c r="AV28" s="109">
        <v>68.77</v>
      </c>
      <c r="AW28" s="109">
        <v>110.05706454318801</v>
      </c>
      <c r="AX28" s="108">
        <v>1500</v>
      </c>
      <c r="AY28" s="110" t="s">
        <v>443</v>
      </c>
      <c r="AZ28" s="110" t="s">
        <v>443</v>
      </c>
      <c r="BA28" s="108">
        <v>72370.45</v>
      </c>
      <c r="BB28" s="108">
        <v>423205</v>
      </c>
      <c r="BC28" s="108">
        <v>415717</v>
      </c>
      <c r="BD28" s="108">
        <v>5270</v>
      </c>
      <c r="BE28" s="108"/>
    </row>
    <row r="29" spans="1:57" x14ac:dyDescent="0.25">
      <c r="A29" s="133" t="s">
        <v>47</v>
      </c>
      <c r="B29" s="111" t="s">
        <v>46</v>
      </c>
      <c r="C29" s="108">
        <v>14092.126315789474</v>
      </c>
      <c r="D29" s="108">
        <v>7.242105263157895</v>
      </c>
      <c r="E29" s="108">
        <v>19685.936500000003</v>
      </c>
      <c r="F29" s="108">
        <v>0</v>
      </c>
      <c r="G29" s="108">
        <v>0</v>
      </c>
      <c r="H29" s="108">
        <v>0</v>
      </c>
      <c r="I29" s="108">
        <v>0</v>
      </c>
      <c r="J29" s="108">
        <v>0</v>
      </c>
      <c r="K29" s="109">
        <v>0.04</v>
      </c>
      <c r="L29" s="109">
        <v>0.13333333333333333</v>
      </c>
      <c r="M29" s="109">
        <v>2.2031438327219099E-2</v>
      </c>
      <c r="N29" s="109">
        <v>3.3062387431946401E-2</v>
      </c>
      <c r="O29" s="108">
        <v>2</v>
      </c>
      <c r="P29" s="108">
        <v>0</v>
      </c>
      <c r="Q29" s="109">
        <v>0.77736192185179398</v>
      </c>
      <c r="R29" s="109" t="s">
        <v>443</v>
      </c>
      <c r="S29" s="108">
        <v>1420691</v>
      </c>
      <c r="T29" s="108">
        <v>0</v>
      </c>
      <c r="U29" s="108">
        <v>0</v>
      </c>
      <c r="V29" s="109">
        <v>0</v>
      </c>
      <c r="W29" s="110">
        <v>11.6</v>
      </c>
      <c r="X29" s="110">
        <v>1.6</v>
      </c>
      <c r="Y29" s="109">
        <v>3.8660000000000001</v>
      </c>
      <c r="Z29" s="108">
        <v>93</v>
      </c>
      <c r="AA29" s="108">
        <v>29</v>
      </c>
      <c r="AB29" s="110">
        <v>0.1</v>
      </c>
      <c r="AC29" s="109">
        <v>1212.51685593</v>
      </c>
      <c r="AD29" s="110" t="s">
        <v>443</v>
      </c>
      <c r="AE29" s="109">
        <v>0.207161241307115</v>
      </c>
      <c r="AF29" s="109">
        <v>34.28</v>
      </c>
      <c r="AG29" s="108">
        <v>0</v>
      </c>
      <c r="AH29" s="108">
        <v>8547</v>
      </c>
      <c r="AI29" s="108">
        <v>0</v>
      </c>
      <c r="AJ29" s="108">
        <v>0</v>
      </c>
      <c r="AK29" s="108">
        <v>11046</v>
      </c>
      <c r="AL29" s="108">
        <v>0</v>
      </c>
      <c r="AM29" s="108">
        <v>116</v>
      </c>
      <c r="AN29" s="110">
        <v>4.9000000000000004</v>
      </c>
      <c r="AO29" s="110">
        <v>3.19</v>
      </c>
      <c r="AP29" s="110">
        <v>5.9</v>
      </c>
      <c r="AQ29" s="109">
        <v>3.7166666666666672</v>
      </c>
      <c r="AR29" s="109">
        <v>0.15302065014839172</v>
      </c>
      <c r="AS29" s="108">
        <v>43</v>
      </c>
      <c r="AT29" s="110">
        <v>100</v>
      </c>
      <c r="AU29" s="109">
        <v>98.352447509765597</v>
      </c>
      <c r="AV29" s="109">
        <v>55.49</v>
      </c>
      <c r="AW29" s="109">
        <v>137.706595342242</v>
      </c>
      <c r="AX29" s="108">
        <v>84000</v>
      </c>
      <c r="AY29" s="110">
        <v>85.982070500000006</v>
      </c>
      <c r="AZ29" s="110">
        <v>99.446211300000002</v>
      </c>
      <c r="BA29" s="108">
        <v>18326.951000000001</v>
      </c>
      <c r="BB29" s="108">
        <v>7226291</v>
      </c>
      <c r="BC29" s="108">
        <v>6981642</v>
      </c>
      <c r="BD29" s="108">
        <v>108560</v>
      </c>
      <c r="BE29" s="108"/>
    </row>
    <row r="30" spans="1:57" x14ac:dyDescent="0.25">
      <c r="A30" s="133" t="s">
        <v>49</v>
      </c>
      <c r="B30" s="111" t="s">
        <v>48</v>
      </c>
      <c r="C30" s="108">
        <v>0</v>
      </c>
      <c r="D30" s="108">
        <v>0</v>
      </c>
      <c r="E30" s="108">
        <v>26587.1335</v>
      </c>
      <c r="F30" s="108">
        <v>0</v>
      </c>
      <c r="G30" s="108">
        <v>0</v>
      </c>
      <c r="H30" s="108">
        <v>0</v>
      </c>
      <c r="I30" s="108">
        <v>0</v>
      </c>
      <c r="J30" s="108">
        <v>381851.6</v>
      </c>
      <c r="K30" s="109">
        <v>0.24</v>
      </c>
      <c r="L30" s="109">
        <v>0.1</v>
      </c>
      <c r="M30" s="109">
        <v>0.32301485950396602</v>
      </c>
      <c r="N30" s="109">
        <v>6.5933339588023998E-2</v>
      </c>
      <c r="O30" s="108">
        <v>0</v>
      </c>
      <c r="P30" s="108">
        <v>0</v>
      </c>
      <c r="Q30" s="109">
        <v>0.38835514286447109</v>
      </c>
      <c r="R30" s="109">
        <v>0.50783230000000001</v>
      </c>
      <c r="S30" s="108">
        <v>214700829</v>
      </c>
      <c r="T30" s="108">
        <v>1158.54</v>
      </c>
      <c r="U30" s="108">
        <v>1042.51</v>
      </c>
      <c r="V30" s="109">
        <v>9.4302278460570044</v>
      </c>
      <c r="W30" s="110">
        <v>97.6</v>
      </c>
      <c r="X30" s="110">
        <v>26</v>
      </c>
      <c r="Y30" s="109">
        <v>4.7E-2</v>
      </c>
      <c r="Z30" s="108">
        <v>88</v>
      </c>
      <c r="AA30" s="108">
        <v>54</v>
      </c>
      <c r="AB30" s="110">
        <v>0.9</v>
      </c>
      <c r="AC30" s="109">
        <v>109.14550254</v>
      </c>
      <c r="AD30" s="110">
        <v>163</v>
      </c>
      <c r="AE30" s="109">
        <v>0.60696676862365084</v>
      </c>
      <c r="AF30" s="109">
        <v>39.78</v>
      </c>
      <c r="AG30" s="108">
        <v>0</v>
      </c>
      <c r="AH30" s="108">
        <v>4000000</v>
      </c>
      <c r="AI30" s="108">
        <v>0</v>
      </c>
      <c r="AJ30" s="108">
        <v>0</v>
      </c>
      <c r="AK30" s="108">
        <v>34197</v>
      </c>
      <c r="AL30" s="108">
        <v>0</v>
      </c>
      <c r="AM30" s="108">
        <v>123</v>
      </c>
      <c r="AN30" s="110">
        <v>20.7</v>
      </c>
      <c r="AO30" s="110">
        <v>8.3699999999999992</v>
      </c>
      <c r="AP30" s="110">
        <v>11.8</v>
      </c>
      <c r="AQ30" s="109">
        <v>3.7166666666666672</v>
      </c>
      <c r="AR30" s="109">
        <v>-0.61724656820297241</v>
      </c>
      <c r="AS30" s="108">
        <v>38</v>
      </c>
      <c r="AT30" s="110">
        <v>13.1</v>
      </c>
      <c r="AU30" s="109">
        <v>28.729213714599599</v>
      </c>
      <c r="AV30" s="109">
        <v>9.4</v>
      </c>
      <c r="AW30" s="109">
        <v>71.737469513533995</v>
      </c>
      <c r="AX30" s="108">
        <v>41000</v>
      </c>
      <c r="AY30" s="110">
        <v>19.7318113</v>
      </c>
      <c r="AZ30" s="110">
        <v>82.289224599999997</v>
      </c>
      <c r="BA30" s="108">
        <v>1730.8620000000001</v>
      </c>
      <c r="BB30" s="108">
        <v>17419615</v>
      </c>
      <c r="BC30" s="108">
        <v>17812961</v>
      </c>
      <c r="BD30" s="108">
        <v>273600</v>
      </c>
      <c r="BE30" s="108"/>
    </row>
    <row r="31" spans="1:57" x14ac:dyDescent="0.25">
      <c r="A31" s="133" t="s">
        <v>51</v>
      </c>
      <c r="B31" s="111" t="s">
        <v>50</v>
      </c>
      <c r="C31" s="108">
        <v>10144.09894736842</v>
      </c>
      <c r="D31" s="108">
        <v>0</v>
      </c>
      <c r="E31" s="108">
        <v>15746.8575</v>
      </c>
      <c r="F31" s="108">
        <v>0</v>
      </c>
      <c r="G31" s="108">
        <v>0</v>
      </c>
      <c r="H31" s="108">
        <v>0</v>
      </c>
      <c r="I31" s="108">
        <v>0</v>
      </c>
      <c r="J31" s="108">
        <v>122500</v>
      </c>
      <c r="K31" s="109">
        <v>0.24</v>
      </c>
      <c r="L31" s="109">
        <v>0</v>
      </c>
      <c r="M31" s="109">
        <v>0.19719358073226401</v>
      </c>
      <c r="N31" s="109">
        <v>4.02521343866225E-2</v>
      </c>
      <c r="O31" s="108">
        <v>3</v>
      </c>
      <c r="P31" s="108">
        <v>1</v>
      </c>
      <c r="Q31" s="109">
        <v>0.38944349512754167</v>
      </c>
      <c r="R31" s="109">
        <v>0.44169619999999998</v>
      </c>
      <c r="S31" s="108">
        <v>53293548</v>
      </c>
      <c r="T31" s="108">
        <v>522.74</v>
      </c>
      <c r="U31" s="108">
        <v>546.01</v>
      </c>
      <c r="V31" s="109">
        <v>20.134642125030911</v>
      </c>
      <c r="W31" s="110">
        <v>82.9</v>
      </c>
      <c r="X31" s="110">
        <v>35.200000000000003</v>
      </c>
      <c r="Y31" s="109" t="s">
        <v>443</v>
      </c>
      <c r="Z31" s="108">
        <v>94</v>
      </c>
      <c r="AA31" s="108">
        <v>128</v>
      </c>
      <c r="AB31" s="110">
        <v>1</v>
      </c>
      <c r="AC31" s="109">
        <v>61.832958089999998</v>
      </c>
      <c r="AD31" s="110">
        <v>73</v>
      </c>
      <c r="AE31" s="109">
        <v>0.50136646184408429</v>
      </c>
      <c r="AF31" s="109" t="s">
        <v>443</v>
      </c>
      <c r="AG31" s="108">
        <v>0</v>
      </c>
      <c r="AH31" s="108">
        <v>12682</v>
      </c>
      <c r="AI31" s="108">
        <v>0</v>
      </c>
      <c r="AJ31" s="108">
        <v>79200</v>
      </c>
      <c r="AK31" s="108">
        <v>52936</v>
      </c>
      <c r="AL31" s="108">
        <v>1350</v>
      </c>
      <c r="AM31" s="108">
        <v>76</v>
      </c>
      <c r="AN31" s="110">
        <v>31.6</v>
      </c>
      <c r="AO31" s="110">
        <v>7.04</v>
      </c>
      <c r="AP31" s="110">
        <v>8.3000000000000007</v>
      </c>
      <c r="AQ31" s="109">
        <v>3.15</v>
      </c>
      <c r="AR31" s="109">
        <v>-1.0748013257980347</v>
      </c>
      <c r="AS31" s="108">
        <v>20</v>
      </c>
      <c r="AT31" s="110">
        <v>6.5</v>
      </c>
      <c r="AU31" s="109">
        <v>86.947868347167997</v>
      </c>
      <c r="AV31" s="109">
        <v>1.38</v>
      </c>
      <c r="AW31" s="109">
        <v>30.462010357585498</v>
      </c>
      <c r="AX31" s="108">
        <v>6000</v>
      </c>
      <c r="AY31" s="110">
        <v>48.012909700000002</v>
      </c>
      <c r="AZ31" s="110">
        <v>75.861657600000001</v>
      </c>
      <c r="BA31" s="108">
        <v>940.13400000000001</v>
      </c>
      <c r="BB31" s="108">
        <v>10482752</v>
      </c>
      <c r="BC31" s="108">
        <v>10888325</v>
      </c>
      <c r="BD31" s="108">
        <v>25680</v>
      </c>
      <c r="BE31" s="108"/>
    </row>
    <row r="32" spans="1:57" x14ac:dyDescent="0.25">
      <c r="A32" s="133" t="s">
        <v>879</v>
      </c>
      <c r="B32" s="111" t="s">
        <v>58</v>
      </c>
      <c r="C32" s="108">
        <v>0</v>
      </c>
      <c r="D32" s="108">
        <v>0</v>
      </c>
      <c r="E32" s="108" t="s">
        <v>443</v>
      </c>
      <c r="F32" s="108">
        <v>0</v>
      </c>
      <c r="G32" s="108">
        <v>0</v>
      </c>
      <c r="H32" s="108">
        <v>0</v>
      </c>
      <c r="I32" s="108">
        <v>0</v>
      </c>
      <c r="J32" s="108">
        <v>1600</v>
      </c>
      <c r="K32" s="109">
        <v>0.12</v>
      </c>
      <c r="L32" s="109">
        <v>0.46666666666666667</v>
      </c>
      <c r="M32" s="109">
        <v>9.88520848826876E-3</v>
      </c>
      <c r="N32" s="109">
        <v>1.3997079169644801E-3</v>
      </c>
      <c r="O32" s="108">
        <v>0</v>
      </c>
      <c r="P32" s="108">
        <v>0</v>
      </c>
      <c r="Q32" s="109">
        <v>0.63586157171466118</v>
      </c>
      <c r="R32" s="109" t="s">
        <v>443</v>
      </c>
      <c r="S32" s="108">
        <v>2054734</v>
      </c>
      <c r="T32" s="108">
        <v>246.14</v>
      </c>
      <c r="U32" s="108">
        <v>243.36</v>
      </c>
      <c r="V32" s="109">
        <v>13.725839802524984</v>
      </c>
      <c r="W32" s="110">
        <v>26</v>
      </c>
      <c r="X32" s="110" t="s">
        <v>443</v>
      </c>
      <c r="Y32" s="109">
        <v>0.30599999999999999</v>
      </c>
      <c r="Z32" s="108">
        <v>93</v>
      </c>
      <c r="AA32" s="108">
        <v>143</v>
      </c>
      <c r="AB32" s="110">
        <v>0.5</v>
      </c>
      <c r="AC32" s="109">
        <v>279.13935817999999</v>
      </c>
      <c r="AD32" s="110">
        <v>0.1</v>
      </c>
      <c r="AE32" s="109" t="s">
        <v>443</v>
      </c>
      <c r="AF32" s="109">
        <v>43.82</v>
      </c>
      <c r="AG32" s="108">
        <v>0</v>
      </c>
      <c r="AH32" s="108">
        <v>2500</v>
      </c>
      <c r="AI32" s="108">
        <v>0</v>
      </c>
      <c r="AJ32" s="108">
        <v>0</v>
      </c>
      <c r="AK32" s="108">
        <v>0</v>
      </c>
      <c r="AL32" s="108">
        <v>0</v>
      </c>
      <c r="AM32" s="108">
        <v>118</v>
      </c>
      <c r="AN32" s="110">
        <v>9.4</v>
      </c>
      <c r="AO32" s="110">
        <v>5.7</v>
      </c>
      <c r="AP32" s="110">
        <v>5.4</v>
      </c>
      <c r="AQ32" s="109">
        <v>3.65</v>
      </c>
      <c r="AR32" s="109">
        <v>0.12438298761844635</v>
      </c>
      <c r="AS32" s="108">
        <v>57</v>
      </c>
      <c r="AT32" s="110">
        <v>70.562560000000005</v>
      </c>
      <c r="AU32" s="109">
        <v>85.327789306640597</v>
      </c>
      <c r="AV32" s="109">
        <v>40.26</v>
      </c>
      <c r="AW32" s="109">
        <v>121.78970170976299</v>
      </c>
      <c r="AX32" s="108">
        <v>2400</v>
      </c>
      <c r="AY32" s="110">
        <v>72.221948999999995</v>
      </c>
      <c r="AZ32" s="110">
        <v>91.712029000000001</v>
      </c>
      <c r="BA32" s="108">
        <v>6492.0469999999996</v>
      </c>
      <c r="BB32" s="108">
        <v>503637</v>
      </c>
      <c r="BC32" s="108">
        <v>531046</v>
      </c>
      <c r="BD32" s="108">
        <v>4030</v>
      </c>
      <c r="BE32" s="108"/>
    </row>
    <row r="33" spans="1:57" x14ac:dyDescent="0.25">
      <c r="A33" s="133" t="s">
        <v>53</v>
      </c>
      <c r="B33" s="111" t="s">
        <v>52</v>
      </c>
      <c r="C33" s="108">
        <v>0</v>
      </c>
      <c r="D33" s="108">
        <v>0</v>
      </c>
      <c r="E33" s="108">
        <v>253641.10350000006</v>
      </c>
      <c r="F33" s="108">
        <v>0.03</v>
      </c>
      <c r="G33" s="108">
        <v>30135.023500000003</v>
      </c>
      <c r="H33" s="108">
        <v>516.11099999999999</v>
      </c>
      <c r="I33" s="108">
        <v>0</v>
      </c>
      <c r="J33" s="108">
        <v>262000</v>
      </c>
      <c r="K33" s="109">
        <v>0.16</v>
      </c>
      <c r="L33" s="109">
        <v>0</v>
      </c>
      <c r="M33" s="109">
        <v>0.114024274412828</v>
      </c>
      <c r="N33" s="109">
        <v>2.5374725920971199E-2</v>
      </c>
      <c r="O33" s="108">
        <v>3</v>
      </c>
      <c r="P33" s="108">
        <v>0</v>
      </c>
      <c r="Q33" s="109">
        <v>0.58401432027758926</v>
      </c>
      <c r="R33" s="109">
        <v>0.2111798</v>
      </c>
      <c r="S33" s="108">
        <v>26924270</v>
      </c>
      <c r="T33" s="108">
        <v>807.41</v>
      </c>
      <c r="U33" s="108">
        <v>805.14</v>
      </c>
      <c r="V33" s="109">
        <v>5.5619033448595072</v>
      </c>
      <c r="W33" s="110">
        <v>37.9</v>
      </c>
      <c r="X33" s="110">
        <v>29</v>
      </c>
      <c r="Y33" s="109">
        <v>0.16900000000000001</v>
      </c>
      <c r="Z33" s="108">
        <v>94</v>
      </c>
      <c r="AA33" s="108">
        <v>400</v>
      </c>
      <c r="AB33" s="110">
        <v>0.7</v>
      </c>
      <c r="AC33" s="109">
        <v>228.71151344</v>
      </c>
      <c r="AD33" s="110">
        <v>4</v>
      </c>
      <c r="AE33" s="109">
        <v>0.50463095482149156</v>
      </c>
      <c r="AF33" s="109">
        <v>31.82</v>
      </c>
      <c r="AG33" s="108">
        <v>26500</v>
      </c>
      <c r="AH33" s="108">
        <v>530450</v>
      </c>
      <c r="AI33" s="108">
        <v>0</v>
      </c>
      <c r="AJ33" s="108">
        <v>0</v>
      </c>
      <c r="AK33" s="108">
        <v>63</v>
      </c>
      <c r="AL33" s="108">
        <v>0</v>
      </c>
      <c r="AM33" s="108">
        <v>113</v>
      </c>
      <c r="AN33" s="110">
        <v>14.2</v>
      </c>
      <c r="AO33" s="110">
        <v>7.78</v>
      </c>
      <c r="AP33" s="110">
        <v>4.7</v>
      </c>
      <c r="AQ33" s="109">
        <v>2.2999999999999998</v>
      </c>
      <c r="AR33" s="109">
        <v>-0.92247426509857178</v>
      </c>
      <c r="AS33" s="108">
        <v>21</v>
      </c>
      <c r="AT33" s="110">
        <v>31.1</v>
      </c>
      <c r="AU33" s="109">
        <v>73.9000244140625</v>
      </c>
      <c r="AV33" s="109">
        <v>9</v>
      </c>
      <c r="AW33" s="109">
        <v>155.11150830041299</v>
      </c>
      <c r="AX33" s="108">
        <v>33000</v>
      </c>
      <c r="AY33" s="110">
        <v>42.428946699999997</v>
      </c>
      <c r="AZ33" s="110">
        <v>75.543033899999998</v>
      </c>
      <c r="BA33" s="108">
        <v>3476.5120000000002</v>
      </c>
      <c r="BB33" s="108">
        <v>15408270</v>
      </c>
      <c r="BC33" s="108">
        <v>15205539</v>
      </c>
      <c r="BD33" s="108">
        <v>176520</v>
      </c>
      <c r="BE33" s="108"/>
    </row>
    <row r="34" spans="1:57" x14ac:dyDescent="0.25">
      <c r="A34" s="133" t="s">
        <v>55</v>
      </c>
      <c r="B34" s="111" t="s">
        <v>54</v>
      </c>
      <c r="C34" s="108">
        <v>225.19368421052633</v>
      </c>
      <c r="D34" s="108">
        <v>0</v>
      </c>
      <c r="E34" s="108">
        <v>64476.222499999996</v>
      </c>
      <c r="F34" s="108">
        <v>0</v>
      </c>
      <c r="G34" s="108">
        <v>0</v>
      </c>
      <c r="H34" s="108">
        <v>0</v>
      </c>
      <c r="I34" s="108">
        <v>0</v>
      </c>
      <c r="J34" s="108">
        <v>7476</v>
      </c>
      <c r="K34" s="109">
        <v>0.12</v>
      </c>
      <c r="L34" s="109">
        <v>3.3333333333333333E-2</v>
      </c>
      <c r="M34" s="109">
        <v>0.72065354934062498</v>
      </c>
      <c r="N34" s="109">
        <v>2.0261640029539001E-2</v>
      </c>
      <c r="O34" s="108">
        <v>0</v>
      </c>
      <c r="P34" s="108">
        <v>1</v>
      </c>
      <c r="Q34" s="109">
        <v>0.50437667676485054</v>
      </c>
      <c r="R34" s="109">
        <v>0.26031300000000002</v>
      </c>
      <c r="S34" s="108">
        <v>250564763</v>
      </c>
      <c r="T34" s="108">
        <v>596.24</v>
      </c>
      <c r="U34" s="108">
        <v>745.8</v>
      </c>
      <c r="V34" s="109">
        <v>2.5476264399683113</v>
      </c>
      <c r="W34" s="110">
        <v>94.5</v>
      </c>
      <c r="X34" s="110">
        <v>16.600000000000001</v>
      </c>
      <c r="Y34" s="109">
        <v>7.6999999999999999E-2</v>
      </c>
      <c r="Z34" s="108">
        <v>80</v>
      </c>
      <c r="AA34" s="108">
        <v>235</v>
      </c>
      <c r="AB34" s="110">
        <v>4.3</v>
      </c>
      <c r="AC34" s="109">
        <v>138.43324741000001</v>
      </c>
      <c r="AD34" s="110">
        <v>103</v>
      </c>
      <c r="AE34" s="109">
        <v>0.62186741612385321</v>
      </c>
      <c r="AF34" s="109">
        <v>40.72</v>
      </c>
      <c r="AG34" s="108">
        <v>0</v>
      </c>
      <c r="AH34" s="108">
        <v>252056</v>
      </c>
      <c r="AI34" s="108">
        <v>30000</v>
      </c>
      <c r="AJ34" s="108">
        <v>0</v>
      </c>
      <c r="AK34" s="108">
        <v>312269</v>
      </c>
      <c r="AL34" s="108">
        <v>385</v>
      </c>
      <c r="AM34" s="108">
        <v>118</v>
      </c>
      <c r="AN34" s="110">
        <v>9.9</v>
      </c>
      <c r="AO34" s="110">
        <v>7.81</v>
      </c>
      <c r="AP34" s="110">
        <v>10</v>
      </c>
      <c r="AQ34" s="109">
        <v>3.9666666666666663</v>
      </c>
      <c r="AR34" s="109">
        <v>-0.86477208137512207</v>
      </c>
      <c r="AS34" s="108">
        <v>27</v>
      </c>
      <c r="AT34" s="110">
        <v>53.7</v>
      </c>
      <c r="AU34" s="109">
        <v>71.290504455566406</v>
      </c>
      <c r="AV34" s="109">
        <v>11</v>
      </c>
      <c r="AW34" s="109">
        <v>75.685133096497594</v>
      </c>
      <c r="AX34" s="108">
        <v>37000</v>
      </c>
      <c r="AY34" s="110">
        <v>45.801611200000004</v>
      </c>
      <c r="AZ34" s="110">
        <v>75.596047900000002</v>
      </c>
      <c r="BA34" s="108">
        <v>3082.0219999999999</v>
      </c>
      <c r="BB34" s="108">
        <v>22818632</v>
      </c>
      <c r="BC34" s="108">
        <v>20549221</v>
      </c>
      <c r="BD34" s="108">
        <v>472710</v>
      </c>
      <c r="BE34" s="108"/>
    </row>
    <row r="35" spans="1:57" x14ac:dyDescent="0.25">
      <c r="A35" s="133" t="s">
        <v>57</v>
      </c>
      <c r="B35" s="111" t="s">
        <v>56</v>
      </c>
      <c r="C35" s="108">
        <v>29268.322105263156</v>
      </c>
      <c r="D35" s="108">
        <v>147.9178947368421</v>
      </c>
      <c r="E35" s="108">
        <v>69755.971000000005</v>
      </c>
      <c r="F35" s="108">
        <v>98.98</v>
      </c>
      <c r="G35" s="108">
        <v>23783.811500000003</v>
      </c>
      <c r="H35" s="108">
        <v>736.17600000000004</v>
      </c>
      <c r="I35" s="108">
        <v>0</v>
      </c>
      <c r="J35" s="108">
        <v>0</v>
      </c>
      <c r="K35" s="109">
        <v>0</v>
      </c>
      <c r="L35" s="109">
        <v>0.16666666666666666</v>
      </c>
      <c r="M35" s="109">
        <v>6.3910944865237004E-2</v>
      </c>
      <c r="N35" s="109">
        <v>4.1303808167316901E-2</v>
      </c>
      <c r="O35" s="108">
        <v>0</v>
      </c>
      <c r="P35" s="108">
        <v>0</v>
      </c>
      <c r="Q35" s="109">
        <v>0.90185157524271875</v>
      </c>
      <c r="R35" s="109" t="s">
        <v>443</v>
      </c>
      <c r="S35" s="108">
        <v>0</v>
      </c>
      <c r="T35" s="108">
        <v>0</v>
      </c>
      <c r="U35" s="108">
        <v>0</v>
      </c>
      <c r="V35" s="109">
        <v>0</v>
      </c>
      <c r="W35" s="110">
        <v>5.2</v>
      </c>
      <c r="X35" s="110" t="s">
        <v>443</v>
      </c>
      <c r="Y35" s="109">
        <v>2.0680000000000001</v>
      </c>
      <c r="Z35" s="108">
        <v>95</v>
      </c>
      <c r="AA35" s="108">
        <v>5</v>
      </c>
      <c r="AB35" s="110">
        <v>0.3</v>
      </c>
      <c r="AC35" s="109">
        <v>4759.3148735100003</v>
      </c>
      <c r="AD35" s="110" t="s">
        <v>443</v>
      </c>
      <c r="AE35" s="109">
        <v>0.13557323422525835</v>
      </c>
      <c r="AF35" s="109">
        <v>33.68</v>
      </c>
      <c r="AG35" s="108">
        <v>100000</v>
      </c>
      <c r="AH35" s="108">
        <v>7504</v>
      </c>
      <c r="AI35" s="108">
        <v>0</v>
      </c>
      <c r="AJ35" s="108">
        <v>0</v>
      </c>
      <c r="AK35" s="108">
        <v>149163</v>
      </c>
      <c r="AL35" s="108">
        <v>0</v>
      </c>
      <c r="AM35" s="108">
        <v>145</v>
      </c>
      <c r="AN35" s="110">
        <v>4.9000000000000004</v>
      </c>
      <c r="AO35" s="110">
        <v>1.25</v>
      </c>
      <c r="AP35" s="110">
        <v>7.1</v>
      </c>
      <c r="AQ35" s="109">
        <v>3.8666666666666671</v>
      </c>
      <c r="AR35" s="109">
        <v>1.7713449001312256</v>
      </c>
      <c r="AS35" s="108">
        <v>81</v>
      </c>
      <c r="AT35" s="110">
        <v>100</v>
      </c>
      <c r="AU35" s="109" t="s">
        <v>443</v>
      </c>
      <c r="AV35" s="109">
        <v>87.12</v>
      </c>
      <c r="AW35" s="109">
        <v>82.984440248556993</v>
      </c>
      <c r="AX35" s="108">
        <v>1200000</v>
      </c>
      <c r="AY35" s="110">
        <v>99.818275200000002</v>
      </c>
      <c r="AZ35" s="110">
        <v>99.818275200000002</v>
      </c>
      <c r="BA35" s="108">
        <v>45722.970999999998</v>
      </c>
      <c r="BB35" s="108">
        <v>35540419</v>
      </c>
      <c r="BC35" s="108">
        <v>34568211</v>
      </c>
      <c r="BD35" s="108">
        <v>9093510</v>
      </c>
      <c r="BE35" s="108"/>
    </row>
    <row r="36" spans="1:57" x14ac:dyDescent="0.25">
      <c r="A36" s="133" t="s">
        <v>60</v>
      </c>
      <c r="B36" s="111" t="s">
        <v>59</v>
      </c>
      <c r="C36" s="108">
        <v>70.275789473684213</v>
      </c>
      <c r="D36" s="108">
        <v>0</v>
      </c>
      <c r="E36" s="108">
        <v>22284.331999999999</v>
      </c>
      <c r="F36" s="108">
        <v>0</v>
      </c>
      <c r="G36" s="108">
        <v>0</v>
      </c>
      <c r="H36" s="108">
        <v>0</v>
      </c>
      <c r="I36" s="108">
        <v>0</v>
      </c>
      <c r="J36" s="108">
        <v>0</v>
      </c>
      <c r="K36" s="109">
        <v>0</v>
      </c>
      <c r="L36" s="109">
        <v>0</v>
      </c>
      <c r="M36" s="109">
        <v>0.99467105210737905</v>
      </c>
      <c r="N36" s="109">
        <v>0.98888845082894095</v>
      </c>
      <c r="O36" s="108">
        <v>5</v>
      </c>
      <c r="P36" s="108">
        <v>0</v>
      </c>
      <c r="Q36" s="109">
        <v>0.34053067250130203</v>
      </c>
      <c r="R36" s="109">
        <v>0.42433470000000001</v>
      </c>
      <c r="S36" s="108">
        <v>949129596</v>
      </c>
      <c r="T36" s="108">
        <v>227.25</v>
      </c>
      <c r="U36" s="108">
        <v>189.17</v>
      </c>
      <c r="V36" s="109">
        <v>12.207043543297802</v>
      </c>
      <c r="W36" s="110">
        <v>139.19999999999999</v>
      </c>
      <c r="X36" s="110">
        <v>28</v>
      </c>
      <c r="Y36" s="109">
        <v>4.8000000000000001E-2</v>
      </c>
      <c r="Z36" s="108">
        <v>49</v>
      </c>
      <c r="AA36" s="108">
        <v>359</v>
      </c>
      <c r="AB36" s="110">
        <v>3.8</v>
      </c>
      <c r="AC36" s="109">
        <v>23.646028820000002</v>
      </c>
      <c r="AD36" s="110">
        <v>98</v>
      </c>
      <c r="AE36" s="109">
        <v>0.65387853213140601</v>
      </c>
      <c r="AF36" s="109">
        <v>56.3</v>
      </c>
      <c r="AG36" s="108">
        <v>8807</v>
      </c>
      <c r="AH36" s="108">
        <v>0</v>
      </c>
      <c r="AI36" s="108">
        <v>0</v>
      </c>
      <c r="AJ36" s="108">
        <v>369500</v>
      </c>
      <c r="AK36" s="108">
        <v>7694</v>
      </c>
      <c r="AL36" s="108">
        <v>0</v>
      </c>
      <c r="AM36" s="108">
        <v>87</v>
      </c>
      <c r="AN36" s="110">
        <v>47.7</v>
      </c>
      <c r="AO36" s="110" t="s">
        <v>443</v>
      </c>
      <c r="AP36" s="110" t="s">
        <v>443</v>
      </c>
      <c r="AQ36" s="109" t="s">
        <v>443</v>
      </c>
      <c r="AR36" s="109">
        <v>-1.7808928489685059</v>
      </c>
      <c r="AS36" s="108">
        <v>24</v>
      </c>
      <c r="AT36" s="110">
        <v>10.8</v>
      </c>
      <c r="AU36" s="109">
        <v>36.752609252929702</v>
      </c>
      <c r="AV36" s="109">
        <v>4.03</v>
      </c>
      <c r="AW36" s="109">
        <v>31.359871298816401</v>
      </c>
      <c r="AX36" s="108">
        <v>30000</v>
      </c>
      <c r="AY36" s="110">
        <v>21.792090999999999</v>
      </c>
      <c r="AZ36" s="110">
        <v>68.455441699999994</v>
      </c>
      <c r="BA36" s="108">
        <v>634.88499999999999</v>
      </c>
      <c r="BB36" s="108">
        <v>4709203</v>
      </c>
      <c r="BC36" s="108">
        <v>5166510</v>
      </c>
      <c r="BD36" s="108">
        <v>622980</v>
      </c>
      <c r="BE36" s="108"/>
    </row>
    <row r="37" spans="1:57" x14ac:dyDescent="0.25">
      <c r="A37" s="133" t="s">
        <v>62</v>
      </c>
      <c r="B37" s="111" t="s">
        <v>61</v>
      </c>
      <c r="C37" s="108">
        <v>0</v>
      </c>
      <c r="D37" s="108">
        <v>0</v>
      </c>
      <c r="E37" s="108">
        <v>63857.011500000001</v>
      </c>
      <c r="F37" s="108">
        <v>0</v>
      </c>
      <c r="G37" s="108">
        <v>0</v>
      </c>
      <c r="H37" s="108">
        <v>0</v>
      </c>
      <c r="I37" s="108">
        <v>0</v>
      </c>
      <c r="J37" s="108">
        <v>122240</v>
      </c>
      <c r="K37" s="109">
        <v>0.16</v>
      </c>
      <c r="L37" s="109">
        <v>0.1</v>
      </c>
      <c r="M37" s="109">
        <v>0.58170113868079798</v>
      </c>
      <c r="N37" s="109">
        <v>6.2961225187909295E-2</v>
      </c>
      <c r="O37" s="108">
        <v>3</v>
      </c>
      <c r="P37" s="108">
        <v>0</v>
      </c>
      <c r="Q37" s="109">
        <v>0.37242434514571243</v>
      </c>
      <c r="R37" s="109" t="s">
        <v>443</v>
      </c>
      <c r="S37" s="108">
        <v>867318089</v>
      </c>
      <c r="T37" s="108">
        <v>478.59</v>
      </c>
      <c r="U37" s="108">
        <v>400.03</v>
      </c>
      <c r="V37" s="109">
        <v>3.2311368365750361</v>
      </c>
      <c r="W37" s="110">
        <v>147.5</v>
      </c>
      <c r="X37" s="110">
        <v>33.9</v>
      </c>
      <c r="Y37" s="109" t="s">
        <v>443</v>
      </c>
      <c r="Z37" s="108">
        <v>54</v>
      </c>
      <c r="AA37" s="108">
        <v>151</v>
      </c>
      <c r="AB37" s="110">
        <v>2.5</v>
      </c>
      <c r="AC37" s="109">
        <v>74.008466069999997</v>
      </c>
      <c r="AD37" s="110">
        <v>181</v>
      </c>
      <c r="AE37" s="109">
        <v>0.70726663629031794</v>
      </c>
      <c r="AF37" s="109">
        <v>43.3</v>
      </c>
      <c r="AG37" s="108">
        <v>1600000</v>
      </c>
      <c r="AH37" s="108">
        <v>0</v>
      </c>
      <c r="AI37" s="108">
        <v>0</v>
      </c>
      <c r="AJ37" s="108">
        <v>111500</v>
      </c>
      <c r="AK37" s="108">
        <v>465590</v>
      </c>
      <c r="AL37" s="108">
        <v>370</v>
      </c>
      <c r="AM37" s="108">
        <v>103</v>
      </c>
      <c r="AN37" s="110">
        <v>34.4</v>
      </c>
      <c r="AO37" s="110">
        <v>8.0299999999999994</v>
      </c>
      <c r="AP37" s="110" t="s">
        <v>443</v>
      </c>
      <c r="AQ37" s="109" t="s">
        <v>443</v>
      </c>
      <c r="AR37" s="109">
        <v>-1.4959820508956909</v>
      </c>
      <c r="AS37" s="108">
        <v>22</v>
      </c>
      <c r="AT37" s="110">
        <v>6.4</v>
      </c>
      <c r="AU37" s="109">
        <v>37.267051696777301</v>
      </c>
      <c r="AV37" s="109">
        <v>2.5</v>
      </c>
      <c r="AW37" s="109">
        <v>39.750979967975503</v>
      </c>
      <c r="AX37" s="108">
        <v>31000</v>
      </c>
      <c r="AY37" s="110">
        <v>12.0801433</v>
      </c>
      <c r="AZ37" s="110">
        <v>50.828925499999997</v>
      </c>
      <c r="BA37" s="108">
        <v>2771.6089999999999</v>
      </c>
      <c r="BB37" s="108">
        <v>13211146</v>
      </c>
      <c r="BC37" s="108">
        <v>11193452</v>
      </c>
      <c r="BD37" s="108">
        <v>1259200</v>
      </c>
      <c r="BE37" s="108"/>
    </row>
    <row r="38" spans="1:57" x14ac:dyDescent="0.25">
      <c r="A38" s="133" t="s">
        <v>64</v>
      </c>
      <c r="B38" s="111" t="s">
        <v>63</v>
      </c>
      <c r="C38" s="108">
        <v>35250.362105263157</v>
      </c>
      <c r="D38" s="108">
        <v>25457.452631578948</v>
      </c>
      <c r="E38" s="108">
        <v>58253.499500000005</v>
      </c>
      <c r="F38" s="108">
        <v>878.16800000000001</v>
      </c>
      <c r="G38" s="108">
        <v>0</v>
      </c>
      <c r="H38" s="108">
        <v>0</v>
      </c>
      <c r="I38" s="108">
        <v>0</v>
      </c>
      <c r="J38" s="108">
        <v>0</v>
      </c>
      <c r="K38" s="109">
        <v>0.04</v>
      </c>
      <c r="L38" s="109">
        <v>0</v>
      </c>
      <c r="M38" s="109">
        <v>2.3330493830391399E-2</v>
      </c>
      <c r="N38" s="109">
        <v>2.7733057365545401E-2</v>
      </c>
      <c r="O38" s="108">
        <v>0</v>
      </c>
      <c r="P38" s="108">
        <v>3</v>
      </c>
      <c r="Q38" s="109">
        <v>0.82158388980274166</v>
      </c>
      <c r="R38" s="109" t="s">
        <v>443</v>
      </c>
      <c r="S38" s="108">
        <v>2976238</v>
      </c>
      <c r="T38" s="108">
        <v>125.51</v>
      </c>
      <c r="U38" s="108">
        <v>78.64</v>
      </c>
      <c r="V38" s="109">
        <v>2.9528520851588625E-2</v>
      </c>
      <c r="W38" s="110">
        <v>8.1999999999999993</v>
      </c>
      <c r="X38" s="110">
        <v>0.5</v>
      </c>
      <c r="Y38" s="109">
        <v>1.026</v>
      </c>
      <c r="Z38" s="108">
        <v>94</v>
      </c>
      <c r="AA38" s="108">
        <v>16</v>
      </c>
      <c r="AB38" s="110">
        <v>0.3</v>
      </c>
      <c r="AC38" s="109">
        <v>1677.5977515</v>
      </c>
      <c r="AD38" s="110" t="s">
        <v>443</v>
      </c>
      <c r="AE38" s="109">
        <v>0.35528671429955128</v>
      </c>
      <c r="AF38" s="109">
        <v>50.84</v>
      </c>
      <c r="AG38" s="108">
        <v>0</v>
      </c>
      <c r="AH38" s="108">
        <v>526394</v>
      </c>
      <c r="AI38" s="108">
        <v>214036</v>
      </c>
      <c r="AJ38" s="108">
        <v>0</v>
      </c>
      <c r="AK38" s="108">
        <v>1773</v>
      </c>
      <c r="AL38" s="108">
        <v>0</v>
      </c>
      <c r="AM38" s="108">
        <v>127</v>
      </c>
      <c r="AN38" s="110">
        <v>4.9000000000000004</v>
      </c>
      <c r="AO38" s="110">
        <v>2.62</v>
      </c>
      <c r="AP38" s="110">
        <v>7.4</v>
      </c>
      <c r="AQ38" s="109">
        <v>3.7166666666666672</v>
      </c>
      <c r="AR38" s="109">
        <v>1.245018482208252</v>
      </c>
      <c r="AS38" s="108">
        <v>73</v>
      </c>
      <c r="AT38" s="110">
        <v>99.6</v>
      </c>
      <c r="AU38" s="109">
        <v>98.553672790527301</v>
      </c>
      <c r="AV38" s="109">
        <v>72.349999999999994</v>
      </c>
      <c r="AW38" s="109">
        <v>133.25562876138599</v>
      </c>
      <c r="AX38" s="108">
        <v>150000</v>
      </c>
      <c r="AY38" s="110">
        <v>99.050801100000001</v>
      </c>
      <c r="AZ38" s="110">
        <v>98.996890300000004</v>
      </c>
      <c r="BA38" s="108">
        <v>23556.26</v>
      </c>
      <c r="BB38" s="108">
        <v>17772871</v>
      </c>
      <c r="BC38" s="108">
        <v>17216945</v>
      </c>
      <c r="BD38" s="108">
        <v>743532</v>
      </c>
      <c r="BE38" s="108"/>
    </row>
    <row r="39" spans="1:57" x14ac:dyDescent="0.25">
      <c r="A39" s="133" t="s">
        <v>376</v>
      </c>
      <c r="B39" s="111" t="s">
        <v>65</v>
      </c>
      <c r="C39" s="108">
        <v>827465.49684210529</v>
      </c>
      <c r="D39" s="108">
        <v>159947.78105263159</v>
      </c>
      <c r="E39" s="108">
        <v>6006300.7409999995</v>
      </c>
      <c r="F39" s="108">
        <v>8303.9920000000002</v>
      </c>
      <c r="G39" s="108">
        <v>9763740.1789999995</v>
      </c>
      <c r="H39" s="108">
        <v>2827832.3470000001</v>
      </c>
      <c r="I39" s="108">
        <v>16716.732</v>
      </c>
      <c r="J39" s="108">
        <v>17710960</v>
      </c>
      <c r="K39" s="109">
        <v>1.08</v>
      </c>
      <c r="L39" s="109">
        <v>0</v>
      </c>
      <c r="M39" s="109">
        <v>0.47175194885224397</v>
      </c>
      <c r="N39" s="109">
        <v>0.52181945044544897</v>
      </c>
      <c r="O39" s="108">
        <v>0</v>
      </c>
      <c r="P39" s="108">
        <v>3</v>
      </c>
      <c r="Q39" s="109">
        <v>0.71908060681714192</v>
      </c>
      <c r="R39" s="109">
        <v>2.596E-2</v>
      </c>
      <c r="S39" s="108">
        <v>2968428</v>
      </c>
      <c r="T39" s="108">
        <v>-194.13</v>
      </c>
      <c r="U39" s="108">
        <v>0</v>
      </c>
      <c r="V39" s="109">
        <v>-6.892010442534964E-3</v>
      </c>
      <c r="W39" s="110">
        <v>12.7</v>
      </c>
      <c r="X39" s="110">
        <v>3.4</v>
      </c>
      <c r="Y39" s="109">
        <v>1.94</v>
      </c>
      <c r="Z39" s="108">
        <v>99</v>
      </c>
      <c r="AA39" s="108">
        <v>70</v>
      </c>
      <c r="AB39" s="110">
        <v>0.1</v>
      </c>
      <c r="AC39" s="109">
        <v>645.63036626999997</v>
      </c>
      <c r="AD39" s="110">
        <v>0.1</v>
      </c>
      <c r="AE39" s="109">
        <v>0.20179391344949826</v>
      </c>
      <c r="AF39" s="109">
        <v>37.012075171300403</v>
      </c>
      <c r="AG39" s="108">
        <v>19364255</v>
      </c>
      <c r="AH39" s="108">
        <v>64955274</v>
      </c>
      <c r="AI39" s="108">
        <v>1269843</v>
      </c>
      <c r="AJ39" s="108">
        <v>0</v>
      </c>
      <c r="AK39" s="108">
        <v>301052</v>
      </c>
      <c r="AL39" s="108">
        <v>0</v>
      </c>
      <c r="AM39" s="108">
        <v>129</v>
      </c>
      <c r="AN39" s="110">
        <v>9.3000000000000007</v>
      </c>
      <c r="AO39" s="110">
        <v>3.25</v>
      </c>
      <c r="AP39" s="110">
        <v>8.1</v>
      </c>
      <c r="AQ39" s="109">
        <v>4</v>
      </c>
      <c r="AR39" s="109">
        <v>-2.9264414682984352E-2</v>
      </c>
      <c r="AS39" s="108">
        <v>36</v>
      </c>
      <c r="AT39" s="110">
        <v>100</v>
      </c>
      <c r="AU39" s="109">
        <v>95.124473571777301</v>
      </c>
      <c r="AV39" s="109">
        <v>49.3</v>
      </c>
      <c r="AW39" s="109">
        <v>92.273490822718898</v>
      </c>
      <c r="AX39" s="108">
        <v>1000000</v>
      </c>
      <c r="AY39" s="110">
        <v>76.465871500000006</v>
      </c>
      <c r="AZ39" s="110">
        <v>95.493212299999996</v>
      </c>
      <c r="BA39" s="108">
        <v>13801.065000000001</v>
      </c>
      <c r="BB39" s="108">
        <v>1364270000</v>
      </c>
      <c r="BC39" s="108">
        <v>1349588838</v>
      </c>
      <c r="BD39" s="108">
        <v>9327489.9000000004</v>
      </c>
      <c r="BE39" s="108"/>
    </row>
    <row r="40" spans="1:57" x14ac:dyDescent="0.25">
      <c r="A40" s="133" t="s">
        <v>67</v>
      </c>
      <c r="B40" s="111" t="s">
        <v>66</v>
      </c>
      <c r="C40" s="108">
        <v>92258.981052631585</v>
      </c>
      <c r="D40" s="108">
        <v>2240.5747368421053</v>
      </c>
      <c r="E40" s="108">
        <v>178893.35850000003</v>
      </c>
      <c r="F40" s="108">
        <v>659.76800000000003</v>
      </c>
      <c r="G40" s="108">
        <v>14067.6805</v>
      </c>
      <c r="H40" s="108">
        <v>69.536500000000004</v>
      </c>
      <c r="I40" s="108">
        <v>0.67599999999999993</v>
      </c>
      <c r="J40" s="108">
        <v>4000</v>
      </c>
      <c r="K40" s="109">
        <v>0.04</v>
      </c>
      <c r="L40" s="109">
        <v>0</v>
      </c>
      <c r="M40" s="109">
        <v>0.24642345808402699</v>
      </c>
      <c r="N40" s="109">
        <v>0.129704769292116</v>
      </c>
      <c r="O40" s="108">
        <v>0</v>
      </c>
      <c r="P40" s="108">
        <v>4</v>
      </c>
      <c r="Q40" s="109">
        <v>0.71073378295786349</v>
      </c>
      <c r="R40" s="109">
        <v>3.2123899999999997E-2</v>
      </c>
      <c r="S40" s="108">
        <v>192770058</v>
      </c>
      <c r="T40" s="108">
        <v>764.47</v>
      </c>
      <c r="U40" s="108">
        <v>851.47</v>
      </c>
      <c r="V40" s="109">
        <v>0.23286771954899232</v>
      </c>
      <c r="W40" s="110">
        <v>16.899999999999999</v>
      </c>
      <c r="X40" s="110">
        <v>3.4</v>
      </c>
      <c r="Y40" s="109">
        <v>1.4710000000000001</v>
      </c>
      <c r="Z40" s="108">
        <v>91</v>
      </c>
      <c r="AA40" s="108">
        <v>32</v>
      </c>
      <c r="AB40" s="110">
        <v>0.5</v>
      </c>
      <c r="AC40" s="109">
        <v>842.69936049</v>
      </c>
      <c r="AD40" s="110">
        <v>0.1</v>
      </c>
      <c r="AE40" s="109">
        <v>0.45975461389347305</v>
      </c>
      <c r="AF40" s="109">
        <v>53.53</v>
      </c>
      <c r="AG40" s="108">
        <v>12015</v>
      </c>
      <c r="AH40" s="108">
        <v>72232</v>
      </c>
      <c r="AI40" s="108">
        <v>938</v>
      </c>
      <c r="AJ40" s="108">
        <v>6044200</v>
      </c>
      <c r="AK40" s="108">
        <v>213</v>
      </c>
      <c r="AL40" s="108">
        <v>6</v>
      </c>
      <c r="AM40" s="108">
        <v>122</v>
      </c>
      <c r="AN40" s="110">
        <v>8.8000000000000007</v>
      </c>
      <c r="AO40" s="110">
        <v>2.74</v>
      </c>
      <c r="AP40" s="110">
        <v>4.5</v>
      </c>
      <c r="AQ40" s="109">
        <v>3.7833333333333328</v>
      </c>
      <c r="AR40" s="109">
        <v>4.2561005800962448E-2</v>
      </c>
      <c r="AS40" s="108">
        <v>37</v>
      </c>
      <c r="AT40" s="110">
        <v>97</v>
      </c>
      <c r="AU40" s="109">
        <v>93.580535888671903</v>
      </c>
      <c r="AV40" s="109">
        <v>52.57</v>
      </c>
      <c r="AW40" s="109">
        <v>113.082075334767</v>
      </c>
      <c r="AX40" s="108">
        <v>120000</v>
      </c>
      <c r="AY40" s="110">
        <v>81.0978463</v>
      </c>
      <c r="AZ40" s="110">
        <v>91.404130699999996</v>
      </c>
      <c r="BA40" s="108">
        <v>13850.986000000001</v>
      </c>
      <c r="BB40" s="108">
        <v>48929706</v>
      </c>
      <c r="BC40" s="108">
        <v>45745783</v>
      </c>
      <c r="BD40" s="108">
        <v>1109500</v>
      </c>
      <c r="BE40" s="108"/>
    </row>
    <row r="41" spans="1:57" x14ac:dyDescent="0.25">
      <c r="A41" s="133" t="s">
        <v>69</v>
      </c>
      <c r="B41" s="111" t="s">
        <v>68</v>
      </c>
      <c r="C41" s="108">
        <v>0</v>
      </c>
      <c r="D41" s="108">
        <v>0</v>
      </c>
      <c r="E41" s="108" t="s">
        <v>443</v>
      </c>
      <c r="F41" s="108">
        <v>0</v>
      </c>
      <c r="G41" s="108">
        <v>7367.6319999999996</v>
      </c>
      <c r="H41" s="108">
        <v>914.077</v>
      </c>
      <c r="I41" s="108">
        <v>0</v>
      </c>
      <c r="J41" s="108">
        <v>0</v>
      </c>
      <c r="K41" s="109">
        <v>0</v>
      </c>
      <c r="L41" s="109">
        <v>6.6666666666666666E-2</v>
      </c>
      <c r="M41" s="109">
        <v>2.3501975369082901E-2</v>
      </c>
      <c r="N41" s="109">
        <v>6.2230595466865096E-4</v>
      </c>
      <c r="O41" s="108">
        <v>0</v>
      </c>
      <c r="P41" s="108">
        <v>0</v>
      </c>
      <c r="Q41" s="109">
        <v>0.48770254969134724</v>
      </c>
      <c r="R41" s="109" t="s">
        <v>443</v>
      </c>
      <c r="S41" s="108">
        <v>1251828</v>
      </c>
      <c r="T41" s="108">
        <v>68.67</v>
      </c>
      <c r="U41" s="108">
        <v>79.010000000000005</v>
      </c>
      <c r="V41" s="109">
        <v>13.264461294729186</v>
      </c>
      <c r="W41" s="110">
        <v>77.900000000000006</v>
      </c>
      <c r="X41" s="110" t="s">
        <v>443</v>
      </c>
      <c r="Y41" s="109" t="s">
        <v>443</v>
      </c>
      <c r="Z41" s="108">
        <v>80</v>
      </c>
      <c r="AA41" s="108">
        <v>34</v>
      </c>
      <c r="AB41" s="110">
        <v>2.1</v>
      </c>
      <c r="AC41" s="109">
        <v>89.743567830000003</v>
      </c>
      <c r="AD41" s="110">
        <v>98</v>
      </c>
      <c r="AE41" s="109" t="s">
        <v>443</v>
      </c>
      <c r="AF41" s="109">
        <v>64.3</v>
      </c>
      <c r="AG41" s="108">
        <v>0</v>
      </c>
      <c r="AH41" s="108">
        <v>19511</v>
      </c>
      <c r="AI41" s="108">
        <v>0</v>
      </c>
      <c r="AJ41" s="108">
        <v>0</v>
      </c>
      <c r="AK41" s="108">
        <v>0</v>
      </c>
      <c r="AL41" s="108">
        <v>0</v>
      </c>
      <c r="AM41" s="108">
        <v>78</v>
      </c>
      <c r="AN41" s="110">
        <v>4.9000000000000004</v>
      </c>
      <c r="AO41" s="110" t="s">
        <v>443</v>
      </c>
      <c r="AP41" s="110" t="s">
        <v>443</v>
      </c>
      <c r="AQ41" s="109">
        <v>1.9</v>
      </c>
      <c r="AR41" s="109">
        <v>-1.435276985168457</v>
      </c>
      <c r="AS41" s="108">
        <v>26</v>
      </c>
      <c r="AT41" s="110">
        <v>69.3</v>
      </c>
      <c r="AU41" s="109">
        <v>75.939750671386705</v>
      </c>
      <c r="AV41" s="109">
        <v>6.98</v>
      </c>
      <c r="AW41" s="109">
        <v>50.901203820115398</v>
      </c>
      <c r="AX41" s="108">
        <v>690</v>
      </c>
      <c r="AY41" s="110">
        <v>35.818730500000001</v>
      </c>
      <c r="AZ41" s="110">
        <v>90.116848300000001</v>
      </c>
      <c r="BA41" s="108">
        <v>1569.8430000000001</v>
      </c>
      <c r="BB41" s="108">
        <v>752438</v>
      </c>
      <c r="BC41" s="108">
        <v>752288</v>
      </c>
      <c r="BD41" s="108">
        <v>1861</v>
      </c>
      <c r="BE41" s="108"/>
    </row>
    <row r="42" spans="1:57" x14ac:dyDescent="0.25">
      <c r="A42" s="133" t="s">
        <v>374</v>
      </c>
      <c r="B42" s="111" t="s">
        <v>71</v>
      </c>
      <c r="C42" s="108">
        <v>342.01263157894738</v>
      </c>
      <c r="D42" s="108">
        <v>0</v>
      </c>
      <c r="E42" s="108">
        <v>27932.190500000001</v>
      </c>
      <c r="F42" s="108">
        <v>0</v>
      </c>
      <c r="G42" s="108">
        <v>0</v>
      </c>
      <c r="H42" s="108">
        <v>0</v>
      </c>
      <c r="I42" s="108">
        <v>0</v>
      </c>
      <c r="J42" s="108">
        <v>0</v>
      </c>
      <c r="K42" s="109">
        <v>0</v>
      </c>
      <c r="L42" s="109">
        <v>0</v>
      </c>
      <c r="M42" s="109">
        <v>5.25975722082756E-2</v>
      </c>
      <c r="N42" s="109">
        <v>9.0831273309761196E-3</v>
      </c>
      <c r="O42" s="108">
        <v>0</v>
      </c>
      <c r="P42" s="108">
        <v>0</v>
      </c>
      <c r="Q42" s="109">
        <v>0.56409085095548617</v>
      </c>
      <c r="R42" s="109">
        <v>0.19247069999999999</v>
      </c>
      <c r="S42" s="108">
        <v>10890775</v>
      </c>
      <c r="T42" s="108">
        <v>138.6</v>
      </c>
      <c r="U42" s="108">
        <v>150.41</v>
      </c>
      <c r="V42" s="109">
        <v>1.3612801023297532</v>
      </c>
      <c r="W42" s="110">
        <v>49.1</v>
      </c>
      <c r="X42" s="110">
        <v>11.8</v>
      </c>
      <c r="Y42" s="109">
        <v>9.5000000000000001E-2</v>
      </c>
      <c r="Z42" s="108">
        <v>80</v>
      </c>
      <c r="AA42" s="108">
        <v>382</v>
      </c>
      <c r="AB42" s="110">
        <v>2.5</v>
      </c>
      <c r="AC42" s="109">
        <v>241.7645565</v>
      </c>
      <c r="AD42" s="110">
        <v>120</v>
      </c>
      <c r="AE42" s="109">
        <v>0.61665871989922749</v>
      </c>
      <c r="AF42" s="109">
        <v>40.17</v>
      </c>
      <c r="AG42" s="108">
        <v>0</v>
      </c>
      <c r="AH42" s="108">
        <v>0</v>
      </c>
      <c r="AI42" s="108">
        <v>0</v>
      </c>
      <c r="AJ42" s="108">
        <v>7800</v>
      </c>
      <c r="AK42" s="108">
        <v>63031</v>
      </c>
      <c r="AL42" s="108">
        <v>14</v>
      </c>
      <c r="AM42" s="108">
        <v>97</v>
      </c>
      <c r="AN42" s="110">
        <v>30.5</v>
      </c>
      <c r="AO42" s="110">
        <v>6.29</v>
      </c>
      <c r="AP42" s="110">
        <v>18.8</v>
      </c>
      <c r="AQ42" s="109" t="s">
        <v>443</v>
      </c>
      <c r="AR42" s="109">
        <v>-1.2225868701934814</v>
      </c>
      <c r="AS42" s="108">
        <v>23</v>
      </c>
      <c r="AT42" s="110">
        <v>41.6</v>
      </c>
      <c r="AU42" s="109">
        <v>79.311172485351605</v>
      </c>
      <c r="AV42" s="109">
        <v>7.11</v>
      </c>
      <c r="AW42" s="109">
        <v>108.149574188884</v>
      </c>
      <c r="AX42" s="108">
        <v>5900</v>
      </c>
      <c r="AY42" s="110">
        <v>15.0092847</v>
      </c>
      <c r="AZ42" s="110">
        <v>76.495919000000001</v>
      </c>
      <c r="BA42" s="108">
        <v>6809.2060000000001</v>
      </c>
      <c r="BB42" s="108">
        <v>4558594</v>
      </c>
      <c r="BC42" s="108">
        <v>4492689</v>
      </c>
      <c r="BD42" s="108">
        <v>341500</v>
      </c>
      <c r="BE42" s="108"/>
    </row>
    <row r="43" spans="1:57" x14ac:dyDescent="0.25">
      <c r="A43" s="133" t="s">
        <v>881</v>
      </c>
      <c r="B43" s="111" t="s">
        <v>70</v>
      </c>
      <c r="C43" s="108">
        <v>32109.044210526317</v>
      </c>
      <c r="D43" s="108">
        <v>0</v>
      </c>
      <c r="E43" s="108">
        <v>331443.83650000003</v>
      </c>
      <c r="F43" s="108">
        <v>0</v>
      </c>
      <c r="G43" s="108">
        <v>0</v>
      </c>
      <c r="H43" s="108">
        <v>0</v>
      </c>
      <c r="I43" s="108">
        <v>0</v>
      </c>
      <c r="J43" s="108">
        <v>0</v>
      </c>
      <c r="K43" s="109">
        <v>0</v>
      </c>
      <c r="L43" s="109">
        <v>0</v>
      </c>
      <c r="M43" s="109">
        <v>0.94967255753306201</v>
      </c>
      <c r="N43" s="109">
        <v>0.84432528213859603</v>
      </c>
      <c r="O43" s="108">
        <v>2</v>
      </c>
      <c r="P43" s="108">
        <v>4</v>
      </c>
      <c r="Q43" s="109">
        <v>0.33792007285941661</v>
      </c>
      <c r="R43" s="109">
        <v>0.3993467</v>
      </c>
      <c r="S43" s="108">
        <v>1558140443</v>
      </c>
      <c r="T43" s="108">
        <v>2859.38</v>
      </c>
      <c r="U43" s="108">
        <v>2527.71</v>
      </c>
      <c r="V43" s="109">
        <v>9.4551367014100212</v>
      </c>
      <c r="W43" s="110">
        <v>118.5</v>
      </c>
      <c r="X43" s="110">
        <v>23.4</v>
      </c>
      <c r="Y43" s="109" t="s">
        <v>443</v>
      </c>
      <c r="Z43" s="108">
        <v>77</v>
      </c>
      <c r="AA43" s="108">
        <v>326</v>
      </c>
      <c r="AB43" s="110">
        <v>1.1000000000000001</v>
      </c>
      <c r="AC43" s="109">
        <v>26.191440109999998</v>
      </c>
      <c r="AD43" s="110">
        <v>156</v>
      </c>
      <c r="AE43" s="109">
        <v>0.66900000000000004</v>
      </c>
      <c r="AF43" s="109">
        <v>44.43</v>
      </c>
      <c r="AG43" s="108">
        <v>0</v>
      </c>
      <c r="AH43" s="108">
        <v>4767</v>
      </c>
      <c r="AI43" s="108">
        <v>0</v>
      </c>
      <c r="AJ43" s="108">
        <v>2857400</v>
      </c>
      <c r="AK43" s="108">
        <v>148784</v>
      </c>
      <c r="AL43" s="108">
        <v>25150</v>
      </c>
      <c r="AM43" s="108">
        <v>87</v>
      </c>
      <c r="AN43" s="110">
        <v>47.7</v>
      </c>
      <c r="AO43" s="110" t="s">
        <v>443</v>
      </c>
      <c r="AP43" s="110" t="s">
        <v>443</v>
      </c>
      <c r="AQ43" s="109">
        <v>2</v>
      </c>
      <c r="AR43" s="109">
        <v>-1.5920511484146118</v>
      </c>
      <c r="AS43" s="108">
        <v>22</v>
      </c>
      <c r="AT43" s="110">
        <v>16.399999999999999</v>
      </c>
      <c r="AU43" s="109">
        <v>61.205543518066399</v>
      </c>
      <c r="AV43" s="109">
        <v>3</v>
      </c>
      <c r="AW43" s="109">
        <v>53.493216375439303</v>
      </c>
      <c r="AX43" s="108">
        <v>180000</v>
      </c>
      <c r="AY43" s="110">
        <v>28.651403999999999</v>
      </c>
      <c r="AZ43" s="110">
        <v>52.409114799999998</v>
      </c>
      <c r="BA43" s="108">
        <v>752.62199999999996</v>
      </c>
      <c r="BB43" s="108">
        <v>69360118</v>
      </c>
      <c r="BC43" s="108">
        <v>75507308</v>
      </c>
      <c r="BD43" s="108">
        <v>2267050</v>
      </c>
      <c r="BE43" s="108"/>
    </row>
    <row r="44" spans="1:57" x14ac:dyDescent="0.25">
      <c r="A44" s="133" t="s">
        <v>73</v>
      </c>
      <c r="B44" s="111" t="s">
        <v>72</v>
      </c>
      <c r="C44" s="108">
        <v>9508.0336842105262</v>
      </c>
      <c r="D44" s="108">
        <v>9459.1663157894745</v>
      </c>
      <c r="E44" s="108">
        <v>8218.3279999999995</v>
      </c>
      <c r="F44" s="108">
        <v>211.10400000000001</v>
      </c>
      <c r="G44" s="108">
        <v>2259.9855000000002</v>
      </c>
      <c r="H44" s="108">
        <v>0</v>
      </c>
      <c r="I44" s="108">
        <v>0</v>
      </c>
      <c r="J44" s="108">
        <v>0</v>
      </c>
      <c r="K44" s="109">
        <v>0.08</v>
      </c>
      <c r="L44" s="109">
        <v>0</v>
      </c>
      <c r="M44" s="109">
        <v>2.6249604904456499E-2</v>
      </c>
      <c r="N44" s="109">
        <v>1.05167652480381E-2</v>
      </c>
      <c r="O44" s="108">
        <v>0</v>
      </c>
      <c r="P44" s="108">
        <v>0</v>
      </c>
      <c r="Q44" s="109">
        <v>0.76253725589407095</v>
      </c>
      <c r="R44" s="109" t="s">
        <v>443</v>
      </c>
      <c r="S44" s="108">
        <v>3240814</v>
      </c>
      <c r="T44" s="108">
        <v>32.700000000000003</v>
      </c>
      <c r="U44" s="108">
        <v>37.770000000000003</v>
      </c>
      <c r="V44" s="109">
        <v>7.9026690817246892E-2</v>
      </c>
      <c r="W44" s="110">
        <v>9.6</v>
      </c>
      <c r="X44" s="110">
        <v>1.1000000000000001</v>
      </c>
      <c r="Y44" s="109">
        <v>1.113</v>
      </c>
      <c r="Z44" s="108">
        <v>95</v>
      </c>
      <c r="AA44" s="108">
        <v>11</v>
      </c>
      <c r="AB44" s="110">
        <v>0.2</v>
      </c>
      <c r="AC44" s="109">
        <v>1369.03472683</v>
      </c>
      <c r="AD44" s="110">
        <v>0</v>
      </c>
      <c r="AE44" s="109">
        <v>0.34420142592838077</v>
      </c>
      <c r="AF44" s="109">
        <v>48.61</v>
      </c>
      <c r="AG44" s="108">
        <v>0</v>
      </c>
      <c r="AH44" s="108">
        <v>0</v>
      </c>
      <c r="AI44" s="108">
        <v>28116</v>
      </c>
      <c r="AJ44" s="108">
        <v>0</v>
      </c>
      <c r="AK44" s="108">
        <v>20744</v>
      </c>
      <c r="AL44" s="108">
        <v>0</v>
      </c>
      <c r="AM44" s="108">
        <v>121</v>
      </c>
      <c r="AN44" s="110">
        <v>4.9000000000000004</v>
      </c>
      <c r="AO44" s="110">
        <v>3.24</v>
      </c>
      <c r="AP44" s="110">
        <v>7.6</v>
      </c>
      <c r="AQ44" s="109">
        <v>4.4166666666666661</v>
      </c>
      <c r="AR44" s="109">
        <v>0.47016170620918274</v>
      </c>
      <c r="AS44" s="108">
        <v>54</v>
      </c>
      <c r="AT44" s="110">
        <v>99.5</v>
      </c>
      <c r="AU44" s="109">
        <v>97.406585693359403</v>
      </c>
      <c r="AV44" s="109">
        <v>49.41</v>
      </c>
      <c r="AW44" s="109">
        <v>143.82837949635001</v>
      </c>
      <c r="AX44" s="108">
        <v>23000</v>
      </c>
      <c r="AY44" s="110">
        <v>94.522395299999999</v>
      </c>
      <c r="AZ44" s="110">
        <v>97.780635500000002</v>
      </c>
      <c r="BA44" s="108">
        <v>15365.772000000001</v>
      </c>
      <c r="BB44" s="108">
        <v>4937755</v>
      </c>
      <c r="BC44" s="108">
        <v>4695942</v>
      </c>
      <c r="BD44" s="108">
        <v>51060</v>
      </c>
      <c r="BE44" s="108"/>
    </row>
    <row r="45" spans="1:57" x14ac:dyDescent="0.25">
      <c r="A45" s="133" t="s">
        <v>371</v>
      </c>
      <c r="B45" s="111" t="s">
        <v>74</v>
      </c>
      <c r="C45" s="108">
        <v>0</v>
      </c>
      <c r="D45" s="108">
        <v>0</v>
      </c>
      <c r="E45" s="108">
        <v>66529.328000000009</v>
      </c>
      <c r="F45" s="108">
        <v>0</v>
      </c>
      <c r="G45" s="108">
        <v>0</v>
      </c>
      <c r="H45" s="108">
        <v>0</v>
      </c>
      <c r="I45" s="108">
        <v>0</v>
      </c>
      <c r="J45" s="108">
        <v>0</v>
      </c>
      <c r="K45" s="109">
        <v>0</v>
      </c>
      <c r="L45" s="109">
        <v>3.3333333333333333E-2</v>
      </c>
      <c r="M45" s="109">
        <v>0.386942004592357</v>
      </c>
      <c r="N45" s="109">
        <v>5.3548933390785002E-2</v>
      </c>
      <c r="O45" s="108">
        <v>3</v>
      </c>
      <c r="P45" s="108">
        <v>0</v>
      </c>
      <c r="Q45" s="109">
        <v>0.45199397292841054</v>
      </c>
      <c r="R45" s="147">
        <v>0.30691449999999998</v>
      </c>
      <c r="S45" s="108">
        <v>93534788</v>
      </c>
      <c r="T45" s="108">
        <v>2635.63</v>
      </c>
      <c r="U45" s="108">
        <v>1266.83</v>
      </c>
      <c r="V45" s="109">
        <v>4.2233249348824931</v>
      </c>
      <c r="W45" s="110">
        <v>100</v>
      </c>
      <c r="X45" s="110">
        <v>15.7</v>
      </c>
      <c r="Y45" s="109">
        <v>0.14399999999999999</v>
      </c>
      <c r="Z45" s="108">
        <v>63</v>
      </c>
      <c r="AA45" s="108">
        <v>170</v>
      </c>
      <c r="AB45" s="110">
        <v>2.7</v>
      </c>
      <c r="AC45" s="109">
        <v>171.77130801999999</v>
      </c>
      <c r="AD45" s="110">
        <v>88</v>
      </c>
      <c r="AE45" s="109">
        <v>0.64488050724682688</v>
      </c>
      <c r="AF45" s="109">
        <v>43.19</v>
      </c>
      <c r="AG45" s="108">
        <v>0</v>
      </c>
      <c r="AH45" s="108">
        <v>0</v>
      </c>
      <c r="AI45" s="108">
        <v>0</v>
      </c>
      <c r="AJ45" s="108">
        <v>300000</v>
      </c>
      <c r="AK45" s="108">
        <v>1925</v>
      </c>
      <c r="AL45" s="108">
        <v>12362</v>
      </c>
      <c r="AM45" s="108">
        <v>131</v>
      </c>
      <c r="AN45" s="110">
        <v>13.3</v>
      </c>
      <c r="AO45" s="110">
        <v>6.72</v>
      </c>
      <c r="AP45" s="110">
        <v>8.8000000000000007</v>
      </c>
      <c r="AQ45" s="109">
        <v>1.8666666666666665</v>
      </c>
      <c r="AR45" s="109">
        <v>-1.0361135005950928</v>
      </c>
      <c r="AS45" s="108">
        <v>32</v>
      </c>
      <c r="AT45" s="110">
        <v>55.8</v>
      </c>
      <c r="AU45" s="109">
        <v>40.981632232666001</v>
      </c>
      <c r="AV45" s="109">
        <v>14.6</v>
      </c>
      <c r="AW45" s="109">
        <v>106.24760932274501</v>
      </c>
      <c r="AX45" s="108">
        <v>32000</v>
      </c>
      <c r="AY45" s="110">
        <v>22.489561500000001</v>
      </c>
      <c r="AZ45" s="110">
        <v>81.946528599999994</v>
      </c>
      <c r="BA45" s="108">
        <v>3317.0909999999999</v>
      </c>
      <c r="BB45" s="108">
        <v>20804774</v>
      </c>
      <c r="BC45" s="108">
        <v>22400835</v>
      </c>
      <c r="BD45" s="108">
        <v>318000</v>
      </c>
      <c r="BE45" s="108"/>
    </row>
    <row r="46" spans="1:57" x14ac:dyDescent="0.25">
      <c r="A46" s="133" t="s">
        <v>76</v>
      </c>
      <c r="B46" s="111" t="s">
        <v>75</v>
      </c>
      <c r="C46" s="108">
        <v>9435.1705263157892</v>
      </c>
      <c r="D46" s="108">
        <v>368.35789473684213</v>
      </c>
      <c r="E46" s="108">
        <v>32904.2765</v>
      </c>
      <c r="F46" s="108">
        <v>26.158000000000001</v>
      </c>
      <c r="G46" s="108">
        <v>0</v>
      </c>
      <c r="H46" s="108">
        <v>0</v>
      </c>
      <c r="I46" s="108">
        <v>0</v>
      </c>
      <c r="J46" s="108">
        <v>0</v>
      </c>
      <c r="K46" s="109">
        <v>0.04</v>
      </c>
      <c r="L46" s="109">
        <v>3.3333333333333333E-2</v>
      </c>
      <c r="M46" s="109">
        <v>1.31213611207913E-2</v>
      </c>
      <c r="N46" s="109">
        <v>1.13398111238627E-2</v>
      </c>
      <c r="O46" s="108">
        <v>0</v>
      </c>
      <c r="P46" s="108">
        <v>1</v>
      </c>
      <c r="Q46" s="109">
        <v>0.81230986089144053</v>
      </c>
      <c r="R46" s="109" t="s">
        <v>443</v>
      </c>
      <c r="S46" s="108">
        <v>453974</v>
      </c>
      <c r="T46" s="108">
        <v>0</v>
      </c>
      <c r="U46" s="108">
        <v>0</v>
      </c>
      <c r="V46" s="109">
        <v>0</v>
      </c>
      <c r="W46" s="110">
        <v>4.5</v>
      </c>
      <c r="X46" s="110" t="s">
        <v>443</v>
      </c>
      <c r="Y46" s="109">
        <v>3</v>
      </c>
      <c r="Z46" s="108">
        <v>94</v>
      </c>
      <c r="AA46" s="108">
        <v>13</v>
      </c>
      <c r="AB46" s="110">
        <v>0.1</v>
      </c>
      <c r="AC46" s="109">
        <v>1516.8508312199999</v>
      </c>
      <c r="AD46" s="110" t="s">
        <v>443</v>
      </c>
      <c r="AE46" s="109">
        <v>0.17244351327179919</v>
      </c>
      <c r="AF46" s="109">
        <v>33.61</v>
      </c>
      <c r="AG46" s="108">
        <v>0</v>
      </c>
      <c r="AH46" s="108">
        <v>9116</v>
      </c>
      <c r="AI46" s="108">
        <v>0</v>
      </c>
      <c r="AJ46" s="108">
        <v>0</v>
      </c>
      <c r="AK46" s="108">
        <v>726</v>
      </c>
      <c r="AL46" s="108">
        <v>284</v>
      </c>
      <c r="AM46" s="108">
        <v>121</v>
      </c>
      <c r="AN46" s="110">
        <v>4.9000000000000004</v>
      </c>
      <c r="AO46" s="110">
        <v>3.16</v>
      </c>
      <c r="AP46" s="110">
        <v>2.7</v>
      </c>
      <c r="AQ46" s="109">
        <v>3.25</v>
      </c>
      <c r="AR46" s="109">
        <v>0.68913173675537109</v>
      </c>
      <c r="AS46" s="108">
        <v>48</v>
      </c>
      <c r="AT46" s="110">
        <v>100</v>
      </c>
      <c r="AU46" s="109">
        <v>99.125358581542997</v>
      </c>
      <c r="AV46" s="109">
        <v>68.569999999999993</v>
      </c>
      <c r="AW46" s="109">
        <v>104.431321400248</v>
      </c>
      <c r="AX46" s="108">
        <v>83000</v>
      </c>
      <c r="AY46" s="110">
        <v>96.976693499999996</v>
      </c>
      <c r="AZ46" s="110">
        <v>99.637117700000005</v>
      </c>
      <c r="BA46" s="108">
        <v>21169.424999999999</v>
      </c>
      <c r="BB46" s="108">
        <v>4236400</v>
      </c>
      <c r="BC46" s="108">
        <v>4475611</v>
      </c>
      <c r="BD46" s="108">
        <v>55960</v>
      </c>
      <c r="BE46" s="108"/>
    </row>
    <row r="47" spans="1:57" x14ac:dyDescent="0.25">
      <c r="A47" s="133" t="s">
        <v>78</v>
      </c>
      <c r="B47" s="111" t="s">
        <v>77</v>
      </c>
      <c r="C47" s="108">
        <v>9625.8168421052633</v>
      </c>
      <c r="D47" s="108">
        <v>1801.3494736842106</v>
      </c>
      <c r="E47" s="108">
        <v>12938.086499999999</v>
      </c>
      <c r="F47" s="108">
        <v>7.0000000000000007E-2</v>
      </c>
      <c r="G47" s="108">
        <v>210175.834</v>
      </c>
      <c r="H47" s="108">
        <v>57000.364000000001</v>
      </c>
      <c r="I47" s="108">
        <v>90.192999999999998</v>
      </c>
      <c r="J47" s="108">
        <v>32800</v>
      </c>
      <c r="K47" s="109">
        <v>0.16</v>
      </c>
      <c r="L47" s="109">
        <v>3.3333333333333333E-2</v>
      </c>
      <c r="M47" s="109">
        <v>0.304203339811074</v>
      </c>
      <c r="N47" s="109">
        <v>4.6476879912201702E-2</v>
      </c>
      <c r="O47" s="108">
        <v>0</v>
      </c>
      <c r="P47" s="108">
        <v>0</v>
      </c>
      <c r="Q47" s="109">
        <v>0.8149629213234183</v>
      </c>
      <c r="R47" s="109" t="s">
        <v>443</v>
      </c>
      <c r="S47" s="108">
        <v>8392843</v>
      </c>
      <c r="T47" s="108">
        <v>87.85</v>
      </c>
      <c r="U47" s="108">
        <v>101.02</v>
      </c>
      <c r="V47" s="109">
        <v>0</v>
      </c>
      <c r="W47" s="110">
        <v>6.2</v>
      </c>
      <c r="X47" s="110" t="s">
        <v>443</v>
      </c>
      <c r="Y47" s="109">
        <v>6.7229999999999999</v>
      </c>
      <c r="Z47" s="108">
        <v>99</v>
      </c>
      <c r="AA47" s="108">
        <v>9.3000000000000007</v>
      </c>
      <c r="AB47" s="110">
        <v>0.2</v>
      </c>
      <c r="AC47" s="109">
        <v>1828.4321901999999</v>
      </c>
      <c r="AD47" s="110" t="s">
        <v>443</v>
      </c>
      <c r="AE47" s="109">
        <v>0.34992035788378673</v>
      </c>
      <c r="AF47" s="109" t="s">
        <v>443</v>
      </c>
      <c r="AG47" s="108">
        <v>0</v>
      </c>
      <c r="AH47" s="108">
        <v>0</v>
      </c>
      <c r="AI47" s="108">
        <v>10089</v>
      </c>
      <c r="AJ47" s="108">
        <v>0</v>
      </c>
      <c r="AK47" s="108">
        <v>280</v>
      </c>
      <c r="AL47" s="108">
        <v>0</v>
      </c>
      <c r="AM47" s="108">
        <v>143</v>
      </c>
      <c r="AN47" s="110">
        <v>4.9000000000000004</v>
      </c>
      <c r="AO47" s="110" t="s">
        <v>443</v>
      </c>
      <c r="AP47" s="110" t="s">
        <v>443</v>
      </c>
      <c r="AQ47" s="109">
        <v>4</v>
      </c>
      <c r="AR47" s="109">
        <v>-0.44012627005577087</v>
      </c>
      <c r="AS47" s="108">
        <v>46</v>
      </c>
      <c r="AT47" s="110">
        <v>100</v>
      </c>
      <c r="AU47" s="109">
        <v>99.837409973144503</v>
      </c>
      <c r="AV47" s="109">
        <v>30</v>
      </c>
      <c r="AW47" s="109">
        <v>22.478395842750199</v>
      </c>
      <c r="AX47" s="108">
        <v>67000</v>
      </c>
      <c r="AY47" s="110">
        <v>93.158904399999997</v>
      </c>
      <c r="AZ47" s="110">
        <v>94.886602400000001</v>
      </c>
      <c r="BA47" s="108">
        <v>9900</v>
      </c>
      <c r="BB47" s="108">
        <v>11258597</v>
      </c>
      <c r="BC47" s="108">
        <v>11061886</v>
      </c>
      <c r="BD47" s="108">
        <v>106440</v>
      </c>
      <c r="BE47" s="108"/>
    </row>
    <row r="48" spans="1:57" x14ac:dyDescent="0.25">
      <c r="A48" s="133" t="s">
        <v>80</v>
      </c>
      <c r="B48" s="111" t="s">
        <v>79</v>
      </c>
      <c r="C48" s="108">
        <v>2240.3894736842103</v>
      </c>
      <c r="D48" s="108">
        <v>396.29263157894735</v>
      </c>
      <c r="E48" s="108">
        <v>47.182500000000005</v>
      </c>
      <c r="F48" s="108">
        <v>2.3519999999999999</v>
      </c>
      <c r="G48" s="108">
        <v>0</v>
      </c>
      <c r="H48" s="108">
        <v>0</v>
      </c>
      <c r="I48" s="108">
        <v>0</v>
      </c>
      <c r="J48" s="108">
        <v>0</v>
      </c>
      <c r="K48" s="109">
        <v>0.08</v>
      </c>
      <c r="L48" s="109">
        <v>6.6666666666666666E-2</v>
      </c>
      <c r="M48" s="109">
        <v>3.1104759066592599E-2</v>
      </c>
      <c r="N48" s="109">
        <v>1.6542542747241299E-3</v>
      </c>
      <c r="O48" s="108">
        <v>0</v>
      </c>
      <c r="P48" s="108">
        <v>2</v>
      </c>
      <c r="Q48" s="109">
        <v>0.84501872737099815</v>
      </c>
      <c r="R48" s="109" t="s">
        <v>443</v>
      </c>
      <c r="S48" s="108">
        <v>12422</v>
      </c>
      <c r="T48" s="108">
        <v>0</v>
      </c>
      <c r="U48" s="108">
        <v>0</v>
      </c>
      <c r="V48" s="109">
        <v>0</v>
      </c>
      <c r="W48" s="110">
        <v>3.6</v>
      </c>
      <c r="X48" s="110" t="s">
        <v>443</v>
      </c>
      <c r="Y48" s="109">
        <v>2.3290000000000002</v>
      </c>
      <c r="Z48" s="108">
        <v>86</v>
      </c>
      <c r="AA48" s="108">
        <v>5.8</v>
      </c>
      <c r="AB48" s="110">
        <v>0.1</v>
      </c>
      <c r="AC48" s="109">
        <v>2196.9829508900002</v>
      </c>
      <c r="AD48" s="110" t="s">
        <v>443</v>
      </c>
      <c r="AE48" s="109">
        <v>0.135773506463852</v>
      </c>
      <c r="AF48" s="109" t="s">
        <v>443</v>
      </c>
      <c r="AG48" s="108">
        <v>0</v>
      </c>
      <c r="AH48" s="108">
        <v>0</v>
      </c>
      <c r="AI48" s="108">
        <v>0</v>
      </c>
      <c r="AJ48" s="108">
        <v>212400</v>
      </c>
      <c r="AK48" s="108">
        <v>5126</v>
      </c>
      <c r="AL48" s="108">
        <v>0</v>
      </c>
      <c r="AM48" s="108">
        <v>104</v>
      </c>
      <c r="AN48" s="110">
        <v>4.9000000000000004</v>
      </c>
      <c r="AO48" s="110">
        <v>2</v>
      </c>
      <c r="AP48" s="110">
        <v>12.7</v>
      </c>
      <c r="AQ48" s="109" t="s">
        <v>443</v>
      </c>
      <c r="AR48" s="109">
        <v>1.3510664701461792</v>
      </c>
      <c r="AS48" s="108">
        <v>63</v>
      </c>
      <c r="AT48" s="110">
        <v>100</v>
      </c>
      <c r="AU48" s="109">
        <v>98.678428649902301</v>
      </c>
      <c r="AV48" s="109">
        <v>69.33</v>
      </c>
      <c r="AW48" s="109">
        <v>96.335310105822899</v>
      </c>
      <c r="AX48" s="108">
        <v>19000</v>
      </c>
      <c r="AY48" s="110">
        <v>100</v>
      </c>
      <c r="AZ48" s="110">
        <v>100</v>
      </c>
      <c r="BA48" s="108">
        <v>30769.578000000001</v>
      </c>
      <c r="BB48" s="108">
        <v>1153058</v>
      </c>
      <c r="BC48" s="108">
        <v>1155403</v>
      </c>
      <c r="BD48" s="108">
        <v>9240</v>
      </c>
      <c r="BE48" s="108"/>
    </row>
    <row r="49" spans="1:57" x14ac:dyDescent="0.25">
      <c r="A49" s="133" t="s">
        <v>82</v>
      </c>
      <c r="B49" s="111" t="s">
        <v>81</v>
      </c>
      <c r="C49" s="108">
        <v>2227.4526315789471</v>
      </c>
      <c r="D49" s="108">
        <v>0</v>
      </c>
      <c r="E49" s="108">
        <v>39320.396500000003</v>
      </c>
      <c r="F49" s="108">
        <v>0</v>
      </c>
      <c r="G49" s="108">
        <v>0</v>
      </c>
      <c r="H49" s="108">
        <v>0</v>
      </c>
      <c r="I49" s="108">
        <v>0</v>
      </c>
      <c r="J49" s="108">
        <v>0</v>
      </c>
      <c r="K49" s="109">
        <v>0</v>
      </c>
      <c r="L49" s="109">
        <v>6.6666666666666666E-2</v>
      </c>
      <c r="M49" s="109">
        <v>2.2345331573969101E-2</v>
      </c>
      <c r="N49" s="109">
        <v>1.42720034534607E-2</v>
      </c>
      <c r="O49" s="108">
        <v>0</v>
      </c>
      <c r="P49" s="108">
        <v>0</v>
      </c>
      <c r="Q49" s="109">
        <v>0.86134206390477175</v>
      </c>
      <c r="R49" s="109" t="s">
        <v>443</v>
      </c>
      <c r="S49" s="108">
        <v>0</v>
      </c>
      <c r="T49" s="108">
        <v>0</v>
      </c>
      <c r="U49" s="108">
        <v>0</v>
      </c>
      <c r="V49" s="109">
        <v>0</v>
      </c>
      <c r="W49" s="110">
        <v>3.6</v>
      </c>
      <c r="X49" s="110">
        <v>2.1</v>
      </c>
      <c r="Y49" s="109">
        <v>3.6240000000000001</v>
      </c>
      <c r="Z49" s="108">
        <v>99</v>
      </c>
      <c r="AA49" s="108">
        <v>5.5</v>
      </c>
      <c r="AB49" s="110">
        <v>0.1</v>
      </c>
      <c r="AC49" s="109">
        <v>1981.83996486</v>
      </c>
      <c r="AD49" s="110" t="s">
        <v>443</v>
      </c>
      <c r="AE49" s="109">
        <v>8.6853701016058937E-2</v>
      </c>
      <c r="AF49" s="109">
        <v>26.39</v>
      </c>
      <c r="AG49" s="108">
        <v>1300000</v>
      </c>
      <c r="AH49" s="108">
        <v>0</v>
      </c>
      <c r="AI49" s="108">
        <v>0</v>
      </c>
      <c r="AJ49" s="108">
        <v>0</v>
      </c>
      <c r="AK49" s="108">
        <v>3137</v>
      </c>
      <c r="AL49" s="108">
        <v>0</v>
      </c>
      <c r="AM49" s="108">
        <v>131</v>
      </c>
      <c r="AN49" s="110">
        <v>4.9000000000000004</v>
      </c>
      <c r="AO49" s="110">
        <v>2.27</v>
      </c>
      <c r="AP49" s="110">
        <v>10.7</v>
      </c>
      <c r="AQ49" s="109">
        <v>4.0166666666666675</v>
      </c>
      <c r="AR49" s="109">
        <v>0.87627589702606201</v>
      </c>
      <c r="AS49" s="108">
        <v>51</v>
      </c>
      <c r="AT49" s="110">
        <v>100</v>
      </c>
      <c r="AU49" s="109" t="s">
        <v>443</v>
      </c>
      <c r="AV49" s="109">
        <v>79.709999999999994</v>
      </c>
      <c r="AW49" s="109">
        <v>130.03343988362499</v>
      </c>
      <c r="AX49" s="108">
        <v>210000</v>
      </c>
      <c r="AY49" s="110">
        <v>99.114684299999993</v>
      </c>
      <c r="AZ49" s="110">
        <v>100</v>
      </c>
      <c r="BA49" s="108">
        <v>30895.365000000002</v>
      </c>
      <c r="BB49" s="108">
        <v>10510566</v>
      </c>
      <c r="BC49" s="108">
        <v>10162921</v>
      </c>
      <c r="BD49" s="108">
        <v>77240</v>
      </c>
      <c r="BE49" s="108"/>
    </row>
    <row r="50" spans="1:57" x14ac:dyDescent="0.25">
      <c r="A50" s="133" t="s">
        <v>84</v>
      </c>
      <c r="B50" s="111" t="s">
        <v>83</v>
      </c>
      <c r="C50" s="108">
        <v>0</v>
      </c>
      <c r="D50" s="108">
        <v>0</v>
      </c>
      <c r="E50" s="108">
        <v>2368.0880000000002</v>
      </c>
      <c r="F50" s="108">
        <v>0</v>
      </c>
      <c r="G50" s="108">
        <v>0</v>
      </c>
      <c r="H50" s="108">
        <v>0</v>
      </c>
      <c r="I50" s="108">
        <v>0</v>
      </c>
      <c r="J50" s="108">
        <v>0</v>
      </c>
      <c r="K50" s="109">
        <v>0.04</v>
      </c>
      <c r="L50" s="109">
        <v>0</v>
      </c>
      <c r="M50" s="109">
        <v>9.74930369611594E-3</v>
      </c>
      <c r="N50" s="109">
        <v>2.8946712661812699E-3</v>
      </c>
      <c r="O50" s="108">
        <v>0</v>
      </c>
      <c r="P50" s="108">
        <v>0</v>
      </c>
      <c r="Q50" s="109">
        <v>0.90046072528644794</v>
      </c>
      <c r="R50" s="109" t="s">
        <v>443</v>
      </c>
      <c r="S50" s="108">
        <v>0</v>
      </c>
      <c r="T50" s="108">
        <v>0</v>
      </c>
      <c r="U50" s="108">
        <v>0</v>
      </c>
      <c r="V50" s="109">
        <v>0</v>
      </c>
      <c r="W50" s="110">
        <v>3.5</v>
      </c>
      <c r="X50" s="110" t="s">
        <v>443</v>
      </c>
      <c r="Y50" s="109">
        <v>3.4849999999999999</v>
      </c>
      <c r="Z50" s="108">
        <v>90</v>
      </c>
      <c r="AA50" s="108">
        <v>7</v>
      </c>
      <c r="AB50" s="110">
        <v>0.2</v>
      </c>
      <c r="AC50" s="109">
        <v>4552.39974712</v>
      </c>
      <c r="AD50" s="110" t="s">
        <v>443</v>
      </c>
      <c r="AE50" s="109">
        <v>5.6338897349370476E-2</v>
      </c>
      <c r="AF50" s="109">
        <v>26.88</v>
      </c>
      <c r="AG50" s="108">
        <v>0</v>
      </c>
      <c r="AH50" s="108">
        <v>0</v>
      </c>
      <c r="AI50" s="108">
        <v>0</v>
      </c>
      <c r="AJ50" s="108">
        <v>0</v>
      </c>
      <c r="AK50" s="108">
        <v>17785</v>
      </c>
      <c r="AL50" s="108">
        <v>0</v>
      </c>
      <c r="AM50" s="108">
        <v>132</v>
      </c>
      <c r="AN50" s="110">
        <v>4.9000000000000004</v>
      </c>
      <c r="AO50" s="110">
        <v>1.31</v>
      </c>
      <c r="AP50" s="110">
        <v>6</v>
      </c>
      <c r="AQ50" s="109">
        <v>3.9333333333333336</v>
      </c>
      <c r="AR50" s="109">
        <v>1.9710785150527954</v>
      </c>
      <c r="AS50" s="108">
        <v>92</v>
      </c>
      <c r="AT50" s="110">
        <v>100</v>
      </c>
      <c r="AU50" s="109" t="s">
        <v>443</v>
      </c>
      <c r="AV50" s="109">
        <v>95.99</v>
      </c>
      <c r="AW50" s="109">
        <v>125.957823361791</v>
      </c>
      <c r="AX50" s="108">
        <v>150000</v>
      </c>
      <c r="AY50" s="110">
        <v>99.597225100000003</v>
      </c>
      <c r="AZ50" s="110">
        <v>100</v>
      </c>
      <c r="BA50" s="108">
        <v>45451.273000000001</v>
      </c>
      <c r="BB50" s="108">
        <v>5639565</v>
      </c>
      <c r="BC50" s="108">
        <v>5556452</v>
      </c>
      <c r="BD50" s="108">
        <v>42430</v>
      </c>
      <c r="BE50" s="108"/>
    </row>
    <row r="51" spans="1:57" x14ac:dyDescent="0.25">
      <c r="A51" s="133" t="s">
        <v>86</v>
      </c>
      <c r="B51" s="111" t="s">
        <v>85</v>
      </c>
      <c r="C51" s="108">
        <v>1558.858947368421</v>
      </c>
      <c r="D51" s="108">
        <v>0</v>
      </c>
      <c r="E51" s="108">
        <v>91.019000000000005</v>
      </c>
      <c r="F51" s="108">
        <v>0</v>
      </c>
      <c r="G51" s="108">
        <v>0</v>
      </c>
      <c r="H51" s="108">
        <v>0</v>
      </c>
      <c r="I51" s="108">
        <v>0</v>
      </c>
      <c r="J51" s="108">
        <v>37320.32</v>
      </c>
      <c r="K51" s="109">
        <v>0.24</v>
      </c>
      <c r="L51" s="109">
        <v>0.83333333333333337</v>
      </c>
      <c r="M51" s="109">
        <v>0.13613304144117799</v>
      </c>
      <c r="N51" s="109">
        <v>2.7821001615908501E-3</v>
      </c>
      <c r="O51" s="108">
        <v>0</v>
      </c>
      <c r="P51" s="108">
        <v>0</v>
      </c>
      <c r="Q51" s="109">
        <v>0.46741930875463245</v>
      </c>
      <c r="R51" s="109">
        <v>0.12749469999999999</v>
      </c>
      <c r="S51" s="108">
        <v>78034640</v>
      </c>
      <c r="T51" s="108">
        <v>146.59</v>
      </c>
      <c r="U51" s="108">
        <v>145.41</v>
      </c>
      <c r="V51" s="109">
        <v>0</v>
      </c>
      <c r="W51" s="110">
        <v>69.599999999999994</v>
      </c>
      <c r="X51" s="110">
        <v>29.8</v>
      </c>
      <c r="Y51" s="109">
        <v>0.22900000000000001</v>
      </c>
      <c r="Z51" s="108">
        <v>71</v>
      </c>
      <c r="AA51" s="108">
        <v>619</v>
      </c>
      <c r="AB51" s="110">
        <v>0.9</v>
      </c>
      <c r="AC51" s="109">
        <v>246.84388799000001</v>
      </c>
      <c r="AD51" s="110">
        <v>1</v>
      </c>
      <c r="AE51" s="109" t="s">
        <v>443</v>
      </c>
      <c r="AF51" s="109" t="s">
        <v>443</v>
      </c>
      <c r="AG51" s="108">
        <v>0</v>
      </c>
      <c r="AH51" s="108">
        <v>0</v>
      </c>
      <c r="AI51" s="108">
        <v>0</v>
      </c>
      <c r="AJ51" s="108">
        <v>0</v>
      </c>
      <c r="AK51" s="108">
        <v>12741</v>
      </c>
      <c r="AL51" s="108">
        <v>0</v>
      </c>
      <c r="AM51" s="108">
        <v>115</v>
      </c>
      <c r="AN51" s="110">
        <v>15.9</v>
      </c>
      <c r="AO51" s="110" t="s">
        <v>443</v>
      </c>
      <c r="AP51" s="110" t="s">
        <v>443</v>
      </c>
      <c r="AQ51" s="109">
        <v>2.8</v>
      </c>
      <c r="AR51" s="109">
        <v>-1.1845608949661255</v>
      </c>
      <c r="AS51" s="108">
        <v>34</v>
      </c>
      <c r="AT51" s="110">
        <v>53.262560000000001</v>
      </c>
      <c r="AU51" s="109" t="s">
        <v>443</v>
      </c>
      <c r="AV51" s="109">
        <v>10.71</v>
      </c>
      <c r="AW51" s="109">
        <v>32.386865588116201</v>
      </c>
      <c r="AX51" s="108">
        <v>2600</v>
      </c>
      <c r="AY51" s="110">
        <v>47.433913799999999</v>
      </c>
      <c r="AZ51" s="110">
        <v>90.000867</v>
      </c>
      <c r="BA51" s="108">
        <v>3188.502</v>
      </c>
      <c r="BB51" s="108">
        <v>886313</v>
      </c>
      <c r="BC51" s="108">
        <v>792198</v>
      </c>
      <c r="BD51" s="108">
        <v>23180</v>
      </c>
      <c r="BE51" s="108"/>
    </row>
    <row r="52" spans="1:57" x14ac:dyDescent="0.25">
      <c r="A52" s="133" t="s">
        <v>88</v>
      </c>
      <c r="B52" s="111" t="s">
        <v>87</v>
      </c>
      <c r="C52" s="108">
        <v>153.29052631578946</v>
      </c>
      <c r="D52" s="108">
        <v>0</v>
      </c>
      <c r="E52" s="108" t="s">
        <v>443</v>
      </c>
      <c r="F52" s="108">
        <v>0</v>
      </c>
      <c r="G52" s="108">
        <v>1392.4340000000002</v>
      </c>
      <c r="H52" s="108">
        <v>146.572</v>
      </c>
      <c r="I52" s="108">
        <v>6.0280000000000005</v>
      </c>
      <c r="J52" s="108">
        <v>0</v>
      </c>
      <c r="K52" s="109">
        <v>0</v>
      </c>
      <c r="L52" s="109">
        <v>0.13333333333333333</v>
      </c>
      <c r="M52" s="109">
        <v>3.58061257210092E-3</v>
      </c>
      <c r="N52" s="109">
        <v>5.8902260159584099E-4</v>
      </c>
      <c r="O52" s="108">
        <v>0</v>
      </c>
      <c r="P52" s="108">
        <v>0</v>
      </c>
      <c r="Q52" s="109">
        <v>0.71690042008832444</v>
      </c>
      <c r="R52" s="109" t="s">
        <v>443</v>
      </c>
      <c r="S52" s="108">
        <v>100000</v>
      </c>
      <c r="T52" s="108">
        <v>25.66</v>
      </c>
      <c r="U52" s="108">
        <v>19.88</v>
      </c>
      <c r="V52" s="109">
        <v>3.9986945166795165</v>
      </c>
      <c r="W52" s="110">
        <v>11.4</v>
      </c>
      <c r="X52" s="110" t="s">
        <v>443</v>
      </c>
      <c r="Y52" s="109">
        <v>1.77</v>
      </c>
      <c r="Z52" s="108">
        <v>94</v>
      </c>
      <c r="AA52" s="108">
        <v>4.8</v>
      </c>
      <c r="AB52" s="110" t="s">
        <v>443</v>
      </c>
      <c r="AC52" s="109">
        <v>596.84569528999998</v>
      </c>
      <c r="AD52" s="110" t="s">
        <v>443</v>
      </c>
      <c r="AE52" s="109" t="s">
        <v>443</v>
      </c>
      <c r="AF52" s="109" t="s">
        <v>443</v>
      </c>
      <c r="AG52" s="108">
        <v>0</v>
      </c>
      <c r="AH52" s="108">
        <v>0</v>
      </c>
      <c r="AI52" s="108">
        <v>0</v>
      </c>
      <c r="AJ52" s="108">
        <v>0</v>
      </c>
      <c r="AK52" s="108">
        <v>0</v>
      </c>
      <c r="AL52" s="108">
        <v>0</v>
      </c>
      <c r="AM52" s="108">
        <v>115</v>
      </c>
      <c r="AN52" s="110">
        <v>19.8</v>
      </c>
      <c r="AO52" s="110" t="s">
        <v>443</v>
      </c>
      <c r="AP52" s="110" t="s">
        <v>443</v>
      </c>
      <c r="AQ52" s="109" t="s">
        <v>443</v>
      </c>
      <c r="AR52" s="109">
        <v>0.71161550283432007</v>
      </c>
      <c r="AS52" s="108">
        <v>58</v>
      </c>
      <c r="AT52" s="110">
        <v>92.666759999999996</v>
      </c>
      <c r="AU52" s="109" t="s">
        <v>443</v>
      </c>
      <c r="AV52" s="109">
        <v>62.86</v>
      </c>
      <c r="AW52" s="109">
        <v>127.45192905821</v>
      </c>
      <c r="AX52" s="108">
        <v>1000</v>
      </c>
      <c r="AY52" s="110">
        <v>81.099999999999994</v>
      </c>
      <c r="AZ52" s="110">
        <v>94.4</v>
      </c>
      <c r="BA52" s="108">
        <v>11154.745999999999</v>
      </c>
      <c r="BB52" s="108">
        <v>72341</v>
      </c>
      <c r="BC52" s="108">
        <v>73286</v>
      </c>
      <c r="BD52" s="108">
        <v>750</v>
      </c>
      <c r="BE52" s="108"/>
    </row>
    <row r="53" spans="1:57" x14ac:dyDescent="0.25">
      <c r="A53" s="133" t="s">
        <v>90</v>
      </c>
      <c r="B53" s="111" t="s">
        <v>89</v>
      </c>
      <c r="C53" s="108">
        <v>20681.736842105263</v>
      </c>
      <c r="D53" s="108">
        <v>6146.6168421052635</v>
      </c>
      <c r="E53" s="108">
        <v>25180.061000000002</v>
      </c>
      <c r="F53" s="108">
        <v>5.3280000000000003</v>
      </c>
      <c r="G53" s="108">
        <v>194172.97000000003</v>
      </c>
      <c r="H53" s="108">
        <v>53910.452000000005</v>
      </c>
      <c r="I53" s="108">
        <v>205.733</v>
      </c>
      <c r="J53" s="108">
        <v>0</v>
      </c>
      <c r="K53" s="109">
        <v>0</v>
      </c>
      <c r="L53" s="109">
        <v>3.3333333333333333E-2</v>
      </c>
      <c r="M53" s="109">
        <v>0.201850644986312</v>
      </c>
      <c r="N53" s="109">
        <v>1.3016782458577601E-2</v>
      </c>
      <c r="O53" s="108">
        <v>0</v>
      </c>
      <c r="P53" s="108">
        <v>0</v>
      </c>
      <c r="Q53" s="109">
        <v>0.70015416814663323</v>
      </c>
      <c r="R53" s="109">
        <v>2.61131E-2</v>
      </c>
      <c r="S53" s="108">
        <v>10069846</v>
      </c>
      <c r="T53" s="108">
        <v>261.3</v>
      </c>
      <c r="U53" s="108">
        <v>146.47999999999999</v>
      </c>
      <c r="V53" s="109">
        <v>0.25368783334249523</v>
      </c>
      <c r="W53" s="110">
        <v>28.1</v>
      </c>
      <c r="X53" s="110">
        <v>4</v>
      </c>
      <c r="Y53" s="109">
        <v>1.49</v>
      </c>
      <c r="Z53" s="108">
        <v>88</v>
      </c>
      <c r="AA53" s="108">
        <v>60</v>
      </c>
      <c r="AB53" s="110">
        <v>0.7</v>
      </c>
      <c r="AC53" s="109">
        <v>631.39389620999998</v>
      </c>
      <c r="AD53" s="110">
        <v>0.1</v>
      </c>
      <c r="AE53" s="109">
        <v>0.5049506049079262</v>
      </c>
      <c r="AF53" s="109">
        <v>45.68</v>
      </c>
      <c r="AG53" s="108">
        <v>0</v>
      </c>
      <c r="AH53" s="108">
        <v>300</v>
      </c>
      <c r="AI53" s="108">
        <v>20950</v>
      </c>
      <c r="AJ53" s="108">
        <v>0</v>
      </c>
      <c r="AK53" s="108">
        <v>608</v>
      </c>
      <c r="AL53" s="108">
        <v>0</v>
      </c>
      <c r="AM53" s="108">
        <v>111</v>
      </c>
      <c r="AN53" s="110">
        <v>12.3</v>
      </c>
      <c r="AO53" s="110">
        <v>4.09</v>
      </c>
      <c r="AP53" s="110">
        <v>5.2</v>
      </c>
      <c r="AQ53" s="109">
        <v>3.166666666666667</v>
      </c>
      <c r="AR53" s="109">
        <v>-0.49194324016571045</v>
      </c>
      <c r="AS53" s="108">
        <v>32</v>
      </c>
      <c r="AT53" s="110">
        <v>98</v>
      </c>
      <c r="AU53" s="109">
        <v>90.858146667480497</v>
      </c>
      <c r="AV53" s="109">
        <v>49.58</v>
      </c>
      <c r="AW53" s="109">
        <v>78.863826359199606</v>
      </c>
      <c r="AX53" s="108">
        <v>29000</v>
      </c>
      <c r="AY53" s="110">
        <v>83.986149299999994</v>
      </c>
      <c r="AZ53" s="110">
        <v>84.700428599999995</v>
      </c>
      <c r="BA53" s="108">
        <v>13554.203</v>
      </c>
      <c r="BB53" s="108">
        <v>10528954</v>
      </c>
      <c r="BC53" s="108">
        <v>10219630</v>
      </c>
      <c r="BD53" s="108">
        <v>48320</v>
      </c>
      <c r="BE53" s="108"/>
    </row>
    <row r="54" spans="1:57" x14ac:dyDescent="0.25">
      <c r="A54" s="133" t="s">
        <v>93</v>
      </c>
      <c r="B54" s="111" t="s">
        <v>92</v>
      </c>
      <c r="C54" s="108">
        <v>31136.328421052633</v>
      </c>
      <c r="D54" s="108">
        <v>10992.538947368421</v>
      </c>
      <c r="E54" s="108">
        <v>86958.376500000013</v>
      </c>
      <c r="F54" s="108">
        <v>816.55399999999997</v>
      </c>
      <c r="G54" s="108">
        <v>0</v>
      </c>
      <c r="H54" s="108">
        <v>0</v>
      </c>
      <c r="I54" s="108">
        <v>0</v>
      </c>
      <c r="J54" s="108">
        <v>5786.6</v>
      </c>
      <c r="K54" s="109">
        <v>0.12</v>
      </c>
      <c r="L54" s="109">
        <v>0</v>
      </c>
      <c r="M54" s="109">
        <v>5.8545488315745402E-2</v>
      </c>
      <c r="N54" s="109">
        <v>5.10637149438487E-3</v>
      </c>
      <c r="O54" s="108">
        <v>0</v>
      </c>
      <c r="P54" s="108">
        <v>2</v>
      </c>
      <c r="Q54" s="109">
        <v>0.71063699595036467</v>
      </c>
      <c r="R54" s="109" t="s">
        <v>443</v>
      </c>
      <c r="S54" s="108">
        <v>15609360</v>
      </c>
      <c r="T54" s="108">
        <v>149.43</v>
      </c>
      <c r="U54" s="108">
        <v>147.85</v>
      </c>
      <c r="V54" s="109">
        <v>0.15885685203661443</v>
      </c>
      <c r="W54" s="110">
        <v>22.5</v>
      </c>
      <c r="X54" s="110">
        <v>6.4</v>
      </c>
      <c r="Y54" s="109">
        <v>1.724</v>
      </c>
      <c r="Z54" s="108">
        <v>85</v>
      </c>
      <c r="AA54" s="108">
        <v>56</v>
      </c>
      <c r="AB54" s="110">
        <v>0.4</v>
      </c>
      <c r="AC54" s="109">
        <v>788.92352359999995</v>
      </c>
      <c r="AD54" s="110">
        <v>0.1</v>
      </c>
      <c r="AE54" s="109">
        <v>0.42856497217853318</v>
      </c>
      <c r="AF54" s="109">
        <v>46.57</v>
      </c>
      <c r="AG54" s="108">
        <v>28732</v>
      </c>
      <c r="AH54" s="108">
        <v>18</v>
      </c>
      <c r="AI54" s="108">
        <v>1185</v>
      </c>
      <c r="AJ54" s="108">
        <v>0</v>
      </c>
      <c r="AK54" s="108">
        <v>122161</v>
      </c>
      <c r="AL54" s="108">
        <v>0</v>
      </c>
      <c r="AM54" s="108">
        <v>112</v>
      </c>
      <c r="AN54" s="110">
        <v>10.9</v>
      </c>
      <c r="AO54" s="110">
        <v>3.39</v>
      </c>
      <c r="AP54" s="110">
        <v>5.7</v>
      </c>
      <c r="AQ54" s="109">
        <v>3.8166666666666673</v>
      </c>
      <c r="AR54" s="109">
        <v>-0.48626500368118286</v>
      </c>
      <c r="AS54" s="108">
        <v>33</v>
      </c>
      <c r="AT54" s="110">
        <v>97.2</v>
      </c>
      <c r="AU54" s="109">
        <v>93.294624328613295</v>
      </c>
      <c r="AV54" s="109">
        <v>43</v>
      </c>
      <c r="AW54" s="109">
        <v>103.899164782894</v>
      </c>
      <c r="AX54" s="108">
        <v>62000</v>
      </c>
      <c r="AY54" s="110">
        <v>84.688627400000001</v>
      </c>
      <c r="AZ54" s="110">
        <v>86.935071100000002</v>
      </c>
      <c r="BA54" s="108">
        <v>11379.644</v>
      </c>
      <c r="BB54" s="108">
        <v>15982551</v>
      </c>
      <c r="BC54" s="108">
        <v>15439429</v>
      </c>
      <c r="BD54" s="108">
        <v>248360</v>
      </c>
      <c r="BE54" s="108"/>
    </row>
    <row r="55" spans="1:57" x14ac:dyDescent="0.25">
      <c r="A55" s="133" t="s">
        <v>95</v>
      </c>
      <c r="B55" s="111" t="s">
        <v>94</v>
      </c>
      <c r="C55" s="108">
        <v>102959.4547368421</v>
      </c>
      <c r="D55" s="108">
        <v>0</v>
      </c>
      <c r="E55" s="108">
        <v>350387.87550000002</v>
      </c>
      <c r="F55" s="108">
        <v>84.975999999999999</v>
      </c>
      <c r="G55" s="108">
        <v>0</v>
      </c>
      <c r="H55" s="108">
        <v>0</v>
      </c>
      <c r="I55" s="108">
        <v>0</v>
      </c>
      <c r="J55" s="108">
        <v>0</v>
      </c>
      <c r="K55" s="109">
        <v>0</v>
      </c>
      <c r="L55" s="109">
        <v>6.6666666666666666E-2</v>
      </c>
      <c r="M55" s="109">
        <v>0.43225388779327301</v>
      </c>
      <c r="N55" s="109">
        <v>0.129107842928987</v>
      </c>
      <c r="O55" s="108">
        <v>3</v>
      </c>
      <c r="P55" s="108">
        <v>4</v>
      </c>
      <c r="Q55" s="109">
        <v>0.68157814862304855</v>
      </c>
      <c r="R55" s="109">
        <v>3.5992200000000002E-2</v>
      </c>
      <c r="S55" s="108">
        <v>195044458</v>
      </c>
      <c r="T55" s="108">
        <v>1806.63</v>
      </c>
      <c r="U55" s="108">
        <v>5506.1</v>
      </c>
      <c r="V55" s="109">
        <v>2.0810393207567914</v>
      </c>
      <c r="W55" s="110">
        <v>21.8</v>
      </c>
      <c r="X55" s="110">
        <v>6.8</v>
      </c>
      <c r="Y55" s="109">
        <v>2.83</v>
      </c>
      <c r="Z55" s="108">
        <v>93</v>
      </c>
      <c r="AA55" s="108">
        <v>16</v>
      </c>
      <c r="AB55" s="110">
        <v>0.1</v>
      </c>
      <c r="AC55" s="109">
        <v>539.13213455000005</v>
      </c>
      <c r="AD55" s="110">
        <v>0</v>
      </c>
      <c r="AE55" s="109">
        <v>0.57981896706826186</v>
      </c>
      <c r="AF55" s="109">
        <v>30.75</v>
      </c>
      <c r="AG55" s="108">
        <v>0</v>
      </c>
      <c r="AH55" s="108">
        <v>0</v>
      </c>
      <c r="AI55" s="108">
        <v>0</v>
      </c>
      <c r="AJ55" s="108">
        <v>0</v>
      </c>
      <c r="AK55" s="108">
        <v>231716</v>
      </c>
      <c r="AL55" s="108">
        <v>0</v>
      </c>
      <c r="AM55" s="108">
        <v>152</v>
      </c>
      <c r="AN55" s="110">
        <v>4.9000000000000004</v>
      </c>
      <c r="AO55" s="110">
        <v>7.47</v>
      </c>
      <c r="AP55" s="110">
        <v>9.8000000000000007</v>
      </c>
      <c r="AQ55" s="109">
        <v>3.3166666666666673</v>
      </c>
      <c r="AR55" s="109">
        <v>-0.89306080341339111</v>
      </c>
      <c r="AS55" s="108">
        <v>37</v>
      </c>
      <c r="AT55" s="110">
        <v>100</v>
      </c>
      <c r="AU55" s="109">
        <v>73.865585327148395</v>
      </c>
      <c r="AV55" s="109">
        <v>31.7</v>
      </c>
      <c r="AW55" s="109">
        <v>114.305985751523</v>
      </c>
      <c r="AX55" s="108">
        <v>83000</v>
      </c>
      <c r="AY55" s="110">
        <v>94.720670499999997</v>
      </c>
      <c r="AZ55" s="110">
        <v>99.4255663</v>
      </c>
      <c r="BA55" s="108">
        <v>11193.504000000001</v>
      </c>
      <c r="BB55" s="108">
        <v>83386739</v>
      </c>
      <c r="BC55" s="108">
        <v>85294388</v>
      </c>
      <c r="BD55" s="108">
        <v>995450</v>
      </c>
      <c r="BE55" s="108"/>
    </row>
    <row r="56" spans="1:57" x14ac:dyDescent="0.25">
      <c r="A56" s="133" t="s">
        <v>97</v>
      </c>
      <c r="B56" s="111" t="s">
        <v>96</v>
      </c>
      <c r="C56" s="108">
        <v>12742.867368421053</v>
      </c>
      <c r="D56" s="108">
        <v>815.15157894736842</v>
      </c>
      <c r="E56" s="108">
        <v>7029.9775</v>
      </c>
      <c r="F56" s="108">
        <v>158.88999999999999</v>
      </c>
      <c r="G56" s="108">
        <v>36641.72</v>
      </c>
      <c r="H56" s="108">
        <v>868.07849999999996</v>
      </c>
      <c r="I56" s="108">
        <v>0</v>
      </c>
      <c r="J56" s="108">
        <v>16000</v>
      </c>
      <c r="K56" s="109">
        <v>0.16</v>
      </c>
      <c r="L56" s="109">
        <v>0</v>
      </c>
      <c r="M56" s="109">
        <v>7.6386303028698699E-2</v>
      </c>
      <c r="N56" s="109">
        <v>6.0651427255334301E-3</v>
      </c>
      <c r="O56" s="108">
        <v>0</v>
      </c>
      <c r="P56" s="108">
        <v>3</v>
      </c>
      <c r="Q56" s="109">
        <v>0.6616091196025945</v>
      </c>
      <c r="R56" s="109" t="s">
        <v>443</v>
      </c>
      <c r="S56" s="108">
        <v>2941494</v>
      </c>
      <c r="T56" s="108">
        <v>230.4</v>
      </c>
      <c r="U56" s="108">
        <v>171.37</v>
      </c>
      <c r="V56" s="109">
        <v>0.73178751387821328</v>
      </c>
      <c r="W56" s="110">
        <v>15.7</v>
      </c>
      <c r="X56" s="110">
        <v>6.6</v>
      </c>
      <c r="Y56" s="109">
        <v>1.5960000000000001</v>
      </c>
      <c r="Z56" s="108">
        <v>94</v>
      </c>
      <c r="AA56" s="108">
        <v>39</v>
      </c>
      <c r="AB56" s="110">
        <v>0.5</v>
      </c>
      <c r="AC56" s="109">
        <v>539.18862893999994</v>
      </c>
      <c r="AD56" s="110">
        <v>0.1</v>
      </c>
      <c r="AE56" s="109">
        <v>0.44129536192807572</v>
      </c>
      <c r="AF56" s="109">
        <v>41.8</v>
      </c>
      <c r="AG56" s="108">
        <v>0</v>
      </c>
      <c r="AH56" s="108">
        <v>12783</v>
      </c>
      <c r="AI56" s="108">
        <v>105000</v>
      </c>
      <c r="AJ56" s="108">
        <v>0</v>
      </c>
      <c r="AK56" s="108">
        <v>35</v>
      </c>
      <c r="AL56" s="108">
        <v>4</v>
      </c>
      <c r="AM56" s="108">
        <v>114</v>
      </c>
      <c r="AN56" s="110">
        <v>12.4</v>
      </c>
      <c r="AO56" s="110">
        <v>4.28</v>
      </c>
      <c r="AP56" s="110">
        <v>3</v>
      </c>
      <c r="AQ56" s="109">
        <v>2.9333333333333331</v>
      </c>
      <c r="AR56" s="109">
        <v>-0.13082781434059143</v>
      </c>
      <c r="AS56" s="108">
        <v>39</v>
      </c>
      <c r="AT56" s="110">
        <v>93.7</v>
      </c>
      <c r="AU56" s="109">
        <v>85.493988037109403</v>
      </c>
      <c r="AV56" s="109">
        <v>29.7</v>
      </c>
      <c r="AW56" s="109">
        <v>144.02567643605201</v>
      </c>
      <c r="AX56" s="108">
        <v>11000</v>
      </c>
      <c r="AY56" s="110">
        <v>74.992242500000003</v>
      </c>
      <c r="AZ56" s="110">
        <v>93.847496500000005</v>
      </c>
      <c r="BA56" s="108">
        <v>8260.9879999999994</v>
      </c>
      <c r="BB56" s="108">
        <v>6383752</v>
      </c>
      <c r="BC56" s="108">
        <v>6108590</v>
      </c>
      <c r="BD56" s="108">
        <v>20720</v>
      </c>
      <c r="BE56" s="108"/>
    </row>
    <row r="57" spans="1:57" x14ac:dyDescent="0.25">
      <c r="A57" s="133" t="s">
        <v>99</v>
      </c>
      <c r="B57" s="111" t="s">
        <v>98</v>
      </c>
      <c r="C57" s="108">
        <v>0.65263157894736845</v>
      </c>
      <c r="D57" s="108">
        <v>0</v>
      </c>
      <c r="E57" s="108">
        <v>3441.0385000000001</v>
      </c>
      <c r="F57" s="108">
        <v>0</v>
      </c>
      <c r="G57" s="108">
        <v>0</v>
      </c>
      <c r="H57" s="108">
        <v>0</v>
      </c>
      <c r="I57" s="108">
        <v>0</v>
      </c>
      <c r="J57" s="108">
        <v>0</v>
      </c>
      <c r="K57" s="109">
        <v>0</v>
      </c>
      <c r="L57" s="109">
        <v>6.6666666666666666E-2</v>
      </c>
      <c r="M57" s="109">
        <v>4.5348937755317301E-2</v>
      </c>
      <c r="N57" s="109">
        <v>8.7805069407042701E-3</v>
      </c>
      <c r="O57" s="108">
        <v>0</v>
      </c>
      <c r="P57" s="108">
        <v>0</v>
      </c>
      <c r="Q57" s="109">
        <v>0.55596734590936425</v>
      </c>
      <c r="R57" s="109" t="s">
        <v>443</v>
      </c>
      <c r="S57" s="108">
        <v>200000</v>
      </c>
      <c r="T57" s="108">
        <v>14.2</v>
      </c>
      <c r="U57" s="108">
        <v>4.33</v>
      </c>
      <c r="V57" s="109">
        <v>5.3473741498511126E-2</v>
      </c>
      <c r="W57" s="110">
        <v>95.8</v>
      </c>
      <c r="X57" s="110">
        <v>10.6</v>
      </c>
      <c r="Y57" s="109" t="s">
        <v>443</v>
      </c>
      <c r="Z57" s="108">
        <v>44</v>
      </c>
      <c r="AA57" s="108">
        <v>144</v>
      </c>
      <c r="AB57" s="110">
        <v>6.2</v>
      </c>
      <c r="AC57" s="109">
        <v>1170.08831936</v>
      </c>
      <c r="AD57" s="110">
        <v>150</v>
      </c>
      <c r="AE57" s="109" t="s">
        <v>443</v>
      </c>
      <c r="AF57" s="109" t="s">
        <v>443</v>
      </c>
      <c r="AG57" s="108">
        <v>0</v>
      </c>
      <c r="AH57" s="108">
        <v>0</v>
      </c>
      <c r="AI57" s="108">
        <v>0</v>
      </c>
      <c r="AJ57" s="108">
        <v>0</v>
      </c>
      <c r="AK57" s="108">
        <v>0</v>
      </c>
      <c r="AL57" s="108">
        <v>0</v>
      </c>
      <c r="AM57" s="108">
        <v>125</v>
      </c>
      <c r="AN57" s="110">
        <v>4.9000000000000004</v>
      </c>
      <c r="AO57" s="110" t="s">
        <v>443</v>
      </c>
      <c r="AP57" s="110" t="s">
        <v>443</v>
      </c>
      <c r="AQ57" s="109" t="s">
        <v>443</v>
      </c>
      <c r="AR57" s="109">
        <v>-1.5913176536560059</v>
      </c>
      <c r="AS57" s="108">
        <v>19</v>
      </c>
      <c r="AT57" s="110">
        <v>66</v>
      </c>
      <c r="AU57" s="109">
        <v>94.513809204101605</v>
      </c>
      <c r="AV57" s="109">
        <v>18.86</v>
      </c>
      <c r="AW57" s="109">
        <v>66.388110957881196</v>
      </c>
      <c r="AX57" s="108">
        <v>3200</v>
      </c>
      <c r="AY57" s="110">
        <v>74.5378872</v>
      </c>
      <c r="AZ57" s="110">
        <v>47.868201499999998</v>
      </c>
      <c r="BA57" s="108">
        <v>26810.255000000001</v>
      </c>
      <c r="BB57" s="108">
        <v>778061</v>
      </c>
      <c r="BC57" s="108">
        <v>704001</v>
      </c>
      <c r="BD57" s="108">
        <v>28050</v>
      </c>
      <c r="BE57" s="108"/>
    </row>
    <row r="58" spans="1:57" x14ac:dyDescent="0.25">
      <c r="A58" s="133" t="s">
        <v>101</v>
      </c>
      <c r="B58" s="111" t="s">
        <v>100</v>
      </c>
      <c r="C58" s="108">
        <v>2018.3263157894737</v>
      </c>
      <c r="D58" s="108">
        <v>0</v>
      </c>
      <c r="E58" s="108">
        <v>6727.3565000000008</v>
      </c>
      <c r="F58" s="108">
        <v>0</v>
      </c>
      <c r="G58" s="108">
        <v>0</v>
      </c>
      <c r="H58" s="108">
        <v>0</v>
      </c>
      <c r="I58" s="108">
        <v>0</v>
      </c>
      <c r="J58" s="108">
        <v>224000</v>
      </c>
      <c r="K58" s="109">
        <v>0.12</v>
      </c>
      <c r="L58" s="109">
        <v>0.2</v>
      </c>
      <c r="M58" s="109">
        <v>0.30707311437322099</v>
      </c>
      <c r="N58" s="109">
        <v>3.1243804792346001E-2</v>
      </c>
      <c r="O58" s="108">
        <v>0</v>
      </c>
      <c r="P58" s="108">
        <v>0</v>
      </c>
      <c r="Q58" s="109">
        <v>0.3809510417112415</v>
      </c>
      <c r="R58" s="109" t="s">
        <v>443</v>
      </c>
      <c r="S58" s="108">
        <v>13443146</v>
      </c>
      <c r="T58" s="108">
        <v>133.78</v>
      </c>
      <c r="U58" s="108">
        <v>80.540000000000006</v>
      </c>
      <c r="V58" s="109">
        <v>2.4521825510262416</v>
      </c>
      <c r="W58" s="110">
        <v>49.9</v>
      </c>
      <c r="X58" s="110">
        <v>34.5</v>
      </c>
      <c r="Y58" s="109" t="s">
        <v>443</v>
      </c>
      <c r="Z58" s="108">
        <v>96</v>
      </c>
      <c r="AA58" s="108">
        <v>92</v>
      </c>
      <c r="AB58" s="110">
        <v>0.6</v>
      </c>
      <c r="AC58" s="109">
        <v>36.287942229999999</v>
      </c>
      <c r="AD58" s="110">
        <v>1</v>
      </c>
      <c r="AE58" s="109" t="s">
        <v>443</v>
      </c>
      <c r="AF58" s="109" t="s">
        <v>443</v>
      </c>
      <c r="AG58" s="108">
        <v>0</v>
      </c>
      <c r="AH58" s="108">
        <v>0</v>
      </c>
      <c r="AI58" s="108">
        <v>0</v>
      </c>
      <c r="AJ58" s="108">
        <v>10000</v>
      </c>
      <c r="AK58" s="108">
        <v>2942</v>
      </c>
      <c r="AL58" s="108">
        <v>0</v>
      </c>
      <c r="AM58" s="108">
        <v>78</v>
      </c>
      <c r="AN58" s="110">
        <v>61.3</v>
      </c>
      <c r="AO58" s="110" t="s">
        <v>443</v>
      </c>
      <c r="AP58" s="110" t="s">
        <v>443</v>
      </c>
      <c r="AQ58" s="109" t="s">
        <v>443</v>
      </c>
      <c r="AR58" s="109">
        <v>-1.5433948040008545</v>
      </c>
      <c r="AS58" s="108">
        <v>18</v>
      </c>
      <c r="AT58" s="110">
        <v>36.076799999999999</v>
      </c>
      <c r="AU58" s="109">
        <v>70.491760253906307</v>
      </c>
      <c r="AV58" s="109">
        <v>0.99</v>
      </c>
      <c r="AW58" s="109">
        <v>6.3859969498985301</v>
      </c>
      <c r="AX58" s="108">
        <v>4700</v>
      </c>
      <c r="AY58" s="110">
        <v>15.7297057</v>
      </c>
      <c r="AZ58" s="110">
        <v>57.780045600000001</v>
      </c>
      <c r="BA58" s="108">
        <v>1170.3820000000001</v>
      </c>
      <c r="BB58" s="108">
        <v>6536176</v>
      </c>
      <c r="BC58" s="108">
        <v>6233682</v>
      </c>
      <c r="BD58" s="108">
        <v>101000</v>
      </c>
      <c r="BE58" s="108"/>
    </row>
    <row r="59" spans="1:57" x14ac:dyDescent="0.25">
      <c r="A59" s="133" t="s">
        <v>103</v>
      </c>
      <c r="B59" s="111" t="s">
        <v>102</v>
      </c>
      <c r="C59" s="108">
        <v>0</v>
      </c>
      <c r="D59" s="108">
        <v>0</v>
      </c>
      <c r="E59" s="108">
        <v>4575.8154999999997</v>
      </c>
      <c r="F59" s="108">
        <v>0</v>
      </c>
      <c r="G59" s="108">
        <v>0</v>
      </c>
      <c r="H59" s="108">
        <v>0</v>
      </c>
      <c r="I59" s="108">
        <v>0</v>
      </c>
      <c r="J59" s="108">
        <v>0</v>
      </c>
      <c r="K59" s="109">
        <v>0</v>
      </c>
      <c r="L59" s="109">
        <v>0</v>
      </c>
      <c r="M59" s="109">
        <v>9.2157756039085003E-3</v>
      </c>
      <c r="N59" s="109">
        <v>2.9439207102882302E-3</v>
      </c>
      <c r="O59" s="108">
        <v>0</v>
      </c>
      <c r="P59" s="108">
        <v>1</v>
      </c>
      <c r="Q59" s="109">
        <v>0.83990081080990309</v>
      </c>
      <c r="R59" s="109" t="s">
        <v>443</v>
      </c>
      <c r="S59" s="108">
        <v>0</v>
      </c>
      <c r="T59" s="108">
        <v>0</v>
      </c>
      <c r="U59" s="108">
        <v>0</v>
      </c>
      <c r="V59" s="109">
        <v>0</v>
      </c>
      <c r="W59" s="110">
        <v>3.4</v>
      </c>
      <c r="X59" s="110" t="s">
        <v>443</v>
      </c>
      <c r="Y59" s="109">
        <v>3.242</v>
      </c>
      <c r="Z59" s="108">
        <v>93</v>
      </c>
      <c r="AA59" s="108">
        <v>22</v>
      </c>
      <c r="AB59" s="110">
        <v>1.3</v>
      </c>
      <c r="AC59" s="109">
        <v>1452.6410991299999</v>
      </c>
      <c r="AD59" s="110" t="s">
        <v>443</v>
      </c>
      <c r="AE59" s="109">
        <v>0.15419062993453814</v>
      </c>
      <c r="AF59" s="109">
        <v>32.69</v>
      </c>
      <c r="AG59" s="108">
        <v>0</v>
      </c>
      <c r="AH59" s="108">
        <v>0</v>
      </c>
      <c r="AI59" s="108">
        <v>0</v>
      </c>
      <c r="AJ59" s="108">
        <v>0</v>
      </c>
      <c r="AK59" s="108">
        <v>90</v>
      </c>
      <c r="AL59" s="108">
        <v>0</v>
      </c>
      <c r="AM59" s="108">
        <v>132</v>
      </c>
      <c r="AN59" s="110">
        <v>4.9000000000000004</v>
      </c>
      <c r="AO59" s="110">
        <v>2.76</v>
      </c>
      <c r="AP59" s="110">
        <v>7.4</v>
      </c>
      <c r="AQ59" s="109" t="s">
        <v>443</v>
      </c>
      <c r="AR59" s="109">
        <v>0.9840056300163269</v>
      </c>
      <c r="AS59" s="108">
        <v>69</v>
      </c>
      <c r="AT59" s="110">
        <v>100</v>
      </c>
      <c r="AU59" s="109">
        <v>99.862777709960895</v>
      </c>
      <c r="AV59" s="109">
        <v>84.24</v>
      </c>
      <c r="AW59" s="109">
        <v>160.68784853373401</v>
      </c>
      <c r="AX59" s="108">
        <v>53000</v>
      </c>
      <c r="AY59" s="110">
        <v>97.232365799999997</v>
      </c>
      <c r="AZ59" s="110">
        <v>99.641001200000005</v>
      </c>
      <c r="BA59" s="108">
        <v>27994.86</v>
      </c>
      <c r="BB59" s="108">
        <v>1313645</v>
      </c>
      <c r="BC59" s="108">
        <v>1266375</v>
      </c>
      <c r="BD59" s="108">
        <v>42390</v>
      </c>
      <c r="BE59" s="108"/>
    </row>
    <row r="60" spans="1:57" x14ac:dyDescent="0.25">
      <c r="A60" s="133" t="s">
        <v>105</v>
      </c>
      <c r="B60" s="111" t="s">
        <v>104</v>
      </c>
      <c r="C60" s="108">
        <v>75680.52842105263</v>
      </c>
      <c r="D60" s="108">
        <v>0</v>
      </c>
      <c r="E60" s="108">
        <v>144352.774</v>
      </c>
      <c r="F60" s="108">
        <v>0</v>
      </c>
      <c r="G60" s="108">
        <v>0</v>
      </c>
      <c r="H60" s="108">
        <v>0</v>
      </c>
      <c r="I60" s="108">
        <v>0</v>
      </c>
      <c r="J60" s="108">
        <v>1839675.16</v>
      </c>
      <c r="K60" s="109">
        <v>0.4</v>
      </c>
      <c r="L60" s="109">
        <v>6.6666666666666666E-2</v>
      </c>
      <c r="M60" s="109">
        <v>0.93109049284956202</v>
      </c>
      <c r="N60" s="109">
        <v>0.62074355345721499</v>
      </c>
      <c r="O60" s="108">
        <v>3</v>
      </c>
      <c r="P60" s="108">
        <v>3</v>
      </c>
      <c r="Q60" s="109">
        <v>0.43513944935418319</v>
      </c>
      <c r="R60" s="109">
        <v>0.53713129999999998</v>
      </c>
      <c r="S60" s="108">
        <v>1379982388</v>
      </c>
      <c r="T60" s="108">
        <v>3261.32</v>
      </c>
      <c r="U60" s="108">
        <v>3825.11</v>
      </c>
      <c r="V60" s="109">
        <v>8.0692020624175029</v>
      </c>
      <c r="W60" s="110">
        <v>64.400000000000006</v>
      </c>
      <c r="X60" s="110">
        <v>25.2</v>
      </c>
      <c r="Y60" s="109">
        <v>2.1999999999999999E-2</v>
      </c>
      <c r="Z60" s="108">
        <v>70</v>
      </c>
      <c r="AA60" s="108">
        <v>224</v>
      </c>
      <c r="AB60" s="110">
        <v>1.2</v>
      </c>
      <c r="AC60" s="109">
        <v>68.53482176</v>
      </c>
      <c r="AD60" s="110">
        <v>44</v>
      </c>
      <c r="AE60" s="109">
        <v>0.54702025329520598</v>
      </c>
      <c r="AF60" s="109">
        <v>33.6</v>
      </c>
      <c r="AG60" s="108">
        <v>6500</v>
      </c>
      <c r="AH60" s="108">
        <v>0</v>
      </c>
      <c r="AI60" s="108">
        <v>0</v>
      </c>
      <c r="AJ60" s="108">
        <v>413400</v>
      </c>
      <c r="AK60" s="108">
        <v>633781</v>
      </c>
      <c r="AL60" s="108">
        <v>466</v>
      </c>
      <c r="AM60" s="108">
        <v>99</v>
      </c>
      <c r="AN60" s="110">
        <v>32</v>
      </c>
      <c r="AO60" s="110">
        <v>6.25</v>
      </c>
      <c r="AP60" s="110">
        <v>9</v>
      </c>
      <c r="AQ60" s="109">
        <v>3.85</v>
      </c>
      <c r="AR60" s="109">
        <v>-0.51946473121643066</v>
      </c>
      <c r="AS60" s="108">
        <v>33</v>
      </c>
      <c r="AT60" s="110">
        <v>26.562560000000001</v>
      </c>
      <c r="AU60" s="109">
        <v>38.995983123779297</v>
      </c>
      <c r="AV60" s="109">
        <v>2.9</v>
      </c>
      <c r="AW60" s="109">
        <v>31.5938803866051</v>
      </c>
      <c r="AX60" s="108">
        <v>84000</v>
      </c>
      <c r="AY60" s="110">
        <v>28.021381600000002</v>
      </c>
      <c r="AZ60" s="110">
        <v>57.297217099999997</v>
      </c>
      <c r="BA60" s="108">
        <v>1702.9259999999999</v>
      </c>
      <c r="BB60" s="108">
        <v>96506031</v>
      </c>
      <c r="BC60" s="108">
        <v>93877025</v>
      </c>
      <c r="BD60" s="108">
        <v>1000000</v>
      </c>
      <c r="BE60" s="108"/>
    </row>
    <row r="61" spans="1:57" x14ac:dyDescent="0.25">
      <c r="A61" s="133" t="s">
        <v>107</v>
      </c>
      <c r="B61" s="111" t="s">
        <v>106</v>
      </c>
      <c r="C61" s="108">
        <v>1808.9052631578948</v>
      </c>
      <c r="D61" s="108">
        <v>0</v>
      </c>
      <c r="E61" s="108" t="s">
        <v>443</v>
      </c>
      <c r="F61" s="108">
        <v>28.936</v>
      </c>
      <c r="G61" s="108">
        <v>11497.376000000002</v>
      </c>
      <c r="H61" s="108">
        <v>450.517</v>
      </c>
      <c r="I61" s="108">
        <v>44.109000000000002</v>
      </c>
      <c r="J61" s="108">
        <v>10538.2</v>
      </c>
      <c r="K61" s="109">
        <v>0.04</v>
      </c>
      <c r="L61" s="109">
        <v>0</v>
      </c>
      <c r="M61" s="109">
        <v>3.8836247630614301E-2</v>
      </c>
      <c r="N61" s="109">
        <v>7.6835690609207896E-3</v>
      </c>
      <c r="O61" s="108">
        <v>1</v>
      </c>
      <c r="P61" s="108">
        <v>0</v>
      </c>
      <c r="Q61" s="109">
        <v>0.72408179376344783</v>
      </c>
      <c r="R61" s="109" t="s">
        <v>443</v>
      </c>
      <c r="S61" s="108">
        <v>5016935</v>
      </c>
      <c r="T61" s="108">
        <v>107.34</v>
      </c>
      <c r="U61" s="108">
        <v>90.9</v>
      </c>
      <c r="V61" s="109">
        <v>2.4081587425229358</v>
      </c>
      <c r="W61" s="110">
        <v>23.6</v>
      </c>
      <c r="X61" s="110" t="s">
        <v>443</v>
      </c>
      <c r="Y61" s="109">
        <v>0.42599999999999999</v>
      </c>
      <c r="Z61" s="108">
        <v>94</v>
      </c>
      <c r="AA61" s="108">
        <v>57</v>
      </c>
      <c r="AB61" s="110">
        <v>0.1</v>
      </c>
      <c r="AC61" s="109">
        <v>328.38329878000002</v>
      </c>
      <c r="AD61" s="110" t="s">
        <v>443</v>
      </c>
      <c r="AE61" s="109" t="s">
        <v>443</v>
      </c>
      <c r="AF61" s="109">
        <v>42.83</v>
      </c>
      <c r="AG61" s="108">
        <v>0</v>
      </c>
      <c r="AH61" s="108">
        <v>0</v>
      </c>
      <c r="AI61" s="108">
        <v>0</v>
      </c>
      <c r="AJ61" s="108">
        <v>0</v>
      </c>
      <c r="AK61" s="108">
        <v>13</v>
      </c>
      <c r="AL61" s="108">
        <v>0</v>
      </c>
      <c r="AM61" s="108">
        <v>124</v>
      </c>
      <c r="AN61" s="110">
        <v>4.9000000000000004</v>
      </c>
      <c r="AO61" s="110">
        <v>5.13</v>
      </c>
      <c r="AP61" s="110">
        <v>8.3000000000000007</v>
      </c>
      <c r="AQ61" s="109">
        <v>4.95</v>
      </c>
      <c r="AR61" s="109">
        <v>-0.95745861530303955</v>
      </c>
      <c r="AS61" s="108" t="s">
        <v>443</v>
      </c>
      <c r="AT61" s="110">
        <v>59.32891</v>
      </c>
      <c r="AU61" s="109" t="s">
        <v>443</v>
      </c>
      <c r="AV61" s="109">
        <v>41.8</v>
      </c>
      <c r="AW61" s="109">
        <v>98.776700145542407</v>
      </c>
      <c r="AX61" s="108">
        <v>3400</v>
      </c>
      <c r="AY61" s="110">
        <v>91.120577699999998</v>
      </c>
      <c r="AZ61" s="110">
        <v>95.691067899999993</v>
      </c>
      <c r="BA61" s="108">
        <v>8536.8709999999992</v>
      </c>
      <c r="BB61" s="108">
        <v>887027</v>
      </c>
      <c r="BC61" s="108">
        <v>896758</v>
      </c>
      <c r="BD61" s="108">
        <v>18270</v>
      </c>
      <c r="BE61" s="108"/>
    </row>
    <row r="62" spans="1:57" x14ac:dyDescent="0.25">
      <c r="A62" s="133" t="s">
        <v>109</v>
      </c>
      <c r="B62" s="111" t="s">
        <v>108</v>
      </c>
      <c r="C62" s="108">
        <v>0</v>
      </c>
      <c r="D62" s="108">
        <v>0</v>
      </c>
      <c r="E62" s="108" t="s">
        <v>443</v>
      </c>
      <c r="F62" s="108">
        <v>0</v>
      </c>
      <c r="G62" s="108">
        <v>0</v>
      </c>
      <c r="H62" s="108">
        <v>0</v>
      </c>
      <c r="I62" s="108">
        <v>0</v>
      </c>
      <c r="J62" s="108">
        <v>0</v>
      </c>
      <c r="K62" s="109">
        <v>0</v>
      </c>
      <c r="L62" s="109">
        <v>0</v>
      </c>
      <c r="M62" s="109">
        <v>9.7166690851220108E-3</v>
      </c>
      <c r="N62" s="109">
        <v>3.4418006930241199E-3</v>
      </c>
      <c r="O62" s="108">
        <v>0</v>
      </c>
      <c r="P62" s="108">
        <v>0</v>
      </c>
      <c r="Q62" s="109">
        <v>0.87902428707875457</v>
      </c>
      <c r="R62" s="109" t="s">
        <v>443</v>
      </c>
      <c r="S62" s="108">
        <v>0</v>
      </c>
      <c r="T62" s="108">
        <v>0</v>
      </c>
      <c r="U62" s="108">
        <v>0</v>
      </c>
      <c r="V62" s="109">
        <v>0</v>
      </c>
      <c r="W62" s="110">
        <v>2.6</v>
      </c>
      <c r="X62" s="110" t="s">
        <v>443</v>
      </c>
      <c r="Y62" s="109">
        <v>2.9049999999999998</v>
      </c>
      <c r="Z62" s="108">
        <v>97</v>
      </c>
      <c r="AA62" s="108">
        <v>5.7</v>
      </c>
      <c r="AB62" s="110">
        <v>0.1</v>
      </c>
      <c r="AC62" s="109">
        <v>3604.12072446</v>
      </c>
      <c r="AD62" s="110" t="s">
        <v>443</v>
      </c>
      <c r="AE62" s="109">
        <v>7.4639796574349826E-2</v>
      </c>
      <c r="AF62" s="109">
        <v>27.79</v>
      </c>
      <c r="AG62" s="108">
        <v>0</v>
      </c>
      <c r="AH62" s="108">
        <v>0</v>
      </c>
      <c r="AI62" s="108">
        <v>0</v>
      </c>
      <c r="AJ62" s="108">
        <v>0</v>
      </c>
      <c r="AK62" s="108">
        <v>11798</v>
      </c>
      <c r="AL62" s="108">
        <v>0</v>
      </c>
      <c r="AM62" s="108">
        <v>131</v>
      </c>
      <c r="AN62" s="110">
        <v>4.9000000000000004</v>
      </c>
      <c r="AO62" s="110">
        <v>1.6</v>
      </c>
      <c r="AP62" s="110">
        <v>6.2</v>
      </c>
      <c r="AQ62" s="109">
        <v>4.1166666666666663</v>
      </c>
      <c r="AR62" s="109">
        <v>2.1680662631988525</v>
      </c>
      <c r="AS62" s="108">
        <v>89</v>
      </c>
      <c r="AT62" s="110">
        <v>100</v>
      </c>
      <c r="AU62" s="109" t="s">
        <v>443</v>
      </c>
      <c r="AV62" s="109">
        <v>92.38</v>
      </c>
      <c r="AW62" s="109">
        <v>139.66389620495801</v>
      </c>
      <c r="AX62" s="108">
        <v>260000</v>
      </c>
      <c r="AY62" s="110">
        <v>97.6456582</v>
      </c>
      <c r="AZ62" s="110">
        <v>100</v>
      </c>
      <c r="BA62" s="108">
        <v>40838.366999999998</v>
      </c>
      <c r="BB62" s="108">
        <v>5463596</v>
      </c>
      <c r="BC62" s="108">
        <v>5266114</v>
      </c>
      <c r="BD62" s="108">
        <v>303890</v>
      </c>
      <c r="BE62" s="108"/>
    </row>
    <row r="63" spans="1:57" x14ac:dyDescent="0.25">
      <c r="A63" s="133" t="s">
        <v>111</v>
      </c>
      <c r="B63" s="111" t="s">
        <v>110</v>
      </c>
      <c r="C63" s="108">
        <v>9073.6084210526315</v>
      </c>
      <c r="D63" s="108">
        <v>0</v>
      </c>
      <c r="E63" s="108">
        <v>191096.66800000001</v>
      </c>
      <c r="F63" s="108">
        <v>20.88</v>
      </c>
      <c r="G63" s="108">
        <v>0</v>
      </c>
      <c r="H63" s="108">
        <v>0</v>
      </c>
      <c r="I63" s="108">
        <v>0</v>
      </c>
      <c r="J63" s="108">
        <v>0</v>
      </c>
      <c r="K63" s="109">
        <v>0.12</v>
      </c>
      <c r="L63" s="109">
        <v>3.3333333333333333E-2</v>
      </c>
      <c r="M63" s="109">
        <v>0.29171145151629502</v>
      </c>
      <c r="N63" s="109">
        <v>0.15328080836241501</v>
      </c>
      <c r="O63" s="108">
        <v>0</v>
      </c>
      <c r="P63" s="108">
        <v>2</v>
      </c>
      <c r="Q63" s="109">
        <v>0.88432555200436158</v>
      </c>
      <c r="R63" s="109" t="s">
        <v>443</v>
      </c>
      <c r="S63" s="108">
        <v>0</v>
      </c>
      <c r="T63" s="108">
        <v>0</v>
      </c>
      <c r="U63" s="108">
        <v>0</v>
      </c>
      <c r="V63" s="109">
        <v>0</v>
      </c>
      <c r="W63" s="110">
        <v>4.2</v>
      </c>
      <c r="X63" s="110" t="s">
        <v>443</v>
      </c>
      <c r="Y63" s="109">
        <v>3.19</v>
      </c>
      <c r="Z63" s="108">
        <v>90</v>
      </c>
      <c r="AA63" s="108">
        <v>8.8000000000000007</v>
      </c>
      <c r="AB63" s="110">
        <v>0.4</v>
      </c>
      <c r="AC63" s="109">
        <v>4333.5836669500004</v>
      </c>
      <c r="AD63" s="110" t="s">
        <v>443</v>
      </c>
      <c r="AE63" s="109">
        <v>7.9889521965532784E-2</v>
      </c>
      <c r="AF63" s="109">
        <v>31.69</v>
      </c>
      <c r="AG63" s="108">
        <v>2000</v>
      </c>
      <c r="AH63" s="108">
        <v>4000</v>
      </c>
      <c r="AI63" s="108">
        <v>0</v>
      </c>
      <c r="AJ63" s="108">
        <v>0</v>
      </c>
      <c r="AK63" s="108">
        <v>252264</v>
      </c>
      <c r="AL63" s="108">
        <v>0</v>
      </c>
      <c r="AM63" s="108">
        <v>141</v>
      </c>
      <c r="AN63" s="110">
        <v>4.9000000000000004</v>
      </c>
      <c r="AO63" s="110">
        <v>1.7</v>
      </c>
      <c r="AP63" s="110">
        <v>4.8</v>
      </c>
      <c r="AQ63" s="109">
        <v>3.833333333333333</v>
      </c>
      <c r="AR63" s="109">
        <v>1.4695528745651245</v>
      </c>
      <c r="AS63" s="108">
        <v>69</v>
      </c>
      <c r="AT63" s="110">
        <v>100</v>
      </c>
      <c r="AU63" s="109" t="s">
        <v>443</v>
      </c>
      <c r="AV63" s="109">
        <v>83.75</v>
      </c>
      <c r="AW63" s="109">
        <v>100.361566175075</v>
      </c>
      <c r="AX63" s="108">
        <v>1400000</v>
      </c>
      <c r="AY63" s="110">
        <v>98.652003699999995</v>
      </c>
      <c r="AZ63" s="110">
        <v>100</v>
      </c>
      <c r="BA63" s="108">
        <v>41018.205000000002</v>
      </c>
      <c r="BB63" s="108">
        <v>66201365</v>
      </c>
      <c r="BC63" s="108">
        <v>63855518</v>
      </c>
      <c r="BD63" s="108">
        <v>547660</v>
      </c>
      <c r="BE63" s="108"/>
    </row>
    <row r="64" spans="1:57" x14ac:dyDescent="0.25">
      <c r="A64" s="133" t="s">
        <v>113</v>
      </c>
      <c r="B64" s="111" t="s">
        <v>112</v>
      </c>
      <c r="C64" s="108">
        <v>666.12421052631578</v>
      </c>
      <c r="D64" s="108">
        <v>0</v>
      </c>
      <c r="E64" s="108">
        <v>6756.4309999999996</v>
      </c>
      <c r="F64" s="108">
        <v>0</v>
      </c>
      <c r="G64" s="108">
        <v>0</v>
      </c>
      <c r="H64" s="108">
        <v>0</v>
      </c>
      <c r="I64" s="108">
        <v>0</v>
      </c>
      <c r="J64" s="108">
        <v>0</v>
      </c>
      <c r="K64" s="109">
        <v>0</v>
      </c>
      <c r="L64" s="109">
        <v>3.3333333333333333E-2</v>
      </c>
      <c r="M64" s="109">
        <v>4.8224457487036097E-2</v>
      </c>
      <c r="N64" s="109">
        <v>3.8965846586529701E-3</v>
      </c>
      <c r="O64" s="108">
        <v>2</v>
      </c>
      <c r="P64" s="108">
        <v>0</v>
      </c>
      <c r="Q64" s="109">
        <v>0.67368239054792878</v>
      </c>
      <c r="R64" s="109">
        <v>7.2532899999999997E-2</v>
      </c>
      <c r="S64" s="108">
        <v>0</v>
      </c>
      <c r="T64" s="108">
        <v>73.2</v>
      </c>
      <c r="U64" s="108">
        <v>89.59</v>
      </c>
      <c r="V64" s="109">
        <v>0.60839433802793741</v>
      </c>
      <c r="W64" s="110">
        <v>56.1</v>
      </c>
      <c r="X64" s="110">
        <v>6.5</v>
      </c>
      <c r="Y64" s="109" t="s">
        <v>443</v>
      </c>
      <c r="Z64" s="108">
        <v>61</v>
      </c>
      <c r="AA64" s="108">
        <v>423</v>
      </c>
      <c r="AB64" s="110">
        <v>3.9</v>
      </c>
      <c r="AC64" s="109">
        <v>734.67863934000002</v>
      </c>
      <c r="AD64" s="110">
        <v>83</v>
      </c>
      <c r="AE64" s="109">
        <v>0.50796801301500105</v>
      </c>
      <c r="AF64" s="109">
        <v>42.19</v>
      </c>
      <c r="AG64" s="108">
        <v>0</v>
      </c>
      <c r="AH64" s="108">
        <v>0</v>
      </c>
      <c r="AI64" s="108">
        <v>0</v>
      </c>
      <c r="AJ64" s="108">
        <v>0</v>
      </c>
      <c r="AK64" s="108">
        <v>1013</v>
      </c>
      <c r="AL64" s="108">
        <v>0</v>
      </c>
      <c r="AM64" s="108">
        <v>125</v>
      </c>
      <c r="AN64" s="110">
        <v>4.9000000000000004</v>
      </c>
      <c r="AO64" s="110">
        <v>5.22</v>
      </c>
      <c r="AP64" s="110">
        <v>21</v>
      </c>
      <c r="AQ64" s="109">
        <v>2.3166666666666669</v>
      </c>
      <c r="AR64" s="109">
        <v>-0.76872265338897705</v>
      </c>
      <c r="AS64" s="108">
        <v>37</v>
      </c>
      <c r="AT64" s="110">
        <v>89.3</v>
      </c>
      <c r="AU64" s="109">
        <v>82.283798217773395</v>
      </c>
      <c r="AV64" s="109">
        <v>9.81</v>
      </c>
      <c r="AW64" s="109">
        <v>210.367125695526</v>
      </c>
      <c r="AX64" s="108">
        <v>4500</v>
      </c>
      <c r="AY64" s="110">
        <v>41.858578000000001</v>
      </c>
      <c r="AZ64" s="110">
        <v>93.246170199999995</v>
      </c>
      <c r="BA64" s="108">
        <v>23811.52</v>
      </c>
      <c r="BB64" s="108">
        <v>1711294</v>
      </c>
      <c r="BC64" s="108">
        <v>1640286</v>
      </c>
      <c r="BD64" s="108">
        <v>257670</v>
      </c>
      <c r="BE64" s="108"/>
    </row>
    <row r="65" spans="1:57" x14ac:dyDescent="0.25">
      <c r="A65" s="133" t="s">
        <v>115</v>
      </c>
      <c r="B65" s="111" t="s">
        <v>114</v>
      </c>
      <c r="C65" s="108">
        <v>0</v>
      </c>
      <c r="D65" s="108">
        <v>0</v>
      </c>
      <c r="E65" s="108">
        <v>3628.8805000000002</v>
      </c>
      <c r="F65" s="108">
        <v>0</v>
      </c>
      <c r="G65" s="108">
        <v>0</v>
      </c>
      <c r="H65" s="108">
        <v>0</v>
      </c>
      <c r="I65" s="108">
        <v>0</v>
      </c>
      <c r="J65" s="108">
        <v>17120</v>
      </c>
      <c r="K65" s="109">
        <v>0.08</v>
      </c>
      <c r="L65" s="109">
        <v>6.6666666666666666E-2</v>
      </c>
      <c r="M65" s="109">
        <v>2.5934725096329599E-2</v>
      </c>
      <c r="N65" s="109">
        <v>6.2497070827374299E-3</v>
      </c>
      <c r="O65" s="108">
        <v>0</v>
      </c>
      <c r="P65" s="108">
        <v>0</v>
      </c>
      <c r="Q65" s="109">
        <v>0.44071496109944619</v>
      </c>
      <c r="R65" s="109">
        <v>0.32852320000000002</v>
      </c>
      <c r="S65" s="108">
        <v>11854453</v>
      </c>
      <c r="T65" s="108">
        <v>138.80000000000001</v>
      </c>
      <c r="U65" s="108">
        <v>114.73</v>
      </c>
      <c r="V65" s="109">
        <v>12.825855696527967</v>
      </c>
      <c r="W65" s="110">
        <v>73.8</v>
      </c>
      <c r="X65" s="110">
        <v>15.8</v>
      </c>
      <c r="Y65" s="109">
        <v>3.7999999999999999E-2</v>
      </c>
      <c r="Z65" s="108">
        <v>96</v>
      </c>
      <c r="AA65" s="108">
        <v>173</v>
      </c>
      <c r="AB65" s="110">
        <v>1.2</v>
      </c>
      <c r="AC65" s="109">
        <v>98.780454969999994</v>
      </c>
      <c r="AD65" s="110">
        <v>97</v>
      </c>
      <c r="AE65" s="109">
        <v>0.62449375727335998</v>
      </c>
      <c r="AF65" s="109">
        <v>47.28</v>
      </c>
      <c r="AG65" s="108">
        <v>3300</v>
      </c>
      <c r="AH65" s="108">
        <v>0</v>
      </c>
      <c r="AI65" s="108">
        <v>0</v>
      </c>
      <c r="AJ65" s="108">
        <v>0</v>
      </c>
      <c r="AK65" s="108">
        <v>11608</v>
      </c>
      <c r="AL65" s="108">
        <v>0</v>
      </c>
      <c r="AM65" s="108">
        <v>132</v>
      </c>
      <c r="AN65" s="110">
        <v>5.3</v>
      </c>
      <c r="AO65" s="110">
        <v>7.25</v>
      </c>
      <c r="AP65" s="110">
        <v>2.7</v>
      </c>
      <c r="AQ65" s="109">
        <v>3.8166666666666673</v>
      </c>
      <c r="AR65" s="109">
        <v>-0.71818774938583374</v>
      </c>
      <c r="AS65" s="108">
        <v>29</v>
      </c>
      <c r="AT65" s="110">
        <v>34.526800000000001</v>
      </c>
      <c r="AU65" s="109">
        <v>52.004360198974602</v>
      </c>
      <c r="AV65" s="109">
        <v>15.56</v>
      </c>
      <c r="AW65" s="109">
        <v>119.630488738859</v>
      </c>
      <c r="AX65" s="108">
        <v>4200</v>
      </c>
      <c r="AY65" s="110">
        <v>58.875447299999998</v>
      </c>
      <c r="AZ65" s="110">
        <v>90.247253799999996</v>
      </c>
      <c r="BA65" s="108">
        <v>1650.2619999999999</v>
      </c>
      <c r="BB65" s="108">
        <v>1908954</v>
      </c>
      <c r="BC65" s="108">
        <v>1883051</v>
      </c>
      <c r="BD65" s="108">
        <v>10120</v>
      </c>
      <c r="BE65" s="108"/>
    </row>
    <row r="66" spans="1:57" x14ac:dyDescent="0.25">
      <c r="A66" s="133" t="s">
        <v>117</v>
      </c>
      <c r="B66" s="111" t="s">
        <v>116</v>
      </c>
      <c r="C66" s="108">
        <v>9686.0084210526311</v>
      </c>
      <c r="D66" s="108">
        <v>2044.1305263157894</v>
      </c>
      <c r="E66" s="108">
        <v>20985.72</v>
      </c>
      <c r="F66" s="108">
        <v>0</v>
      </c>
      <c r="G66" s="108">
        <v>0</v>
      </c>
      <c r="H66" s="108">
        <v>0</v>
      </c>
      <c r="I66" s="108">
        <v>0</v>
      </c>
      <c r="J66" s="108">
        <v>27840</v>
      </c>
      <c r="K66" s="109">
        <v>0.04</v>
      </c>
      <c r="L66" s="109">
        <v>3.3333333333333333E-2</v>
      </c>
      <c r="M66" s="109">
        <v>0.20604332123487101</v>
      </c>
      <c r="N66" s="109">
        <v>0.27645407930580301</v>
      </c>
      <c r="O66" s="108">
        <v>3</v>
      </c>
      <c r="P66" s="108">
        <v>2</v>
      </c>
      <c r="Q66" s="109">
        <v>0.74377012102605156</v>
      </c>
      <c r="R66" s="109">
        <v>8.2771000000000008E-3</v>
      </c>
      <c r="S66" s="108">
        <v>6673206</v>
      </c>
      <c r="T66" s="108">
        <v>662.21</v>
      </c>
      <c r="U66" s="108">
        <v>647.45000000000005</v>
      </c>
      <c r="V66" s="109">
        <v>4.1223879309825753</v>
      </c>
      <c r="W66" s="110">
        <v>13.1</v>
      </c>
      <c r="X66" s="110">
        <v>1.1000000000000001</v>
      </c>
      <c r="Y66" s="109">
        <v>4.2720000000000002</v>
      </c>
      <c r="Z66" s="108">
        <v>92</v>
      </c>
      <c r="AA66" s="108">
        <v>116</v>
      </c>
      <c r="AB66" s="110">
        <v>0.3</v>
      </c>
      <c r="AC66" s="109">
        <v>696.99050337999995</v>
      </c>
      <c r="AD66" s="110">
        <v>0.1</v>
      </c>
      <c r="AE66" s="109" t="s">
        <v>443</v>
      </c>
      <c r="AF66" s="109">
        <v>41.35</v>
      </c>
      <c r="AG66" s="108">
        <v>20000</v>
      </c>
      <c r="AH66" s="108">
        <v>12000</v>
      </c>
      <c r="AI66" s="108">
        <v>10320</v>
      </c>
      <c r="AJ66" s="108">
        <v>232704</v>
      </c>
      <c r="AK66" s="108">
        <v>857</v>
      </c>
      <c r="AL66" s="108">
        <v>0</v>
      </c>
      <c r="AM66" s="108">
        <v>116</v>
      </c>
      <c r="AN66" s="110">
        <v>7.4</v>
      </c>
      <c r="AO66" s="110" t="s">
        <v>443</v>
      </c>
      <c r="AP66" s="110" t="s">
        <v>443</v>
      </c>
      <c r="AQ66" s="109">
        <v>3.1333333333333333</v>
      </c>
      <c r="AR66" s="109">
        <v>0.53251934051513672</v>
      </c>
      <c r="AS66" s="108">
        <v>52</v>
      </c>
      <c r="AT66" s="110">
        <v>100</v>
      </c>
      <c r="AU66" s="109">
        <v>99.739158630371094</v>
      </c>
      <c r="AV66" s="109">
        <v>48.9</v>
      </c>
      <c r="AW66" s="109">
        <v>124.935540091449</v>
      </c>
      <c r="AX66" s="108">
        <v>57000</v>
      </c>
      <c r="AY66" s="110">
        <v>86.256185299999999</v>
      </c>
      <c r="AZ66" s="110">
        <v>100</v>
      </c>
      <c r="BA66" s="108">
        <v>7900.1170000000002</v>
      </c>
      <c r="BB66" s="108">
        <v>4504100</v>
      </c>
      <c r="BC66" s="108">
        <v>4555911</v>
      </c>
      <c r="BD66" s="108">
        <v>69490</v>
      </c>
      <c r="BE66" s="108"/>
    </row>
    <row r="67" spans="1:57" x14ac:dyDescent="0.25">
      <c r="A67" s="133" t="s">
        <v>119</v>
      </c>
      <c r="B67" s="111" t="s">
        <v>118</v>
      </c>
      <c r="C67" s="108">
        <v>8398.2000000000007</v>
      </c>
      <c r="D67" s="108">
        <v>0</v>
      </c>
      <c r="E67" s="108">
        <v>161029.74500000002</v>
      </c>
      <c r="F67" s="108">
        <v>0</v>
      </c>
      <c r="G67" s="108">
        <v>0</v>
      </c>
      <c r="H67" s="108">
        <v>0</v>
      </c>
      <c r="I67" s="108">
        <v>0</v>
      </c>
      <c r="J67" s="108">
        <v>0</v>
      </c>
      <c r="K67" s="109">
        <v>0</v>
      </c>
      <c r="L67" s="109">
        <v>3.3333333333333333E-2</v>
      </c>
      <c r="M67" s="109">
        <v>0.11492513805978601</v>
      </c>
      <c r="N67" s="109">
        <v>3.35276926521864E-2</v>
      </c>
      <c r="O67" s="108">
        <v>0</v>
      </c>
      <c r="P67" s="108">
        <v>0</v>
      </c>
      <c r="Q67" s="109">
        <v>0.91143694200061365</v>
      </c>
      <c r="R67" s="109" t="s">
        <v>443</v>
      </c>
      <c r="S67" s="108">
        <v>326797</v>
      </c>
      <c r="T67" s="108">
        <v>0</v>
      </c>
      <c r="U67" s="108">
        <v>0</v>
      </c>
      <c r="V67" s="109">
        <v>0</v>
      </c>
      <c r="W67" s="110">
        <v>3.9</v>
      </c>
      <c r="X67" s="110">
        <v>1.1000000000000001</v>
      </c>
      <c r="Y67" s="109">
        <v>3.8889999999999998</v>
      </c>
      <c r="Z67" s="108">
        <v>97</v>
      </c>
      <c r="AA67" s="108">
        <v>5.8</v>
      </c>
      <c r="AB67" s="110">
        <v>0.2</v>
      </c>
      <c r="AC67" s="109">
        <v>4811.8154052099999</v>
      </c>
      <c r="AD67" s="110" t="s">
        <v>443</v>
      </c>
      <c r="AE67" s="109">
        <v>4.6445263416609039E-2</v>
      </c>
      <c r="AF67" s="109">
        <v>30.63</v>
      </c>
      <c r="AG67" s="108">
        <v>6350</v>
      </c>
      <c r="AH67" s="108">
        <v>1</v>
      </c>
      <c r="AI67" s="108">
        <v>0</v>
      </c>
      <c r="AJ67" s="108">
        <v>0</v>
      </c>
      <c r="AK67" s="108">
        <v>216973</v>
      </c>
      <c r="AL67" s="108">
        <v>0</v>
      </c>
      <c r="AM67" s="108">
        <v>139</v>
      </c>
      <c r="AN67" s="110">
        <v>4.9000000000000004</v>
      </c>
      <c r="AO67" s="110">
        <v>1.54</v>
      </c>
      <c r="AP67" s="110">
        <v>5.6</v>
      </c>
      <c r="AQ67" s="109">
        <v>3.9333333333333327</v>
      </c>
      <c r="AR67" s="109">
        <v>1.5184236764907837</v>
      </c>
      <c r="AS67" s="108">
        <v>79</v>
      </c>
      <c r="AT67" s="110">
        <v>100</v>
      </c>
      <c r="AU67" s="109" t="s">
        <v>443</v>
      </c>
      <c r="AV67" s="109">
        <v>86.19</v>
      </c>
      <c r="AW67" s="109">
        <v>120.41898287688601</v>
      </c>
      <c r="AX67" s="108">
        <v>1800000</v>
      </c>
      <c r="AY67" s="110">
        <v>99.219123800000006</v>
      </c>
      <c r="AZ67" s="110">
        <v>100</v>
      </c>
      <c r="BA67" s="108">
        <v>46895.97</v>
      </c>
      <c r="BB67" s="108">
        <v>80889505</v>
      </c>
      <c r="BC67" s="108">
        <v>81147265</v>
      </c>
      <c r="BD67" s="108">
        <v>348570</v>
      </c>
      <c r="BE67" s="108"/>
    </row>
    <row r="68" spans="1:57" x14ac:dyDescent="0.25">
      <c r="A68" s="133" t="s">
        <v>121</v>
      </c>
      <c r="B68" s="111" t="s">
        <v>120</v>
      </c>
      <c r="C68" s="108">
        <v>0</v>
      </c>
      <c r="D68" s="108">
        <v>0</v>
      </c>
      <c r="E68" s="108">
        <v>47465.449500000002</v>
      </c>
      <c r="F68" s="108">
        <v>0</v>
      </c>
      <c r="G68" s="108">
        <v>0</v>
      </c>
      <c r="H68" s="108">
        <v>0</v>
      </c>
      <c r="I68" s="108">
        <v>0</v>
      </c>
      <c r="J68" s="108">
        <v>0</v>
      </c>
      <c r="K68" s="109">
        <v>0</v>
      </c>
      <c r="L68" s="109">
        <v>3.3333333333333333E-2</v>
      </c>
      <c r="M68" s="109">
        <v>0.25108665079208298</v>
      </c>
      <c r="N68" s="109">
        <v>1.32863973625437E-2</v>
      </c>
      <c r="O68" s="108">
        <v>0</v>
      </c>
      <c r="P68" s="108">
        <v>0</v>
      </c>
      <c r="Q68" s="109">
        <v>0.57320590526454895</v>
      </c>
      <c r="R68" s="109">
        <v>0.1441132</v>
      </c>
      <c r="S68" s="108">
        <v>25466380</v>
      </c>
      <c r="T68" s="108">
        <v>1807.91</v>
      </c>
      <c r="U68" s="108">
        <v>1330.17</v>
      </c>
      <c r="V68" s="109">
        <v>2.8168850860857799</v>
      </c>
      <c r="W68" s="110">
        <v>78.400000000000006</v>
      </c>
      <c r="X68" s="110">
        <v>14.3</v>
      </c>
      <c r="Y68" s="109">
        <v>9.6000000000000002E-2</v>
      </c>
      <c r="Z68" s="108">
        <v>92</v>
      </c>
      <c r="AA68" s="108">
        <v>66</v>
      </c>
      <c r="AB68" s="110">
        <v>1.3</v>
      </c>
      <c r="AC68" s="109">
        <v>214.24534832000001</v>
      </c>
      <c r="AD68" s="110">
        <v>74</v>
      </c>
      <c r="AE68" s="109">
        <v>0.54851241637579751</v>
      </c>
      <c r="AF68" s="109">
        <v>42.76</v>
      </c>
      <c r="AG68" s="108">
        <v>25560</v>
      </c>
      <c r="AH68" s="108">
        <v>26858</v>
      </c>
      <c r="AI68" s="108">
        <v>0</v>
      </c>
      <c r="AJ68" s="108">
        <v>0</v>
      </c>
      <c r="AK68" s="108">
        <v>18450</v>
      </c>
      <c r="AL68" s="108">
        <v>0</v>
      </c>
      <c r="AM68" s="108">
        <v>150</v>
      </c>
      <c r="AN68" s="110">
        <v>4.9000000000000004</v>
      </c>
      <c r="AO68" s="110">
        <v>5.4</v>
      </c>
      <c r="AP68" s="110">
        <v>18.3</v>
      </c>
      <c r="AQ68" s="109">
        <v>3.6333333333333329</v>
      </c>
      <c r="AR68" s="109">
        <v>-8.6076162755489349E-2</v>
      </c>
      <c r="AS68" s="108">
        <v>48</v>
      </c>
      <c r="AT68" s="110">
        <v>64.062560000000005</v>
      </c>
      <c r="AU68" s="109">
        <v>71.497077941894503</v>
      </c>
      <c r="AV68" s="109">
        <v>18.899999999999999</v>
      </c>
      <c r="AW68" s="109">
        <v>114.819478940048</v>
      </c>
      <c r="AX68" s="108">
        <v>42000</v>
      </c>
      <c r="AY68" s="110">
        <v>14.8710577</v>
      </c>
      <c r="AZ68" s="110">
        <v>88.680040500000004</v>
      </c>
      <c r="BA68" s="108">
        <v>4204.1270000000004</v>
      </c>
      <c r="BB68" s="108">
        <v>26442178</v>
      </c>
      <c r="BC68" s="108">
        <v>25199609</v>
      </c>
      <c r="BD68" s="108">
        <v>227540</v>
      </c>
      <c r="BE68" s="108"/>
    </row>
    <row r="69" spans="1:57" x14ac:dyDescent="0.25">
      <c r="A69" s="133" t="s">
        <v>123</v>
      </c>
      <c r="B69" s="111" t="s">
        <v>122</v>
      </c>
      <c r="C69" s="108">
        <v>22626.387368421052</v>
      </c>
      <c r="D69" s="108">
        <v>1158.9115789473685</v>
      </c>
      <c r="E69" s="108">
        <v>8024.4785000000002</v>
      </c>
      <c r="F69" s="108">
        <v>174.678</v>
      </c>
      <c r="G69" s="108">
        <v>0</v>
      </c>
      <c r="H69" s="108">
        <v>0</v>
      </c>
      <c r="I69" s="108">
        <v>0</v>
      </c>
      <c r="J69" s="108">
        <v>0</v>
      </c>
      <c r="K69" s="109">
        <v>0.04</v>
      </c>
      <c r="L69" s="109">
        <v>3.3333333333333333E-2</v>
      </c>
      <c r="M69" s="109">
        <v>0.12969237508798201</v>
      </c>
      <c r="N69" s="109">
        <v>4.5299499784626898E-2</v>
      </c>
      <c r="O69" s="108">
        <v>0</v>
      </c>
      <c r="P69" s="108">
        <v>3</v>
      </c>
      <c r="Q69" s="109">
        <v>0.85266437764185377</v>
      </c>
      <c r="R69" s="109" t="s">
        <v>443</v>
      </c>
      <c r="S69" s="108">
        <v>0</v>
      </c>
      <c r="T69" s="108">
        <v>0</v>
      </c>
      <c r="U69" s="108">
        <v>0</v>
      </c>
      <c r="V69" s="109">
        <v>0</v>
      </c>
      <c r="W69" s="110">
        <v>4.4000000000000004</v>
      </c>
      <c r="X69" s="110" t="s">
        <v>443</v>
      </c>
      <c r="Y69" s="109">
        <v>6.1669999999999998</v>
      </c>
      <c r="Z69" s="108">
        <v>97</v>
      </c>
      <c r="AA69" s="108">
        <v>5</v>
      </c>
      <c r="AB69" s="110">
        <v>0.2</v>
      </c>
      <c r="AC69" s="109">
        <v>2512.6680452700002</v>
      </c>
      <c r="AD69" s="110" t="s">
        <v>443</v>
      </c>
      <c r="AE69" s="109">
        <v>0.14644317906881166</v>
      </c>
      <c r="AF69" s="109">
        <v>34.74</v>
      </c>
      <c r="AG69" s="108">
        <v>0</v>
      </c>
      <c r="AH69" s="108">
        <v>77025</v>
      </c>
      <c r="AI69" s="108">
        <v>0</v>
      </c>
      <c r="AJ69" s="108">
        <v>0</v>
      </c>
      <c r="AK69" s="108">
        <v>10304</v>
      </c>
      <c r="AL69" s="108">
        <v>0</v>
      </c>
      <c r="AM69" s="108">
        <v>134</v>
      </c>
      <c r="AN69" s="110">
        <v>4.9000000000000004</v>
      </c>
      <c r="AO69" s="110">
        <v>2.5499999999999998</v>
      </c>
      <c r="AP69" s="110">
        <v>11.2</v>
      </c>
      <c r="AQ69" s="109">
        <v>4.0833333333333339</v>
      </c>
      <c r="AR69" s="109">
        <v>0.44898754358291626</v>
      </c>
      <c r="AS69" s="108">
        <v>43</v>
      </c>
      <c r="AT69" s="110">
        <v>100</v>
      </c>
      <c r="AU69" s="109">
        <v>97.36376953125</v>
      </c>
      <c r="AV69" s="109">
        <v>63.21</v>
      </c>
      <c r="AW69" s="109">
        <v>114.961884920785</v>
      </c>
      <c r="AX69" s="108">
        <v>170000</v>
      </c>
      <c r="AY69" s="110">
        <v>98.975555400000005</v>
      </c>
      <c r="AZ69" s="110">
        <v>100</v>
      </c>
      <c r="BA69" s="108">
        <v>26773.368999999999</v>
      </c>
      <c r="BB69" s="108">
        <v>10957740</v>
      </c>
      <c r="BC69" s="108">
        <v>10772967</v>
      </c>
      <c r="BD69" s="108">
        <v>128900</v>
      </c>
      <c r="BE69" s="108"/>
    </row>
    <row r="70" spans="1:57" x14ac:dyDescent="0.25">
      <c r="A70" s="133" t="s">
        <v>125</v>
      </c>
      <c r="B70" s="111" t="s">
        <v>124</v>
      </c>
      <c r="C70" s="108">
        <v>226.98526315789474</v>
      </c>
      <c r="D70" s="108">
        <v>0</v>
      </c>
      <c r="E70" s="108" t="s">
        <v>443</v>
      </c>
      <c r="F70" s="108">
        <v>0</v>
      </c>
      <c r="G70" s="108">
        <v>710.19600000000003</v>
      </c>
      <c r="H70" s="108">
        <v>54.795000000000002</v>
      </c>
      <c r="I70" s="108">
        <v>0</v>
      </c>
      <c r="J70" s="108">
        <v>0</v>
      </c>
      <c r="K70" s="109">
        <v>0.04</v>
      </c>
      <c r="L70" s="109">
        <v>0</v>
      </c>
      <c r="M70" s="109">
        <v>1.23041099037674E-3</v>
      </c>
      <c r="N70" s="109">
        <v>1.7566001278739301E-4</v>
      </c>
      <c r="O70" s="108">
        <v>0</v>
      </c>
      <c r="P70" s="108">
        <v>0</v>
      </c>
      <c r="Q70" s="109">
        <v>0.74395727056418615</v>
      </c>
      <c r="R70" s="109" t="s">
        <v>443</v>
      </c>
      <c r="S70" s="108">
        <v>0</v>
      </c>
      <c r="T70" s="108">
        <v>7.65</v>
      </c>
      <c r="U70" s="108">
        <v>11.12</v>
      </c>
      <c r="V70" s="109">
        <v>1.2432904411764707</v>
      </c>
      <c r="W70" s="110">
        <v>11.8</v>
      </c>
      <c r="X70" s="110" t="s">
        <v>443</v>
      </c>
      <c r="Y70" s="109" t="s">
        <v>443</v>
      </c>
      <c r="Z70" s="108">
        <v>94</v>
      </c>
      <c r="AA70" s="108">
        <v>4.0999999999999996</v>
      </c>
      <c r="AB70" s="110" t="s">
        <v>443</v>
      </c>
      <c r="AC70" s="109">
        <v>728.80435882999996</v>
      </c>
      <c r="AD70" s="110" t="s">
        <v>443</v>
      </c>
      <c r="AE70" s="109" t="s">
        <v>443</v>
      </c>
      <c r="AF70" s="109" t="s">
        <v>443</v>
      </c>
      <c r="AG70" s="108">
        <v>0</v>
      </c>
      <c r="AH70" s="108">
        <v>0</v>
      </c>
      <c r="AI70" s="108">
        <v>0</v>
      </c>
      <c r="AJ70" s="108">
        <v>0</v>
      </c>
      <c r="AK70" s="108">
        <v>0</v>
      </c>
      <c r="AL70" s="108">
        <v>0</v>
      </c>
      <c r="AM70" s="108">
        <v>115</v>
      </c>
      <c r="AN70" s="110">
        <v>19.8</v>
      </c>
      <c r="AO70" s="110">
        <v>3.35</v>
      </c>
      <c r="AP70" s="110" t="s">
        <v>443</v>
      </c>
      <c r="AQ70" s="109">
        <v>3.1333333333333333</v>
      </c>
      <c r="AR70" s="109">
        <v>0.26945886015892029</v>
      </c>
      <c r="AS70" s="108" t="s">
        <v>443</v>
      </c>
      <c r="AT70" s="110">
        <v>90.875439999999998</v>
      </c>
      <c r="AU70" s="109" t="s">
        <v>443</v>
      </c>
      <c r="AV70" s="109">
        <v>37.380000000000003</v>
      </c>
      <c r="AW70" s="109">
        <v>126.525121586409</v>
      </c>
      <c r="AX70" s="108">
        <v>790</v>
      </c>
      <c r="AY70" s="110">
        <v>98.014883699999999</v>
      </c>
      <c r="AZ70" s="110">
        <v>96.616491999999994</v>
      </c>
      <c r="BA70" s="108">
        <v>12230.91</v>
      </c>
      <c r="BB70" s="108">
        <v>106303</v>
      </c>
      <c r="BC70" s="108">
        <v>109590</v>
      </c>
      <c r="BD70" s="108">
        <v>340</v>
      </c>
      <c r="BE70" s="108"/>
    </row>
    <row r="71" spans="1:57" x14ac:dyDescent="0.25">
      <c r="A71" s="133" t="s">
        <v>127</v>
      </c>
      <c r="B71" s="111" t="s">
        <v>126</v>
      </c>
      <c r="C71" s="108">
        <v>28518.658947368422</v>
      </c>
      <c r="D71" s="108">
        <v>11845.612631578948</v>
      </c>
      <c r="E71" s="108">
        <v>29767.804500000002</v>
      </c>
      <c r="F71" s="108">
        <v>90.134</v>
      </c>
      <c r="G71" s="108">
        <v>97137.327999999994</v>
      </c>
      <c r="H71" s="108">
        <v>7293.5645000000004</v>
      </c>
      <c r="I71" s="108">
        <v>0</v>
      </c>
      <c r="J71" s="108">
        <v>162403.24</v>
      </c>
      <c r="K71" s="109">
        <v>0.2</v>
      </c>
      <c r="L71" s="109">
        <v>0</v>
      </c>
      <c r="M71" s="109">
        <v>0.27282134755632798</v>
      </c>
      <c r="N71" s="109">
        <v>9.6615399686836908E-3</v>
      </c>
      <c r="O71" s="108">
        <v>0</v>
      </c>
      <c r="P71" s="108">
        <v>3</v>
      </c>
      <c r="Q71" s="109">
        <v>0.6280801074571577</v>
      </c>
      <c r="R71" s="109" t="s">
        <v>443</v>
      </c>
      <c r="S71" s="108">
        <v>25335863</v>
      </c>
      <c r="T71" s="108">
        <v>299.43</v>
      </c>
      <c r="U71" s="108">
        <v>495.4</v>
      </c>
      <c r="V71" s="109">
        <v>0.94023077702808067</v>
      </c>
      <c r="W71" s="110">
        <v>31</v>
      </c>
      <c r="X71" s="110">
        <v>13</v>
      </c>
      <c r="Y71" s="109">
        <v>0.93200000000000005</v>
      </c>
      <c r="Z71" s="108">
        <v>67</v>
      </c>
      <c r="AA71" s="108">
        <v>60</v>
      </c>
      <c r="AB71" s="110">
        <v>0.6</v>
      </c>
      <c r="AC71" s="109">
        <v>466.58704361000002</v>
      </c>
      <c r="AD71" s="110">
        <v>0.1</v>
      </c>
      <c r="AE71" s="109">
        <v>0.52349869564893337</v>
      </c>
      <c r="AF71" s="109">
        <v>52.35</v>
      </c>
      <c r="AG71" s="108">
        <v>4376</v>
      </c>
      <c r="AH71" s="108">
        <v>1382924</v>
      </c>
      <c r="AI71" s="108">
        <v>0</v>
      </c>
      <c r="AJ71" s="108">
        <v>248500</v>
      </c>
      <c r="AK71" s="108">
        <v>164</v>
      </c>
      <c r="AL71" s="108">
        <v>0</v>
      </c>
      <c r="AM71" s="108">
        <v>116</v>
      </c>
      <c r="AN71" s="110">
        <v>15.6</v>
      </c>
      <c r="AO71" s="110">
        <v>7.11</v>
      </c>
      <c r="AP71" s="110">
        <v>5.5</v>
      </c>
      <c r="AQ71" s="109">
        <v>2.8</v>
      </c>
      <c r="AR71" s="109">
        <v>-0.71231389045715332</v>
      </c>
      <c r="AS71" s="108">
        <v>32</v>
      </c>
      <c r="AT71" s="110">
        <v>78.5</v>
      </c>
      <c r="AU71" s="109">
        <v>78.264854431152301</v>
      </c>
      <c r="AV71" s="109">
        <v>23.4</v>
      </c>
      <c r="AW71" s="109">
        <v>106.63377031893501</v>
      </c>
      <c r="AX71" s="108">
        <v>21000</v>
      </c>
      <c r="AY71" s="110">
        <v>63.854660000000003</v>
      </c>
      <c r="AZ71" s="110">
        <v>92.794843299999997</v>
      </c>
      <c r="BA71" s="108">
        <v>7680.9629999999997</v>
      </c>
      <c r="BB71" s="108">
        <v>15859714</v>
      </c>
      <c r="BC71" s="108">
        <v>14373472</v>
      </c>
      <c r="BD71" s="108">
        <v>107160</v>
      </c>
      <c r="BE71" s="108"/>
    </row>
    <row r="72" spans="1:57" x14ac:dyDescent="0.25">
      <c r="A72" s="133" t="s">
        <v>129</v>
      </c>
      <c r="B72" s="111" t="s">
        <v>128</v>
      </c>
      <c r="C72" s="108">
        <v>0</v>
      </c>
      <c r="D72" s="108">
        <v>0</v>
      </c>
      <c r="E72" s="108">
        <v>29174.032500000001</v>
      </c>
      <c r="F72" s="108">
        <v>20.698</v>
      </c>
      <c r="G72" s="108">
        <v>0</v>
      </c>
      <c r="H72" s="108">
        <v>0</v>
      </c>
      <c r="I72" s="108">
        <v>0</v>
      </c>
      <c r="J72" s="108">
        <v>0</v>
      </c>
      <c r="K72" s="109">
        <v>0.04</v>
      </c>
      <c r="L72" s="109">
        <v>3.3333333333333333E-2</v>
      </c>
      <c r="M72" s="109">
        <v>0.60905709248384599</v>
      </c>
      <c r="N72" s="109">
        <v>8.6123502172730099E-2</v>
      </c>
      <c r="O72" s="108">
        <v>3</v>
      </c>
      <c r="P72" s="108">
        <v>3</v>
      </c>
      <c r="Q72" s="109">
        <v>0.3918685189863837</v>
      </c>
      <c r="R72" s="109">
        <v>0.54803219999999997</v>
      </c>
      <c r="S72" s="108">
        <v>293817468</v>
      </c>
      <c r="T72" s="108">
        <v>339.65</v>
      </c>
      <c r="U72" s="108">
        <v>472.21</v>
      </c>
      <c r="V72" s="109">
        <v>8.645158830899101</v>
      </c>
      <c r="W72" s="110">
        <v>100.7</v>
      </c>
      <c r="X72" s="110">
        <v>16.3</v>
      </c>
      <c r="Y72" s="109">
        <v>0.1</v>
      </c>
      <c r="Z72" s="108">
        <v>52</v>
      </c>
      <c r="AA72" s="108">
        <v>177</v>
      </c>
      <c r="AB72" s="110">
        <v>1.7</v>
      </c>
      <c r="AC72" s="109">
        <v>58.923466179999998</v>
      </c>
      <c r="AD72" s="110">
        <v>140</v>
      </c>
      <c r="AE72" s="109" t="s">
        <v>443</v>
      </c>
      <c r="AF72" s="109">
        <v>33.68</v>
      </c>
      <c r="AG72" s="108">
        <v>11106</v>
      </c>
      <c r="AH72" s="108">
        <v>3541</v>
      </c>
      <c r="AI72" s="108">
        <v>0</v>
      </c>
      <c r="AJ72" s="108">
        <v>0</v>
      </c>
      <c r="AK72" s="108">
        <v>8766</v>
      </c>
      <c r="AL72" s="108">
        <v>0</v>
      </c>
      <c r="AM72" s="108">
        <v>118</v>
      </c>
      <c r="AN72" s="110">
        <v>16.399999999999999</v>
      </c>
      <c r="AO72" s="110">
        <v>9.9</v>
      </c>
      <c r="AP72" s="110">
        <v>7.3</v>
      </c>
      <c r="AQ72" s="109">
        <v>3</v>
      </c>
      <c r="AR72" s="109">
        <v>-1.3200429677963257</v>
      </c>
      <c r="AS72" s="108">
        <v>25</v>
      </c>
      <c r="AT72" s="110">
        <v>26.2</v>
      </c>
      <c r="AU72" s="109">
        <v>25.307744979858398</v>
      </c>
      <c r="AV72" s="109">
        <v>1.72</v>
      </c>
      <c r="AW72" s="109">
        <v>72.098750753285998</v>
      </c>
      <c r="AX72" s="108">
        <v>34000</v>
      </c>
      <c r="AY72" s="110">
        <v>20.099141800000002</v>
      </c>
      <c r="AZ72" s="110">
        <v>76.814032600000004</v>
      </c>
      <c r="BA72" s="108">
        <v>1289.027</v>
      </c>
      <c r="BB72" s="108">
        <v>12043898</v>
      </c>
      <c r="BC72" s="108">
        <v>11176026</v>
      </c>
      <c r="BD72" s="108">
        <v>245720</v>
      </c>
      <c r="BE72" s="108"/>
    </row>
    <row r="73" spans="1:57" x14ac:dyDescent="0.25">
      <c r="A73" s="133" t="s">
        <v>372</v>
      </c>
      <c r="B73" s="111" t="s">
        <v>130</v>
      </c>
      <c r="C73" s="108">
        <v>0</v>
      </c>
      <c r="D73" s="108">
        <v>0</v>
      </c>
      <c r="E73" s="108">
        <v>3064.9829999999997</v>
      </c>
      <c r="F73" s="108">
        <v>6.2E-2</v>
      </c>
      <c r="G73" s="108">
        <v>0</v>
      </c>
      <c r="H73" s="108">
        <v>0</v>
      </c>
      <c r="I73" s="108">
        <v>0</v>
      </c>
      <c r="J73" s="108">
        <v>5280</v>
      </c>
      <c r="K73" s="109">
        <v>0.08</v>
      </c>
      <c r="L73" s="109">
        <v>3.3333333333333333E-2</v>
      </c>
      <c r="M73" s="109">
        <v>0.10273603776161599</v>
      </c>
      <c r="N73" s="109">
        <v>1.31930908989163E-2</v>
      </c>
      <c r="O73" s="108">
        <v>1</v>
      </c>
      <c r="P73" s="108">
        <v>0</v>
      </c>
      <c r="Q73" s="109">
        <v>0.39564896637196234</v>
      </c>
      <c r="R73" s="109">
        <v>0.49487690000000001</v>
      </c>
      <c r="S73" s="108">
        <v>8683433</v>
      </c>
      <c r="T73" s="108">
        <v>78.87</v>
      </c>
      <c r="U73" s="108">
        <v>103.62</v>
      </c>
      <c r="V73" s="109">
        <v>10.957691400493053</v>
      </c>
      <c r="W73" s="110">
        <v>123.9</v>
      </c>
      <c r="X73" s="110">
        <v>17.2</v>
      </c>
      <c r="Y73" s="109">
        <v>4.4999999999999998E-2</v>
      </c>
      <c r="Z73" s="108">
        <v>69</v>
      </c>
      <c r="AA73" s="108">
        <v>387</v>
      </c>
      <c r="AB73" s="110">
        <v>3.7</v>
      </c>
      <c r="AC73" s="109">
        <v>78.514190720000002</v>
      </c>
      <c r="AD73" s="110">
        <v>142</v>
      </c>
      <c r="AE73" s="109" t="s">
        <v>443</v>
      </c>
      <c r="AF73" s="109" t="s">
        <v>443</v>
      </c>
      <c r="AG73" s="108">
        <v>0</v>
      </c>
      <c r="AH73" s="108">
        <v>0</v>
      </c>
      <c r="AI73" s="108">
        <v>0</v>
      </c>
      <c r="AJ73" s="108">
        <v>0</v>
      </c>
      <c r="AK73" s="108">
        <v>8684</v>
      </c>
      <c r="AL73" s="108">
        <v>0</v>
      </c>
      <c r="AM73" s="108">
        <v>110</v>
      </c>
      <c r="AN73" s="110">
        <v>20.7</v>
      </c>
      <c r="AO73" s="110" t="s">
        <v>443</v>
      </c>
      <c r="AP73" s="110" t="s">
        <v>443</v>
      </c>
      <c r="AQ73" s="109">
        <v>1.8666666666666665</v>
      </c>
      <c r="AR73" s="109">
        <v>-1.4385969638824463</v>
      </c>
      <c r="AS73" s="108">
        <v>19</v>
      </c>
      <c r="AT73" s="110">
        <v>60.606720000000003</v>
      </c>
      <c r="AU73" s="109">
        <v>56.735130310058601</v>
      </c>
      <c r="AV73" s="109">
        <v>3.32</v>
      </c>
      <c r="AW73" s="109">
        <v>63.483690552973499</v>
      </c>
      <c r="AX73" s="108">
        <v>3400</v>
      </c>
      <c r="AY73" s="110">
        <v>20.849952999999999</v>
      </c>
      <c r="AZ73" s="110">
        <v>79.290779200000003</v>
      </c>
      <c r="BA73" s="108">
        <v>1479.8240000000001</v>
      </c>
      <c r="BB73" s="108">
        <v>1745798</v>
      </c>
      <c r="BC73" s="108">
        <v>1660870</v>
      </c>
      <c r="BD73" s="108">
        <v>28120</v>
      </c>
      <c r="BE73" s="108"/>
    </row>
    <row r="74" spans="1:57" x14ac:dyDescent="0.25">
      <c r="A74" s="133" t="s">
        <v>132</v>
      </c>
      <c r="B74" s="111" t="s">
        <v>131</v>
      </c>
      <c r="C74" s="108">
        <v>0</v>
      </c>
      <c r="D74" s="108">
        <v>0</v>
      </c>
      <c r="E74" s="108">
        <v>4171.2455</v>
      </c>
      <c r="F74" s="108">
        <v>0.184</v>
      </c>
      <c r="G74" s="108">
        <v>0</v>
      </c>
      <c r="H74" s="108">
        <v>0</v>
      </c>
      <c r="I74" s="108">
        <v>0</v>
      </c>
      <c r="J74" s="108">
        <v>24288</v>
      </c>
      <c r="K74" s="109">
        <v>0.08</v>
      </c>
      <c r="L74" s="109">
        <v>3.3333333333333333E-2</v>
      </c>
      <c r="M74" s="109">
        <v>4.1929774798230401E-2</v>
      </c>
      <c r="N74" s="109">
        <v>8.7064942983954604E-4</v>
      </c>
      <c r="O74" s="108">
        <v>0</v>
      </c>
      <c r="P74" s="108">
        <v>0</v>
      </c>
      <c r="Q74" s="109">
        <v>0.63798385332388463</v>
      </c>
      <c r="R74" s="109">
        <v>3.1288099999999999E-2</v>
      </c>
      <c r="S74" s="108">
        <v>0</v>
      </c>
      <c r="T74" s="108">
        <v>114.45</v>
      </c>
      <c r="U74" s="108">
        <v>101.56</v>
      </c>
      <c r="V74" s="109">
        <v>3.3750687247179059</v>
      </c>
      <c r="W74" s="110">
        <v>36.6</v>
      </c>
      <c r="X74" s="110">
        <v>11.1</v>
      </c>
      <c r="Y74" s="109">
        <v>0.214</v>
      </c>
      <c r="Z74" s="108">
        <v>99</v>
      </c>
      <c r="AA74" s="108">
        <v>109</v>
      </c>
      <c r="AB74" s="110">
        <v>1.4</v>
      </c>
      <c r="AC74" s="109">
        <v>425.80941819999998</v>
      </c>
      <c r="AD74" s="110">
        <v>3</v>
      </c>
      <c r="AE74" s="109">
        <v>0.523589955642775</v>
      </c>
      <c r="AF74" s="109" t="s">
        <v>443</v>
      </c>
      <c r="AG74" s="108">
        <v>0</v>
      </c>
      <c r="AH74" s="108">
        <v>0</v>
      </c>
      <c r="AI74" s="108">
        <v>0</v>
      </c>
      <c r="AJ74" s="108">
        <v>0</v>
      </c>
      <c r="AK74" s="108">
        <v>11</v>
      </c>
      <c r="AL74" s="108">
        <v>0</v>
      </c>
      <c r="AM74" s="108">
        <v>118</v>
      </c>
      <c r="AN74" s="110">
        <v>10.6</v>
      </c>
      <c r="AO74" s="110" t="s">
        <v>443</v>
      </c>
      <c r="AP74" s="110" t="s">
        <v>443</v>
      </c>
      <c r="AQ74" s="109" t="s">
        <v>443</v>
      </c>
      <c r="AR74" s="109">
        <v>-0.16344861686229706</v>
      </c>
      <c r="AS74" s="108">
        <v>30</v>
      </c>
      <c r="AT74" s="110">
        <v>79.466769999999997</v>
      </c>
      <c r="AU74" s="109">
        <v>84.994010925292997</v>
      </c>
      <c r="AV74" s="109">
        <v>37.35</v>
      </c>
      <c r="AW74" s="109">
        <v>70.538910532465195</v>
      </c>
      <c r="AX74" s="108">
        <v>4200</v>
      </c>
      <c r="AY74" s="110">
        <v>83.650173199999998</v>
      </c>
      <c r="AZ74" s="110">
        <v>98.275407299999998</v>
      </c>
      <c r="BA74" s="108">
        <v>7199.7280000000001</v>
      </c>
      <c r="BB74" s="108">
        <v>803677</v>
      </c>
      <c r="BC74" s="108">
        <v>739903</v>
      </c>
      <c r="BD74" s="108">
        <v>196850</v>
      </c>
      <c r="BE74" s="108"/>
    </row>
    <row r="75" spans="1:57" x14ac:dyDescent="0.25">
      <c r="A75" s="133" t="s">
        <v>134</v>
      </c>
      <c r="B75" s="111" t="s">
        <v>133</v>
      </c>
      <c r="C75" s="108">
        <v>20313.524210526317</v>
      </c>
      <c r="D75" s="108">
        <v>0</v>
      </c>
      <c r="E75" s="108">
        <v>16842.422000000002</v>
      </c>
      <c r="F75" s="108">
        <v>7.6120000000000001</v>
      </c>
      <c r="G75" s="108">
        <v>187984.74599999998</v>
      </c>
      <c r="H75" s="108">
        <v>21318.264000000003</v>
      </c>
      <c r="I75" s="108">
        <v>488.61000000000007</v>
      </c>
      <c r="J75" s="108">
        <v>41400</v>
      </c>
      <c r="K75" s="109">
        <v>0.12</v>
      </c>
      <c r="L75" s="109">
        <v>3.3333333333333333E-2</v>
      </c>
      <c r="M75" s="109">
        <v>0.39727754117457198</v>
      </c>
      <c r="N75" s="109">
        <v>4.8695436259988498E-2</v>
      </c>
      <c r="O75" s="108">
        <v>3</v>
      </c>
      <c r="P75" s="108">
        <v>0</v>
      </c>
      <c r="Q75" s="109">
        <v>0.4714268018926468</v>
      </c>
      <c r="R75" s="109">
        <v>0.24150099999999999</v>
      </c>
      <c r="S75" s="108">
        <v>323330853</v>
      </c>
      <c r="T75" s="108">
        <v>1275.19</v>
      </c>
      <c r="U75" s="108">
        <v>1155.83</v>
      </c>
      <c r="V75" s="109">
        <v>13.795934204679286</v>
      </c>
      <c r="W75" s="110">
        <v>72.8</v>
      </c>
      <c r="X75" s="110">
        <v>11.6</v>
      </c>
      <c r="Y75" s="109">
        <v>0.23</v>
      </c>
      <c r="Z75" s="108">
        <v>53</v>
      </c>
      <c r="AA75" s="108">
        <v>206</v>
      </c>
      <c r="AB75" s="110">
        <v>2</v>
      </c>
      <c r="AC75" s="109">
        <v>160.45137134000001</v>
      </c>
      <c r="AD75" s="110">
        <v>5</v>
      </c>
      <c r="AE75" s="109">
        <v>0.59943496923390804</v>
      </c>
      <c r="AF75" s="109" t="s">
        <v>443</v>
      </c>
      <c r="AG75" s="108">
        <v>33265</v>
      </c>
      <c r="AH75" s="108">
        <v>1098111</v>
      </c>
      <c r="AI75" s="108">
        <v>45000</v>
      </c>
      <c r="AJ75" s="108">
        <v>45000</v>
      </c>
      <c r="AK75" s="108">
        <v>3</v>
      </c>
      <c r="AL75" s="108">
        <v>0</v>
      </c>
      <c r="AM75" s="108">
        <v>87</v>
      </c>
      <c r="AN75" s="110">
        <v>53.4</v>
      </c>
      <c r="AO75" s="110">
        <v>9.73</v>
      </c>
      <c r="AP75" s="110">
        <v>3.4</v>
      </c>
      <c r="AQ75" s="109">
        <v>2.333333333333333</v>
      </c>
      <c r="AR75" s="109">
        <v>-1.5304287672042847</v>
      </c>
      <c r="AS75" s="108">
        <v>19</v>
      </c>
      <c r="AT75" s="110">
        <v>37.9</v>
      </c>
      <c r="AU75" s="109">
        <v>48.685020446777301</v>
      </c>
      <c r="AV75" s="109">
        <v>11.4</v>
      </c>
      <c r="AW75" s="109">
        <v>64.707459578341698</v>
      </c>
      <c r="AX75" s="108">
        <v>23000</v>
      </c>
      <c r="AY75" s="110">
        <v>27.6049817</v>
      </c>
      <c r="AZ75" s="110">
        <v>57.736357099999999</v>
      </c>
      <c r="BA75" s="108">
        <v>1798.566</v>
      </c>
      <c r="BB75" s="108">
        <v>10461409</v>
      </c>
      <c r="BC75" s="108">
        <v>9893934</v>
      </c>
      <c r="BD75" s="108">
        <v>27560</v>
      </c>
      <c r="BE75" s="108"/>
    </row>
    <row r="76" spans="1:57" x14ac:dyDescent="0.25">
      <c r="A76" s="133" t="s">
        <v>136</v>
      </c>
      <c r="B76" s="111" t="s">
        <v>135</v>
      </c>
      <c r="C76" s="108">
        <v>16758.953684210526</v>
      </c>
      <c r="D76" s="108">
        <v>0</v>
      </c>
      <c r="E76" s="108">
        <v>36119.201499999996</v>
      </c>
      <c r="F76" s="108">
        <v>33.921999999999997</v>
      </c>
      <c r="G76" s="108">
        <v>55698.797999999995</v>
      </c>
      <c r="H76" s="108">
        <v>3891.82</v>
      </c>
      <c r="I76" s="108">
        <v>1.3190000000000002</v>
      </c>
      <c r="J76" s="108">
        <v>60687.199999999997</v>
      </c>
      <c r="K76" s="109">
        <v>0.36</v>
      </c>
      <c r="L76" s="109">
        <v>3.3333333333333333E-2</v>
      </c>
      <c r="M76" s="109">
        <v>0.26095584694982898</v>
      </c>
      <c r="N76" s="109">
        <v>4.6381527322081999E-3</v>
      </c>
      <c r="O76" s="108">
        <v>3</v>
      </c>
      <c r="P76" s="108">
        <v>3</v>
      </c>
      <c r="Q76" s="109">
        <v>0.61719278949736256</v>
      </c>
      <c r="R76" s="109">
        <v>9.8091700000000004E-2</v>
      </c>
      <c r="S76" s="108">
        <v>18621029</v>
      </c>
      <c r="T76" s="108">
        <v>571.53</v>
      </c>
      <c r="U76" s="108">
        <v>627.55999999999995</v>
      </c>
      <c r="V76" s="109">
        <v>3.6629459636592574</v>
      </c>
      <c r="W76" s="110">
        <v>22.2</v>
      </c>
      <c r="X76" s="110">
        <v>7.1</v>
      </c>
      <c r="Y76" s="109" t="s">
        <v>443</v>
      </c>
      <c r="Z76" s="108">
        <v>88</v>
      </c>
      <c r="AA76" s="108">
        <v>54</v>
      </c>
      <c r="AB76" s="110">
        <v>0.5</v>
      </c>
      <c r="AC76" s="109">
        <v>400.36365386</v>
      </c>
      <c r="AD76" s="110">
        <v>0.1</v>
      </c>
      <c r="AE76" s="109">
        <v>0.48202472178121514</v>
      </c>
      <c r="AF76" s="109">
        <v>57.4</v>
      </c>
      <c r="AG76" s="108">
        <v>0</v>
      </c>
      <c r="AH76" s="108">
        <v>954555</v>
      </c>
      <c r="AI76" s="108">
        <v>0</v>
      </c>
      <c r="AJ76" s="108">
        <v>29356</v>
      </c>
      <c r="AK76" s="108">
        <v>26</v>
      </c>
      <c r="AL76" s="108">
        <v>1</v>
      </c>
      <c r="AM76" s="108">
        <v>122</v>
      </c>
      <c r="AN76" s="110">
        <v>12.2</v>
      </c>
      <c r="AO76" s="110">
        <v>4.76</v>
      </c>
      <c r="AP76" s="110">
        <v>4.8</v>
      </c>
      <c r="AQ76" s="109">
        <v>2.916666666666667</v>
      </c>
      <c r="AR76" s="109">
        <v>-0.74367678165435791</v>
      </c>
      <c r="AS76" s="108">
        <v>29</v>
      </c>
      <c r="AT76" s="110">
        <v>82.2</v>
      </c>
      <c r="AU76" s="109">
        <v>85.355552673339801</v>
      </c>
      <c r="AV76" s="109">
        <v>19.079999999999998</v>
      </c>
      <c r="AW76" s="109">
        <v>93.515636415051503</v>
      </c>
      <c r="AX76" s="108">
        <v>15000</v>
      </c>
      <c r="AY76" s="110">
        <v>82.646659499999998</v>
      </c>
      <c r="AZ76" s="110">
        <v>91.236452099999994</v>
      </c>
      <c r="BA76" s="108">
        <v>4829.6689999999999</v>
      </c>
      <c r="BB76" s="108">
        <v>8260749</v>
      </c>
      <c r="BC76" s="108">
        <v>8448465</v>
      </c>
      <c r="BD76" s="108">
        <v>111890</v>
      </c>
      <c r="BE76" s="108"/>
    </row>
    <row r="77" spans="1:57" x14ac:dyDescent="0.25">
      <c r="A77" s="133" t="s">
        <v>138</v>
      </c>
      <c r="B77" s="111" t="s">
        <v>137</v>
      </c>
      <c r="C77" s="108">
        <v>8004.4021052631579</v>
      </c>
      <c r="D77" s="108">
        <v>0</v>
      </c>
      <c r="E77" s="108">
        <v>85360.440500000012</v>
      </c>
      <c r="F77" s="108">
        <v>0</v>
      </c>
      <c r="G77" s="108">
        <v>0</v>
      </c>
      <c r="H77" s="108">
        <v>0</v>
      </c>
      <c r="I77" s="108">
        <v>0</v>
      </c>
      <c r="J77" s="108">
        <v>0</v>
      </c>
      <c r="K77" s="109">
        <v>0.08</v>
      </c>
      <c r="L77" s="109">
        <v>0.1</v>
      </c>
      <c r="M77" s="109">
        <v>4.7056890746478702E-2</v>
      </c>
      <c r="N77" s="109">
        <v>1.3891655323567001E-2</v>
      </c>
      <c r="O77" s="108">
        <v>0</v>
      </c>
      <c r="P77" s="108">
        <v>0</v>
      </c>
      <c r="Q77" s="109">
        <v>0.81805762605120858</v>
      </c>
      <c r="R77" s="109" t="s">
        <v>443</v>
      </c>
      <c r="S77" s="108">
        <v>82203</v>
      </c>
      <c r="T77" s="108">
        <v>0</v>
      </c>
      <c r="U77" s="108">
        <v>0</v>
      </c>
      <c r="V77" s="109">
        <v>0</v>
      </c>
      <c r="W77" s="110">
        <v>6.1</v>
      </c>
      <c r="X77" s="110" t="s">
        <v>443</v>
      </c>
      <c r="Y77" s="109">
        <v>3.08</v>
      </c>
      <c r="Z77" s="108">
        <v>99</v>
      </c>
      <c r="AA77" s="108">
        <v>18</v>
      </c>
      <c r="AB77" s="110">
        <v>0.1</v>
      </c>
      <c r="AC77" s="109">
        <v>1839.0086097200001</v>
      </c>
      <c r="AD77" s="110" t="s">
        <v>443</v>
      </c>
      <c r="AE77" s="109">
        <v>0.24680717521878037</v>
      </c>
      <c r="AF77" s="109">
        <v>28.94</v>
      </c>
      <c r="AG77" s="108">
        <v>2300</v>
      </c>
      <c r="AH77" s="108">
        <v>6500</v>
      </c>
      <c r="AI77" s="108">
        <v>0</v>
      </c>
      <c r="AJ77" s="108">
        <v>0</v>
      </c>
      <c r="AK77" s="108">
        <v>2867</v>
      </c>
      <c r="AL77" s="108">
        <v>0</v>
      </c>
      <c r="AM77" s="108">
        <v>109</v>
      </c>
      <c r="AN77" s="110">
        <v>4.9000000000000004</v>
      </c>
      <c r="AO77" s="110">
        <v>2.4300000000000002</v>
      </c>
      <c r="AP77" s="110">
        <v>5.8</v>
      </c>
      <c r="AQ77" s="109">
        <v>4.4333333333333336</v>
      </c>
      <c r="AR77" s="109">
        <v>0.64429080486297607</v>
      </c>
      <c r="AS77" s="108">
        <v>54</v>
      </c>
      <c r="AT77" s="110">
        <v>100</v>
      </c>
      <c r="AU77" s="109">
        <v>99.373558044433594</v>
      </c>
      <c r="AV77" s="109">
        <v>76.13</v>
      </c>
      <c r="AW77" s="109">
        <v>118.053828318504</v>
      </c>
      <c r="AX77" s="108">
        <v>160000</v>
      </c>
      <c r="AY77" s="110">
        <v>97.9895365</v>
      </c>
      <c r="AZ77" s="110">
        <v>100</v>
      </c>
      <c r="BA77" s="108">
        <v>25895.111000000001</v>
      </c>
      <c r="BB77" s="108">
        <v>9861673</v>
      </c>
      <c r="BC77" s="108">
        <v>9939470</v>
      </c>
      <c r="BD77" s="108">
        <v>90530</v>
      </c>
      <c r="BE77" s="108"/>
    </row>
    <row r="78" spans="1:57" x14ac:dyDescent="0.25">
      <c r="A78" s="133" t="s">
        <v>140</v>
      </c>
      <c r="B78" s="111" t="s">
        <v>139</v>
      </c>
      <c r="C78" s="108">
        <v>574.381052631579</v>
      </c>
      <c r="D78" s="108">
        <v>141.75578947368422</v>
      </c>
      <c r="E78" s="108" t="s">
        <v>443</v>
      </c>
      <c r="F78" s="108">
        <v>0</v>
      </c>
      <c r="G78" s="108">
        <v>0</v>
      </c>
      <c r="H78" s="108">
        <v>0</v>
      </c>
      <c r="I78" s="108">
        <v>0</v>
      </c>
      <c r="J78" s="108">
        <v>0</v>
      </c>
      <c r="K78" s="109">
        <v>0</v>
      </c>
      <c r="L78" s="109">
        <v>0</v>
      </c>
      <c r="M78" s="109">
        <v>3.8163738809684298E-3</v>
      </c>
      <c r="N78" s="109">
        <v>1.4769232955228601E-3</v>
      </c>
      <c r="O78" s="108">
        <v>0</v>
      </c>
      <c r="P78" s="108">
        <v>0</v>
      </c>
      <c r="Q78" s="109">
        <v>0.89469373403340957</v>
      </c>
      <c r="R78" s="109" t="s">
        <v>443</v>
      </c>
      <c r="S78" s="108">
        <v>0</v>
      </c>
      <c r="T78" s="108">
        <v>0</v>
      </c>
      <c r="U78" s="108">
        <v>0</v>
      </c>
      <c r="V78" s="109">
        <v>0</v>
      </c>
      <c r="W78" s="110">
        <v>2.1</v>
      </c>
      <c r="X78" s="110" t="s">
        <v>443</v>
      </c>
      <c r="Y78" s="109">
        <v>3.476</v>
      </c>
      <c r="Z78" s="108">
        <v>90</v>
      </c>
      <c r="AA78" s="108">
        <v>3.6</v>
      </c>
      <c r="AB78" s="110">
        <v>0.3</v>
      </c>
      <c r="AC78" s="109">
        <v>3645.8150193199999</v>
      </c>
      <c r="AD78" s="110" t="s">
        <v>443</v>
      </c>
      <c r="AE78" s="109">
        <v>8.8491790603415721E-2</v>
      </c>
      <c r="AF78" s="109">
        <v>26.3</v>
      </c>
      <c r="AG78" s="108">
        <v>0</v>
      </c>
      <c r="AH78" s="108">
        <v>0</v>
      </c>
      <c r="AI78" s="108">
        <v>0</v>
      </c>
      <c r="AJ78" s="108">
        <v>0</v>
      </c>
      <c r="AK78" s="108">
        <v>99</v>
      </c>
      <c r="AL78" s="108">
        <v>0</v>
      </c>
      <c r="AM78" s="108">
        <v>131</v>
      </c>
      <c r="AN78" s="110">
        <v>4.9000000000000004</v>
      </c>
      <c r="AO78" s="110">
        <v>1.77</v>
      </c>
      <c r="AP78" s="110">
        <v>5.4</v>
      </c>
      <c r="AQ78" s="109" t="s">
        <v>443</v>
      </c>
      <c r="AR78" s="109">
        <v>1.4831475019454956</v>
      </c>
      <c r="AS78" s="108">
        <v>79</v>
      </c>
      <c r="AT78" s="110">
        <v>100</v>
      </c>
      <c r="AU78" s="109" t="s">
        <v>443</v>
      </c>
      <c r="AV78" s="109">
        <v>98.16</v>
      </c>
      <c r="AW78" s="109">
        <v>111.080192714665</v>
      </c>
      <c r="AX78" s="108">
        <v>24000</v>
      </c>
      <c r="AY78" s="110">
        <v>98.777351499999995</v>
      </c>
      <c r="AZ78" s="110">
        <v>100</v>
      </c>
      <c r="BA78" s="108">
        <v>45268.940999999999</v>
      </c>
      <c r="BB78" s="108">
        <v>327589</v>
      </c>
      <c r="BC78" s="108">
        <v>315281</v>
      </c>
      <c r="BD78" s="108">
        <v>100250</v>
      </c>
      <c r="BE78" s="108"/>
    </row>
    <row r="79" spans="1:57" x14ac:dyDescent="0.25">
      <c r="A79" s="133" t="s">
        <v>142</v>
      </c>
      <c r="B79" s="111" t="s">
        <v>141</v>
      </c>
      <c r="C79" s="108">
        <v>715542.8</v>
      </c>
      <c r="D79" s="108">
        <v>65702.698947368423</v>
      </c>
      <c r="E79" s="108">
        <v>6177747.7225000001</v>
      </c>
      <c r="F79" s="108">
        <v>1265.556</v>
      </c>
      <c r="G79" s="108">
        <v>1533308.8540000001</v>
      </c>
      <c r="H79" s="108">
        <v>31187.709000000003</v>
      </c>
      <c r="I79" s="108">
        <v>711.3420000000001</v>
      </c>
      <c r="J79" s="108">
        <v>14047000</v>
      </c>
      <c r="K79" s="109">
        <v>0.2</v>
      </c>
      <c r="L79" s="109">
        <v>6.6666666666666666E-2</v>
      </c>
      <c r="M79" s="109">
        <v>0.96341507779636304</v>
      </c>
      <c r="N79" s="109">
        <v>0.86842772391748302</v>
      </c>
      <c r="O79" s="108">
        <v>0</v>
      </c>
      <c r="P79" s="108">
        <v>3</v>
      </c>
      <c r="Q79" s="109">
        <v>0.58573087342640229</v>
      </c>
      <c r="R79" s="109">
        <v>0.28248180000000001</v>
      </c>
      <c r="S79" s="108">
        <v>39892981</v>
      </c>
      <c r="T79" s="108">
        <v>1667.63</v>
      </c>
      <c r="U79" s="108">
        <v>2435.36</v>
      </c>
      <c r="V79" s="109">
        <v>0.13245704442783715</v>
      </c>
      <c r="W79" s="110">
        <v>52.7</v>
      </c>
      <c r="X79" s="110">
        <v>43</v>
      </c>
      <c r="Y79" s="109">
        <v>0.70199999999999996</v>
      </c>
      <c r="Z79" s="108">
        <v>83</v>
      </c>
      <c r="AA79" s="108">
        <v>171</v>
      </c>
      <c r="AB79" s="110">
        <v>0.3</v>
      </c>
      <c r="AC79" s="109">
        <v>214.68001323999999</v>
      </c>
      <c r="AD79" s="110">
        <v>2</v>
      </c>
      <c r="AE79" s="109">
        <v>0.56299999999999994</v>
      </c>
      <c r="AF79" s="109">
        <v>33.601680369484797</v>
      </c>
      <c r="AG79" s="108">
        <v>2059350</v>
      </c>
      <c r="AH79" s="108">
        <v>5654264</v>
      </c>
      <c r="AI79" s="108">
        <v>154100</v>
      </c>
      <c r="AJ79" s="108">
        <v>616140</v>
      </c>
      <c r="AK79" s="108">
        <v>199937</v>
      </c>
      <c r="AL79" s="108">
        <v>1</v>
      </c>
      <c r="AM79" s="108">
        <v>108</v>
      </c>
      <c r="AN79" s="110">
        <v>15.2</v>
      </c>
      <c r="AO79" s="110">
        <v>4.68</v>
      </c>
      <c r="AP79" s="110">
        <v>8.4</v>
      </c>
      <c r="AQ79" s="109">
        <v>4.2666666666666666</v>
      </c>
      <c r="AR79" s="109">
        <v>-0.18987399339675903</v>
      </c>
      <c r="AS79" s="108">
        <v>38</v>
      </c>
      <c r="AT79" s="110">
        <v>78.7</v>
      </c>
      <c r="AU79" s="109">
        <v>62.754474639892599</v>
      </c>
      <c r="AV79" s="109">
        <v>18</v>
      </c>
      <c r="AW79" s="109">
        <v>74.483769906508897</v>
      </c>
      <c r="AX79" s="108">
        <v>730000</v>
      </c>
      <c r="AY79" s="110">
        <v>39.626621800000002</v>
      </c>
      <c r="AZ79" s="110">
        <v>94.090878799999999</v>
      </c>
      <c r="BA79" s="108">
        <v>6265.6350000000002</v>
      </c>
      <c r="BB79" s="108">
        <v>1267401849</v>
      </c>
      <c r="BC79" s="108">
        <v>1220800359</v>
      </c>
      <c r="BD79" s="108">
        <v>2973190</v>
      </c>
      <c r="BE79" s="108"/>
    </row>
    <row r="80" spans="1:57" x14ac:dyDescent="0.25">
      <c r="A80" s="133" t="s">
        <v>144</v>
      </c>
      <c r="B80" s="111" t="s">
        <v>143</v>
      </c>
      <c r="C80" s="108">
        <v>457684.63157894736</v>
      </c>
      <c r="D80" s="108">
        <v>6582.0568421052631</v>
      </c>
      <c r="E80" s="108">
        <v>897692.8175</v>
      </c>
      <c r="F80" s="108">
        <v>6335.1880000000001</v>
      </c>
      <c r="G80" s="108">
        <v>112162.96849999999</v>
      </c>
      <c r="H80" s="108">
        <v>7817.027</v>
      </c>
      <c r="I80" s="108">
        <v>0</v>
      </c>
      <c r="J80" s="108">
        <v>43200</v>
      </c>
      <c r="K80" s="109">
        <v>0.08</v>
      </c>
      <c r="L80" s="109">
        <v>0</v>
      </c>
      <c r="M80" s="109">
        <v>0.68104275555524096</v>
      </c>
      <c r="N80" s="109">
        <v>0.44507112156083201</v>
      </c>
      <c r="O80" s="108">
        <v>2</v>
      </c>
      <c r="P80" s="108">
        <v>3</v>
      </c>
      <c r="Q80" s="109">
        <v>0.68425840218623002</v>
      </c>
      <c r="R80" s="109">
        <v>2.4362600000000002E-2</v>
      </c>
      <c r="S80" s="108">
        <v>28587211</v>
      </c>
      <c r="T80" s="108">
        <v>67.81</v>
      </c>
      <c r="U80" s="108">
        <v>66.760000000000005</v>
      </c>
      <c r="V80" s="109">
        <v>6.0367338883968958E-3</v>
      </c>
      <c r="W80" s="110">
        <v>29.3</v>
      </c>
      <c r="X80" s="110">
        <v>19.899999999999999</v>
      </c>
      <c r="Y80" s="109">
        <v>0.20399999999999999</v>
      </c>
      <c r="Z80" s="108">
        <v>77</v>
      </c>
      <c r="AA80" s="108">
        <v>183</v>
      </c>
      <c r="AB80" s="110">
        <v>0.5</v>
      </c>
      <c r="AC80" s="109">
        <v>293.29847094000002</v>
      </c>
      <c r="AD80" s="110">
        <v>2</v>
      </c>
      <c r="AE80" s="109">
        <v>0.4996512592514043</v>
      </c>
      <c r="AF80" s="109">
        <v>38.140689499589797</v>
      </c>
      <c r="AG80" s="108">
        <v>509601</v>
      </c>
      <c r="AH80" s="108">
        <v>542287</v>
      </c>
      <c r="AI80" s="108">
        <v>55</v>
      </c>
      <c r="AJ80" s="108">
        <v>31140</v>
      </c>
      <c r="AK80" s="108">
        <v>4270</v>
      </c>
      <c r="AL80" s="108">
        <v>0</v>
      </c>
      <c r="AM80" s="108">
        <v>121</v>
      </c>
      <c r="AN80" s="110">
        <v>7.6</v>
      </c>
      <c r="AO80" s="110">
        <v>6.73</v>
      </c>
      <c r="AP80" s="110">
        <v>10.7</v>
      </c>
      <c r="AQ80" s="109">
        <v>3.666666666666667</v>
      </c>
      <c r="AR80" s="109">
        <v>-0.23797361552715302</v>
      </c>
      <c r="AS80" s="108">
        <v>34</v>
      </c>
      <c r="AT80" s="110">
        <v>96</v>
      </c>
      <c r="AU80" s="109">
        <v>92.811904907226605</v>
      </c>
      <c r="AV80" s="109">
        <v>17.14</v>
      </c>
      <c r="AW80" s="109">
        <v>126.180596988093</v>
      </c>
      <c r="AX80" s="108">
        <v>180000</v>
      </c>
      <c r="AY80" s="110">
        <v>60.827153000000003</v>
      </c>
      <c r="AZ80" s="110">
        <v>87.373810800000001</v>
      </c>
      <c r="BA80" s="108">
        <v>11134.865</v>
      </c>
      <c r="BB80" s="108">
        <v>252812245</v>
      </c>
      <c r="BC80" s="108">
        <v>251160124</v>
      </c>
      <c r="BD80" s="108">
        <v>1811570</v>
      </c>
      <c r="BE80" s="108"/>
    </row>
    <row r="81" spans="1:57" x14ac:dyDescent="0.25">
      <c r="A81" s="133" t="s">
        <v>882</v>
      </c>
      <c r="B81" s="111" t="s">
        <v>145</v>
      </c>
      <c r="C81" s="108">
        <v>161944.65894736841</v>
      </c>
      <c r="D81" s="108">
        <v>79774.309473684218</v>
      </c>
      <c r="E81" s="108">
        <v>227524.55999999997</v>
      </c>
      <c r="F81" s="108">
        <v>37.158000000000001</v>
      </c>
      <c r="G81" s="108">
        <v>841.76150000000007</v>
      </c>
      <c r="H81" s="108">
        <v>0</v>
      </c>
      <c r="I81" s="108">
        <v>0</v>
      </c>
      <c r="J81" s="108">
        <v>1480000</v>
      </c>
      <c r="K81" s="109">
        <v>0.04</v>
      </c>
      <c r="L81" s="109">
        <v>0.13333333333333333</v>
      </c>
      <c r="M81" s="109">
        <v>0.16955385319236199</v>
      </c>
      <c r="N81" s="109">
        <v>2.61670398077537E-2</v>
      </c>
      <c r="O81" s="108">
        <v>3</v>
      </c>
      <c r="P81" s="108">
        <v>3</v>
      </c>
      <c r="Q81" s="109">
        <v>0.74934938769836656</v>
      </c>
      <c r="R81" s="109" t="s">
        <v>443</v>
      </c>
      <c r="S81" s="108">
        <v>28357965</v>
      </c>
      <c r="T81" s="108">
        <v>148.88999999999999</v>
      </c>
      <c r="U81" s="108">
        <v>129.41</v>
      </c>
      <c r="V81" s="109">
        <v>2.6574071050203003E-2</v>
      </c>
      <c r="W81" s="110">
        <v>16.8</v>
      </c>
      <c r="X81" s="110">
        <v>4.5999999999999996</v>
      </c>
      <c r="Y81" s="109">
        <v>0.89</v>
      </c>
      <c r="Z81" s="108">
        <v>99</v>
      </c>
      <c r="AA81" s="108">
        <v>21</v>
      </c>
      <c r="AB81" s="110">
        <v>0.1</v>
      </c>
      <c r="AC81" s="109">
        <v>1414.49967552</v>
      </c>
      <c r="AD81" s="110">
        <v>0.1</v>
      </c>
      <c r="AE81" s="109">
        <v>0.50957224567227466</v>
      </c>
      <c r="AF81" s="109">
        <v>38.28</v>
      </c>
      <c r="AG81" s="108">
        <v>4877</v>
      </c>
      <c r="AH81" s="108">
        <v>452580</v>
      </c>
      <c r="AI81" s="108">
        <v>4030</v>
      </c>
      <c r="AJ81" s="108">
        <v>0</v>
      </c>
      <c r="AK81" s="108">
        <v>982027</v>
      </c>
      <c r="AL81" s="108">
        <v>16</v>
      </c>
      <c r="AM81" s="108">
        <v>138</v>
      </c>
      <c r="AN81" s="110">
        <v>4.9000000000000004</v>
      </c>
      <c r="AO81" s="110">
        <v>4.47</v>
      </c>
      <c r="AP81" s="110">
        <v>13</v>
      </c>
      <c r="AQ81" s="109">
        <v>3.2333333333333329</v>
      </c>
      <c r="AR81" s="109">
        <v>-0.69653671979904175</v>
      </c>
      <c r="AS81" s="108">
        <v>27</v>
      </c>
      <c r="AT81" s="110">
        <v>100</v>
      </c>
      <c r="AU81" s="109">
        <v>84.279510498046903</v>
      </c>
      <c r="AV81" s="109">
        <v>39.35</v>
      </c>
      <c r="AW81" s="109">
        <v>87.792731107604098</v>
      </c>
      <c r="AX81" s="108">
        <v>160000</v>
      </c>
      <c r="AY81" s="110">
        <v>90.004383399999995</v>
      </c>
      <c r="AZ81" s="110">
        <v>96.196658999999997</v>
      </c>
      <c r="BA81" s="108">
        <v>17140.96</v>
      </c>
      <c r="BB81" s="108">
        <v>78470222</v>
      </c>
      <c r="BC81" s="108">
        <v>79853900</v>
      </c>
      <c r="BD81" s="108">
        <v>1628550</v>
      </c>
      <c r="BE81" s="108"/>
    </row>
    <row r="82" spans="1:57" x14ac:dyDescent="0.25">
      <c r="A82" s="133" t="s">
        <v>147</v>
      </c>
      <c r="B82" s="111" t="s">
        <v>146</v>
      </c>
      <c r="C82" s="108">
        <v>27546.063157894736</v>
      </c>
      <c r="D82" s="108">
        <v>4260.9768421052631</v>
      </c>
      <c r="E82" s="108">
        <v>324729.47100000008</v>
      </c>
      <c r="F82" s="108">
        <v>0</v>
      </c>
      <c r="G82" s="108">
        <v>0</v>
      </c>
      <c r="H82" s="108">
        <v>0</v>
      </c>
      <c r="I82" s="108">
        <v>0</v>
      </c>
      <c r="J82" s="108">
        <v>0</v>
      </c>
      <c r="K82" s="109">
        <v>0.04</v>
      </c>
      <c r="L82" s="109">
        <v>0.1</v>
      </c>
      <c r="M82" s="109">
        <v>0.81448802140725096</v>
      </c>
      <c r="N82" s="109">
        <v>0.37944352537667198</v>
      </c>
      <c r="O82" s="108">
        <v>5</v>
      </c>
      <c r="P82" s="108">
        <v>2</v>
      </c>
      <c r="Q82" s="109">
        <v>0.64216427168753576</v>
      </c>
      <c r="R82" s="109">
        <v>5.2433E-2</v>
      </c>
      <c r="S82" s="108">
        <v>2243037452</v>
      </c>
      <c r="T82" s="108">
        <v>1300.79</v>
      </c>
      <c r="U82" s="108">
        <v>1540.76</v>
      </c>
      <c r="V82" s="109">
        <v>0.66411820524850818</v>
      </c>
      <c r="W82" s="110">
        <v>34</v>
      </c>
      <c r="X82" s="110">
        <v>7.1</v>
      </c>
      <c r="Y82" s="109">
        <v>0.60699999999999998</v>
      </c>
      <c r="Z82" s="108">
        <v>57</v>
      </c>
      <c r="AA82" s="108">
        <v>45</v>
      </c>
      <c r="AB82" s="110" t="s">
        <v>443</v>
      </c>
      <c r="AC82" s="109">
        <v>695.34875996000005</v>
      </c>
      <c r="AD82" s="110">
        <v>0.1</v>
      </c>
      <c r="AE82" s="109">
        <v>0.54206260257757677</v>
      </c>
      <c r="AF82" s="109">
        <v>29.54</v>
      </c>
      <c r="AG82" s="108">
        <v>0</v>
      </c>
      <c r="AH82" s="108">
        <v>0</v>
      </c>
      <c r="AI82" s="108">
        <v>0</v>
      </c>
      <c r="AJ82" s="108">
        <v>4000000</v>
      </c>
      <c r="AK82" s="108">
        <v>286410</v>
      </c>
      <c r="AL82" s="108">
        <v>10908</v>
      </c>
      <c r="AM82" s="108">
        <v>118</v>
      </c>
      <c r="AN82" s="110">
        <v>22.8</v>
      </c>
      <c r="AO82" s="110">
        <v>5.0599999999999996</v>
      </c>
      <c r="AP82" s="110">
        <v>16.399999999999999</v>
      </c>
      <c r="AQ82" s="109">
        <v>1.6333333333333335</v>
      </c>
      <c r="AR82" s="109">
        <v>-1.07856285572052</v>
      </c>
      <c r="AS82" s="108">
        <v>16</v>
      </c>
      <c r="AT82" s="110">
        <v>100</v>
      </c>
      <c r="AU82" s="109">
        <v>79.001998901367202</v>
      </c>
      <c r="AV82" s="109">
        <v>11.3</v>
      </c>
      <c r="AW82" s="109">
        <v>94.912786797320706</v>
      </c>
      <c r="AX82" s="108">
        <v>48000</v>
      </c>
      <c r="AY82" s="110">
        <v>85.610887500000004</v>
      </c>
      <c r="AZ82" s="110">
        <v>86.576805399999998</v>
      </c>
      <c r="BA82" s="108">
        <v>14448.114</v>
      </c>
      <c r="BB82" s="108">
        <v>34278364</v>
      </c>
      <c r="BC82" s="108">
        <v>31858481</v>
      </c>
      <c r="BD82" s="108">
        <v>434320</v>
      </c>
      <c r="BE82" s="108"/>
    </row>
    <row r="83" spans="1:57" x14ac:dyDescent="0.25">
      <c r="A83" s="133" t="s">
        <v>149</v>
      </c>
      <c r="B83" s="111" t="s">
        <v>148</v>
      </c>
      <c r="C83" s="108">
        <v>0</v>
      </c>
      <c r="D83" s="108">
        <v>0</v>
      </c>
      <c r="E83" s="108">
        <v>11076.495500000001</v>
      </c>
      <c r="F83" s="108">
        <v>4.4039999999999999</v>
      </c>
      <c r="G83" s="108">
        <v>0</v>
      </c>
      <c r="H83" s="108">
        <v>0</v>
      </c>
      <c r="I83" s="108">
        <v>0</v>
      </c>
      <c r="J83" s="108">
        <v>0</v>
      </c>
      <c r="K83" s="109">
        <v>0</v>
      </c>
      <c r="L83" s="109">
        <v>0</v>
      </c>
      <c r="M83" s="109">
        <v>1.5208388322986001E-2</v>
      </c>
      <c r="N83" s="109">
        <v>3.7143349659574201E-3</v>
      </c>
      <c r="O83" s="108">
        <v>0</v>
      </c>
      <c r="P83" s="108">
        <v>0</v>
      </c>
      <c r="Q83" s="109">
        <v>0.89929911909276505</v>
      </c>
      <c r="R83" s="109" t="s">
        <v>443</v>
      </c>
      <c r="S83" s="108">
        <v>0</v>
      </c>
      <c r="T83" s="108">
        <v>0</v>
      </c>
      <c r="U83" s="108">
        <v>0</v>
      </c>
      <c r="V83" s="109">
        <v>0</v>
      </c>
      <c r="W83" s="110">
        <v>3.8</v>
      </c>
      <c r="X83" s="110" t="s">
        <v>443</v>
      </c>
      <c r="Y83" s="109">
        <v>2.67</v>
      </c>
      <c r="Z83" s="108">
        <v>93</v>
      </c>
      <c r="AA83" s="108">
        <v>8.5</v>
      </c>
      <c r="AB83" s="110">
        <v>0.3</v>
      </c>
      <c r="AC83" s="109">
        <v>3867.11927345</v>
      </c>
      <c r="AD83" s="110" t="s">
        <v>443</v>
      </c>
      <c r="AE83" s="109">
        <v>0.11452860854786961</v>
      </c>
      <c r="AF83" s="109">
        <v>32.06</v>
      </c>
      <c r="AG83" s="108">
        <v>0</v>
      </c>
      <c r="AH83" s="108">
        <v>0</v>
      </c>
      <c r="AI83" s="108">
        <v>0</v>
      </c>
      <c r="AJ83" s="108">
        <v>0</v>
      </c>
      <c r="AK83" s="108">
        <v>5853</v>
      </c>
      <c r="AL83" s="108">
        <v>0</v>
      </c>
      <c r="AM83" s="108">
        <v>146</v>
      </c>
      <c r="AN83" s="110">
        <v>4.9000000000000004</v>
      </c>
      <c r="AO83" s="110">
        <v>1.23</v>
      </c>
      <c r="AP83" s="110">
        <v>3.3</v>
      </c>
      <c r="AQ83" s="109" t="s">
        <v>443</v>
      </c>
      <c r="AR83" s="109">
        <v>1.4648195505142212</v>
      </c>
      <c r="AS83" s="108">
        <v>74</v>
      </c>
      <c r="AT83" s="110">
        <v>100</v>
      </c>
      <c r="AU83" s="109" t="s">
        <v>443</v>
      </c>
      <c r="AV83" s="109">
        <v>79.69</v>
      </c>
      <c r="AW83" s="109">
        <v>104.255495644961</v>
      </c>
      <c r="AX83" s="108">
        <v>110000</v>
      </c>
      <c r="AY83" s="110">
        <v>90.482320599999994</v>
      </c>
      <c r="AZ83" s="110">
        <v>97.875501200000002</v>
      </c>
      <c r="BA83" s="108">
        <v>51118.997000000003</v>
      </c>
      <c r="BB83" s="108">
        <v>4612719</v>
      </c>
      <c r="BC83" s="108">
        <v>4775982</v>
      </c>
      <c r="BD83" s="108">
        <v>68890</v>
      </c>
      <c r="BE83" s="108"/>
    </row>
    <row r="84" spans="1:57" x14ac:dyDescent="0.25">
      <c r="A84" s="133" t="s">
        <v>151</v>
      </c>
      <c r="B84" s="111" t="s">
        <v>150</v>
      </c>
      <c r="C84" s="108">
        <v>15169.38947368421</v>
      </c>
      <c r="D84" s="108">
        <v>0</v>
      </c>
      <c r="E84" s="108">
        <v>2663.1950000000002</v>
      </c>
      <c r="F84" s="108">
        <v>0.93600000000000005</v>
      </c>
      <c r="G84" s="108">
        <v>0</v>
      </c>
      <c r="H84" s="108">
        <v>0</v>
      </c>
      <c r="I84" s="108">
        <v>0</v>
      </c>
      <c r="J84" s="108">
        <v>0</v>
      </c>
      <c r="K84" s="109">
        <v>0.04</v>
      </c>
      <c r="L84" s="109">
        <v>0.1</v>
      </c>
      <c r="M84" s="109">
        <v>0.17376747069144499</v>
      </c>
      <c r="N84" s="109">
        <v>8.5467874987507103E-2</v>
      </c>
      <c r="O84" s="108">
        <v>0</v>
      </c>
      <c r="P84" s="108">
        <v>3</v>
      </c>
      <c r="Q84" s="109">
        <v>0.88776259688494741</v>
      </c>
      <c r="R84" s="109" t="s">
        <v>443</v>
      </c>
      <c r="S84" s="108">
        <v>14285714</v>
      </c>
      <c r="T84" s="108">
        <v>0</v>
      </c>
      <c r="U84" s="108">
        <v>0</v>
      </c>
      <c r="V84" s="109">
        <v>0</v>
      </c>
      <c r="W84" s="110">
        <v>4</v>
      </c>
      <c r="X84" s="110" t="s">
        <v>443</v>
      </c>
      <c r="Y84" s="109">
        <v>3.3439999999999999</v>
      </c>
      <c r="Z84" s="108">
        <v>96</v>
      </c>
      <c r="AA84" s="108">
        <v>5.8</v>
      </c>
      <c r="AB84" s="110">
        <v>0.2</v>
      </c>
      <c r="AC84" s="109">
        <v>2355.1302986000001</v>
      </c>
      <c r="AD84" s="110" t="s">
        <v>443</v>
      </c>
      <c r="AE84" s="109">
        <v>0.10101788440805359</v>
      </c>
      <c r="AF84" s="109">
        <v>42.78</v>
      </c>
      <c r="AG84" s="108">
        <v>0</v>
      </c>
      <c r="AH84" s="108">
        <v>0</v>
      </c>
      <c r="AI84" s="108">
        <v>0</v>
      </c>
      <c r="AJ84" s="108">
        <v>0</v>
      </c>
      <c r="AK84" s="108">
        <v>39716</v>
      </c>
      <c r="AL84" s="108">
        <v>0</v>
      </c>
      <c r="AM84" s="108">
        <v>161</v>
      </c>
      <c r="AN84" s="110">
        <v>4.9000000000000004</v>
      </c>
      <c r="AO84" s="110">
        <v>2.2000000000000002</v>
      </c>
      <c r="AP84" s="110">
        <v>5.9</v>
      </c>
      <c r="AQ84" s="109" t="s">
        <v>443</v>
      </c>
      <c r="AR84" s="109">
        <v>1.2173752784729004</v>
      </c>
      <c r="AS84" s="108">
        <v>60</v>
      </c>
      <c r="AT84" s="110">
        <v>100</v>
      </c>
      <c r="AU84" s="109">
        <v>97.764190673828097</v>
      </c>
      <c r="AV84" s="109">
        <v>71.45</v>
      </c>
      <c r="AW84" s="109">
        <v>121.450652618278</v>
      </c>
      <c r="AX84" s="108">
        <v>46000</v>
      </c>
      <c r="AY84" s="110">
        <v>100</v>
      </c>
      <c r="AZ84" s="110">
        <v>100</v>
      </c>
      <c r="BA84" s="108">
        <v>33495.17</v>
      </c>
      <c r="BB84" s="108">
        <v>8215300</v>
      </c>
      <c r="BC84" s="108">
        <v>7707042</v>
      </c>
      <c r="BD84" s="108">
        <v>21640</v>
      </c>
      <c r="BE84" s="108"/>
    </row>
    <row r="85" spans="1:57" x14ac:dyDescent="0.25">
      <c r="A85" s="133" t="s">
        <v>153</v>
      </c>
      <c r="B85" s="111" t="s">
        <v>152</v>
      </c>
      <c r="C85" s="108">
        <v>97697.178947368418</v>
      </c>
      <c r="D85" s="108">
        <v>0</v>
      </c>
      <c r="E85" s="108">
        <v>88077.234499999991</v>
      </c>
      <c r="F85" s="108">
        <v>280.66199999999998</v>
      </c>
      <c r="G85" s="108">
        <v>0</v>
      </c>
      <c r="H85" s="108">
        <v>0</v>
      </c>
      <c r="I85" s="108">
        <v>0</v>
      </c>
      <c r="J85" s="108">
        <v>0</v>
      </c>
      <c r="K85" s="109">
        <v>0.12</v>
      </c>
      <c r="L85" s="109">
        <v>3.3333333333333333E-2</v>
      </c>
      <c r="M85" s="109">
        <v>0.28117938833018602</v>
      </c>
      <c r="N85" s="109">
        <v>0.208400477657361</v>
      </c>
      <c r="O85" s="108">
        <v>0</v>
      </c>
      <c r="P85" s="108">
        <v>2</v>
      </c>
      <c r="Q85" s="109">
        <v>0.87180880694048613</v>
      </c>
      <c r="R85" s="109" t="s">
        <v>443</v>
      </c>
      <c r="S85" s="108">
        <v>2178644</v>
      </c>
      <c r="T85" s="108">
        <v>0</v>
      </c>
      <c r="U85" s="108">
        <v>0</v>
      </c>
      <c r="V85" s="109">
        <v>0</v>
      </c>
      <c r="W85" s="110">
        <v>3.6</v>
      </c>
      <c r="X85" s="110" t="s">
        <v>443</v>
      </c>
      <c r="Y85" s="109">
        <v>3.7639999999999998</v>
      </c>
      <c r="Z85" s="108">
        <v>86</v>
      </c>
      <c r="AA85" s="108">
        <v>5.7</v>
      </c>
      <c r="AB85" s="110">
        <v>0.3</v>
      </c>
      <c r="AC85" s="109">
        <v>3126.0461094100001</v>
      </c>
      <c r="AD85" s="110" t="s">
        <v>443</v>
      </c>
      <c r="AE85" s="109">
        <v>6.6821910579923482E-2</v>
      </c>
      <c r="AF85" s="109">
        <v>35.520000000000003</v>
      </c>
      <c r="AG85" s="108">
        <v>0</v>
      </c>
      <c r="AH85" s="108">
        <v>9611</v>
      </c>
      <c r="AI85" s="108">
        <v>0</v>
      </c>
      <c r="AJ85" s="108">
        <v>0</v>
      </c>
      <c r="AK85" s="108">
        <v>93715</v>
      </c>
      <c r="AL85" s="108">
        <v>0</v>
      </c>
      <c r="AM85" s="108">
        <v>140</v>
      </c>
      <c r="AN85" s="110">
        <v>4.9000000000000004</v>
      </c>
      <c r="AO85" s="110">
        <v>2.0099999999999998</v>
      </c>
      <c r="AP85" s="110">
        <v>5</v>
      </c>
      <c r="AQ85" s="109">
        <v>4.0333333333333332</v>
      </c>
      <c r="AR85" s="109">
        <v>0.45150807499885559</v>
      </c>
      <c r="AS85" s="108">
        <v>43</v>
      </c>
      <c r="AT85" s="110">
        <v>100</v>
      </c>
      <c r="AU85" s="109">
        <v>99.025611877441406</v>
      </c>
      <c r="AV85" s="109">
        <v>61.96</v>
      </c>
      <c r="AW85" s="109">
        <v>154.24865643197899</v>
      </c>
      <c r="AX85" s="108">
        <v>710000</v>
      </c>
      <c r="AY85" s="110">
        <v>99.546267700000001</v>
      </c>
      <c r="AZ85" s="110">
        <v>100</v>
      </c>
      <c r="BA85" s="108">
        <v>35811.442999999999</v>
      </c>
      <c r="BB85" s="108">
        <v>61336387</v>
      </c>
      <c r="BC85" s="108">
        <v>61482297</v>
      </c>
      <c r="BD85" s="108">
        <v>294140</v>
      </c>
      <c r="BE85" s="108"/>
    </row>
    <row r="86" spans="1:57" x14ac:dyDescent="0.25">
      <c r="A86" s="133" t="s">
        <v>155</v>
      </c>
      <c r="B86" s="111" t="s">
        <v>154</v>
      </c>
      <c r="C86" s="108">
        <v>5994.1726315789474</v>
      </c>
      <c r="D86" s="108">
        <v>0</v>
      </c>
      <c r="E86" s="108">
        <v>4703.6385000000009</v>
      </c>
      <c r="F86" s="108">
        <v>0</v>
      </c>
      <c r="G86" s="108">
        <v>55284.565999999999</v>
      </c>
      <c r="H86" s="108">
        <v>6444.72</v>
      </c>
      <c r="I86" s="108">
        <v>10.366</v>
      </c>
      <c r="J86" s="108">
        <v>0</v>
      </c>
      <c r="K86" s="109">
        <v>0.04</v>
      </c>
      <c r="L86" s="109">
        <v>0</v>
      </c>
      <c r="M86" s="109">
        <v>5.1397838266665399E-2</v>
      </c>
      <c r="N86" s="109">
        <v>8.6346807845213702E-3</v>
      </c>
      <c r="O86" s="108">
        <v>0</v>
      </c>
      <c r="P86" s="108">
        <v>3</v>
      </c>
      <c r="Q86" s="109">
        <v>0.71534392791199664</v>
      </c>
      <c r="R86" s="109" t="s">
        <v>443</v>
      </c>
      <c r="S86" s="108">
        <v>1312130</v>
      </c>
      <c r="T86" s="108">
        <v>21.05</v>
      </c>
      <c r="U86" s="108">
        <v>70.319999999999993</v>
      </c>
      <c r="V86" s="109">
        <v>0.51292560570102375</v>
      </c>
      <c r="W86" s="110">
        <v>16.600000000000001</v>
      </c>
      <c r="X86" s="110">
        <v>1.9</v>
      </c>
      <c r="Y86" s="109">
        <v>0.41099999999999998</v>
      </c>
      <c r="Z86" s="108">
        <v>92</v>
      </c>
      <c r="AA86" s="108">
        <v>6.5</v>
      </c>
      <c r="AB86" s="110">
        <v>1.8</v>
      </c>
      <c r="AC86" s="109">
        <v>511.919668</v>
      </c>
      <c r="AD86" s="110" t="s">
        <v>443</v>
      </c>
      <c r="AE86" s="109">
        <v>0.45729302618362422</v>
      </c>
      <c r="AF86" s="109">
        <v>45.51</v>
      </c>
      <c r="AG86" s="108">
        <v>0</v>
      </c>
      <c r="AH86" s="108">
        <v>91545</v>
      </c>
      <c r="AI86" s="108">
        <v>0</v>
      </c>
      <c r="AJ86" s="108">
        <v>0</v>
      </c>
      <c r="AK86" s="108">
        <v>22</v>
      </c>
      <c r="AL86" s="108">
        <v>0</v>
      </c>
      <c r="AM86" s="108">
        <v>118</v>
      </c>
      <c r="AN86" s="110">
        <v>8.1</v>
      </c>
      <c r="AO86" s="110">
        <v>4.96</v>
      </c>
      <c r="AP86" s="110">
        <v>7</v>
      </c>
      <c r="AQ86" s="109">
        <v>3.6833333333333327</v>
      </c>
      <c r="AR86" s="109">
        <v>-1.6090983524918556E-2</v>
      </c>
      <c r="AS86" s="108">
        <v>38</v>
      </c>
      <c r="AT86" s="110">
        <v>92.633439999999993</v>
      </c>
      <c r="AU86" s="109">
        <v>87.482017517089801</v>
      </c>
      <c r="AV86" s="109">
        <v>40.5</v>
      </c>
      <c r="AW86" s="109">
        <v>102.920927513821</v>
      </c>
      <c r="AX86" s="108">
        <v>8300</v>
      </c>
      <c r="AY86" s="110">
        <v>81.784474799999998</v>
      </c>
      <c r="AZ86" s="110">
        <v>93.843156500000006</v>
      </c>
      <c r="BA86" s="108">
        <v>8783.89</v>
      </c>
      <c r="BB86" s="108">
        <v>2721252</v>
      </c>
      <c r="BC86" s="108">
        <v>2909714</v>
      </c>
      <c r="BD86" s="108">
        <v>10830</v>
      </c>
      <c r="BE86" s="108"/>
    </row>
    <row r="87" spans="1:57" x14ac:dyDescent="0.25">
      <c r="A87" s="133" t="s">
        <v>157</v>
      </c>
      <c r="B87" s="111" t="s">
        <v>156</v>
      </c>
      <c r="C87" s="108">
        <v>262643.74526315788</v>
      </c>
      <c r="D87" s="108">
        <v>144917.07157894736</v>
      </c>
      <c r="E87" s="108">
        <v>22586.779000000002</v>
      </c>
      <c r="F87" s="108">
        <v>33616.47</v>
      </c>
      <c r="G87" s="108">
        <v>2404940.5019999999</v>
      </c>
      <c r="H87" s="108">
        <v>1524933.3705000002</v>
      </c>
      <c r="I87" s="108">
        <v>11585.446</v>
      </c>
      <c r="J87" s="108">
        <v>0</v>
      </c>
      <c r="K87" s="109">
        <v>0</v>
      </c>
      <c r="L87" s="109">
        <v>0</v>
      </c>
      <c r="M87" s="109">
        <v>9.9168132391562802E-2</v>
      </c>
      <c r="N87" s="109">
        <v>5.3214158794397497E-2</v>
      </c>
      <c r="O87" s="108">
        <v>0</v>
      </c>
      <c r="P87" s="108">
        <v>0</v>
      </c>
      <c r="Q87" s="109">
        <v>0.89008607032559839</v>
      </c>
      <c r="R87" s="109" t="s">
        <v>443</v>
      </c>
      <c r="S87" s="108">
        <v>0</v>
      </c>
      <c r="T87" s="108">
        <v>0</v>
      </c>
      <c r="U87" s="108">
        <v>0</v>
      </c>
      <c r="V87" s="109">
        <v>0</v>
      </c>
      <c r="W87" s="110">
        <v>2.9</v>
      </c>
      <c r="X87" s="110" t="s">
        <v>443</v>
      </c>
      <c r="Y87" s="109">
        <v>2.2970000000000002</v>
      </c>
      <c r="Z87" s="108">
        <v>98</v>
      </c>
      <c r="AA87" s="108">
        <v>18</v>
      </c>
      <c r="AB87" s="110">
        <v>0.1</v>
      </c>
      <c r="AC87" s="109">
        <v>3741.3393608000001</v>
      </c>
      <c r="AD87" s="110" t="s">
        <v>443</v>
      </c>
      <c r="AE87" s="109">
        <v>0.13829377466229764</v>
      </c>
      <c r="AF87" s="109">
        <v>32.11</v>
      </c>
      <c r="AG87" s="108">
        <v>65159</v>
      </c>
      <c r="AH87" s="108">
        <v>69829</v>
      </c>
      <c r="AI87" s="108">
        <v>72</v>
      </c>
      <c r="AJ87" s="108">
        <v>0</v>
      </c>
      <c r="AK87" s="108">
        <v>2560</v>
      </c>
      <c r="AL87" s="108">
        <v>0</v>
      </c>
      <c r="AM87" s="108">
        <v>112</v>
      </c>
      <c r="AN87" s="110">
        <v>4.9000000000000004</v>
      </c>
      <c r="AO87" s="110">
        <v>1.89</v>
      </c>
      <c r="AP87" s="110">
        <v>5.6</v>
      </c>
      <c r="AQ87" s="109">
        <v>4.2333333333333334</v>
      </c>
      <c r="AR87" s="109">
        <v>1.5949901342391968</v>
      </c>
      <c r="AS87" s="108">
        <v>76</v>
      </c>
      <c r="AT87" s="110">
        <v>100</v>
      </c>
      <c r="AU87" s="109" t="s">
        <v>443</v>
      </c>
      <c r="AV87" s="109">
        <v>90.58</v>
      </c>
      <c r="AW87" s="109">
        <v>120.232998305005</v>
      </c>
      <c r="AX87" s="108">
        <v>1400000</v>
      </c>
      <c r="AY87" s="110">
        <v>100</v>
      </c>
      <c r="AZ87" s="110">
        <v>100</v>
      </c>
      <c r="BA87" s="108">
        <v>38215.917000000001</v>
      </c>
      <c r="BB87" s="108">
        <v>127131800</v>
      </c>
      <c r="BC87" s="108">
        <v>127253075</v>
      </c>
      <c r="BD87" s="108">
        <v>364500</v>
      </c>
      <c r="BE87" s="108"/>
    </row>
    <row r="88" spans="1:57" x14ac:dyDescent="0.25">
      <c r="A88" s="133" t="s">
        <v>159</v>
      </c>
      <c r="B88" s="111" t="s">
        <v>158</v>
      </c>
      <c r="C88" s="108">
        <v>13285.84</v>
      </c>
      <c r="D88" s="108">
        <v>0</v>
      </c>
      <c r="E88" s="108">
        <v>1579.1080000000002</v>
      </c>
      <c r="F88" s="108">
        <v>0</v>
      </c>
      <c r="G88" s="108">
        <v>0</v>
      </c>
      <c r="H88" s="108">
        <v>0</v>
      </c>
      <c r="I88" s="108">
        <v>0</v>
      </c>
      <c r="J88" s="108">
        <v>13200</v>
      </c>
      <c r="K88" s="109">
        <v>0.08</v>
      </c>
      <c r="L88" s="109">
        <v>0.1</v>
      </c>
      <c r="M88" s="109">
        <v>0.228968688881448</v>
      </c>
      <c r="N88" s="109">
        <v>1.8383331039651101E-2</v>
      </c>
      <c r="O88" s="108">
        <v>0</v>
      </c>
      <c r="P88" s="108">
        <v>3</v>
      </c>
      <c r="Q88" s="109">
        <v>0.74547023441623483</v>
      </c>
      <c r="R88" s="109">
        <v>3.8241E-3</v>
      </c>
      <c r="S88" s="108">
        <v>2262836998</v>
      </c>
      <c r="T88" s="108">
        <v>1416.97</v>
      </c>
      <c r="U88" s="108">
        <v>1404.83</v>
      </c>
      <c r="V88" s="109">
        <v>4.2336169794465164</v>
      </c>
      <c r="W88" s="110">
        <v>18.7</v>
      </c>
      <c r="X88" s="110">
        <v>3</v>
      </c>
      <c r="Y88" s="109">
        <v>2.5579999999999998</v>
      </c>
      <c r="Z88" s="108">
        <v>98</v>
      </c>
      <c r="AA88" s="108">
        <v>5.8</v>
      </c>
      <c r="AB88" s="110" t="s">
        <v>443</v>
      </c>
      <c r="AC88" s="109">
        <v>760.62877617000004</v>
      </c>
      <c r="AD88" s="110" t="s">
        <v>443</v>
      </c>
      <c r="AE88" s="109">
        <v>0.48787976889845985</v>
      </c>
      <c r="AF88" s="109">
        <v>33.69</v>
      </c>
      <c r="AG88" s="108">
        <v>0</v>
      </c>
      <c r="AH88" s="108">
        <v>0</v>
      </c>
      <c r="AI88" s="108">
        <v>0</v>
      </c>
      <c r="AJ88" s="108">
        <v>0</v>
      </c>
      <c r="AK88" s="108">
        <v>2847560</v>
      </c>
      <c r="AL88" s="108">
        <v>0</v>
      </c>
      <c r="AM88" s="108">
        <v>138</v>
      </c>
      <c r="AN88" s="110">
        <v>4.9000000000000004</v>
      </c>
      <c r="AO88" s="110">
        <v>4.5</v>
      </c>
      <c r="AP88" s="110">
        <v>6.1</v>
      </c>
      <c r="AQ88" s="109">
        <v>2.5499999999999998</v>
      </c>
      <c r="AR88" s="109">
        <v>-0.11210222542285919</v>
      </c>
      <c r="AS88" s="108">
        <v>49</v>
      </c>
      <c r="AT88" s="110">
        <v>99.5</v>
      </c>
      <c r="AU88" s="109">
        <v>97.890319824218807</v>
      </c>
      <c r="AV88" s="109">
        <v>44</v>
      </c>
      <c r="AW88" s="109">
        <v>147.80495500753401</v>
      </c>
      <c r="AX88" s="108">
        <v>29000</v>
      </c>
      <c r="AY88" s="110">
        <v>98.634742799999998</v>
      </c>
      <c r="AZ88" s="110">
        <v>96.934078600000007</v>
      </c>
      <c r="BA88" s="108">
        <v>12212.906999999999</v>
      </c>
      <c r="BB88" s="108">
        <v>6607000</v>
      </c>
      <c r="BC88" s="108">
        <v>6482081</v>
      </c>
      <c r="BD88" s="108">
        <v>88780</v>
      </c>
      <c r="BE88" s="108"/>
    </row>
    <row r="89" spans="1:57" x14ac:dyDescent="0.25">
      <c r="A89" s="133" t="s">
        <v>161</v>
      </c>
      <c r="B89" s="111" t="s">
        <v>160</v>
      </c>
      <c r="C89" s="108">
        <v>11885.033684210526</v>
      </c>
      <c r="D89" s="108">
        <v>6109.3452631578948</v>
      </c>
      <c r="E89" s="108">
        <v>64346.686500000003</v>
      </c>
      <c r="F89" s="108">
        <v>0</v>
      </c>
      <c r="G89" s="108">
        <v>0</v>
      </c>
      <c r="H89" s="108">
        <v>0</v>
      </c>
      <c r="I89" s="108">
        <v>0</v>
      </c>
      <c r="J89" s="108">
        <v>0</v>
      </c>
      <c r="K89" s="109">
        <v>0</v>
      </c>
      <c r="L89" s="109">
        <v>0.16666666666666666</v>
      </c>
      <c r="M89" s="109">
        <v>6.5236756328764495E-2</v>
      </c>
      <c r="N89" s="109">
        <v>1.6358027639754701E-2</v>
      </c>
      <c r="O89" s="108">
        <v>2</v>
      </c>
      <c r="P89" s="108">
        <v>1</v>
      </c>
      <c r="Q89" s="109">
        <v>0.75737124642461084</v>
      </c>
      <c r="R89" s="109">
        <v>3.9113999999999998E-3</v>
      </c>
      <c r="S89" s="108">
        <v>2224876</v>
      </c>
      <c r="T89" s="108">
        <v>129.63999999999999</v>
      </c>
      <c r="U89" s="108">
        <v>88.83</v>
      </c>
      <c r="V89" s="109">
        <v>4.4203077615806718E-2</v>
      </c>
      <c r="W89" s="110">
        <v>16.3</v>
      </c>
      <c r="X89" s="110">
        <v>4.9000000000000004</v>
      </c>
      <c r="Y89" s="109">
        <v>3.617</v>
      </c>
      <c r="Z89" s="108">
        <v>99</v>
      </c>
      <c r="AA89" s="108">
        <v>139</v>
      </c>
      <c r="AB89" s="110">
        <v>0.2</v>
      </c>
      <c r="AC89" s="109">
        <v>1023.48424296</v>
      </c>
      <c r="AD89" s="110" t="s">
        <v>443</v>
      </c>
      <c r="AE89" s="109">
        <v>0.32349674061510014</v>
      </c>
      <c r="AF89" s="109">
        <v>28.56</v>
      </c>
      <c r="AG89" s="108">
        <v>5000</v>
      </c>
      <c r="AH89" s="108">
        <v>2709</v>
      </c>
      <c r="AI89" s="108">
        <v>12670</v>
      </c>
      <c r="AJ89" s="108">
        <v>0</v>
      </c>
      <c r="AK89" s="108">
        <v>633</v>
      </c>
      <c r="AL89" s="108">
        <v>0</v>
      </c>
      <c r="AM89" s="108">
        <v>137</v>
      </c>
      <c r="AN89" s="110">
        <v>4.9000000000000004</v>
      </c>
      <c r="AO89" s="110" t="s">
        <v>443</v>
      </c>
      <c r="AP89" s="110" t="s">
        <v>443</v>
      </c>
      <c r="AQ89" s="109">
        <v>3.4666666666666672</v>
      </c>
      <c r="AR89" s="109">
        <v>-0.5370221734046936</v>
      </c>
      <c r="AS89" s="108">
        <v>29</v>
      </c>
      <c r="AT89" s="110">
        <v>100</v>
      </c>
      <c r="AU89" s="109">
        <v>99.732414245605497</v>
      </c>
      <c r="AV89" s="109">
        <v>54.89</v>
      </c>
      <c r="AW89" s="109">
        <v>168.622904317115</v>
      </c>
      <c r="AX89" s="108">
        <v>160000</v>
      </c>
      <c r="AY89" s="110">
        <v>97.541103100000001</v>
      </c>
      <c r="AZ89" s="110">
        <v>92.940909700000006</v>
      </c>
      <c r="BA89" s="108">
        <v>24359.642</v>
      </c>
      <c r="BB89" s="108">
        <v>17289111</v>
      </c>
      <c r="BC89" s="108">
        <v>17736896</v>
      </c>
      <c r="BD89" s="108">
        <v>2699700</v>
      </c>
      <c r="BE89" s="108"/>
    </row>
    <row r="90" spans="1:57" x14ac:dyDescent="0.25">
      <c r="A90" s="133" t="s">
        <v>163</v>
      </c>
      <c r="B90" s="111" t="s">
        <v>162</v>
      </c>
      <c r="C90" s="108">
        <v>28154.541052631579</v>
      </c>
      <c r="D90" s="108">
        <v>0</v>
      </c>
      <c r="E90" s="108">
        <v>81700.4715</v>
      </c>
      <c r="F90" s="108">
        <v>4.76</v>
      </c>
      <c r="G90" s="108">
        <v>0</v>
      </c>
      <c r="H90" s="108">
        <v>0</v>
      </c>
      <c r="I90" s="108">
        <v>0</v>
      </c>
      <c r="J90" s="108">
        <v>1910000</v>
      </c>
      <c r="K90" s="109">
        <v>0.4</v>
      </c>
      <c r="L90" s="109">
        <v>3.3333333333333333E-2</v>
      </c>
      <c r="M90" s="109">
        <v>0.91147600470128698</v>
      </c>
      <c r="N90" s="109">
        <v>0.19067930441047001</v>
      </c>
      <c r="O90" s="108">
        <v>3</v>
      </c>
      <c r="P90" s="108">
        <v>4</v>
      </c>
      <c r="Q90" s="109">
        <v>0.53511558027653305</v>
      </c>
      <c r="R90" s="109">
        <v>0.2264352</v>
      </c>
      <c r="S90" s="108">
        <v>822285142</v>
      </c>
      <c r="T90" s="108">
        <v>2654.08</v>
      </c>
      <c r="U90" s="108">
        <v>3237.31</v>
      </c>
      <c r="V90" s="109">
        <v>5.9248138556529568</v>
      </c>
      <c r="W90" s="110">
        <v>70.7</v>
      </c>
      <c r="X90" s="110">
        <v>16.399999999999999</v>
      </c>
      <c r="Y90" s="109">
        <v>0.19800000000000001</v>
      </c>
      <c r="Z90" s="108">
        <v>79</v>
      </c>
      <c r="AA90" s="108">
        <v>268</v>
      </c>
      <c r="AB90" s="110">
        <v>6</v>
      </c>
      <c r="AC90" s="109">
        <v>101.38072995</v>
      </c>
      <c r="AD90" s="110">
        <v>81</v>
      </c>
      <c r="AE90" s="109">
        <v>0.54797434530987266</v>
      </c>
      <c r="AF90" s="109">
        <v>47.68</v>
      </c>
      <c r="AG90" s="108">
        <v>110799</v>
      </c>
      <c r="AH90" s="108">
        <v>1600000</v>
      </c>
      <c r="AI90" s="108">
        <v>7959</v>
      </c>
      <c r="AJ90" s="108">
        <v>309200</v>
      </c>
      <c r="AK90" s="108">
        <v>504284</v>
      </c>
      <c r="AL90" s="108">
        <v>1</v>
      </c>
      <c r="AM90" s="108">
        <v>102</v>
      </c>
      <c r="AN90" s="110">
        <v>21.2</v>
      </c>
      <c r="AO90" s="110">
        <v>5.84</v>
      </c>
      <c r="AP90" s="110">
        <v>6</v>
      </c>
      <c r="AQ90" s="109">
        <v>3.45</v>
      </c>
      <c r="AR90" s="109">
        <v>-0.48642918467521667</v>
      </c>
      <c r="AS90" s="108">
        <v>25</v>
      </c>
      <c r="AT90" s="110">
        <v>23</v>
      </c>
      <c r="AU90" s="109">
        <v>72.157028198242202</v>
      </c>
      <c r="AV90" s="109">
        <v>43.4</v>
      </c>
      <c r="AW90" s="109">
        <v>73.843248075900405</v>
      </c>
      <c r="AX90" s="108">
        <v>60000</v>
      </c>
      <c r="AY90" s="110">
        <v>30.109853300000001</v>
      </c>
      <c r="AZ90" s="110">
        <v>63.195580700000001</v>
      </c>
      <c r="BA90" s="108">
        <v>3238.5140000000001</v>
      </c>
      <c r="BB90" s="108">
        <v>45545980</v>
      </c>
      <c r="BC90" s="108">
        <v>44037656</v>
      </c>
      <c r="BD90" s="108">
        <v>569140</v>
      </c>
      <c r="BE90" s="108"/>
    </row>
    <row r="91" spans="1:57" x14ac:dyDescent="0.25">
      <c r="A91" s="133" t="s">
        <v>165</v>
      </c>
      <c r="B91" s="111" t="s">
        <v>164</v>
      </c>
      <c r="C91" s="108">
        <v>188.93684210526317</v>
      </c>
      <c r="D91" s="108">
        <v>0</v>
      </c>
      <c r="E91" s="108" t="s">
        <v>443</v>
      </c>
      <c r="F91" s="108">
        <v>17.744</v>
      </c>
      <c r="G91" s="108">
        <v>0.1825</v>
      </c>
      <c r="H91" s="108">
        <v>0</v>
      </c>
      <c r="I91" s="108">
        <v>0</v>
      </c>
      <c r="J91" s="108">
        <v>3360</v>
      </c>
      <c r="K91" s="109">
        <v>0.04</v>
      </c>
      <c r="L91" s="109">
        <v>0</v>
      </c>
      <c r="M91" s="109">
        <v>4.7508830428285602E-3</v>
      </c>
      <c r="N91" s="109">
        <v>3.10833368518782E-4</v>
      </c>
      <c r="O91" s="108">
        <v>0</v>
      </c>
      <c r="P91" s="108">
        <v>0</v>
      </c>
      <c r="Q91" s="109">
        <v>0.60738949609680515</v>
      </c>
      <c r="R91" s="109" t="s">
        <v>443</v>
      </c>
      <c r="S91" s="108">
        <v>250000</v>
      </c>
      <c r="T91" s="108">
        <v>64.66</v>
      </c>
      <c r="U91" s="108">
        <v>64.45</v>
      </c>
      <c r="V91" s="109">
        <v>23.100376399653978</v>
      </c>
      <c r="W91" s="110">
        <v>58.2</v>
      </c>
      <c r="X91" s="110" t="s">
        <v>443</v>
      </c>
      <c r="Y91" s="109">
        <v>0.376</v>
      </c>
      <c r="Z91" s="108">
        <v>91</v>
      </c>
      <c r="AA91" s="108">
        <v>497</v>
      </c>
      <c r="AB91" s="110" t="s">
        <v>443</v>
      </c>
      <c r="AC91" s="109">
        <v>186.95212649999999</v>
      </c>
      <c r="AD91" s="110" t="s">
        <v>443</v>
      </c>
      <c r="AE91" s="109" t="s">
        <v>443</v>
      </c>
      <c r="AF91" s="109" t="s">
        <v>443</v>
      </c>
      <c r="AG91" s="108">
        <v>0</v>
      </c>
      <c r="AH91" s="108">
        <v>220</v>
      </c>
      <c r="AI91" s="108">
        <v>0</v>
      </c>
      <c r="AJ91" s="108">
        <v>0</v>
      </c>
      <c r="AK91" s="108">
        <v>0</v>
      </c>
      <c r="AL91" s="108">
        <v>0</v>
      </c>
      <c r="AM91" s="108">
        <v>138</v>
      </c>
      <c r="AN91" s="110">
        <v>4.9000000000000004</v>
      </c>
      <c r="AO91" s="110" t="s">
        <v>443</v>
      </c>
      <c r="AP91" s="110" t="s">
        <v>443</v>
      </c>
      <c r="AQ91" s="109" t="s">
        <v>443</v>
      </c>
      <c r="AR91" s="109">
        <v>-0.84968149662017822</v>
      </c>
      <c r="AS91" s="108" t="s">
        <v>443</v>
      </c>
      <c r="AT91" s="110">
        <v>59.32891</v>
      </c>
      <c r="AU91" s="109" t="s">
        <v>443</v>
      </c>
      <c r="AV91" s="109">
        <v>12.25</v>
      </c>
      <c r="AW91" s="109">
        <v>17.413557560947499</v>
      </c>
      <c r="AX91" s="108">
        <v>750</v>
      </c>
      <c r="AY91" s="110">
        <v>39.747998699999997</v>
      </c>
      <c r="AZ91" s="110">
        <v>66.876036200000001</v>
      </c>
      <c r="BA91" s="108">
        <v>1753.3440000000001</v>
      </c>
      <c r="BB91" s="108">
        <v>103942</v>
      </c>
      <c r="BC91" s="108">
        <v>103248</v>
      </c>
      <c r="BD91" s="108">
        <v>810</v>
      </c>
      <c r="BE91" s="108"/>
    </row>
    <row r="92" spans="1:57" x14ac:dyDescent="0.25">
      <c r="A92" s="133" t="s">
        <v>880</v>
      </c>
      <c r="B92" s="111" t="s">
        <v>166</v>
      </c>
      <c r="C92" s="108">
        <v>0</v>
      </c>
      <c r="D92" s="108">
        <v>0</v>
      </c>
      <c r="E92" s="108">
        <v>162990.84750000003</v>
      </c>
      <c r="F92" s="108">
        <v>0.45200000000000001</v>
      </c>
      <c r="G92" s="108">
        <v>313026.86800000002</v>
      </c>
      <c r="H92" s="108">
        <v>34588.236499999999</v>
      </c>
      <c r="I92" s="108">
        <v>0.58899999999999997</v>
      </c>
      <c r="J92" s="108">
        <v>120000</v>
      </c>
      <c r="K92" s="109">
        <v>0.04</v>
      </c>
      <c r="L92" s="109">
        <v>0</v>
      </c>
      <c r="M92" s="109">
        <v>0.118154412545833</v>
      </c>
      <c r="N92" s="109">
        <v>5.56136258206925E-2</v>
      </c>
      <c r="O92" s="108">
        <v>0</v>
      </c>
      <c r="P92" s="108">
        <v>0</v>
      </c>
      <c r="Q92" s="109" t="s">
        <v>443</v>
      </c>
      <c r="R92" s="109" t="s">
        <v>443</v>
      </c>
      <c r="S92" s="108">
        <v>122002131</v>
      </c>
      <c r="T92" s="108">
        <v>98.14</v>
      </c>
      <c r="U92" s="108">
        <v>109</v>
      </c>
      <c r="V92" s="109">
        <v>0</v>
      </c>
      <c r="W92" s="110">
        <v>27.4</v>
      </c>
      <c r="X92" s="110">
        <v>18.8</v>
      </c>
      <c r="Y92" s="109">
        <v>3.2</v>
      </c>
      <c r="Z92" s="108">
        <v>99</v>
      </c>
      <c r="AA92" s="108">
        <v>429</v>
      </c>
      <c r="AB92" s="110">
        <v>0</v>
      </c>
      <c r="AC92" s="109" t="s">
        <v>443</v>
      </c>
      <c r="AD92" s="110">
        <v>0</v>
      </c>
      <c r="AE92" s="109" t="s">
        <v>443</v>
      </c>
      <c r="AF92" s="109" t="s">
        <v>443</v>
      </c>
      <c r="AG92" s="108">
        <v>848690</v>
      </c>
      <c r="AH92" s="108">
        <v>0</v>
      </c>
      <c r="AI92" s="108">
        <v>0</v>
      </c>
      <c r="AJ92" s="108">
        <v>0</v>
      </c>
      <c r="AK92" s="108">
        <v>0</v>
      </c>
      <c r="AL92" s="108">
        <v>0</v>
      </c>
      <c r="AM92" s="108">
        <v>88</v>
      </c>
      <c r="AN92" s="110">
        <v>41.6</v>
      </c>
      <c r="AO92" s="110" t="s">
        <v>443</v>
      </c>
      <c r="AP92" s="110" t="s">
        <v>443</v>
      </c>
      <c r="AQ92" s="109" t="s">
        <v>443</v>
      </c>
      <c r="AR92" s="109">
        <v>-1.9275548458099365</v>
      </c>
      <c r="AS92" s="108">
        <v>8</v>
      </c>
      <c r="AT92" s="110">
        <v>29.562560000000001</v>
      </c>
      <c r="AU92" s="109">
        <v>99.998260498046903</v>
      </c>
      <c r="AV92" s="109">
        <v>0</v>
      </c>
      <c r="AW92" s="109">
        <v>11.188101230579299</v>
      </c>
      <c r="AX92" s="108">
        <v>35000</v>
      </c>
      <c r="AY92" s="110">
        <v>81.913523999999995</v>
      </c>
      <c r="AZ92" s="110">
        <v>99.699220800000006</v>
      </c>
      <c r="BA92" s="108">
        <v>1800</v>
      </c>
      <c r="BB92" s="108">
        <v>25026588</v>
      </c>
      <c r="BC92" s="108">
        <v>24720407</v>
      </c>
      <c r="BD92" s="108">
        <v>120410</v>
      </c>
      <c r="BE92" s="108"/>
    </row>
    <row r="93" spans="1:57" x14ac:dyDescent="0.25">
      <c r="A93" s="133" t="s">
        <v>884</v>
      </c>
      <c r="B93" s="111" t="s">
        <v>297</v>
      </c>
      <c r="C93" s="108">
        <v>2238.9010526315788</v>
      </c>
      <c r="D93" s="108">
        <v>0</v>
      </c>
      <c r="E93" s="108">
        <v>60180.421000000002</v>
      </c>
      <c r="F93" s="108">
        <v>107.872</v>
      </c>
      <c r="G93" s="108">
        <v>929952.94699999993</v>
      </c>
      <c r="H93" s="108">
        <v>247709.51</v>
      </c>
      <c r="I93" s="108">
        <v>528.04899999999998</v>
      </c>
      <c r="J93" s="108">
        <v>0</v>
      </c>
      <c r="K93" s="109">
        <v>0.04</v>
      </c>
      <c r="L93" s="109">
        <v>0</v>
      </c>
      <c r="M93" s="109">
        <v>4.8804439493366998E-2</v>
      </c>
      <c r="N93" s="109">
        <v>1.26154098998055E-2</v>
      </c>
      <c r="O93" s="108">
        <v>0</v>
      </c>
      <c r="P93" s="108">
        <v>0</v>
      </c>
      <c r="Q93" s="109">
        <v>0.89066932393638742</v>
      </c>
      <c r="R93" s="109" t="s">
        <v>443</v>
      </c>
      <c r="S93" s="108">
        <v>1144171</v>
      </c>
      <c r="T93" s="108">
        <v>0</v>
      </c>
      <c r="U93" s="108">
        <v>0</v>
      </c>
      <c r="V93" s="109">
        <v>0</v>
      </c>
      <c r="W93" s="110">
        <v>3.7</v>
      </c>
      <c r="X93" s="110" t="s">
        <v>443</v>
      </c>
      <c r="Y93" s="109">
        <v>2.1429999999999998</v>
      </c>
      <c r="Z93" s="108">
        <v>99</v>
      </c>
      <c r="AA93" s="108">
        <v>97</v>
      </c>
      <c r="AB93" s="110">
        <v>0.1</v>
      </c>
      <c r="AC93" s="109">
        <v>2398.4231104999999</v>
      </c>
      <c r="AD93" s="110">
        <v>0</v>
      </c>
      <c r="AE93" s="109">
        <v>0.10079705344747913</v>
      </c>
      <c r="AF93" s="109" t="s">
        <v>443</v>
      </c>
      <c r="AG93" s="108">
        <v>0</v>
      </c>
      <c r="AH93" s="108">
        <v>101</v>
      </c>
      <c r="AI93" s="108">
        <v>0</v>
      </c>
      <c r="AJ93" s="108">
        <v>0</v>
      </c>
      <c r="AK93" s="108">
        <v>1173</v>
      </c>
      <c r="AL93" s="108">
        <v>0</v>
      </c>
      <c r="AM93" s="108">
        <v>142</v>
      </c>
      <c r="AN93" s="110">
        <v>4.9000000000000004</v>
      </c>
      <c r="AO93" s="110">
        <v>1.85</v>
      </c>
      <c r="AP93" s="110">
        <v>9.1</v>
      </c>
      <c r="AQ93" s="109">
        <v>4.4000000000000004</v>
      </c>
      <c r="AR93" s="109">
        <v>1.1218830347061157</v>
      </c>
      <c r="AS93" s="108">
        <v>55</v>
      </c>
      <c r="AT93" s="110">
        <v>100</v>
      </c>
      <c r="AU93" s="109" t="s">
        <v>443</v>
      </c>
      <c r="AV93" s="109">
        <v>84.33</v>
      </c>
      <c r="AW93" s="109">
        <v>115.54355905371401</v>
      </c>
      <c r="AX93" s="108">
        <v>100000</v>
      </c>
      <c r="AY93" s="110">
        <v>100</v>
      </c>
      <c r="AZ93" s="110">
        <v>97.8</v>
      </c>
      <c r="BA93" s="108">
        <v>36601.072999999997</v>
      </c>
      <c r="BB93" s="108">
        <v>50423955</v>
      </c>
      <c r="BC93" s="108">
        <v>48955203</v>
      </c>
      <c r="BD93" s="108">
        <v>97100</v>
      </c>
      <c r="BE93" s="108"/>
    </row>
    <row r="94" spans="1:57" x14ac:dyDescent="0.25">
      <c r="A94" s="133" t="s">
        <v>168</v>
      </c>
      <c r="B94" s="111" t="s">
        <v>167</v>
      </c>
      <c r="C94" s="108">
        <v>5156.242105263158</v>
      </c>
      <c r="D94" s="108">
        <v>0</v>
      </c>
      <c r="E94" s="108">
        <v>142.97399999999999</v>
      </c>
      <c r="F94" s="108">
        <v>0</v>
      </c>
      <c r="G94" s="108">
        <v>0</v>
      </c>
      <c r="H94" s="108">
        <v>0</v>
      </c>
      <c r="I94" s="108">
        <v>0</v>
      </c>
      <c r="J94" s="108">
        <v>0</v>
      </c>
      <c r="K94" s="109">
        <v>0</v>
      </c>
      <c r="L94" s="109">
        <v>0.2</v>
      </c>
      <c r="M94" s="109">
        <v>9.8906008531017595E-2</v>
      </c>
      <c r="N94" s="109">
        <v>1.18616457284305E-2</v>
      </c>
      <c r="O94" s="108">
        <v>3</v>
      </c>
      <c r="P94" s="108">
        <v>3</v>
      </c>
      <c r="Q94" s="109">
        <v>0.81400431376963622</v>
      </c>
      <c r="R94" s="109" t="s">
        <v>443</v>
      </c>
      <c r="S94" s="108">
        <v>0</v>
      </c>
      <c r="T94" s="108">
        <v>0</v>
      </c>
      <c r="U94" s="108">
        <v>0</v>
      </c>
      <c r="V94" s="109">
        <v>0</v>
      </c>
      <c r="W94" s="110">
        <v>9.5</v>
      </c>
      <c r="X94" s="110">
        <v>2.2000000000000002</v>
      </c>
      <c r="Y94" s="109">
        <v>2.7</v>
      </c>
      <c r="Z94" s="108">
        <v>94</v>
      </c>
      <c r="AA94" s="108">
        <v>24</v>
      </c>
      <c r="AB94" s="110" t="s">
        <v>443</v>
      </c>
      <c r="AC94" s="109">
        <v>2374.5592449599999</v>
      </c>
      <c r="AD94" s="110" t="s">
        <v>443</v>
      </c>
      <c r="AE94" s="109">
        <v>0.28752827772907241</v>
      </c>
      <c r="AF94" s="109" t="s">
        <v>443</v>
      </c>
      <c r="AG94" s="108">
        <v>0</v>
      </c>
      <c r="AH94" s="108">
        <v>0</v>
      </c>
      <c r="AI94" s="108">
        <v>0</v>
      </c>
      <c r="AJ94" s="108">
        <v>0</v>
      </c>
      <c r="AK94" s="108">
        <v>614</v>
      </c>
      <c r="AL94" s="108">
        <v>0</v>
      </c>
      <c r="AM94" s="108">
        <v>135</v>
      </c>
      <c r="AN94" s="110">
        <v>4.9000000000000004</v>
      </c>
      <c r="AO94" s="110">
        <v>2.6</v>
      </c>
      <c r="AP94" s="110">
        <v>3.7</v>
      </c>
      <c r="AQ94" s="109" t="s">
        <v>443</v>
      </c>
      <c r="AR94" s="109">
        <v>-7.3176421225070953E-2</v>
      </c>
      <c r="AS94" s="108">
        <v>44</v>
      </c>
      <c r="AT94" s="110">
        <v>97.697829999999996</v>
      </c>
      <c r="AU94" s="109">
        <v>95.513175964355497</v>
      </c>
      <c r="AV94" s="109">
        <v>78.7</v>
      </c>
      <c r="AW94" s="109">
        <v>218.43028524408601</v>
      </c>
      <c r="AX94" s="108">
        <v>9300</v>
      </c>
      <c r="AY94" s="110">
        <v>100</v>
      </c>
      <c r="AZ94" s="110">
        <v>98.999999700000004</v>
      </c>
      <c r="BA94" s="108">
        <v>70913.561000000002</v>
      </c>
      <c r="BB94" s="108">
        <v>3479371</v>
      </c>
      <c r="BC94" s="108">
        <v>2695316</v>
      </c>
      <c r="BD94" s="108">
        <v>17820</v>
      </c>
      <c r="BE94" s="108"/>
    </row>
    <row r="95" spans="1:57" x14ac:dyDescent="0.25">
      <c r="A95" s="133" t="s">
        <v>170</v>
      </c>
      <c r="B95" s="111" t="s">
        <v>169</v>
      </c>
      <c r="C95" s="108">
        <v>11600.884210526316</v>
      </c>
      <c r="D95" s="108">
        <v>11311.722105263158</v>
      </c>
      <c r="E95" s="108">
        <v>24678.908499999998</v>
      </c>
      <c r="F95" s="108">
        <v>0</v>
      </c>
      <c r="G95" s="108">
        <v>0</v>
      </c>
      <c r="H95" s="108">
        <v>0</v>
      </c>
      <c r="I95" s="108">
        <v>0</v>
      </c>
      <c r="J95" s="108">
        <v>80000</v>
      </c>
      <c r="K95" s="109">
        <v>0.04</v>
      </c>
      <c r="L95" s="109">
        <v>0.16666666666666666</v>
      </c>
      <c r="M95" s="109">
        <v>0.26896754433391101</v>
      </c>
      <c r="N95" s="109">
        <v>6.5065733230770901E-3</v>
      </c>
      <c r="O95" s="108">
        <v>2</v>
      </c>
      <c r="P95" s="108">
        <v>3</v>
      </c>
      <c r="Q95" s="109">
        <v>0.62750701262534558</v>
      </c>
      <c r="R95" s="109">
        <v>1.29514E-2</v>
      </c>
      <c r="S95" s="108">
        <v>9624495</v>
      </c>
      <c r="T95" s="108">
        <v>472.91</v>
      </c>
      <c r="U95" s="108">
        <v>537.79</v>
      </c>
      <c r="V95" s="109">
        <v>7.6173380865868348</v>
      </c>
      <c r="W95" s="110">
        <v>24.2</v>
      </c>
      <c r="X95" s="110">
        <v>2.8</v>
      </c>
      <c r="Y95" s="109">
        <v>1.9690000000000001</v>
      </c>
      <c r="Z95" s="108">
        <v>96</v>
      </c>
      <c r="AA95" s="108">
        <v>141</v>
      </c>
      <c r="AB95" s="110">
        <v>0.2</v>
      </c>
      <c r="AC95" s="109">
        <v>220.94609446000001</v>
      </c>
      <c r="AD95" s="110">
        <v>0</v>
      </c>
      <c r="AE95" s="109">
        <v>0.34846995406051617</v>
      </c>
      <c r="AF95" s="109">
        <v>33.39</v>
      </c>
      <c r="AG95" s="108">
        <v>0</v>
      </c>
      <c r="AH95" s="108">
        <v>0</v>
      </c>
      <c r="AI95" s="108">
        <v>0</v>
      </c>
      <c r="AJ95" s="108">
        <v>0</v>
      </c>
      <c r="AK95" s="108">
        <v>482</v>
      </c>
      <c r="AL95" s="108">
        <v>2</v>
      </c>
      <c r="AM95" s="108">
        <v>122</v>
      </c>
      <c r="AN95" s="110">
        <v>6</v>
      </c>
      <c r="AO95" s="110" t="s">
        <v>443</v>
      </c>
      <c r="AP95" s="110" t="s">
        <v>443</v>
      </c>
      <c r="AQ95" s="109">
        <v>3.5333333333333328</v>
      </c>
      <c r="AR95" s="109">
        <v>-0.69312542676925659</v>
      </c>
      <c r="AS95" s="108">
        <v>27</v>
      </c>
      <c r="AT95" s="110">
        <v>100</v>
      </c>
      <c r="AU95" s="109">
        <v>99.241401672363295</v>
      </c>
      <c r="AV95" s="109">
        <v>28.3</v>
      </c>
      <c r="AW95" s="109">
        <v>134.46086810435199</v>
      </c>
      <c r="AX95" s="108">
        <v>38000</v>
      </c>
      <c r="AY95" s="110">
        <v>93.284028899999996</v>
      </c>
      <c r="AZ95" s="110">
        <v>89.965219599999998</v>
      </c>
      <c r="BA95" s="108">
        <v>3413.0039999999999</v>
      </c>
      <c r="BB95" s="108">
        <v>5834200</v>
      </c>
      <c r="BC95" s="108">
        <v>5548042</v>
      </c>
      <c r="BD95" s="108">
        <v>191800</v>
      </c>
      <c r="BE95" s="108"/>
    </row>
    <row r="96" spans="1:57" x14ac:dyDescent="0.25">
      <c r="A96" s="133" t="s">
        <v>883</v>
      </c>
      <c r="B96" s="111" t="s">
        <v>171</v>
      </c>
      <c r="C96" s="108">
        <v>6727.3768421052628</v>
      </c>
      <c r="D96" s="108">
        <v>1.2631578947368421E-2</v>
      </c>
      <c r="E96" s="108">
        <v>97464.583500000008</v>
      </c>
      <c r="F96" s="108">
        <v>0</v>
      </c>
      <c r="G96" s="108">
        <v>58398.584999999999</v>
      </c>
      <c r="H96" s="108">
        <v>2881.0055000000002</v>
      </c>
      <c r="I96" s="108">
        <v>0</v>
      </c>
      <c r="J96" s="108">
        <v>800</v>
      </c>
      <c r="K96" s="109">
        <v>0.08</v>
      </c>
      <c r="L96" s="109">
        <v>0</v>
      </c>
      <c r="M96" s="109">
        <v>0.106033874256723</v>
      </c>
      <c r="N96" s="109">
        <v>2.4751839750663501E-2</v>
      </c>
      <c r="O96" s="108">
        <v>2</v>
      </c>
      <c r="P96" s="108">
        <v>2</v>
      </c>
      <c r="Q96" s="109">
        <v>0.56942008208235584</v>
      </c>
      <c r="R96" s="109">
        <v>0.18592</v>
      </c>
      <c r="S96" s="108">
        <v>12393279</v>
      </c>
      <c r="T96" s="108">
        <v>408.92</v>
      </c>
      <c r="U96" s="108">
        <v>420.98</v>
      </c>
      <c r="V96" s="109">
        <v>3.9894770400558972</v>
      </c>
      <c r="W96" s="110">
        <v>71.400000000000006</v>
      </c>
      <c r="X96" s="110">
        <v>26.5</v>
      </c>
      <c r="Y96" s="109">
        <v>0.182</v>
      </c>
      <c r="Z96" s="108">
        <v>87</v>
      </c>
      <c r="AA96" s="108">
        <v>197</v>
      </c>
      <c r="AB96" s="110">
        <v>0.1</v>
      </c>
      <c r="AC96" s="109">
        <v>95.202572849999996</v>
      </c>
      <c r="AD96" s="110">
        <v>1</v>
      </c>
      <c r="AE96" s="109">
        <v>0.53376276702855896</v>
      </c>
      <c r="AF96" s="109">
        <v>36.22</v>
      </c>
      <c r="AG96" s="108">
        <v>152518</v>
      </c>
      <c r="AH96" s="108">
        <v>750</v>
      </c>
      <c r="AI96" s="108">
        <v>0</v>
      </c>
      <c r="AJ96" s="108">
        <v>4500</v>
      </c>
      <c r="AK96" s="108">
        <v>0</v>
      </c>
      <c r="AL96" s="108">
        <v>0</v>
      </c>
      <c r="AM96" s="108">
        <v>104</v>
      </c>
      <c r="AN96" s="110">
        <v>18.5</v>
      </c>
      <c r="AO96" s="110">
        <v>8.6199999999999992</v>
      </c>
      <c r="AP96" s="110">
        <v>3.6</v>
      </c>
      <c r="AQ96" s="109">
        <v>2.5666666666666669</v>
      </c>
      <c r="AR96" s="109">
        <v>-0.75852054357528687</v>
      </c>
      <c r="AS96" s="108">
        <v>25</v>
      </c>
      <c r="AT96" s="110">
        <v>70</v>
      </c>
      <c r="AU96" s="109">
        <v>72.702262878417997</v>
      </c>
      <c r="AV96" s="109">
        <v>14.26</v>
      </c>
      <c r="AW96" s="109">
        <v>66.993332557790694</v>
      </c>
      <c r="AX96" s="108">
        <v>25000</v>
      </c>
      <c r="AY96" s="110">
        <v>70.886562499999997</v>
      </c>
      <c r="AZ96" s="110">
        <v>75.660745000000006</v>
      </c>
      <c r="BA96" s="108">
        <v>5298.36</v>
      </c>
      <c r="BB96" s="108">
        <v>6894098</v>
      </c>
      <c r="BC96" s="108">
        <v>6695166</v>
      </c>
      <c r="BD96" s="108">
        <v>230800</v>
      </c>
      <c r="BE96" s="108"/>
    </row>
    <row r="97" spans="1:57" x14ac:dyDescent="0.25">
      <c r="A97" s="133" t="s">
        <v>378</v>
      </c>
      <c r="B97" s="111" t="s">
        <v>172</v>
      </c>
      <c r="C97" s="108">
        <v>0</v>
      </c>
      <c r="D97" s="108">
        <v>0</v>
      </c>
      <c r="E97" s="108">
        <v>15594.490000000002</v>
      </c>
      <c r="F97" s="108">
        <v>0</v>
      </c>
      <c r="G97" s="108">
        <v>0</v>
      </c>
      <c r="H97" s="108">
        <v>0</v>
      </c>
      <c r="I97" s="108">
        <v>0</v>
      </c>
      <c r="J97" s="108">
        <v>0</v>
      </c>
      <c r="K97" s="109">
        <v>0</v>
      </c>
      <c r="L97" s="109">
        <v>0</v>
      </c>
      <c r="M97" s="109">
        <v>8.6998431450131496E-3</v>
      </c>
      <c r="N97" s="109">
        <v>7.9068925588359398E-3</v>
      </c>
      <c r="O97" s="108">
        <v>0</v>
      </c>
      <c r="P97" s="108">
        <v>1</v>
      </c>
      <c r="Q97" s="109">
        <v>0.81047968726015074</v>
      </c>
      <c r="R97" s="109" t="s">
        <v>443</v>
      </c>
      <c r="S97" s="108">
        <v>0</v>
      </c>
      <c r="T97" s="108">
        <v>0</v>
      </c>
      <c r="U97" s="108">
        <v>0</v>
      </c>
      <c r="V97" s="109">
        <v>0</v>
      </c>
      <c r="W97" s="110">
        <v>8.4</v>
      </c>
      <c r="X97" s="110" t="s">
        <v>443</v>
      </c>
      <c r="Y97" s="109">
        <v>3.5790000000000002</v>
      </c>
      <c r="Z97" s="108">
        <v>95</v>
      </c>
      <c r="AA97" s="108">
        <v>50</v>
      </c>
      <c r="AB97" s="110">
        <v>0.7</v>
      </c>
      <c r="AC97" s="109">
        <v>1310.3960774499999</v>
      </c>
      <c r="AD97" s="110" t="s">
        <v>443</v>
      </c>
      <c r="AE97" s="109">
        <v>0.22150741369033333</v>
      </c>
      <c r="AF97" s="109">
        <v>36.03</v>
      </c>
      <c r="AG97" s="108">
        <v>0</v>
      </c>
      <c r="AH97" s="108">
        <v>0</v>
      </c>
      <c r="AI97" s="108">
        <v>0</v>
      </c>
      <c r="AJ97" s="108">
        <v>0</v>
      </c>
      <c r="AK97" s="108">
        <v>183</v>
      </c>
      <c r="AL97" s="108">
        <v>0</v>
      </c>
      <c r="AM97" s="108">
        <v>135</v>
      </c>
      <c r="AN97" s="110">
        <v>4.9000000000000004</v>
      </c>
      <c r="AO97" s="110">
        <v>2.86</v>
      </c>
      <c r="AP97" s="110">
        <v>7.9</v>
      </c>
      <c r="AQ97" s="109" t="s">
        <v>443</v>
      </c>
      <c r="AR97" s="109">
        <v>0.88197612762451172</v>
      </c>
      <c r="AS97" s="108">
        <v>55</v>
      </c>
      <c r="AT97" s="110">
        <v>100</v>
      </c>
      <c r="AU97" s="109">
        <v>99.895904541015597</v>
      </c>
      <c r="AV97" s="109">
        <v>75.83</v>
      </c>
      <c r="AW97" s="109">
        <v>124.197067185469</v>
      </c>
      <c r="AX97" s="108">
        <v>56000</v>
      </c>
      <c r="AY97" s="110">
        <v>87.789270299999998</v>
      </c>
      <c r="AZ97" s="110">
        <v>99.328479799999997</v>
      </c>
      <c r="BA97" s="108">
        <v>24540.593000000001</v>
      </c>
      <c r="BB97" s="108">
        <v>1990351</v>
      </c>
      <c r="BC97" s="108">
        <v>2178443</v>
      </c>
      <c r="BD97" s="108">
        <v>62200</v>
      </c>
      <c r="BE97" s="108"/>
    </row>
    <row r="98" spans="1:57" x14ac:dyDescent="0.25">
      <c r="A98" s="133" t="s">
        <v>174</v>
      </c>
      <c r="B98" s="111" t="s">
        <v>173</v>
      </c>
      <c r="C98" s="108">
        <v>8684.9410526315787</v>
      </c>
      <c r="D98" s="108">
        <v>0</v>
      </c>
      <c r="E98" s="108">
        <v>1069.557</v>
      </c>
      <c r="F98" s="108">
        <v>19.276</v>
      </c>
      <c r="G98" s="108">
        <v>0</v>
      </c>
      <c r="H98" s="108">
        <v>0</v>
      </c>
      <c r="I98" s="108">
        <v>0</v>
      </c>
      <c r="J98" s="108">
        <v>0</v>
      </c>
      <c r="K98" s="109">
        <v>0</v>
      </c>
      <c r="L98" s="109">
        <v>0.1</v>
      </c>
      <c r="M98" s="109">
        <v>0.76723663252387397</v>
      </c>
      <c r="N98" s="109">
        <v>9.0120841975912094E-2</v>
      </c>
      <c r="O98" s="108">
        <v>3</v>
      </c>
      <c r="P98" s="108">
        <v>3</v>
      </c>
      <c r="Q98" s="109">
        <v>0.76501446308103138</v>
      </c>
      <c r="R98" s="109" t="s">
        <v>443</v>
      </c>
      <c r="S98" s="108">
        <v>2766926696</v>
      </c>
      <c r="T98" s="108">
        <v>710.24</v>
      </c>
      <c r="U98" s="108">
        <v>622.29999999999995</v>
      </c>
      <c r="V98" s="109">
        <v>1.4229665808224121</v>
      </c>
      <c r="W98" s="110">
        <v>9.1</v>
      </c>
      <c r="X98" s="110">
        <v>4.2</v>
      </c>
      <c r="Y98" s="109">
        <v>3.2</v>
      </c>
      <c r="Z98" s="108">
        <v>79</v>
      </c>
      <c r="AA98" s="108">
        <v>16</v>
      </c>
      <c r="AB98" s="110">
        <v>0.1</v>
      </c>
      <c r="AC98" s="109">
        <v>1092.0795294899999</v>
      </c>
      <c r="AD98" s="110" t="s">
        <v>443</v>
      </c>
      <c r="AE98" s="109">
        <v>0.41261376641793479</v>
      </c>
      <c r="AF98" s="109" t="s">
        <v>443</v>
      </c>
      <c r="AG98" s="108">
        <v>0</v>
      </c>
      <c r="AH98" s="108">
        <v>0</v>
      </c>
      <c r="AI98" s="108">
        <v>1000000</v>
      </c>
      <c r="AJ98" s="108">
        <v>19719</v>
      </c>
      <c r="AK98" s="108">
        <v>1608700</v>
      </c>
      <c r="AL98" s="108">
        <v>0</v>
      </c>
      <c r="AM98" s="108">
        <v>135</v>
      </c>
      <c r="AN98" s="110">
        <v>4.9000000000000004</v>
      </c>
      <c r="AO98" s="110" t="s">
        <v>443</v>
      </c>
      <c r="AP98" s="110" t="s">
        <v>443</v>
      </c>
      <c r="AQ98" s="109">
        <v>3.1166666666666667</v>
      </c>
      <c r="AR98" s="109">
        <v>-0.39132723212242126</v>
      </c>
      <c r="AS98" s="108">
        <v>27</v>
      </c>
      <c r="AT98" s="110">
        <v>100</v>
      </c>
      <c r="AU98" s="109">
        <v>89.612442016601605</v>
      </c>
      <c r="AV98" s="109">
        <v>74.7</v>
      </c>
      <c r="AW98" s="109">
        <v>88.347784516606595</v>
      </c>
      <c r="AX98" s="108">
        <v>11000</v>
      </c>
      <c r="AY98" s="110">
        <v>80.669733199999996</v>
      </c>
      <c r="AZ98" s="110">
        <v>98.951089400000001</v>
      </c>
      <c r="BA98" s="108">
        <v>18422.45</v>
      </c>
      <c r="BB98" s="108">
        <v>4510301</v>
      </c>
      <c r="BC98" s="108">
        <v>4131583</v>
      </c>
      <c r="BD98" s="108">
        <v>10230</v>
      </c>
      <c r="BE98" s="108"/>
    </row>
    <row r="99" spans="1:57" x14ac:dyDescent="0.25">
      <c r="A99" s="133" t="s">
        <v>176</v>
      </c>
      <c r="B99" s="111" t="s">
        <v>175</v>
      </c>
      <c r="C99" s="108">
        <v>0</v>
      </c>
      <c r="D99" s="108">
        <v>0</v>
      </c>
      <c r="E99" s="108">
        <v>5369.6095000000005</v>
      </c>
      <c r="F99" s="108">
        <v>0</v>
      </c>
      <c r="G99" s="108">
        <v>0</v>
      </c>
      <c r="H99" s="108">
        <v>0</v>
      </c>
      <c r="I99" s="108">
        <v>0</v>
      </c>
      <c r="J99" s="108">
        <v>81280.600000000006</v>
      </c>
      <c r="K99" s="109">
        <v>0.16</v>
      </c>
      <c r="L99" s="109">
        <v>6.6666666666666666E-2</v>
      </c>
      <c r="M99" s="109">
        <v>0.26636096079190003</v>
      </c>
      <c r="N99" s="109">
        <v>1.49862191325558E-2</v>
      </c>
      <c r="O99" s="108">
        <v>0</v>
      </c>
      <c r="P99" s="108">
        <v>0</v>
      </c>
      <c r="Q99" s="109">
        <v>0.48620212499699211</v>
      </c>
      <c r="R99" s="109">
        <v>0.22722310000000001</v>
      </c>
      <c r="S99" s="108">
        <v>5042559</v>
      </c>
      <c r="T99" s="108">
        <v>282.68</v>
      </c>
      <c r="U99" s="108">
        <v>320</v>
      </c>
      <c r="V99" s="109">
        <v>11.177309890745965</v>
      </c>
      <c r="W99" s="110">
        <v>98</v>
      </c>
      <c r="X99" s="110">
        <v>13.5</v>
      </c>
      <c r="Y99" s="109" t="s">
        <v>443</v>
      </c>
      <c r="Z99" s="108">
        <v>92</v>
      </c>
      <c r="AA99" s="108">
        <v>916</v>
      </c>
      <c r="AB99" s="110">
        <v>22.9</v>
      </c>
      <c r="AC99" s="109">
        <v>296.75741461000001</v>
      </c>
      <c r="AD99" s="110" t="s">
        <v>443</v>
      </c>
      <c r="AE99" s="109">
        <v>0.55657946057833585</v>
      </c>
      <c r="AF99" s="109">
        <v>54.17</v>
      </c>
      <c r="AG99" s="108">
        <v>0</v>
      </c>
      <c r="AH99" s="108">
        <v>2600</v>
      </c>
      <c r="AI99" s="108">
        <v>0</v>
      </c>
      <c r="AJ99" s="108">
        <v>0</v>
      </c>
      <c r="AK99" s="108">
        <v>44</v>
      </c>
      <c r="AL99" s="108">
        <v>0</v>
      </c>
      <c r="AM99" s="108">
        <v>116</v>
      </c>
      <c r="AN99" s="110">
        <v>11.2</v>
      </c>
      <c r="AO99" s="110">
        <v>4.43</v>
      </c>
      <c r="AP99" s="110">
        <v>6.4</v>
      </c>
      <c r="AQ99" s="109">
        <v>1.6333333333333335</v>
      </c>
      <c r="AR99" s="109">
        <v>-0.38184216618537903</v>
      </c>
      <c r="AS99" s="108">
        <v>49</v>
      </c>
      <c r="AT99" s="110">
        <v>20.562560000000001</v>
      </c>
      <c r="AU99" s="109">
        <v>75.800201416015597</v>
      </c>
      <c r="AV99" s="109">
        <v>11</v>
      </c>
      <c r="AW99" s="109">
        <v>101.898392904733</v>
      </c>
      <c r="AX99" s="108">
        <v>5500</v>
      </c>
      <c r="AY99" s="110">
        <v>30.2696173</v>
      </c>
      <c r="AZ99" s="110">
        <v>81.768261699999996</v>
      </c>
      <c r="BA99" s="108">
        <v>2891.7890000000002</v>
      </c>
      <c r="BB99" s="108">
        <v>2097511</v>
      </c>
      <c r="BC99" s="108">
        <v>1936181</v>
      </c>
      <c r="BD99" s="108">
        <v>30360</v>
      </c>
      <c r="BE99" s="108"/>
    </row>
    <row r="100" spans="1:57" x14ac:dyDescent="0.25">
      <c r="A100" s="133" t="s">
        <v>178</v>
      </c>
      <c r="B100" s="111" t="s">
        <v>177</v>
      </c>
      <c r="C100" s="108">
        <v>0</v>
      </c>
      <c r="D100" s="108">
        <v>0</v>
      </c>
      <c r="E100" s="108">
        <v>21698.118000000006</v>
      </c>
      <c r="F100" s="108">
        <v>0</v>
      </c>
      <c r="G100" s="108">
        <v>0</v>
      </c>
      <c r="H100" s="108">
        <v>0</v>
      </c>
      <c r="I100" s="108">
        <v>0</v>
      </c>
      <c r="J100" s="108">
        <v>0</v>
      </c>
      <c r="K100" s="109">
        <v>0</v>
      </c>
      <c r="L100" s="109">
        <v>3.3333333333333333E-2</v>
      </c>
      <c r="M100" s="109">
        <v>0.10344680724804101</v>
      </c>
      <c r="N100" s="109">
        <v>1.3457378617061699E-2</v>
      </c>
      <c r="O100" s="108">
        <v>0</v>
      </c>
      <c r="P100" s="108">
        <v>0</v>
      </c>
      <c r="Q100" s="109">
        <v>0.41180102407354169</v>
      </c>
      <c r="R100" s="109">
        <v>0.45934560000000002</v>
      </c>
      <c r="S100" s="108">
        <v>996272124</v>
      </c>
      <c r="T100" s="108">
        <v>570.97</v>
      </c>
      <c r="U100" s="108">
        <v>533.9</v>
      </c>
      <c r="V100" s="109">
        <v>32.483632953510849</v>
      </c>
      <c r="W100" s="110">
        <v>71.099999999999994</v>
      </c>
      <c r="X100" s="110">
        <v>15.3</v>
      </c>
      <c r="Y100" s="109">
        <v>1.4E-2</v>
      </c>
      <c r="Z100" s="108">
        <v>58</v>
      </c>
      <c r="AA100" s="108">
        <v>308</v>
      </c>
      <c r="AB100" s="110">
        <v>1.1000000000000001</v>
      </c>
      <c r="AC100" s="109">
        <v>88.006838279999997</v>
      </c>
      <c r="AD100" s="110">
        <v>87</v>
      </c>
      <c r="AE100" s="109">
        <v>0.65541577963577824</v>
      </c>
      <c r="AF100" s="109">
        <v>38.159999999999997</v>
      </c>
      <c r="AG100" s="108">
        <v>0</v>
      </c>
      <c r="AH100" s="108">
        <v>10228</v>
      </c>
      <c r="AI100" s="108">
        <v>0</v>
      </c>
      <c r="AJ100" s="108">
        <v>23000</v>
      </c>
      <c r="AK100" s="108">
        <v>38784</v>
      </c>
      <c r="AL100" s="108">
        <v>0</v>
      </c>
      <c r="AM100" s="108">
        <v>109</v>
      </c>
      <c r="AN100" s="110">
        <v>31.9</v>
      </c>
      <c r="AO100" s="110" t="s">
        <v>443</v>
      </c>
      <c r="AP100" s="110" t="s">
        <v>443</v>
      </c>
      <c r="AQ100" s="109" t="s">
        <v>443</v>
      </c>
      <c r="AR100" s="109">
        <v>-1.3334478139877319</v>
      </c>
      <c r="AS100" s="108">
        <v>37</v>
      </c>
      <c r="AT100" s="110">
        <v>9.8000000000000007</v>
      </c>
      <c r="AU100" s="109">
        <v>42.941085815429702</v>
      </c>
      <c r="AV100" s="109">
        <v>5.41</v>
      </c>
      <c r="AW100" s="109">
        <v>73.353449144426094</v>
      </c>
      <c r="AX100" s="108">
        <v>8700</v>
      </c>
      <c r="AY100" s="110">
        <v>16.889448300000002</v>
      </c>
      <c r="AZ100" s="110">
        <v>75.550462699999997</v>
      </c>
      <c r="BA100" s="108">
        <v>854.78499999999997</v>
      </c>
      <c r="BB100" s="108">
        <v>4396873</v>
      </c>
      <c r="BC100" s="108">
        <v>3989703</v>
      </c>
      <c r="BD100" s="108">
        <v>96320</v>
      </c>
      <c r="BE100" s="108"/>
    </row>
    <row r="101" spans="1:57" x14ac:dyDescent="0.25">
      <c r="A101" s="133" t="s">
        <v>180</v>
      </c>
      <c r="B101" s="111" t="s">
        <v>179</v>
      </c>
      <c r="C101" s="108">
        <v>11036.766315789473</v>
      </c>
      <c r="D101" s="108">
        <v>0</v>
      </c>
      <c r="E101" s="108">
        <v>4875.9360000000006</v>
      </c>
      <c r="F101" s="108">
        <v>13.86</v>
      </c>
      <c r="G101" s="108">
        <v>0</v>
      </c>
      <c r="H101" s="108">
        <v>0</v>
      </c>
      <c r="I101" s="108">
        <v>0</v>
      </c>
      <c r="J101" s="108">
        <v>0</v>
      </c>
      <c r="K101" s="109">
        <v>0</v>
      </c>
      <c r="L101" s="109">
        <v>0.2</v>
      </c>
      <c r="M101" s="109">
        <v>0.26554340805934701</v>
      </c>
      <c r="N101" s="109">
        <v>7.3178209812665099E-3</v>
      </c>
      <c r="O101" s="108">
        <v>4</v>
      </c>
      <c r="P101" s="108">
        <v>3</v>
      </c>
      <c r="Q101" s="109">
        <v>0.78437884103519551</v>
      </c>
      <c r="R101" s="109" t="s">
        <v>443</v>
      </c>
      <c r="S101" s="108">
        <v>39827316</v>
      </c>
      <c r="T101" s="108">
        <v>87.09</v>
      </c>
      <c r="U101" s="108">
        <v>128.79</v>
      </c>
      <c r="V101" s="109">
        <v>0.19923852216394691</v>
      </c>
      <c r="W101" s="110">
        <v>14.5</v>
      </c>
      <c r="X101" s="110">
        <v>5.6</v>
      </c>
      <c r="Y101" s="109">
        <v>1.9</v>
      </c>
      <c r="Z101" s="108">
        <v>93</v>
      </c>
      <c r="AA101" s="108">
        <v>40</v>
      </c>
      <c r="AB101" s="110" t="s">
        <v>443</v>
      </c>
      <c r="AC101" s="109">
        <v>764.44982014000004</v>
      </c>
      <c r="AD101" s="110" t="s">
        <v>443</v>
      </c>
      <c r="AE101" s="109">
        <v>0.21532480651319541</v>
      </c>
      <c r="AF101" s="109" t="s">
        <v>443</v>
      </c>
      <c r="AG101" s="108">
        <v>0</v>
      </c>
      <c r="AH101" s="108">
        <v>0</v>
      </c>
      <c r="AI101" s="108">
        <v>0</v>
      </c>
      <c r="AJ101" s="108">
        <v>434000</v>
      </c>
      <c r="AK101" s="108">
        <v>27964</v>
      </c>
      <c r="AL101" s="108">
        <v>0</v>
      </c>
      <c r="AM101" s="108">
        <v>132</v>
      </c>
      <c r="AN101" s="110">
        <v>5.6</v>
      </c>
      <c r="AO101" s="110" t="s">
        <v>443</v>
      </c>
      <c r="AP101" s="110" t="s">
        <v>443</v>
      </c>
      <c r="AQ101" s="109" t="s">
        <v>443</v>
      </c>
      <c r="AR101" s="109">
        <v>-1.4977035522460938</v>
      </c>
      <c r="AS101" s="108">
        <v>18</v>
      </c>
      <c r="AT101" s="110">
        <v>100</v>
      </c>
      <c r="AU101" s="109">
        <v>89.879440307617202</v>
      </c>
      <c r="AV101" s="109">
        <v>17.760000000000002</v>
      </c>
      <c r="AW101" s="109">
        <v>161.12060986476001</v>
      </c>
      <c r="AX101" s="108">
        <v>62000</v>
      </c>
      <c r="AY101" s="110">
        <v>96.564092900000006</v>
      </c>
      <c r="AZ101" s="110">
        <v>54.4</v>
      </c>
      <c r="BA101" s="108">
        <v>16331.98</v>
      </c>
      <c r="BB101" s="108">
        <v>6253452</v>
      </c>
      <c r="BC101" s="108">
        <v>6002347</v>
      </c>
      <c r="BD101" s="108">
        <v>1759540</v>
      </c>
      <c r="BE101" s="108"/>
    </row>
    <row r="102" spans="1:57" x14ac:dyDescent="0.25">
      <c r="A102" s="133" t="s">
        <v>182</v>
      </c>
      <c r="B102" s="111" t="s">
        <v>181</v>
      </c>
      <c r="C102" s="108">
        <v>73.696842105263158</v>
      </c>
      <c r="D102" s="108">
        <v>0</v>
      </c>
      <c r="E102" s="108" t="s">
        <v>443</v>
      </c>
      <c r="F102" s="108">
        <v>0</v>
      </c>
      <c r="G102" s="108">
        <v>0</v>
      </c>
      <c r="H102" s="108">
        <v>0</v>
      </c>
      <c r="I102" s="108">
        <v>0</v>
      </c>
      <c r="J102" s="108">
        <v>0</v>
      </c>
      <c r="K102" s="109">
        <v>0</v>
      </c>
      <c r="L102" s="109">
        <v>0</v>
      </c>
      <c r="M102" s="109">
        <v>1.4149939844944801E-3</v>
      </c>
      <c r="N102" s="109">
        <v>9.3568066258587997E-4</v>
      </c>
      <c r="O102" s="108">
        <v>0</v>
      </c>
      <c r="P102" s="108">
        <v>0</v>
      </c>
      <c r="Q102" s="109">
        <v>0.88862662534045522</v>
      </c>
      <c r="R102" s="109" t="s">
        <v>443</v>
      </c>
      <c r="S102" s="108">
        <v>0</v>
      </c>
      <c r="T102" s="108">
        <v>0</v>
      </c>
      <c r="U102" s="108">
        <v>0</v>
      </c>
      <c r="V102" s="109">
        <v>0</v>
      </c>
      <c r="W102" s="110" t="s">
        <v>443</v>
      </c>
      <c r="X102" s="110" t="s">
        <v>443</v>
      </c>
      <c r="Y102" s="109" t="s">
        <v>443</v>
      </c>
      <c r="Z102" s="109" t="s">
        <v>443</v>
      </c>
      <c r="AA102" s="108" t="s">
        <v>443</v>
      </c>
      <c r="AB102" s="110" t="s">
        <v>443</v>
      </c>
      <c r="AC102" s="109" t="s">
        <v>443</v>
      </c>
      <c r="AD102" s="110" t="s">
        <v>443</v>
      </c>
      <c r="AE102" s="109" t="s">
        <v>443</v>
      </c>
      <c r="AF102" s="109" t="s">
        <v>443</v>
      </c>
      <c r="AG102" s="108">
        <v>0</v>
      </c>
      <c r="AH102" s="108">
        <v>0</v>
      </c>
      <c r="AI102" s="108">
        <v>0</v>
      </c>
      <c r="AJ102" s="108">
        <v>0</v>
      </c>
      <c r="AK102" s="108">
        <v>103</v>
      </c>
      <c r="AL102" s="108">
        <v>0</v>
      </c>
      <c r="AM102" s="108">
        <v>-99</v>
      </c>
      <c r="AN102" s="110">
        <v>4.9000000000000004</v>
      </c>
      <c r="AO102" s="110" t="s">
        <v>443</v>
      </c>
      <c r="AP102" s="110" t="s">
        <v>443</v>
      </c>
      <c r="AQ102" s="109" t="s">
        <v>443</v>
      </c>
      <c r="AR102" s="109">
        <v>1.7328453063964844</v>
      </c>
      <c r="AS102" s="108" t="s">
        <v>443</v>
      </c>
      <c r="AT102" s="110">
        <v>100</v>
      </c>
      <c r="AU102" s="109" t="s">
        <v>443</v>
      </c>
      <c r="AV102" s="109">
        <v>95.21</v>
      </c>
      <c r="AW102" s="109">
        <v>104.317900736678</v>
      </c>
      <c r="AX102" s="108">
        <v>1100</v>
      </c>
      <c r="AY102" s="110" t="s">
        <v>443</v>
      </c>
      <c r="AZ102" s="110" t="s">
        <v>443</v>
      </c>
      <c r="BA102" s="108">
        <v>89400</v>
      </c>
      <c r="BB102" s="108">
        <v>37194</v>
      </c>
      <c r="BC102" s="108">
        <v>37009</v>
      </c>
      <c r="BD102" s="108">
        <v>160</v>
      </c>
      <c r="BE102" s="108"/>
    </row>
    <row r="103" spans="1:57" x14ac:dyDescent="0.25">
      <c r="A103" s="133" t="s">
        <v>184</v>
      </c>
      <c r="B103" s="111" t="s">
        <v>183</v>
      </c>
      <c r="C103" s="108">
        <v>0</v>
      </c>
      <c r="D103" s="108">
        <v>0</v>
      </c>
      <c r="E103" s="108">
        <v>15513.172</v>
      </c>
      <c r="F103" s="108">
        <v>0</v>
      </c>
      <c r="G103" s="108">
        <v>0</v>
      </c>
      <c r="H103" s="108">
        <v>0</v>
      </c>
      <c r="I103" s="108">
        <v>0</v>
      </c>
      <c r="J103" s="108">
        <v>0</v>
      </c>
      <c r="K103" s="109">
        <v>0.08</v>
      </c>
      <c r="L103" s="109">
        <v>3.3333333333333333E-2</v>
      </c>
      <c r="M103" s="109">
        <v>1.3600441133916201E-2</v>
      </c>
      <c r="N103" s="109">
        <v>4.6877988086652996E-3</v>
      </c>
      <c r="O103" s="108">
        <v>0</v>
      </c>
      <c r="P103" s="108">
        <v>0</v>
      </c>
      <c r="Q103" s="109">
        <v>0.83428562561955144</v>
      </c>
      <c r="R103" s="109" t="s">
        <v>443</v>
      </c>
      <c r="S103" s="108">
        <v>0</v>
      </c>
      <c r="T103" s="108">
        <v>0</v>
      </c>
      <c r="U103" s="108">
        <v>0</v>
      </c>
      <c r="V103" s="109">
        <v>0</v>
      </c>
      <c r="W103" s="110">
        <v>4.9000000000000004</v>
      </c>
      <c r="X103" s="110" t="s">
        <v>443</v>
      </c>
      <c r="Y103" s="109">
        <v>4.1159999999999997</v>
      </c>
      <c r="Z103" s="108">
        <v>93</v>
      </c>
      <c r="AA103" s="108">
        <v>65</v>
      </c>
      <c r="AB103" s="110">
        <v>0.1</v>
      </c>
      <c r="AC103" s="109">
        <v>1578.7267222099999</v>
      </c>
      <c r="AD103" s="110" t="s">
        <v>443</v>
      </c>
      <c r="AE103" s="109">
        <v>0.115946199341878</v>
      </c>
      <c r="AF103" s="109">
        <v>32.630000000000003</v>
      </c>
      <c r="AG103" s="108">
        <v>0</v>
      </c>
      <c r="AH103" s="108">
        <v>0</v>
      </c>
      <c r="AI103" s="108">
        <v>0</v>
      </c>
      <c r="AJ103" s="108">
        <v>0</v>
      </c>
      <c r="AK103" s="108">
        <v>1007</v>
      </c>
      <c r="AL103" s="108">
        <v>0</v>
      </c>
      <c r="AM103" s="108">
        <v>144</v>
      </c>
      <c r="AN103" s="110">
        <v>4.9000000000000004</v>
      </c>
      <c r="AO103" s="110">
        <v>3.5</v>
      </c>
      <c r="AP103" s="110">
        <v>5.5</v>
      </c>
      <c r="AQ103" s="109" t="s">
        <v>443</v>
      </c>
      <c r="AR103" s="109">
        <v>0.82435619831085205</v>
      </c>
      <c r="AS103" s="108">
        <v>58</v>
      </c>
      <c r="AT103" s="110">
        <v>100</v>
      </c>
      <c r="AU103" s="109">
        <v>99.815597534179702</v>
      </c>
      <c r="AV103" s="109">
        <v>72.13</v>
      </c>
      <c r="AW103" s="109">
        <v>147.04325086004101</v>
      </c>
      <c r="AX103" s="108">
        <v>88000</v>
      </c>
      <c r="AY103" s="110">
        <v>92.395920099999998</v>
      </c>
      <c r="AZ103" s="110">
        <v>96.559684300000001</v>
      </c>
      <c r="BA103" s="108">
        <v>28210.268</v>
      </c>
      <c r="BB103" s="108">
        <v>2929323</v>
      </c>
      <c r="BC103" s="108">
        <v>3515858</v>
      </c>
      <c r="BD103" s="108">
        <v>62674</v>
      </c>
      <c r="BE103" s="108"/>
    </row>
    <row r="104" spans="1:57" x14ac:dyDescent="0.25">
      <c r="A104" s="133" t="s">
        <v>186</v>
      </c>
      <c r="B104" s="111" t="s">
        <v>185</v>
      </c>
      <c r="C104" s="108">
        <v>0</v>
      </c>
      <c r="D104" s="108">
        <v>0</v>
      </c>
      <c r="E104" s="108">
        <v>468.18050000000005</v>
      </c>
      <c r="F104" s="108">
        <v>0</v>
      </c>
      <c r="G104" s="108">
        <v>0</v>
      </c>
      <c r="H104" s="108">
        <v>0</v>
      </c>
      <c r="I104" s="108">
        <v>0</v>
      </c>
      <c r="J104" s="108">
        <v>0</v>
      </c>
      <c r="K104" s="109">
        <v>0</v>
      </c>
      <c r="L104" s="109">
        <v>0</v>
      </c>
      <c r="M104" s="109">
        <v>1.5507059139939199E-2</v>
      </c>
      <c r="N104" s="109">
        <v>3.2173214379535501E-3</v>
      </c>
      <c r="O104" s="108">
        <v>0</v>
      </c>
      <c r="P104" s="108">
        <v>0</v>
      </c>
      <c r="Q104" s="109">
        <v>0.88092072782021813</v>
      </c>
      <c r="R104" s="109" t="s">
        <v>443</v>
      </c>
      <c r="S104" s="108">
        <v>0</v>
      </c>
      <c r="T104" s="108">
        <v>0</v>
      </c>
      <c r="U104" s="108">
        <v>0</v>
      </c>
      <c r="V104" s="109">
        <v>0</v>
      </c>
      <c r="W104" s="110">
        <v>2</v>
      </c>
      <c r="X104" s="110" t="s">
        <v>443</v>
      </c>
      <c r="Y104" s="109">
        <v>2.9</v>
      </c>
      <c r="Z104" s="108">
        <v>99</v>
      </c>
      <c r="AA104" s="108">
        <v>8.6999999999999993</v>
      </c>
      <c r="AB104" s="110">
        <v>0.3</v>
      </c>
      <c r="AC104" s="109">
        <v>6518.2203057999996</v>
      </c>
      <c r="AD104" s="110" t="s">
        <v>443</v>
      </c>
      <c r="AE104" s="109">
        <v>0.15420407290568827</v>
      </c>
      <c r="AF104" s="109" t="s">
        <v>443</v>
      </c>
      <c r="AG104" s="108">
        <v>0</v>
      </c>
      <c r="AH104" s="108">
        <v>0</v>
      </c>
      <c r="AI104" s="108">
        <v>0</v>
      </c>
      <c r="AJ104" s="108">
        <v>0</v>
      </c>
      <c r="AK104" s="108">
        <v>1108</v>
      </c>
      <c r="AL104" s="108">
        <v>0</v>
      </c>
      <c r="AM104" s="108">
        <v>140</v>
      </c>
      <c r="AN104" s="110">
        <v>4.9000000000000004</v>
      </c>
      <c r="AO104" s="110">
        <v>1.27</v>
      </c>
      <c r="AP104" s="110">
        <v>8.9</v>
      </c>
      <c r="AQ104" s="109" t="s">
        <v>443</v>
      </c>
      <c r="AR104" s="109">
        <v>1.6155534982681274</v>
      </c>
      <c r="AS104" s="108">
        <v>82</v>
      </c>
      <c r="AT104" s="110">
        <v>100</v>
      </c>
      <c r="AU104" s="109" t="s">
        <v>443</v>
      </c>
      <c r="AV104" s="109">
        <v>94.67</v>
      </c>
      <c r="AW104" s="109">
        <v>148.37143533155401</v>
      </c>
      <c r="AX104" s="108">
        <v>14000</v>
      </c>
      <c r="AY104" s="110">
        <v>97.600784899999994</v>
      </c>
      <c r="AZ104" s="110">
        <v>100</v>
      </c>
      <c r="BA104" s="108">
        <v>93173.614000000001</v>
      </c>
      <c r="BB104" s="108">
        <v>556074</v>
      </c>
      <c r="BC104" s="108">
        <v>514862</v>
      </c>
      <c r="BD104" s="108">
        <v>2590</v>
      </c>
      <c r="BE104" s="108"/>
    </row>
    <row r="105" spans="1:57" x14ac:dyDescent="0.25">
      <c r="A105" s="133" t="s">
        <v>189</v>
      </c>
      <c r="B105" s="111" t="s">
        <v>188</v>
      </c>
      <c r="C105" s="108">
        <v>0</v>
      </c>
      <c r="D105" s="108">
        <v>0</v>
      </c>
      <c r="E105" s="108">
        <v>116043.36499999999</v>
      </c>
      <c r="F105" s="108">
        <v>49.457999999999998</v>
      </c>
      <c r="G105" s="108">
        <v>352769.45699999999</v>
      </c>
      <c r="H105" s="108">
        <v>71857.415000000008</v>
      </c>
      <c r="I105" s="108">
        <v>66.774000000000001</v>
      </c>
      <c r="J105" s="108">
        <v>62611.6</v>
      </c>
      <c r="K105" s="109">
        <v>0.16</v>
      </c>
      <c r="L105" s="109">
        <v>3.3333333333333333E-2</v>
      </c>
      <c r="M105" s="109">
        <v>9.8142648002786603E-2</v>
      </c>
      <c r="N105" s="109">
        <v>1.5837574219476701E-2</v>
      </c>
      <c r="O105" s="108">
        <v>1</v>
      </c>
      <c r="P105" s="108">
        <v>0</v>
      </c>
      <c r="Q105" s="109">
        <v>0.49788347403872374</v>
      </c>
      <c r="R105" s="109">
        <v>0.4200547</v>
      </c>
      <c r="S105" s="108">
        <v>72626099</v>
      </c>
      <c r="T105" s="108">
        <v>378.69</v>
      </c>
      <c r="U105" s="108">
        <v>498.83</v>
      </c>
      <c r="V105" s="109">
        <v>4.861861125118895</v>
      </c>
      <c r="W105" s="110">
        <v>56</v>
      </c>
      <c r="X105" s="110">
        <v>36.799999999999997</v>
      </c>
      <c r="Y105" s="109">
        <v>0.161</v>
      </c>
      <c r="Z105" s="108">
        <v>64</v>
      </c>
      <c r="AA105" s="108">
        <v>233</v>
      </c>
      <c r="AB105" s="110">
        <v>0.4</v>
      </c>
      <c r="AC105" s="109">
        <v>58.135056489999997</v>
      </c>
      <c r="AD105" s="110">
        <v>17</v>
      </c>
      <c r="AE105" s="109" t="s">
        <v>443</v>
      </c>
      <c r="AF105" s="109">
        <v>40.630000000000003</v>
      </c>
      <c r="AG105" s="108">
        <v>44879</v>
      </c>
      <c r="AH105" s="108">
        <v>21736</v>
      </c>
      <c r="AI105" s="108">
        <v>198007</v>
      </c>
      <c r="AJ105" s="108">
        <v>0</v>
      </c>
      <c r="AK105" s="108">
        <v>11</v>
      </c>
      <c r="AL105" s="108">
        <v>0</v>
      </c>
      <c r="AM105" s="108">
        <v>97</v>
      </c>
      <c r="AN105" s="110">
        <v>33</v>
      </c>
      <c r="AO105" s="110">
        <v>7.07</v>
      </c>
      <c r="AP105" s="110">
        <v>3.5</v>
      </c>
      <c r="AQ105" s="109">
        <v>3.1333333333333333</v>
      </c>
      <c r="AR105" s="109">
        <v>-1.1237829923629761</v>
      </c>
      <c r="AS105" s="108">
        <v>28</v>
      </c>
      <c r="AT105" s="110">
        <v>15.4</v>
      </c>
      <c r="AU105" s="109">
        <v>64.480903625488295</v>
      </c>
      <c r="AV105" s="109">
        <v>3.7</v>
      </c>
      <c r="AW105" s="109">
        <v>38.218910245994799</v>
      </c>
      <c r="AX105" s="108">
        <v>46000</v>
      </c>
      <c r="AY105" s="110">
        <v>11.9951814</v>
      </c>
      <c r="AZ105" s="110">
        <v>51.525145700000003</v>
      </c>
      <c r="BA105" s="108">
        <v>1479.9110000000001</v>
      </c>
      <c r="BB105" s="108">
        <v>23571962</v>
      </c>
      <c r="BC105" s="108">
        <v>22599098</v>
      </c>
      <c r="BD105" s="108">
        <v>581540</v>
      </c>
      <c r="BE105" s="108"/>
    </row>
    <row r="106" spans="1:57" x14ac:dyDescent="0.25">
      <c r="A106" s="133" t="s">
        <v>191</v>
      </c>
      <c r="B106" s="111" t="s">
        <v>190</v>
      </c>
      <c r="C106" s="108">
        <v>13337.686315789473</v>
      </c>
      <c r="D106" s="108">
        <v>0</v>
      </c>
      <c r="E106" s="108">
        <v>51438.427500000005</v>
      </c>
      <c r="F106" s="108">
        <v>0</v>
      </c>
      <c r="G106" s="108">
        <v>6780.7764999999999</v>
      </c>
      <c r="H106" s="108">
        <v>0</v>
      </c>
      <c r="I106" s="108">
        <v>0</v>
      </c>
      <c r="J106" s="108">
        <v>805977.4</v>
      </c>
      <c r="K106" s="109">
        <v>0.24</v>
      </c>
      <c r="L106" s="109">
        <v>3.3333333333333333E-2</v>
      </c>
      <c r="M106" s="109">
        <v>5.9363455137162402E-2</v>
      </c>
      <c r="N106" s="109">
        <v>1.37505675844652E-2</v>
      </c>
      <c r="O106" s="108">
        <v>0</v>
      </c>
      <c r="P106" s="108">
        <v>0</v>
      </c>
      <c r="Q106" s="109">
        <v>0.4140210035305269</v>
      </c>
      <c r="R106" s="109">
        <v>0.33179999999999998</v>
      </c>
      <c r="S106" s="108">
        <v>142850531</v>
      </c>
      <c r="T106" s="108">
        <v>1174.5999999999999</v>
      </c>
      <c r="U106" s="108">
        <v>1125.8800000000001</v>
      </c>
      <c r="V106" s="109">
        <v>30.253133732833525</v>
      </c>
      <c r="W106" s="110">
        <v>67.900000000000006</v>
      </c>
      <c r="X106" s="110">
        <v>13.8</v>
      </c>
      <c r="Y106" s="109">
        <v>1.9E-2</v>
      </c>
      <c r="Z106" s="108">
        <v>85</v>
      </c>
      <c r="AA106" s="108">
        <v>156</v>
      </c>
      <c r="AB106" s="110">
        <v>10.3</v>
      </c>
      <c r="AC106" s="109">
        <v>90.271531600000003</v>
      </c>
      <c r="AD106" s="110">
        <v>75</v>
      </c>
      <c r="AE106" s="109">
        <v>0.59108534253463174</v>
      </c>
      <c r="AF106" s="109">
        <v>46.18</v>
      </c>
      <c r="AG106" s="108">
        <v>97385</v>
      </c>
      <c r="AH106" s="108">
        <v>44850</v>
      </c>
      <c r="AI106" s="108">
        <v>639000</v>
      </c>
      <c r="AJ106" s="108">
        <v>0</v>
      </c>
      <c r="AK106" s="108">
        <v>5874</v>
      </c>
      <c r="AL106" s="108">
        <v>0</v>
      </c>
      <c r="AM106" s="108">
        <v>111</v>
      </c>
      <c r="AN106" s="110">
        <v>20.7</v>
      </c>
      <c r="AO106" s="110">
        <v>7.63</v>
      </c>
      <c r="AP106" s="110">
        <v>23.6</v>
      </c>
      <c r="AQ106" s="109">
        <v>3.416666666666667</v>
      </c>
      <c r="AR106" s="109">
        <v>-0.56065845489501953</v>
      </c>
      <c r="AS106" s="108">
        <v>33</v>
      </c>
      <c r="AT106" s="110">
        <v>9.8000000000000007</v>
      </c>
      <c r="AU106" s="109">
        <v>61.309722900390597</v>
      </c>
      <c r="AV106" s="109">
        <v>5.83</v>
      </c>
      <c r="AW106" s="109">
        <v>30.4977721980393</v>
      </c>
      <c r="AX106" s="108">
        <v>18000</v>
      </c>
      <c r="AY106" s="110">
        <v>41.003374899999997</v>
      </c>
      <c r="AZ106" s="110">
        <v>90.183049699999998</v>
      </c>
      <c r="BA106" s="108">
        <v>806.60299999999995</v>
      </c>
      <c r="BB106" s="108">
        <v>16829144</v>
      </c>
      <c r="BC106" s="108">
        <v>16777547</v>
      </c>
      <c r="BD106" s="108">
        <v>94280</v>
      </c>
      <c r="BE106" s="108"/>
    </row>
    <row r="107" spans="1:57" x14ac:dyDescent="0.25">
      <c r="A107" s="133" t="s">
        <v>193</v>
      </c>
      <c r="B107" s="111" t="s">
        <v>192</v>
      </c>
      <c r="C107" s="108">
        <v>24399.717894736841</v>
      </c>
      <c r="D107" s="108">
        <v>0</v>
      </c>
      <c r="E107" s="108">
        <v>141797.07250000001</v>
      </c>
      <c r="F107" s="108">
        <v>11.472</v>
      </c>
      <c r="G107" s="108">
        <v>3009.069</v>
      </c>
      <c r="H107" s="108">
        <v>0</v>
      </c>
      <c r="I107" s="108">
        <v>0</v>
      </c>
      <c r="J107" s="108">
        <v>88200</v>
      </c>
      <c r="K107" s="109">
        <v>0.08</v>
      </c>
      <c r="L107" s="109">
        <v>0</v>
      </c>
      <c r="M107" s="109">
        <v>0.27328613303164101</v>
      </c>
      <c r="N107" s="109">
        <v>0.15356968548188399</v>
      </c>
      <c r="O107" s="108">
        <v>3</v>
      </c>
      <c r="P107" s="108">
        <v>3</v>
      </c>
      <c r="Q107" s="109">
        <v>0.77290704141026922</v>
      </c>
      <c r="R107" s="109" t="s">
        <v>443</v>
      </c>
      <c r="S107" s="108">
        <v>13265292</v>
      </c>
      <c r="T107" s="108">
        <v>15.37</v>
      </c>
      <c r="U107" s="108">
        <v>-119.74</v>
      </c>
      <c r="V107" s="109">
        <v>-3.9520028044513635E-2</v>
      </c>
      <c r="W107" s="110">
        <v>8.5</v>
      </c>
      <c r="X107" s="110">
        <v>12.9</v>
      </c>
      <c r="Y107" s="109">
        <v>1.198</v>
      </c>
      <c r="Z107" s="108">
        <v>94</v>
      </c>
      <c r="AA107" s="108">
        <v>99</v>
      </c>
      <c r="AB107" s="110">
        <v>0.4</v>
      </c>
      <c r="AC107" s="109">
        <v>938.29342653000003</v>
      </c>
      <c r="AD107" s="110">
        <v>0.1</v>
      </c>
      <c r="AE107" s="109">
        <v>0.2103553130965069</v>
      </c>
      <c r="AF107" s="109">
        <v>46.21</v>
      </c>
      <c r="AG107" s="108">
        <v>0</v>
      </c>
      <c r="AH107" s="108">
        <v>2430000</v>
      </c>
      <c r="AI107" s="108">
        <v>6805</v>
      </c>
      <c r="AJ107" s="108">
        <v>0</v>
      </c>
      <c r="AK107" s="108">
        <v>99381</v>
      </c>
      <c r="AL107" s="108">
        <v>0</v>
      </c>
      <c r="AM107" s="108">
        <v>129</v>
      </c>
      <c r="AN107" s="110">
        <v>4.9000000000000004</v>
      </c>
      <c r="AO107" s="110">
        <v>2.91</v>
      </c>
      <c r="AP107" s="110">
        <v>4.3</v>
      </c>
      <c r="AQ107" s="109">
        <v>3.95</v>
      </c>
      <c r="AR107" s="109">
        <v>1.1003822088241577</v>
      </c>
      <c r="AS107" s="108">
        <v>52</v>
      </c>
      <c r="AT107" s="110">
        <v>100</v>
      </c>
      <c r="AU107" s="109">
        <v>93.117881774902301</v>
      </c>
      <c r="AV107" s="109">
        <v>67.5</v>
      </c>
      <c r="AW107" s="109">
        <v>148.82984889042899</v>
      </c>
      <c r="AX107" s="108">
        <v>69000</v>
      </c>
      <c r="AY107" s="110">
        <v>96.012081199999997</v>
      </c>
      <c r="AZ107" s="110">
        <v>98.227043600000002</v>
      </c>
      <c r="BA107" s="108">
        <v>25631.553</v>
      </c>
      <c r="BB107" s="108">
        <v>30187896</v>
      </c>
      <c r="BC107" s="108">
        <v>29628392</v>
      </c>
      <c r="BD107" s="108">
        <v>328550</v>
      </c>
      <c r="BE107" s="108"/>
    </row>
    <row r="108" spans="1:57" x14ac:dyDescent="0.25">
      <c r="A108" s="133" t="s">
        <v>195</v>
      </c>
      <c r="B108" s="111" t="s">
        <v>194</v>
      </c>
      <c r="C108" s="108">
        <v>0</v>
      </c>
      <c r="D108" s="108">
        <v>0</v>
      </c>
      <c r="E108" s="108" t="s">
        <v>443</v>
      </c>
      <c r="F108" s="108">
        <v>112.096</v>
      </c>
      <c r="G108" s="108">
        <v>0</v>
      </c>
      <c r="H108" s="108">
        <v>0</v>
      </c>
      <c r="I108" s="108">
        <v>0</v>
      </c>
      <c r="J108" s="108">
        <v>0</v>
      </c>
      <c r="K108" s="109">
        <v>0</v>
      </c>
      <c r="L108" s="109">
        <v>0</v>
      </c>
      <c r="M108" s="109">
        <v>4.2606952649187797E-3</v>
      </c>
      <c r="N108" s="109">
        <v>3.2097645305282599E-4</v>
      </c>
      <c r="O108" s="108">
        <v>1</v>
      </c>
      <c r="P108" s="108">
        <v>0</v>
      </c>
      <c r="Q108" s="109">
        <v>0.69791283865977971</v>
      </c>
      <c r="R108" s="109">
        <v>7.4999999999999997E-3</v>
      </c>
      <c r="S108" s="108">
        <v>469337</v>
      </c>
      <c r="T108" s="108">
        <v>58.01</v>
      </c>
      <c r="U108" s="108">
        <v>21.18</v>
      </c>
      <c r="V108" s="109">
        <v>0.98096769874324286</v>
      </c>
      <c r="W108" s="110">
        <v>9.9</v>
      </c>
      <c r="X108" s="110">
        <v>17.8</v>
      </c>
      <c r="Y108" s="109">
        <v>1.415</v>
      </c>
      <c r="Z108" s="108">
        <v>99</v>
      </c>
      <c r="AA108" s="108">
        <v>40</v>
      </c>
      <c r="AB108" s="110">
        <v>0.1</v>
      </c>
      <c r="AC108" s="109">
        <v>1259.5959047199999</v>
      </c>
      <c r="AD108" s="110" t="s">
        <v>443</v>
      </c>
      <c r="AE108" s="109">
        <v>0.28328908178038414</v>
      </c>
      <c r="AF108" s="109">
        <v>37.369999999999997</v>
      </c>
      <c r="AG108" s="108">
        <v>0</v>
      </c>
      <c r="AH108" s="108">
        <v>0</v>
      </c>
      <c r="AI108" s="108">
        <v>0</v>
      </c>
      <c r="AJ108" s="108">
        <v>0</v>
      </c>
      <c r="AK108" s="108">
        <v>0</v>
      </c>
      <c r="AL108" s="108">
        <v>0</v>
      </c>
      <c r="AM108" s="108">
        <v>131</v>
      </c>
      <c r="AN108" s="110">
        <v>5.2</v>
      </c>
      <c r="AO108" s="110">
        <v>3.51</v>
      </c>
      <c r="AP108" s="110">
        <v>14.2</v>
      </c>
      <c r="AQ108" s="109">
        <v>2.6833333333333331</v>
      </c>
      <c r="AR108" s="109">
        <v>-0.28050580620765686</v>
      </c>
      <c r="AS108" s="108" t="s">
        <v>443</v>
      </c>
      <c r="AT108" s="110">
        <v>100</v>
      </c>
      <c r="AU108" s="109">
        <v>98.397895812988295</v>
      </c>
      <c r="AV108" s="109">
        <v>49.28</v>
      </c>
      <c r="AW108" s="109">
        <v>189.38311355853099</v>
      </c>
      <c r="AX108" s="108">
        <v>680</v>
      </c>
      <c r="AY108" s="110">
        <v>97.942069599999996</v>
      </c>
      <c r="AZ108" s="110">
        <v>98.646576199999998</v>
      </c>
      <c r="BA108" s="108">
        <v>14980.249</v>
      </c>
      <c r="BB108" s="108">
        <v>351572</v>
      </c>
      <c r="BC108" s="108">
        <v>393988</v>
      </c>
      <c r="BD108" s="108">
        <v>300</v>
      </c>
      <c r="BE108" s="108"/>
    </row>
    <row r="109" spans="1:57" x14ac:dyDescent="0.25">
      <c r="A109" s="133" t="s">
        <v>197</v>
      </c>
      <c r="B109" s="111" t="s">
        <v>196</v>
      </c>
      <c r="C109" s="108">
        <v>0</v>
      </c>
      <c r="D109" s="108">
        <v>0</v>
      </c>
      <c r="E109" s="108">
        <v>95427.134000000005</v>
      </c>
      <c r="F109" s="108">
        <v>0</v>
      </c>
      <c r="G109" s="108">
        <v>0</v>
      </c>
      <c r="H109" s="108">
        <v>0</v>
      </c>
      <c r="I109" s="108">
        <v>0</v>
      </c>
      <c r="J109" s="108">
        <v>217080</v>
      </c>
      <c r="K109" s="109">
        <v>0.24</v>
      </c>
      <c r="L109" s="109">
        <v>0.1</v>
      </c>
      <c r="M109" s="109">
        <v>0.96357114768933805</v>
      </c>
      <c r="N109" s="109">
        <v>0.50824493110844204</v>
      </c>
      <c r="O109" s="108">
        <v>4</v>
      </c>
      <c r="P109" s="108">
        <v>4</v>
      </c>
      <c r="Q109" s="109">
        <v>0.4067044626814591</v>
      </c>
      <c r="R109" s="109">
        <v>0.53345569999999998</v>
      </c>
      <c r="S109" s="108">
        <v>920615456</v>
      </c>
      <c r="T109" s="108">
        <v>1001.3</v>
      </c>
      <c r="U109" s="108">
        <v>1384.41</v>
      </c>
      <c r="V109" s="109">
        <v>13.028258763513051</v>
      </c>
      <c r="W109" s="110">
        <v>122.7</v>
      </c>
      <c r="X109" s="110">
        <v>27.9</v>
      </c>
      <c r="Y109" s="109">
        <v>8.3000000000000004E-2</v>
      </c>
      <c r="Z109" s="108">
        <v>80</v>
      </c>
      <c r="AA109" s="108">
        <v>60</v>
      </c>
      <c r="AB109" s="110">
        <v>0.9</v>
      </c>
      <c r="AC109" s="109">
        <v>122.30872816999999</v>
      </c>
      <c r="AD109" s="110">
        <v>176</v>
      </c>
      <c r="AE109" s="109">
        <v>0.67307080097362082</v>
      </c>
      <c r="AF109" s="109">
        <v>33.020000000000003</v>
      </c>
      <c r="AG109" s="108">
        <v>46000</v>
      </c>
      <c r="AH109" s="108">
        <v>7</v>
      </c>
      <c r="AI109" s="108">
        <v>0</v>
      </c>
      <c r="AJ109" s="108">
        <v>61621</v>
      </c>
      <c r="AK109" s="108">
        <v>15195</v>
      </c>
      <c r="AL109" s="108">
        <v>78183</v>
      </c>
      <c r="AM109" s="108">
        <v>137</v>
      </c>
      <c r="AN109" s="110">
        <v>4.9000000000000004</v>
      </c>
      <c r="AO109" s="110">
        <v>7.67</v>
      </c>
      <c r="AP109" s="110">
        <v>9.4</v>
      </c>
      <c r="AQ109" s="109">
        <v>3.05</v>
      </c>
      <c r="AR109" s="109">
        <v>-0.83902931213378906</v>
      </c>
      <c r="AS109" s="108">
        <v>32</v>
      </c>
      <c r="AT109" s="110">
        <v>25.6</v>
      </c>
      <c r="AU109" s="109">
        <v>33.560939788818402</v>
      </c>
      <c r="AV109" s="109">
        <v>7</v>
      </c>
      <c r="AW109" s="109">
        <v>149.023888354728</v>
      </c>
      <c r="AX109" s="108">
        <v>110000</v>
      </c>
      <c r="AY109" s="110">
        <v>24.670747800000001</v>
      </c>
      <c r="AZ109" s="110">
        <v>77.021926899999997</v>
      </c>
      <c r="BA109" s="108">
        <v>1785.5350000000001</v>
      </c>
      <c r="BB109" s="108">
        <v>15768227</v>
      </c>
      <c r="BC109" s="108">
        <v>15968882</v>
      </c>
      <c r="BD109" s="108">
        <v>1220190</v>
      </c>
      <c r="BE109" s="108"/>
    </row>
    <row r="110" spans="1:57" x14ac:dyDescent="0.25">
      <c r="A110" s="133" t="s">
        <v>199</v>
      </c>
      <c r="B110" s="111" t="s">
        <v>198</v>
      </c>
      <c r="C110" s="108">
        <v>0</v>
      </c>
      <c r="D110" s="108">
        <v>0</v>
      </c>
      <c r="E110" s="108" t="s">
        <v>443</v>
      </c>
      <c r="F110" s="108">
        <v>1.024</v>
      </c>
      <c r="G110" s="108">
        <v>0</v>
      </c>
      <c r="H110" s="108">
        <v>0</v>
      </c>
      <c r="I110" s="108">
        <v>0</v>
      </c>
      <c r="J110" s="108">
        <v>0</v>
      </c>
      <c r="K110" s="109">
        <v>0</v>
      </c>
      <c r="L110" s="109">
        <v>0.16666666666666666</v>
      </c>
      <c r="M110" s="109">
        <v>1.0127069650333199E-2</v>
      </c>
      <c r="N110" s="109">
        <v>4.12165193726554E-3</v>
      </c>
      <c r="O110" s="108">
        <v>0</v>
      </c>
      <c r="P110" s="108">
        <v>0</v>
      </c>
      <c r="Q110" s="109">
        <v>0.82890944285105383</v>
      </c>
      <c r="R110" s="109" t="s">
        <v>443</v>
      </c>
      <c r="S110" s="108">
        <v>0</v>
      </c>
      <c r="T110" s="108">
        <v>0</v>
      </c>
      <c r="U110" s="108">
        <v>0</v>
      </c>
      <c r="V110" s="109">
        <v>0</v>
      </c>
      <c r="W110" s="110">
        <v>6.1</v>
      </c>
      <c r="X110" s="110" t="s">
        <v>443</v>
      </c>
      <c r="Y110" s="109">
        <v>3.4860000000000002</v>
      </c>
      <c r="Z110" s="108">
        <v>98</v>
      </c>
      <c r="AA110" s="108">
        <v>11</v>
      </c>
      <c r="AB110" s="110">
        <v>0.1</v>
      </c>
      <c r="AC110" s="109">
        <v>2651.8611169699998</v>
      </c>
      <c r="AD110" s="110" t="s">
        <v>443</v>
      </c>
      <c r="AE110" s="109">
        <v>0.22026968633186017</v>
      </c>
      <c r="AF110" s="109" t="s">
        <v>443</v>
      </c>
      <c r="AG110" s="108">
        <v>0</v>
      </c>
      <c r="AH110" s="108">
        <v>0</v>
      </c>
      <c r="AI110" s="108">
        <v>0</v>
      </c>
      <c r="AJ110" s="108">
        <v>0</v>
      </c>
      <c r="AK110" s="108">
        <v>6095</v>
      </c>
      <c r="AL110" s="108">
        <v>0</v>
      </c>
      <c r="AM110" s="108">
        <v>136</v>
      </c>
      <c r="AN110" s="110">
        <v>4.9000000000000004</v>
      </c>
      <c r="AO110" s="110">
        <v>2.59</v>
      </c>
      <c r="AP110" s="110">
        <v>8.6</v>
      </c>
      <c r="AQ110" s="109" t="s">
        <v>443</v>
      </c>
      <c r="AR110" s="109">
        <v>1.2482212781906128</v>
      </c>
      <c r="AS110" s="108">
        <v>55</v>
      </c>
      <c r="AT110" s="110">
        <v>100</v>
      </c>
      <c r="AU110" s="109">
        <v>92.363090515136705</v>
      </c>
      <c r="AV110" s="109">
        <v>73.17</v>
      </c>
      <c r="AW110" s="109">
        <v>126.98339633519799</v>
      </c>
      <c r="AX110" s="108">
        <v>2700</v>
      </c>
      <c r="AY110" s="110">
        <v>100</v>
      </c>
      <c r="AZ110" s="110">
        <v>100</v>
      </c>
      <c r="BA110" s="108">
        <v>34544.387000000002</v>
      </c>
      <c r="BB110" s="108">
        <v>427404</v>
      </c>
      <c r="BC110" s="108">
        <v>411277</v>
      </c>
      <c r="BD110" s="108">
        <v>320</v>
      </c>
      <c r="BE110" s="108"/>
    </row>
    <row r="111" spans="1:57" x14ac:dyDescent="0.25">
      <c r="A111" s="133" t="s">
        <v>201</v>
      </c>
      <c r="B111" s="111" t="s">
        <v>200</v>
      </c>
      <c r="C111" s="108">
        <v>138.65052631578948</v>
      </c>
      <c r="D111" s="108">
        <v>0</v>
      </c>
      <c r="E111" s="108" t="s">
        <v>443</v>
      </c>
      <c r="F111" s="108">
        <v>0.95799999999999996</v>
      </c>
      <c r="G111" s="108">
        <v>87.3155</v>
      </c>
      <c r="H111" s="108">
        <v>0.4355</v>
      </c>
      <c r="I111" s="108">
        <v>0</v>
      </c>
      <c r="J111" s="108">
        <v>255.36</v>
      </c>
      <c r="K111" s="109">
        <v>0.04</v>
      </c>
      <c r="L111" s="109">
        <v>0</v>
      </c>
      <c r="M111" s="109">
        <v>3.61143893912233E-3</v>
      </c>
      <c r="N111" s="109">
        <v>1.003786081097E-3</v>
      </c>
      <c r="O111" s="108">
        <v>0</v>
      </c>
      <c r="P111" s="108">
        <v>0</v>
      </c>
      <c r="Q111" s="109" t="s">
        <v>443</v>
      </c>
      <c r="R111" s="109" t="s">
        <v>443</v>
      </c>
      <c r="S111" s="108">
        <v>6378643</v>
      </c>
      <c r="T111" s="108">
        <v>76.010000000000005</v>
      </c>
      <c r="U111" s="108">
        <v>93.77</v>
      </c>
      <c r="V111" s="109">
        <v>41.398863948419404</v>
      </c>
      <c r="W111" s="110">
        <v>37.5</v>
      </c>
      <c r="X111" s="110" t="s">
        <v>443</v>
      </c>
      <c r="Y111" s="109">
        <v>0.438</v>
      </c>
      <c r="Z111" s="108">
        <v>79</v>
      </c>
      <c r="AA111" s="108">
        <v>354</v>
      </c>
      <c r="AB111" s="110" t="s">
        <v>443</v>
      </c>
      <c r="AC111" s="109">
        <v>703.12859990000004</v>
      </c>
      <c r="AD111" s="110" t="s">
        <v>443</v>
      </c>
      <c r="AE111" s="109" t="s">
        <v>443</v>
      </c>
      <c r="AF111" s="109" t="s">
        <v>443</v>
      </c>
      <c r="AG111" s="108">
        <v>6384</v>
      </c>
      <c r="AH111" s="108">
        <v>360</v>
      </c>
      <c r="AI111" s="108">
        <v>0</v>
      </c>
      <c r="AJ111" s="108">
        <v>0</v>
      </c>
      <c r="AK111" s="108">
        <v>0</v>
      </c>
      <c r="AL111" s="108">
        <v>0</v>
      </c>
      <c r="AM111" s="108">
        <v>114</v>
      </c>
      <c r="AN111" s="110">
        <v>14.2</v>
      </c>
      <c r="AO111" s="110" t="s">
        <v>443</v>
      </c>
      <c r="AP111" s="110" t="s">
        <v>443</v>
      </c>
      <c r="AQ111" s="109">
        <v>2.083333333333333</v>
      </c>
      <c r="AR111" s="109">
        <v>-1.5806890726089478</v>
      </c>
      <c r="AS111" s="108" t="s">
        <v>443</v>
      </c>
      <c r="AT111" s="110">
        <v>59.32891</v>
      </c>
      <c r="AU111" s="109" t="s">
        <v>443</v>
      </c>
      <c r="AV111" s="109">
        <v>16.8</v>
      </c>
      <c r="AW111" s="109">
        <v>29.371636473887701</v>
      </c>
      <c r="AX111" s="108">
        <v>260</v>
      </c>
      <c r="AY111" s="110">
        <v>76.860689500000007</v>
      </c>
      <c r="AZ111" s="110">
        <v>94.618129699999997</v>
      </c>
      <c r="BA111" s="108">
        <v>3366.3829999999998</v>
      </c>
      <c r="BB111" s="108">
        <v>52772</v>
      </c>
      <c r="BC111" s="108">
        <v>69747</v>
      </c>
      <c r="BD111" s="108">
        <v>180</v>
      </c>
      <c r="BE111" s="108"/>
    </row>
    <row r="112" spans="1:57" x14ac:dyDescent="0.25">
      <c r="A112" s="133" t="s">
        <v>203</v>
      </c>
      <c r="B112" s="111" t="s">
        <v>202</v>
      </c>
      <c r="C112" s="108">
        <v>0</v>
      </c>
      <c r="D112" s="108">
        <v>0</v>
      </c>
      <c r="E112" s="108">
        <v>21732.486000000001</v>
      </c>
      <c r="F112" s="108">
        <v>2E-3</v>
      </c>
      <c r="G112" s="108">
        <v>0</v>
      </c>
      <c r="H112" s="108">
        <v>0</v>
      </c>
      <c r="I112" s="108">
        <v>0</v>
      </c>
      <c r="J112" s="108">
        <v>120236.28</v>
      </c>
      <c r="K112" s="109">
        <v>0.2</v>
      </c>
      <c r="L112" s="109">
        <v>0.33333333333333331</v>
      </c>
      <c r="M112" s="109">
        <v>0.41467870171999899</v>
      </c>
      <c r="N112" s="109">
        <v>1.6881839160865799E-2</v>
      </c>
      <c r="O112" s="108">
        <v>2</v>
      </c>
      <c r="P112" s="108">
        <v>0</v>
      </c>
      <c r="Q112" s="109">
        <v>0.4870819578435211</v>
      </c>
      <c r="R112" s="109">
        <v>0.36249219999999999</v>
      </c>
      <c r="S112" s="108">
        <v>228940416</v>
      </c>
      <c r="T112" s="108">
        <v>408.31</v>
      </c>
      <c r="U112" s="108">
        <v>289.52999999999997</v>
      </c>
      <c r="V112" s="109">
        <v>5.9901051438739525</v>
      </c>
      <c r="W112" s="110">
        <v>90.1</v>
      </c>
      <c r="X112" s="110">
        <v>19.5</v>
      </c>
      <c r="Y112" s="109">
        <v>0.13</v>
      </c>
      <c r="Z112" s="108">
        <v>84</v>
      </c>
      <c r="AA112" s="108">
        <v>115</v>
      </c>
      <c r="AB112" s="110">
        <v>0.4</v>
      </c>
      <c r="AC112" s="109">
        <v>137.65711815</v>
      </c>
      <c r="AD112" s="110">
        <v>80</v>
      </c>
      <c r="AE112" s="109">
        <v>0.643983862292831</v>
      </c>
      <c r="AF112" s="109">
        <v>40.46</v>
      </c>
      <c r="AG112" s="108">
        <v>4225</v>
      </c>
      <c r="AH112" s="108">
        <v>0</v>
      </c>
      <c r="AI112" s="108">
        <v>0</v>
      </c>
      <c r="AJ112" s="108">
        <v>0</v>
      </c>
      <c r="AK112" s="108">
        <v>76825</v>
      </c>
      <c r="AL112" s="108">
        <v>0</v>
      </c>
      <c r="AM112" s="108">
        <v>132</v>
      </c>
      <c r="AN112" s="110">
        <v>5.6</v>
      </c>
      <c r="AO112" s="110">
        <v>10.09</v>
      </c>
      <c r="AP112" s="110">
        <v>3.1</v>
      </c>
      <c r="AQ112" s="109">
        <v>3.0666666666666669</v>
      </c>
      <c r="AR112" s="109">
        <v>-0.90269047021865845</v>
      </c>
      <c r="AS112" s="108">
        <v>30</v>
      </c>
      <c r="AT112" s="110">
        <v>21.762560000000001</v>
      </c>
      <c r="AU112" s="109">
        <v>45.5037841796875</v>
      </c>
      <c r="AV112" s="109">
        <v>10.7</v>
      </c>
      <c r="AW112" s="109">
        <v>94.199284871188198</v>
      </c>
      <c r="AX112" s="108">
        <v>15000</v>
      </c>
      <c r="AY112" s="110">
        <v>40.005230099999999</v>
      </c>
      <c r="AZ112" s="110">
        <v>57.888390399999999</v>
      </c>
      <c r="BA112" s="108">
        <v>4458.53</v>
      </c>
      <c r="BB112" s="108">
        <v>3984457</v>
      </c>
      <c r="BC112" s="108">
        <v>3437610</v>
      </c>
      <c r="BD112" s="108">
        <v>1030700</v>
      </c>
      <c r="BE112" s="108"/>
    </row>
    <row r="113" spans="1:57" x14ac:dyDescent="0.25">
      <c r="A113" s="133" t="s">
        <v>205</v>
      </c>
      <c r="B113" s="111" t="s">
        <v>204</v>
      </c>
      <c r="C113" s="108">
        <v>0</v>
      </c>
      <c r="D113" s="108">
        <v>0</v>
      </c>
      <c r="E113" s="108" t="s">
        <v>443</v>
      </c>
      <c r="F113" s="108">
        <v>2.306</v>
      </c>
      <c r="G113" s="108">
        <v>25122.522000000001</v>
      </c>
      <c r="H113" s="108">
        <v>18508.740000000002</v>
      </c>
      <c r="I113" s="108">
        <v>1.8000000000000002E-2</v>
      </c>
      <c r="J113" s="108">
        <v>0</v>
      </c>
      <c r="K113" s="109">
        <v>0.04</v>
      </c>
      <c r="L113" s="109">
        <v>0</v>
      </c>
      <c r="M113" s="109">
        <v>3.35601174367857E-3</v>
      </c>
      <c r="N113" s="109">
        <v>3.9461711568415901E-3</v>
      </c>
      <c r="O113" s="108">
        <v>0</v>
      </c>
      <c r="P113" s="108">
        <v>0</v>
      </c>
      <c r="Q113" s="109">
        <v>0.77100193269650585</v>
      </c>
      <c r="R113" s="109" t="s">
        <v>443</v>
      </c>
      <c r="S113" s="108">
        <v>0</v>
      </c>
      <c r="T113" s="108">
        <v>177.89</v>
      </c>
      <c r="U113" s="108">
        <v>148.30000000000001</v>
      </c>
      <c r="V113" s="109">
        <v>1.2420000294569289</v>
      </c>
      <c r="W113" s="110">
        <v>14.3</v>
      </c>
      <c r="X113" s="110" t="s">
        <v>443</v>
      </c>
      <c r="Y113" s="109" t="s">
        <v>443</v>
      </c>
      <c r="Z113" s="108">
        <v>98</v>
      </c>
      <c r="AA113" s="108">
        <v>21</v>
      </c>
      <c r="AB113" s="110">
        <v>1.1000000000000001</v>
      </c>
      <c r="AC113" s="109">
        <v>863.89087341000004</v>
      </c>
      <c r="AD113" s="110" t="s">
        <v>443</v>
      </c>
      <c r="AE113" s="109">
        <v>0.37465394740680869</v>
      </c>
      <c r="AF113" s="109">
        <v>35.9</v>
      </c>
      <c r="AG113" s="108">
        <v>82</v>
      </c>
      <c r="AH113" s="108">
        <v>0</v>
      </c>
      <c r="AI113" s="108">
        <v>0</v>
      </c>
      <c r="AJ113" s="108">
        <v>0</v>
      </c>
      <c r="AK113" s="108">
        <v>0</v>
      </c>
      <c r="AL113" s="108">
        <v>0</v>
      </c>
      <c r="AM113" s="108">
        <v>129</v>
      </c>
      <c r="AN113" s="110">
        <v>4.9000000000000004</v>
      </c>
      <c r="AO113" s="110">
        <v>4.9000000000000004</v>
      </c>
      <c r="AP113" s="110">
        <v>11.7</v>
      </c>
      <c r="AQ113" s="109">
        <v>3.7</v>
      </c>
      <c r="AR113" s="109">
        <v>0.87730324268341064</v>
      </c>
      <c r="AS113" s="108">
        <v>54</v>
      </c>
      <c r="AT113" s="110">
        <v>100</v>
      </c>
      <c r="AU113" s="109">
        <v>89.249832153320298</v>
      </c>
      <c r="AV113" s="109">
        <v>41.44</v>
      </c>
      <c r="AW113" s="109">
        <v>132.249824080515</v>
      </c>
      <c r="AX113" s="108">
        <v>2800</v>
      </c>
      <c r="AY113" s="110">
        <v>93.149146299999998</v>
      </c>
      <c r="AZ113" s="110">
        <v>99.856969800000002</v>
      </c>
      <c r="BA113" s="108">
        <v>19373.831999999999</v>
      </c>
      <c r="BB113" s="108">
        <v>1260934</v>
      </c>
      <c r="BC113" s="108">
        <v>1322238</v>
      </c>
      <c r="BD113" s="108">
        <v>2030</v>
      </c>
      <c r="BE113" s="108"/>
    </row>
    <row r="114" spans="1:57" x14ac:dyDescent="0.25">
      <c r="A114" s="133" t="s">
        <v>207</v>
      </c>
      <c r="B114" s="111" t="s">
        <v>206</v>
      </c>
      <c r="C114" s="108">
        <v>161763.07578947369</v>
      </c>
      <c r="D114" s="108">
        <v>27548.522105263157</v>
      </c>
      <c r="E114" s="108">
        <v>406769.76300000004</v>
      </c>
      <c r="F114" s="108">
        <v>81.451999999999998</v>
      </c>
      <c r="G114" s="108">
        <v>1410785.5804999999</v>
      </c>
      <c r="H114" s="108">
        <v>469879.75950000004</v>
      </c>
      <c r="I114" s="108">
        <v>79.760000000000005</v>
      </c>
      <c r="J114" s="108">
        <v>102600</v>
      </c>
      <c r="K114" s="109">
        <v>0.2</v>
      </c>
      <c r="L114" s="109">
        <v>0</v>
      </c>
      <c r="M114" s="109">
        <v>0.83541177699575098</v>
      </c>
      <c r="N114" s="109">
        <v>0.61709076185054201</v>
      </c>
      <c r="O114" s="108">
        <v>2</v>
      </c>
      <c r="P114" s="108">
        <v>5</v>
      </c>
      <c r="Q114" s="109">
        <v>0.75583011689180302</v>
      </c>
      <c r="R114" s="109">
        <v>2.3980899999999999E-2</v>
      </c>
      <c r="S114" s="108">
        <v>1709222</v>
      </c>
      <c r="T114" s="108">
        <v>417.81</v>
      </c>
      <c r="U114" s="108">
        <v>562.69000000000005</v>
      </c>
      <c r="V114" s="109">
        <v>4.5767483507367368E-2</v>
      </c>
      <c r="W114" s="110">
        <v>14.5</v>
      </c>
      <c r="X114" s="110">
        <v>2.8</v>
      </c>
      <c r="Y114" s="109">
        <v>2.0950000000000002</v>
      </c>
      <c r="Z114" s="108">
        <v>97</v>
      </c>
      <c r="AA114" s="108">
        <v>21</v>
      </c>
      <c r="AB114" s="110">
        <v>0.2</v>
      </c>
      <c r="AC114" s="109">
        <v>1061.12600582</v>
      </c>
      <c r="AD114" s="110">
        <v>0</v>
      </c>
      <c r="AE114" s="109">
        <v>0.37635457562449592</v>
      </c>
      <c r="AF114" s="109">
        <v>48.07</v>
      </c>
      <c r="AG114" s="108">
        <v>17000</v>
      </c>
      <c r="AH114" s="108">
        <v>171516</v>
      </c>
      <c r="AI114" s="108">
        <v>3628</v>
      </c>
      <c r="AJ114" s="108">
        <v>281400</v>
      </c>
      <c r="AK114" s="108">
        <v>1837</v>
      </c>
      <c r="AL114" s="108">
        <v>0</v>
      </c>
      <c r="AM114" s="108">
        <v>130</v>
      </c>
      <c r="AN114" s="110">
        <v>4.9000000000000004</v>
      </c>
      <c r="AO114" s="110">
        <v>3.74</v>
      </c>
      <c r="AP114" s="110">
        <v>4.7</v>
      </c>
      <c r="AQ114" s="109">
        <v>2.9666666666666668</v>
      </c>
      <c r="AR114" s="109">
        <v>0.30737176537513733</v>
      </c>
      <c r="AS114" s="108">
        <v>35</v>
      </c>
      <c r="AT114" s="110">
        <v>99.1</v>
      </c>
      <c r="AU114" s="109">
        <v>94.228401184082003</v>
      </c>
      <c r="AV114" s="109">
        <v>44.39</v>
      </c>
      <c r="AW114" s="109">
        <v>82.543249567454893</v>
      </c>
      <c r="AX114" s="108">
        <v>360000</v>
      </c>
      <c r="AY114" s="110">
        <v>85.157210899999995</v>
      </c>
      <c r="AZ114" s="110">
        <v>96.110478599999993</v>
      </c>
      <c r="BA114" s="108">
        <v>18369.504000000001</v>
      </c>
      <c r="BB114" s="108">
        <v>123799215</v>
      </c>
      <c r="BC114" s="108">
        <v>116220947</v>
      </c>
      <c r="BD114" s="108">
        <v>1943950</v>
      </c>
      <c r="BE114" s="108"/>
    </row>
    <row r="115" spans="1:57" x14ac:dyDescent="0.25">
      <c r="A115" s="133" t="s">
        <v>782</v>
      </c>
      <c r="B115" s="111" t="s">
        <v>208</v>
      </c>
      <c r="C115" s="108">
        <v>225.58736842105264</v>
      </c>
      <c r="D115" s="108">
        <v>0</v>
      </c>
      <c r="E115" s="108" t="s">
        <v>443</v>
      </c>
      <c r="F115" s="108">
        <v>0.82</v>
      </c>
      <c r="G115" s="108">
        <v>1224.068</v>
      </c>
      <c r="H115" s="108">
        <v>187.94900000000001</v>
      </c>
      <c r="I115" s="108">
        <v>0</v>
      </c>
      <c r="J115" s="108">
        <v>1152</v>
      </c>
      <c r="K115" s="109">
        <v>0.04</v>
      </c>
      <c r="L115" s="109">
        <v>0.26666666666666666</v>
      </c>
      <c r="M115" s="109">
        <v>3.1550753246812799E-3</v>
      </c>
      <c r="N115" s="109">
        <v>1.0171973062981E-4</v>
      </c>
      <c r="O115" s="108">
        <v>0</v>
      </c>
      <c r="P115" s="108">
        <v>0</v>
      </c>
      <c r="Q115" s="109">
        <v>0.6303927163539168</v>
      </c>
      <c r="R115" s="109" t="s">
        <v>443</v>
      </c>
      <c r="S115" s="108">
        <v>3070903</v>
      </c>
      <c r="T115" s="108">
        <v>115.04</v>
      </c>
      <c r="U115" s="108">
        <v>142.97999999999999</v>
      </c>
      <c r="V115" s="109">
        <v>41.655292404245699</v>
      </c>
      <c r="W115" s="110">
        <v>36.4</v>
      </c>
      <c r="X115" s="110" t="s">
        <v>443</v>
      </c>
      <c r="Y115" s="109">
        <v>0.17699999999999999</v>
      </c>
      <c r="Z115" s="108">
        <v>91</v>
      </c>
      <c r="AA115" s="108">
        <v>188</v>
      </c>
      <c r="AB115" s="110" t="s">
        <v>443</v>
      </c>
      <c r="AC115" s="109">
        <v>448.09559818999998</v>
      </c>
      <c r="AD115" s="110" t="s">
        <v>443</v>
      </c>
      <c r="AE115" s="109" t="s">
        <v>443</v>
      </c>
      <c r="AF115" s="109" t="s">
        <v>443</v>
      </c>
      <c r="AG115" s="108">
        <v>0</v>
      </c>
      <c r="AH115" s="108">
        <v>0</v>
      </c>
      <c r="AI115" s="108">
        <v>6000</v>
      </c>
      <c r="AJ115" s="108">
        <v>0</v>
      </c>
      <c r="AK115" s="108">
        <v>0</v>
      </c>
      <c r="AL115" s="108">
        <v>0</v>
      </c>
      <c r="AM115" s="108">
        <v>114</v>
      </c>
      <c r="AN115" s="110">
        <v>14.2</v>
      </c>
      <c r="AO115" s="110" t="s">
        <v>443</v>
      </c>
      <c r="AP115" s="110" t="s">
        <v>443</v>
      </c>
      <c r="AQ115" s="109">
        <v>2.6</v>
      </c>
      <c r="AR115" s="109">
        <v>-0.55926614999771118</v>
      </c>
      <c r="AS115" s="108" t="s">
        <v>443</v>
      </c>
      <c r="AT115" s="110">
        <v>59.32891</v>
      </c>
      <c r="AU115" s="109" t="s">
        <v>443</v>
      </c>
      <c r="AV115" s="109">
        <v>29.65</v>
      </c>
      <c r="AW115" s="109">
        <v>30.317047967628898</v>
      </c>
      <c r="AX115" s="108">
        <v>380</v>
      </c>
      <c r="AY115" s="110">
        <v>57.076392900000002</v>
      </c>
      <c r="AZ115" s="110">
        <v>89.028336199999998</v>
      </c>
      <c r="BA115" s="108">
        <v>3052.3249999999998</v>
      </c>
      <c r="BB115" s="108">
        <v>103903</v>
      </c>
      <c r="BC115" s="108">
        <v>106104</v>
      </c>
      <c r="BD115" s="108">
        <v>700</v>
      </c>
      <c r="BE115" s="108"/>
    </row>
    <row r="116" spans="1:57" x14ac:dyDescent="0.25">
      <c r="A116" s="133" t="s">
        <v>885</v>
      </c>
      <c r="B116" s="111" t="s">
        <v>209</v>
      </c>
      <c r="C116" s="108">
        <v>7182.1705263157892</v>
      </c>
      <c r="D116" s="108">
        <v>0</v>
      </c>
      <c r="E116" s="108">
        <v>22102.964499999998</v>
      </c>
      <c r="F116" s="108">
        <v>0</v>
      </c>
      <c r="G116" s="108">
        <v>0</v>
      </c>
      <c r="H116" s="108">
        <v>0</v>
      </c>
      <c r="I116" s="108">
        <v>0</v>
      </c>
      <c r="J116" s="108">
        <v>8647.76</v>
      </c>
      <c r="K116" s="109">
        <v>0.12</v>
      </c>
      <c r="L116" s="109">
        <v>0.13333333333333333</v>
      </c>
      <c r="M116" s="109">
        <v>0.42909635771756099</v>
      </c>
      <c r="N116" s="109">
        <v>8.5363498478004493E-2</v>
      </c>
      <c r="O116" s="108">
        <v>1</v>
      </c>
      <c r="P116" s="108">
        <v>3</v>
      </c>
      <c r="Q116" s="109">
        <v>0.66274730896876277</v>
      </c>
      <c r="R116" s="109">
        <v>5.0901000000000002E-3</v>
      </c>
      <c r="S116" s="108">
        <v>260465</v>
      </c>
      <c r="T116" s="108">
        <v>473.08</v>
      </c>
      <c r="U116" s="108">
        <v>346.62</v>
      </c>
      <c r="V116" s="109">
        <v>4.2305395199297147</v>
      </c>
      <c r="W116" s="110">
        <v>15.4</v>
      </c>
      <c r="X116" s="110">
        <v>3.2</v>
      </c>
      <c r="Y116" s="109">
        <v>2.984</v>
      </c>
      <c r="Z116" s="108">
        <v>90</v>
      </c>
      <c r="AA116" s="108">
        <v>159</v>
      </c>
      <c r="AB116" s="110">
        <v>0.6</v>
      </c>
      <c r="AC116" s="109">
        <v>553.35268486999996</v>
      </c>
      <c r="AD116" s="110" t="s">
        <v>443</v>
      </c>
      <c r="AE116" s="109">
        <v>0.30244254053509179</v>
      </c>
      <c r="AF116" s="109">
        <v>30.63</v>
      </c>
      <c r="AG116" s="108">
        <v>0</v>
      </c>
      <c r="AH116" s="108">
        <v>0</v>
      </c>
      <c r="AI116" s="108">
        <v>0</v>
      </c>
      <c r="AJ116" s="108">
        <v>0</v>
      </c>
      <c r="AK116" s="108">
        <v>335</v>
      </c>
      <c r="AL116" s="108">
        <v>0</v>
      </c>
      <c r="AM116" s="108">
        <v>116</v>
      </c>
      <c r="AN116" s="110">
        <v>4.9000000000000004</v>
      </c>
      <c r="AO116" s="110">
        <v>4.82</v>
      </c>
      <c r="AP116" s="110">
        <v>5.7</v>
      </c>
      <c r="AQ116" s="109">
        <v>2.5333333333333332</v>
      </c>
      <c r="AR116" s="109">
        <v>-0.39882823824882507</v>
      </c>
      <c r="AS116" s="108">
        <v>35</v>
      </c>
      <c r="AT116" s="110">
        <v>100</v>
      </c>
      <c r="AU116" s="109">
        <v>99.068099975585895</v>
      </c>
      <c r="AV116" s="109">
        <v>46.6</v>
      </c>
      <c r="AW116" s="109">
        <v>107.99522155903099</v>
      </c>
      <c r="AX116" s="108">
        <v>42000</v>
      </c>
      <c r="AY116" s="110">
        <v>76.426169700000003</v>
      </c>
      <c r="AZ116" s="110">
        <v>88.375502100000006</v>
      </c>
      <c r="BA116" s="108">
        <v>4973.4219999999996</v>
      </c>
      <c r="BB116" s="108">
        <v>3556400</v>
      </c>
      <c r="BC116" s="108">
        <v>3619925</v>
      </c>
      <c r="BD116" s="108">
        <v>32854</v>
      </c>
      <c r="BE116" s="108"/>
    </row>
    <row r="117" spans="1:57" x14ac:dyDescent="0.25">
      <c r="A117" s="133" t="s">
        <v>211</v>
      </c>
      <c r="B117" s="111" t="s">
        <v>210</v>
      </c>
      <c r="C117" s="108">
        <v>2440.5157894736844</v>
      </c>
      <c r="D117" s="108">
        <v>491.30315789473684</v>
      </c>
      <c r="E117" s="108">
        <v>9430.2160000000003</v>
      </c>
      <c r="F117" s="108">
        <v>0</v>
      </c>
      <c r="G117" s="108">
        <v>0</v>
      </c>
      <c r="H117" s="108">
        <v>0</v>
      </c>
      <c r="I117" s="108">
        <v>0</v>
      </c>
      <c r="J117" s="108">
        <v>18000</v>
      </c>
      <c r="K117" s="109">
        <v>0.04</v>
      </c>
      <c r="L117" s="109">
        <v>0.13333333333333333</v>
      </c>
      <c r="M117" s="109">
        <v>0.265108613510879</v>
      </c>
      <c r="N117" s="109">
        <v>3.9542917716360503E-2</v>
      </c>
      <c r="O117" s="108">
        <v>0</v>
      </c>
      <c r="P117" s="108">
        <v>0</v>
      </c>
      <c r="Q117" s="109">
        <v>0.69788050051926265</v>
      </c>
      <c r="R117" s="109">
        <v>7.6764899999999997E-2</v>
      </c>
      <c r="S117" s="108">
        <v>1146623</v>
      </c>
      <c r="T117" s="108">
        <v>448.78</v>
      </c>
      <c r="U117" s="108">
        <v>426.9</v>
      </c>
      <c r="V117" s="109">
        <v>3.6187930054537585</v>
      </c>
      <c r="W117" s="110">
        <v>31.8</v>
      </c>
      <c r="X117" s="110">
        <v>1.6</v>
      </c>
      <c r="Y117" s="109">
        <v>2.8370000000000002</v>
      </c>
      <c r="Z117" s="108">
        <v>98</v>
      </c>
      <c r="AA117" s="108">
        <v>181</v>
      </c>
      <c r="AB117" s="110">
        <v>0.1</v>
      </c>
      <c r="AC117" s="109">
        <v>566.83195805000003</v>
      </c>
      <c r="AD117" s="110" t="s">
        <v>443</v>
      </c>
      <c r="AE117" s="109">
        <v>0.31954909765913075</v>
      </c>
      <c r="AF117" s="109">
        <v>36.520000000000003</v>
      </c>
      <c r="AG117" s="108">
        <v>0</v>
      </c>
      <c r="AH117" s="108">
        <v>0</v>
      </c>
      <c r="AI117" s="108">
        <v>0</v>
      </c>
      <c r="AJ117" s="108">
        <v>0</v>
      </c>
      <c r="AK117" s="108">
        <v>6</v>
      </c>
      <c r="AL117" s="108">
        <v>0</v>
      </c>
      <c r="AM117" s="108">
        <v>109</v>
      </c>
      <c r="AN117" s="110">
        <v>20.5</v>
      </c>
      <c r="AO117" s="110">
        <v>4.78</v>
      </c>
      <c r="AP117" s="110">
        <v>16.7</v>
      </c>
      <c r="AQ117" s="109">
        <v>2.95</v>
      </c>
      <c r="AR117" s="109">
        <v>-0.54106253385543823</v>
      </c>
      <c r="AS117" s="108">
        <v>39</v>
      </c>
      <c r="AT117" s="110">
        <v>89.762559999999993</v>
      </c>
      <c r="AU117" s="109">
        <v>98.257003784179702</v>
      </c>
      <c r="AV117" s="109">
        <v>27</v>
      </c>
      <c r="AW117" s="109">
        <v>105.060985661559</v>
      </c>
      <c r="AX117" s="108">
        <v>65000</v>
      </c>
      <c r="AY117" s="110">
        <v>59.716597399999998</v>
      </c>
      <c r="AZ117" s="110">
        <v>64.424796000000001</v>
      </c>
      <c r="BA117" s="108">
        <v>12335.303</v>
      </c>
      <c r="BB117" s="108">
        <v>2881415</v>
      </c>
      <c r="BC117" s="108">
        <v>3226516</v>
      </c>
      <c r="BD117" s="108">
        <v>1553560</v>
      </c>
      <c r="BE117" s="108"/>
    </row>
    <row r="118" spans="1:57" x14ac:dyDescent="0.25">
      <c r="A118" s="133" t="s">
        <v>213</v>
      </c>
      <c r="B118" s="111" t="s">
        <v>212</v>
      </c>
      <c r="C118" s="108">
        <v>1404.0484210526315</v>
      </c>
      <c r="D118" s="108">
        <v>0</v>
      </c>
      <c r="E118" s="108">
        <v>3184.7030000000004</v>
      </c>
      <c r="F118" s="108">
        <v>2.536</v>
      </c>
      <c r="G118" s="108">
        <v>0</v>
      </c>
      <c r="H118" s="108">
        <v>0</v>
      </c>
      <c r="I118" s="108">
        <v>0</v>
      </c>
      <c r="J118" s="108">
        <v>0</v>
      </c>
      <c r="K118" s="109">
        <v>0</v>
      </c>
      <c r="L118" s="109">
        <v>0</v>
      </c>
      <c r="M118" s="109">
        <v>8.5195666545864104E-3</v>
      </c>
      <c r="N118" s="109">
        <v>7.1613589498724399E-3</v>
      </c>
      <c r="O118" s="108">
        <v>0</v>
      </c>
      <c r="P118" s="108">
        <v>0</v>
      </c>
      <c r="Q118" s="109">
        <v>0.78938162887705277</v>
      </c>
      <c r="R118" s="109">
        <v>1.2049499999999999E-2</v>
      </c>
      <c r="S118" s="108">
        <v>0</v>
      </c>
      <c r="T118" s="108">
        <v>103.22</v>
      </c>
      <c r="U118" s="108">
        <v>126.97</v>
      </c>
      <c r="V118" s="109">
        <v>2.8268688041642367</v>
      </c>
      <c r="W118" s="110">
        <v>5.3</v>
      </c>
      <c r="X118" s="110">
        <v>1</v>
      </c>
      <c r="Y118" s="109">
        <v>2.113</v>
      </c>
      <c r="Z118" s="108">
        <v>88</v>
      </c>
      <c r="AA118" s="108">
        <v>21</v>
      </c>
      <c r="AB118" s="110" t="s">
        <v>443</v>
      </c>
      <c r="AC118" s="109">
        <v>926.36628967000001</v>
      </c>
      <c r="AD118" s="110" t="s">
        <v>443</v>
      </c>
      <c r="AE118" s="109" t="s">
        <v>443</v>
      </c>
      <c r="AF118" s="109">
        <v>30.63</v>
      </c>
      <c r="AG118" s="108">
        <v>0</v>
      </c>
      <c r="AH118" s="108">
        <v>0</v>
      </c>
      <c r="AI118" s="108">
        <v>0</v>
      </c>
      <c r="AJ118" s="108">
        <v>0</v>
      </c>
      <c r="AK118" s="108">
        <v>6462</v>
      </c>
      <c r="AL118" s="108">
        <v>0</v>
      </c>
      <c r="AM118" s="108">
        <v>147</v>
      </c>
      <c r="AN118" s="110">
        <v>4.9000000000000004</v>
      </c>
      <c r="AO118" s="110">
        <v>5.58</v>
      </c>
      <c r="AP118" s="110" t="s">
        <v>443</v>
      </c>
      <c r="AQ118" s="109">
        <v>3.4</v>
      </c>
      <c r="AR118" s="109">
        <v>0.15703344345092773</v>
      </c>
      <c r="AS118" s="108">
        <v>42</v>
      </c>
      <c r="AT118" s="110">
        <v>100</v>
      </c>
      <c r="AU118" s="109">
        <v>98.442207336425795</v>
      </c>
      <c r="AV118" s="109">
        <v>61</v>
      </c>
      <c r="AW118" s="109">
        <v>163.029368892207</v>
      </c>
      <c r="AX118" s="108">
        <v>11000</v>
      </c>
      <c r="AY118" s="110">
        <v>95.908655100000004</v>
      </c>
      <c r="AZ118" s="110">
        <v>99.700911899999994</v>
      </c>
      <c r="BA118" s="108">
        <v>15805.040999999999</v>
      </c>
      <c r="BB118" s="108">
        <v>621800</v>
      </c>
      <c r="BC118" s="108">
        <v>653474</v>
      </c>
      <c r="BD118" s="108">
        <v>13450</v>
      </c>
      <c r="BE118" s="108"/>
    </row>
    <row r="119" spans="1:57" x14ac:dyDescent="0.25">
      <c r="A119" s="133" t="s">
        <v>215</v>
      </c>
      <c r="B119" s="111" t="s">
        <v>214</v>
      </c>
      <c r="C119" s="108">
        <v>7594.5368421052635</v>
      </c>
      <c r="D119" s="108">
        <v>0</v>
      </c>
      <c r="E119" s="108">
        <v>99275.1</v>
      </c>
      <c r="F119" s="108">
        <v>37.475999999999999</v>
      </c>
      <c r="G119" s="108">
        <v>0</v>
      </c>
      <c r="H119" s="108">
        <v>0</v>
      </c>
      <c r="I119" s="108">
        <v>0</v>
      </c>
      <c r="J119" s="108">
        <v>11000</v>
      </c>
      <c r="K119" s="109">
        <v>0.04</v>
      </c>
      <c r="L119" s="109">
        <v>0.13333333333333333</v>
      </c>
      <c r="M119" s="109">
        <v>0.15056353718555299</v>
      </c>
      <c r="N119" s="109">
        <v>1.93450604853431E-2</v>
      </c>
      <c r="O119" s="108">
        <v>2</v>
      </c>
      <c r="P119" s="108">
        <v>3</v>
      </c>
      <c r="Q119" s="109">
        <v>0.61670947038973289</v>
      </c>
      <c r="R119" s="109" t="s">
        <v>443</v>
      </c>
      <c r="S119" s="108">
        <v>18327984</v>
      </c>
      <c r="T119" s="108">
        <v>1480.36</v>
      </c>
      <c r="U119" s="108">
        <v>2045.89</v>
      </c>
      <c r="V119" s="109">
        <v>1.9458569016042846</v>
      </c>
      <c r="W119" s="110">
        <v>30.4</v>
      </c>
      <c r="X119" s="110">
        <v>3.1</v>
      </c>
      <c r="Y119" s="109">
        <v>0.62</v>
      </c>
      <c r="Z119" s="108">
        <v>99</v>
      </c>
      <c r="AA119" s="108">
        <v>104</v>
      </c>
      <c r="AB119" s="110">
        <v>0.2</v>
      </c>
      <c r="AC119" s="109">
        <v>438.24257782000001</v>
      </c>
      <c r="AD119" s="110" t="s">
        <v>443</v>
      </c>
      <c r="AE119" s="109">
        <v>0.45956904592382342</v>
      </c>
      <c r="AF119" s="109">
        <v>40.880000000000003</v>
      </c>
      <c r="AG119" s="108">
        <v>0</v>
      </c>
      <c r="AH119" s="108">
        <v>117000</v>
      </c>
      <c r="AI119" s="108">
        <v>0</v>
      </c>
      <c r="AJ119" s="108">
        <v>0</v>
      </c>
      <c r="AK119" s="108">
        <v>1216</v>
      </c>
      <c r="AL119" s="108">
        <v>0</v>
      </c>
      <c r="AM119" s="108">
        <v>144</v>
      </c>
      <c r="AN119" s="110">
        <v>4.9000000000000004</v>
      </c>
      <c r="AO119" s="110">
        <v>5.67</v>
      </c>
      <c r="AP119" s="110">
        <v>4.9000000000000004</v>
      </c>
      <c r="AQ119" s="109">
        <v>2.75</v>
      </c>
      <c r="AR119" s="109">
        <v>-7.3494531214237213E-2</v>
      </c>
      <c r="AS119" s="108">
        <v>39</v>
      </c>
      <c r="AT119" s="110">
        <v>100</v>
      </c>
      <c r="AU119" s="109">
        <v>67.084159851074205</v>
      </c>
      <c r="AV119" s="109">
        <v>56.8</v>
      </c>
      <c r="AW119" s="109">
        <v>131.71305603822</v>
      </c>
      <c r="AX119" s="108">
        <v>130000</v>
      </c>
      <c r="AY119" s="110">
        <v>76.710706999999999</v>
      </c>
      <c r="AZ119" s="110">
        <v>85.424841400000005</v>
      </c>
      <c r="BA119" s="108">
        <v>7931.3239999999996</v>
      </c>
      <c r="BB119" s="108">
        <v>33492909</v>
      </c>
      <c r="BC119" s="108">
        <v>32649130</v>
      </c>
      <c r="BD119" s="108">
        <v>446300</v>
      </c>
      <c r="BE119" s="108"/>
    </row>
    <row r="120" spans="1:57" x14ac:dyDescent="0.25">
      <c r="A120" s="133" t="s">
        <v>217</v>
      </c>
      <c r="B120" s="111" t="s">
        <v>216</v>
      </c>
      <c r="C120" s="108">
        <v>4263.9178947368418</v>
      </c>
      <c r="D120" s="108">
        <v>0</v>
      </c>
      <c r="E120" s="108">
        <v>87928.819500000012</v>
      </c>
      <c r="F120" s="108">
        <v>23.48</v>
      </c>
      <c r="G120" s="108">
        <v>91891.656499999997</v>
      </c>
      <c r="H120" s="108">
        <v>3644.8865000000001</v>
      </c>
      <c r="I120" s="108">
        <v>2180.3960000000002</v>
      </c>
      <c r="J120" s="108">
        <v>279980</v>
      </c>
      <c r="K120" s="109">
        <v>0.36</v>
      </c>
      <c r="L120" s="109">
        <v>3.3333333333333333E-2</v>
      </c>
      <c r="M120" s="109">
        <v>0.39539404067536998</v>
      </c>
      <c r="N120" s="109">
        <v>7.3647949163186496E-2</v>
      </c>
      <c r="O120" s="108">
        <v>3</v>
      </c>
      <c r="P120" s="108">
        <v>0</v>
      </c>
      <c r="Q120" s="109">
        <v>0.39259614638387724</v>
      </c>
      <c r="R120" s="109">
        <v>0.3900151</v>
      </c>
      <c r="S120" s="108">
        <v>40275215</v>
      </c>
      <c r="T120" s="108">
        <v>2096.92</v>
      </c>
      <c r="U120" s="108">
        <v>2316.38</v>
      </c>
      <c r="V120" s="109">
        <v>14.857197508626607</v>
      </c>
      <c r="W120" s="110">
        <v>87.2</v>
      </c>
      <c r="X120" s="110">
        <v>18.3</v>
      </c>
      <c r="Y120" s="109">
        <v>0.04</v>
      </c>
      <c r="Z120" s="108">
        <v>85</v>
      </c>
      <c r="AA120" s="108">
        <v>552</v>
      </c>
      <c r="AB120" s="110">
        <v>10.8</v>
      </c>
      <c r="AC120" s="109">
        <v>70.976906690000007</v>
      </c>
      <c r="AD120" s="110">
        <v>80</v>
      </c>
      <c r="AE120" s="109">
        <v>0.65657502773489473</v>
      </c>
      <c r="AF120" s="109">
        <v>45.66</v>
      </c>
      <c r="AG120" s="108">
        <v>241144</v>
      </c>
      <c r="AH120" s="108">
        <v>61853</v>
      </c>
      <c r="AI120" s="108">
        <v>124381</v>
      </c>
      <c r="AJ120" s="108">
        <v>0</v>
      </c>
      <c r="AK120" s="108">
        <v>4536</v>
      </c>
      <c r="AL120" s="108">
        <v>0</v>
      </c>
      <c r="AM120" s="108">
        <v>110</v>
      </c>
      <c r="AN120" s="110">
        <v>25.3</v>
      </c>
      <c r="AO120" s="110">
        <v>8.61</v>
      </c>
      <c r="AP120" s="110">
        <v>6.7</v>
      </c>
      <c r="AQ120" s="109">
        <v>4.1500000000000004</v>
      </c>
      <c r="AR120" s="109">
        <v>-0.6487811803817749</v>
      </c>
      <c r="AS120" s="108">
        <v>31</v>
      </c>
      <c r="AT120" s="110">
        <v>20.2</v>
      </c>
      <c r="AU120" s="109">
        <v>50.583812713622997</v>
      </c>
      <c r="AV120" s="109">
        <v>5.94</v>
      </c>
      <c r="AW120" s="109">
        <v>69.671873321991697</v>
      </c>
      <c r="AX120" s="108">
        <v>41000</v>
      </c>
      <c r="AY120" s="110">
        <v>20.504614199999999</v>
      </c>
      <c r="AZ120" s="110">
        <v>51.058230700000003</v>
      </c>
      <c r="BA120" s="108">
        <v>1232.04</v>
      </c>
      <c r="BB120" s="108">
        <v>26472977</v>
      </c>
      <c r="BC120" s="108">
        <v>24096669</v>
      </c>
      <c r="BD120" s="108">
        <v>786380</v>
      </c>
      <c r="BE120" s="108"/>
    </row>
    <row r="121" spans="1:57" x14ac:dyDescent="0.25">
      <c r="A121" s="133" t="s">
        <v>370</v>
      </c>
      <c r="B121" s="111" t="s">
        <v>218</v>
      </c>
      <c r="C121" s="108">
        <v>109444.09263157894</v>
      </c>
      <c r="D121" s="108">
        <v>23611.932631578948</v>
      </c>
      <c r="E121" s="108">
        <v>698899.81750000012</v>
      </c>
      <c r="F121" s="108">
        <v>637.44399999999996</v>
      </c>
      <c r="G121" s="108">
        <v>215962.81400000001</v>
      </c>
      <c r="H121" s="108">
        <v>2842.4450000000002</v>
      </c>
      <c r="I121" s="108">
        <v>361.61500000000001</v>
      </c>
      <c r="J121" s="108">
        <v>0</v>
      </c>
      <c r="K121" s="109">
        <v>0</v>
      </c>
      <c r="L121" s="109">
        <v>0</v>
      </c>
      <c r="M121" s="109">
        <v>0.96912219450689996</v>
      </c>
      <c r="N121" s="109">
        <v>0.80339246024503497</v>
      </c>
      <c r="O121" s="108">
        <v>2</v>
      </c>
      <c r="P121" s="108">
        <v>4</v>
      </c>
      <c r="Q121" s="109">
        <v>0.52352838921328915</v>
      </c>
      <c r="R121" s="109" t="s">
        <v>443</v>
      </c>
      <c r="S121" s="108">
        <v>520347417</v>
      </c>
      <c r="T121" s="108">
        <v>504.05</v>
      </c>
      <c r="U121" s="108">
        <v>3934.66</v>
      </c>
      <c r="V121" s="109">
        <v>6.8591203943816943</v>
      </c>
      <c r="W121" s="110">
        <v>50.5</v>
      </c>
      <c r="X121" s="110">
        <v>22.6</v>
      </c>
      <c r="Y121" s="109">
        <v>0.61199999999999999</v>
      </c>
      <c r="Z121" s="108">
        <v>86</v>
      </c>
      <c r="AA121" s="108">
        <v>373</v>
      </c>
      <c r="AB121" s="110">
        <v>0.6</v>
      </c>
      <c r="AC121" s="109">
        <v>36.662698509999998</v>
      </c>
      <c r="AD121" s="110">
        <v>17</v>
      </c>
      <c r="AE121" s="109">
        <v>0.43020702250332654</v>
      </c>
      <c r="AF121" s="109" t="s">
        <v>443</v>
      </c>
      <c r="AG121" s="108">
        <v>73300</v>
      </c>
      <c r="AH121" s="108">
        <v>40000</v>
      </c>
      <c r="AI121" s="108">
        <v>70000</v>
      </c>
      <c r="AJ121" s="108">
        <v>662400</v>
      </c>
      <c r="AK121" s="108">
        <v>0</v>
      </c>
      <c r="AL121" s="108">
        <v>1</v>
      </c>
      <c r="AM121" s="108">
        <v>113</v>
      </c>
      <c r="AN121" s="110">
        <v>14.2</v>
      </c>
      <c r="AO121" s="110">
        <v>8.49</v>
      </c>
      <c r="AP121" s="110">
        <v>8.1</v>
      </c>
      <c r="AQ121" s="109">
        <v>2.15</v>
      </c>
      <c r="AR121" s="109">
        <v>-1.5096619129180908</v>
      </c>
      <c r="AS121" s="108">
        <v>21</v>
      </c>
      <c r="AT121" s="110">
        <v>52.362560000000002</v>
      </c>
      <c r="AU121" s="109">
        <v>92.625183105468807</v>
      </c>
      <c r="AV121" s="109">
        <v>2.1</v>
      </c>
      <c r="AW121" s="109">
        <v>49.4717581826513</v>
      </c>
      <c r="AX121" s="108">
        <v>47000</v>
      </c>
      <c r="AY121" s="110">
        <v>79.554483700000006</v>
      </c>
      <c r="AZ121" s="110">
        <v>80.638338599999997</v>
      </c>
      <c r="BA121" s="108">
        <v>5100.9859999999999</v>
      </c>
      <c r="BB121" s="108">
        <v>53718958</v>
      </c>
      <c r="BC121" s="108">
        <v>55167330</v>
      </c>
      <c r="BD121" s="108">
        <v>653290</v>
      </c>
      <c r="BE121" s="108"/>
    </row>
    <row r="122" spans="1:57" x14ac:dyDescent="0.25">
      <c r="A122" s="133" t="s">
        <v>220</v>
      </c>
      <c r="B122" s="111" t="s">
        <v>219</v>
      </c>
      <c r="C122" s="108">
        <v>0</v>
      </c>
      <c r="D122" s="108">
        <v>0</v>
      </c>
      <c r="E122" s="108">
        <v>13039.002499999999</v>
      </c>
      <c r="F122" s="108">
        <v>0</v>
      </c>
      <c r="G122" s="108">
        <v>0</v>
      </c>
      <c r="H122" s="108">
        <v>0</v>
      </c>
      <c r="I122" s="108">
        <v>0</v>
      </c>
      <c r="J122" s="108">
        <v>44568</v>
      </c>
      <c r="K122" s="109">
        <v>0.24</v>
      </c>
      <c r="L122" s="109">
        <v>0.16666666666666666</v>
      </c>
      <c r="M122" s="109">
        <v>0.167650569352981</v>
      </c>
      <c r="N122" s="109">
        <v>8.1988821858790702E-3</v>
      </c>
      <c r="O122" s="108">
        <v>0</v>
      </c>
      <c r="P122" s="108">
        <v>0</v>
      </c>
      <c r="Q122" s="109">
        <v>0.62408795860327559</v>
      </c>
      <c r="R122" s="109">
        <v>0.19982130000000001</v>
      </c>
      <c r="S122" s="108">
        <v>4622834</v>
      </c>
      <c r="T122" s="108">
        <v>264.86</v>
      </c>
      <c r="U122" s="108">
        <v>261.72000000000003</v>
      </c>
      <c r="V122" s="109">
        <v>2.0373110757607855</v>
      </c>
      <c r="W122" s="110">
        <v>49.8</v>
      </c>
      <c r="X122" s="110">
        <v>13.2</v>
      </c>
      <c r="Y122" s="109">
        <v>0.374</v>
      </c>
      <c r="Z122" s="108">
        <v>83</v>
      </c>
      <c r="AA122" s="108">
        <v>651</v>
      </c>
      <c r="AB122" s="110">
        <v>14.3</v>
      </c>
      <c r="AC122" s="109">
        <v>749.36906609000005</v>
      </c>
      <c r="AD122" s="110">
        <v>19</v>
      </c>
      <c r="AE122" s="109">
        <v>0.45024708003940517</v>
      </c>
      <c r="AF122" s="109">
        <v>61.32</v>
      </c>
      <c r="AG122" s="108">
        <v>345500</v>
      </c>
      <c r="AH122" s="108">
        <v>0</v>
      </c>
      <c r="AI122" s="108">
        <v>0</v>
      </c>
      <c r="AJ122" s="108">
        <v>0</v>
      </c>
      <c r="AK122" s="108">
        <v>1767</v>
      </c>
      <c r="AL122" s="108">
        <v>14</v>
      </c>
      <c r="AM122" s="108">
        <v>89</v>
      </c>
      <c r="AN122" s="110">
        <v>42.3</v>
      </c>
      <c r="AO122" s="110">
        <v>3.45</v>
      </c>
      <c r="AP122" s="110">
        <v>7.2</v>
      </c>
      <c r="AQ122" s="109">
        <v>3.3</v>
      </c>
      <c r="AR122" s="109">
        <v>0.19342300295829773</v>
      </c>
      <c r="AS122" s="108">
        <v>49</v>
      </c>
      <c r="AT122" s="110">
        <v>47.262560000000001</v>
      </c>
      <c r="AU122" s="109">
        <v>76.486595153808594</v>
      </c>
      <c r="AV122" s="109">
        <v>14.84</v>
      </c>
      <c r="AW122" s="109">
        <v>113.756245772977</v>
      </c>
      <c r="AX122" s="108">
        <v>58000</v>
      </c>
      <c r="AY122" s="110">
        <v>34.390583399999997</v>
      </c>
      <c r="AZ122" s="110">
        <v>90.9602194</v>
      </c>
      <c r="BA122" s="108">
        <v>11374.142</v>
      </c>
      <c r="BB122" s="108">
        <v>2347988</v>
      </c>
      <c r="BC122" s="108">
        <v>2182852</v>
      </c>
      <c r="BD122" s="108">
        <v>823290</v>
      </c>
      <c r="BE122" s="108"/>
    </row>
    <row r="123" spans="1:57" x14ac:dyDescent="0.25">
      <c r="A123" s="133" t="s">
        <v>222</v>
      </c>
      <c r="B123" s="111" t="s">
        <v>221</v>
      </c>
      <c r="C123" s="108">
        <v>19.509473684210526</v>
      </c>
      <c r="D123" s="108">
        <v>0</v>
      </c>
      <c r="E123" s="108" t="s">
        <v>443</v>
      </c>
      <c r="F123" s="108">
        <v>0</v>
      </c>
      <c r="G123" s="108">
        <v>0</v>
      </c>
      <c r="H123" s="108">
        <v>0</v>
      </c>
      <c r="I123" s="108">
        <v>0</v>
      </c>
      <c r="J123" s="108">
        <v>0</v>
      </c>
      <c r="K123" s="109">
        <v>0</v>
      </c>
      <c r="L123" s="109">
        <v>0</v>
      </c>
      <c r="M123" s="109">
        <v>1.6838282771314201E-3</v>
      </c>
      <c r="N123" s="109">
        <v>6.4706956069163896E-4</v>
      </c>
      <c r="O123" s="108">
        <v>0</v>
      </c>
      <c r="P123" s="108">
        <v>0</v>
      </c>
      <c r="Q123" s="109" t="s">
        <v>443</v>
      </c>
      <c r="R123" s="109" t="s">
        <v>443</v>
      </c>
      <c r="S123" s="108">
        <v>0</v>
      </c>
      <c r="T123" s="108">
        <v>35.729999999999997</v>
      </c>
      <c r="U123" s="108">
        <v>28.78</v>
      </c>
      <c r="V123" s="109">
        <v>0</v>
      </c>
      <c r="W123" s="110">
        <v>36.6</v>
      </c>
      <c r="X123" s="110">
        <v>4.8</v>
      </c>
      <c r="Y123" s="109">
        <v>0.71399999999999997</v>
      </c>
      <c r="Z123" s="108">
        <v>98</v>
      </c>
      <c r="AA123" s="108">
        <v>47</v>
      </c>
      <c r="AB123" s="110" t="s">
        <v>443</v>
      </c>
      <c r="AC123" s="109" t="s">
        <v>443</v>
      </c>
      <c r="AD123" s="110" t="s">
        <v>443</v>
      </c>
      <c r="AE123" s="109" t="s">
        <v>443</v>
      </c>
      <c r="AF123" s="109" t="s">
        <v>443</v>
      </c>
      <c r="AG123" s="108">
        <v>0</v>
      </c>
      <c r="AH123" s="108">
        <v>0</v>
      </c>
      <c r="AI123" s="108">
        <v>0</v>
      </c>
      <c r="AJ123" s="108">
        <v>0</v>
      </c>
      <c r="AK123" s="108">
        <v>389</v>
      </c>
      <c r="AL123" s="108">
        <v>0</v>
      </c>
      <c r="AM123" s="108">
        <v>114</v>
      </c>
      <c r="AN123" s="110">
        <v>14.2</v>
      </c>
      <c r="AO123" s="110" t="s">
        <v>443</v>
      </c>
      <c r="AP123" s="110" t="s">
        <v>443</v>
      </c>
      <c r="AQ123" s="109">
        <v>1.7666666666666664</v>
      </c>
      <c r="AR123" s="109">
        <v>-0.58807927370071411</v>
      </c>
      <c r="AS123" s="108" t="s">
        <v>443</v>
      </c>
      <c r="AT123" s="110" t="s">
        <v>443</v>
      </c>
      <c r="AU123" s="109" t="s">
        <v>443</v>
      </c>
      <c r="AV123" s="109" t="s">
        <v>443</v>
      </c>
      <c r="AW123" s="109">
        <v>65</v>
      </c>
      <c r="AX123" s="108">
        <v>46</v>
      </c>
      <c r="AY123" s="110">
        <v>65.596894800000001</v>
      </c>
      <c r="AZ123" s="110">
        <v>96.525608300000002</v>
      </c>
      <c r="BA123" s="108">
        <v>5000</v>
      </c>
      <c r="BB123" s="108">
        <v>9378</v>
      </c>
      <c r="BC123" s="108">
        <v>9434</v>
      </c>
      <c r="BD123" s="108">
        <v>21</v>
      </c>
      <c r="BE123" s="108"/>
    </row>
    <row r="124" spans="1:57" x14ac:dyDescent="0.25">
      <c r="A124" s="133" t="s">
        <v>224</v>
      </c>
      <c r="B124" s="111" t="s">
        <v>223</v>
      </c>
      <c r="C124" s="108">
        <v>60932.795789473683</v>
      </c>
      <c r="D124" s="108">
        <v>40415.418947368424</v>
      </c>
      <c r="E124" s="108">
        <v>156089.4295</v>
      </c>
      <c r="F124" s="108">
        <v>0</v>
      </c>
      <c r="G124" s="108">
        <v>513.94600000000003</v>
      </c>
      <c r="H124" s="108">
        <v>0</v>
      </c>
      <c r="I124" s="108">
        <v>0</v>
      </c>
      <c r="J124" s="108">
        <v>20120</v>
      </c>
      <c r="K124" s="109">
        <v>0.08</v>
      </c>
      <c r="L124" s="109">
        <v>0</v>
      </c>
      <c r="M124" s="109">
        <v>0.27535842755953999</v>
      </c>
      <c r="N124" s="109">
        <v>7.1285106597801004E-2</v>
      </c>
      <c r="O124" s="108">
        <v>1</v>
      </c>
      <c r="P124" s="108">
        <v>3</v>
      </c>
      <c r="Q124" s="109">
        <v>0.53964159723764182</v>
      </c>
      <c r="R124" s="109">
        <v>0.19651569999999999</v>
      </c>
      <c r="S124" s="108">
        <v>484372907</v>
      </c>
      <c r="T124" s="108">
        <v>769.72</v>
      </c>
      <c r="U124" s="108">
        <v>870.87</v>
      </c>
      <c r="V124" s="109">
        <v>4.4892124750765205</v>
      </c>
      <c r="W124" s="110">
        <v>39.700000000000003</v>
      </c>
      <c r="X124" s="110">
        <v>29.1</v>
      </c>
      <c r="Y124" s="109" t="s">
        <v>443</v>
      </c>
      <c r="Z124" s="108">
        <v>88</v>
      </c>
      <c r="AA124" s="108">
        <v>156</v>
      </c>
      <c r="AB124" s="110">
        <v>0.2</v>
      </c>
      <c r="AC124" s="109">
        <v>134.60440295000001</v>
      </c>
      <c r="AD124" s="110">
        <v>0.1</v>
      </c>
      <c r="AE124" s="109">
        <v>0.47874423789730813</v>
      </c>
      <c r="AF124" s="109">
        <v>32.82</v>
      </c>
      <c r="AG124" s="108">
        <v>50031</v>
      </c>
      <c r="AH124" s="108">
        <v>187945</v>
      </c>
      <c r="AI124" s="108">
        <v>5650585</v>
      </c>
      <c r="AJ124" s="108">
        <v>50000</v>
      </c>
      <c r="AK124" s="108">
        <v>38490</v>
      </c>
      <c r="AL124" s="108">
        <v>0</v>
      </c>
      <c r="AM124" s="108">
        <v>121</v>
      </c>
      <c r="AN124" s="110">
        <v>7.8</v>
      </c>
      <c r="AO124" s="110">
        <v>9.5</v>
      </c>
      <c r="AP124" s="110">
        <v>10.199999999999999</v>
      </c>
      <c r="AQ124" s="109">
        <v>2.85</v>
      </c>
      <c r="AR124" s="109">
        <v>-0.92736291885375977</v>
      </c>
      <c r="AS124" s="108">
        <v>29</v>
      </c>
      <c r="AT124" s="110">
        <v>76.3</v>
      </c>
      <c r="AU124" s="109">
        <v>57.369102478027301</v>
      </c>
      <c r="AV124" s="109">
        <v>15.44</v>
      </c>
      <c r="AW124" s="109">
        <v>82.487288741334694</v>
      </c>
      <c r="AX124" s="108">
        <v>22000</v>
      </c>
      <c r="AY124" s="110">
        <v>45.793182000000002</v>
      </c>
      <c r="AZ124" s="110">
        <v>91.607604699999996</v>
      </c>
      <c r="BA124" s="108">
        <v>2488.8879999999999</v>
      </c>
      <c r="BB124" s="108">
        <v>28120740</v>
      </c>
      <c r="BC124" s="108">
        <v>30430267</v>
      </c>
      <c r="BD124" s="108">
        <v>143350</v>
      </c>
      <c r="BE124" s="108"/>
    </row>
    <row r="125" spans="1:57" x14ac:dyDescent="0.25">
      <c r="A125" s="133" t="s">
        <v>226</v>
      </c>
      <c r="B125" s="111" t="s">
        <v>225</v>
      </c>
      <c r="C125" s="108">
        <v>1433.3894736842105</v>
      </c>
      <c r="D125" s="108">
        <v>0</v>
      </c>
      <c r="E125" s="108">
        <v>58013.593499999995</v>
      </c>
      <c r="F125" s="108">
        <v>0</v>
      </c>
      <c r="G125" s="108">
        <v>0</v>
      </c>
      <c r="H125" s="108">
        <v>0</v>
      </c>
      <c r="I125" s="108">
        <v>0</v>
      </c>
      <c r="J125" s="108">
        <v>0</v>
      </c>
      <c r="K125" s="109">
        <v>0</v>
      </c>
      <c r="L125" s="109">
        <v>0</v>
      </c>
      <c r="M125" s="109">
        <v>2.3078036925087801E-2</v>
      </c>
      <c r="N125" s="109">
        <v>5.9556648705253604E-3</v>
      </c>
      <c r="O125" s="108">
        <v>0</v>
      </c>
      <c r="P125" s="108">
        <v>0</v>
      </c>
      <c r="Q125" s="109">
        <v>0.91528279930240541</v>
      </c>
      <c r="R125" s="109" t="s">
        <v>443</v>
      </c>
      <c r="S125" s="108">
        <v>0</v>
      </c>
      <c r="T125" s="108">
        <v>0</v>
      </c>
      <c r="U125" s="108">
        <v>0</v>
      </c>
      <c r="V125" s="109">
        <v>0</v>
      </c>
      <c r="W125" s="110">
        <v>4</v>
      </c>
      <c r="X125" s="110" t="s">
        <v>443</v>
      </c>
      <c r="Y125" s="109">
        <v>2.859</v>
      </c>
      <c r="Z125" s="108">
        <v>96</v>
      </c>
      <c r="AA125" s="108">
        <v>6.1</v>
      </c>
      <c r="AB125" s="110">
        <v>0.2</v>
      </c>
      <c r="AC125" s="109">
        <v>5601.1053199199996</v>
      </c>
      <c r="AD125" s="110" t="s">
        <v>443</v>
      </c>
      <c r="AE125" s="109">
        <v>5.6861718729068089E-2</v>
      </c>
      <c r="AF125" s="109">
        <v>28.87</v>
      </c>
      <c r="AG125" s="108">
        <v>0</v>
      </c>
      <c r="AH125" s="108">
        <v>0</v>
      </c>
      <c r="AI125" s="108">
        <v>0</v>
      </c>
      <c r="AJ125" s="108">
        <v>0</v>
      </c>
      <c r="AK125" s="108">
        <v>82494</v>
      </c>
      <c r="AL125" s="108">
        <v>0</v>
      </c>
      <c r="AM125" s="108">
        <v>123</v>
      </c>
      <c r="AN125" s="110">
        <v>4.9000000000000004</v>
      </c>
      <c r="AO125" s="110">
        <v>1.38</v>
      </c>
      <c r="AP125" s="110">
        <v>5.6</v>
      </c>
      <c r="AQ125" s="109">
        <v>4.3166666666666664</v>
      </c>
      <c r="AR125" s="109">
        <v>1.7673083543777466</v>
      </c>
      <c r="AS125" s="108">
        <v>83</v>
      </c>
      <c r="AT125" s="110">
        <v>100</v>
      </c>
      <c r="AU125" s="109" t="s">
        <v>443</v>
      </c>
      <c r="AV125" s="109">
        <v>93.17</v>
      </c>
      <c r="AW125" s="109">
        <v>116.423407687313</v>
      </c>
      <c r="AX125" s="108">
        <v>210000</v>
      </c>
      <c r="AY125" s="110">
        <v>97.726219599999993</v>
      </c>
      <c r="AZ125" s="110">
        <v>100</v>
      </c>
      <c r="BA125" s="108">
        <v>48317.05</v>
      </c>
      <c r="BB125" s="108">
        <v>16854183</v>
      </c>
      <c r="BC125" s="108">
        <v>16781736</v>
      </c>
      <c r="BD125" s="108">
        <v>33730</v>
      </c>
      <c r="BE125" s="108"/>
    </row>
    <row r="126" spans="1:57" x14ac:dyDescent="0.25">
      <c r="A126" s="133" t="s">
        <v>228</v>
      </c>
      <c r="B126" s="111" t="s">
        <v>227</v>
      </c>
      <c r="C126" s="108">
        <v>8949.9431578947369</v>
      </c>
      <c r="D126" s="108">
        <v>4142.9557894736845</v>
      </c>
      <c r="E126" s="108">
        <v>8210.1525000000001</v>
      </c>
      <c r="F126" s="108">
        <v>48.985999999999997</v>
      </c>
      <c r="G126" s="108">
        <v>8729.3005000000012</v>
      </c>
      <c r="H126" s="108">
        <v>0</v>
      </c>
      <c r="I126" s="108">
        <v>0</v>
      </c>
      <c r="J126" s="108">
        <v>0</v>
      </c>
      <c r="K126" s="109">
        <v>0.08</v>
      </c>
      <c r="L126" s="109">
        <v>6.6666666666666666E-2</v>
      </c>
      <c r="M126" s="109">
        <v>7.7683838292618599E-3</v>
      </c>
      <c r="N126" s="109">
        <v>4.9289787991902102E-3</v>
      </c>
      <c r="O126" s="108">
        <v>0</v>
      </c>
      <c r="P126" s="108">
        <v>0</v>
      </c>
      <c r="Q126" s="109">
        <v>0.9100016285063891</v>
      </c>
      <c r="R126" s="109" t="s">
        <v>443</v>
      </c>
      <c r="S126" s="108">
        <v>0</v>
      </c>
      <c r="T126" s="108">
        <v>0</v>
      </c>
      <c r="U126" s="108">
        <v>0</v>
      </c>
      <c r="V126" s="109">
        <v>0</v>
      </c>
      <c r="W126" s="110">
        <v>6.3</v>
      </c>
      <c r="X126" s="110" t="s">
        <v>443</v>
      </c>
      <c r="Y126" s="109">
        <v>2.7349999999999999</v>
      </c>
      <c r="Z126" s="108">
        <v>93</v>
      </c>
      <c r="AA126" s="108">
        <v>7.3</v>
      </c>
      <c r="AB126" s="110">
        <v>0.1</v>
      </c>
      <c r="AC126" s="109">
        <v>3405.1613830000001</v>
      </c>
      <c r="AD126" s="110" t="s">
        <v>443</v>
      </c>
      <c r="AE126" s="109">
        <v>0.18527268299654309</v>
      </c>
      <c r="AF126" s="109" t="s">
        <v>443</v>
      </c>
      <c r="AG126" s="108">
        <v>9388</v>
      </c>
      <c r="AH126" s="108">
        <v>0</v>
      </c>
      <c r="AI126" s="108">
        <v>400</v>
      </c>
      <c r="AJ126" s="108">
        <v>0</v>
      </c>
      <c r="AK126" s="108">
        <v>1349</v>
      </c>
      <c r="AL126" s="108">
        <v>0</v>
      </c>
      <c r="AM126" s="108">
        <v>128</v>
      </c>
      <c r="AN126" s="110">
        <v>4.9000000000000004</v>
      </c>
      <c r="AO126" s="110">
        <v>1.96</v>
      </c>
      <c r="AP126" s="110" t="s">
        <v>443</v>
      </c>
      <c r="AQ126" s="109">
        <v>3.95</v>
      </c>
      <c r="AR126" s="109">
        <v>1.7459114789962769</v>
      </c>
      <c r="AS126" s="108">
        <v>91</v>
      </c>
      <c r="AT126" s="110">
        <v>100</v>
      </c>
      <c r="AU126" s="109" t="s">
        <v>443</v>
      </c>
      <c r="AV126" s="109">
        <v>85.5</v>
      </c>
      <c r="AW126" s="109">
        <v>112.054689719466</v>
      </c>
      <c r="AX126" s="108">
        <v>110000</v>
      </c>
      <c r="AY126" s="110" t="s">
        <v>443</v>
      </c>
      <c r="AZ126" s="110">
        <v>100</v>
      </c>
      <c r="BA126" s="108">
        <v>36151.807999999997</v>
      </c>
      <c r="BB126" s="108">
        <v>4509700</v>
      </c>
      <c r="BC126" s="108">
        <v>4365113</v>
      </c>
      <c r="BD126" s="108">
        <v>263310</v>
      </c>
      <c r="BE126" s="108"/>
    </row>
    <row r="127" spans="1:57" x14ac:dyDescent="0.25">
      <c r="A127" s="133" t="s">
        <v>230</v>
      </c>
      <c r="B127" s="111" t="s">
        <v>229</v>
      </c>
      <c r="C127" s="108">
        <v>12477.21052631579</v>
      </c>
      <c r="D127" s="108">
        <v>6328.726315789474</v>
      </c>
      <c r="E127" s="108">
        <v>21492.535999999996</v>
      </c>
      <c r="F127" s="108">
        <v>56.031999999999996</v>
      </c>
      <c r="G127" s="108">
        <v>17824.517</v>
      </c>
      <c r="H127" s="108">
        <v>286.32300000000004</v>
      </c>
      <c r="I127" s="108">
        <v>0.39</v>
      </c>
      <c r="J127" s="108">
        <v>22120</v>
      </c>
      <c r="K127" s="109">
        <v>0.16</v>
      </c>
      <c r="L127" s="109">
        <v>0</v>
      </c>
      <c r="M127" s="109">
        <v>0.20800779631305799</v>
      </c>
      <c r="N127" s="109">
        <v>1.1503567240237799E-2</v>
      </c>
      <c r="O127" s="108">
        <v>3</v>
      </c>
      <c r="P127" s="108">
        <v>3</v>
      </c>
      <c r="Q127" s="109">
        <v>0.61398718969052413</v>
      </c>
      <c r="R127" s="109">
        <v>8.8418399999999994E-2</v>
      </c>
      <c r="S127" s="108">
        <v>7686328</v>
      </c>
      <c r="T127" s="108">
        <v>532.38</v>
      </c>
      <c r="U127" s="108">
        <v>496.68</v>
      </c>
      <c r="V127" s="109">
        <v>4.7132247978712911</v>
      </c>
      <c r="W127" s="110">
        <v>23.5</v>
      </c>
      <c r="X127" s="110">
        <v>5.7</v>
      </c>
      <c r="Y127" s="109">
        <v>0.89700000000000002</v>
      </c>
      <c r="Z127" s="108">
        <v>99</v>
      </c>
      <c r="AA127" s="108">
        <v>55</v>
      </c>
      <c r="AB127" s="110">
        <v>0.2</v>
      </c>
      <c r="AC127" s="109">
        <v>381.76476922000001</v>
      </c>
      <c r="AD127" s="110">
        <v>0.1</v>
      </c>
      <c r="AE127" s="109">
        <v>0.4576497367168858</v>
      </c>
      <c r="AF127" s="109">
        <v>45.73</v>
      </c>
      <c r="AG127" s="108">
        <v>12000</v>
      </c>
      <c r="AH127" s="108">
        <v>532626</v>
      </c>
      <c r="AI127" s="108">
        <v>0</v>
      </c>
      <c r="AJ127" s="108">
        <v>0</v>
      </c>
      <c r="AK127" s="108">
        <v>280</v>
      </c>
      <c r="AL127" s="108">
        <v>0</v>
      </c>
      <c r="AM127" s="108">
        <v>117</v>
      </c>
      <c r="AN127" s="110">
        <v>16.600000000000001</v>
      </c>
      <c r="AO127" s="110">
        <v>4.54</v>
      </c>
      <c r="AP127" s="110">
        <v>6.4</v>
      </c>
      <c r="AQ127" s="109">
        <v>3.1333333333333333</v>
      </c>
      <c r="AR127" s="109">
        <v>-0.81650745868682861</v>
      </c>
      <c r="AS127" s="108">
        <v>28</v>
      </c>
      <c r="AT127" s="110">
        <v>77.900000000000006</v>
      </c>
      <c r="AU127" s="109">
        <v>78.002983093261705</v>
      </c>
      <c r="AV127" s="109">
        <v>17.600000000000001</v>
      </c>
      <c r="AW127" s="109">
        <v>114.565599263057</v>
      </c>
      <c r="AX127" s="108">
        <v>18000</v>
      </c>
      <c r="AY127" s="110">
        <v>67.900858499999998</v>
      </c>
      <c r="AZ127" s="110">
        <v>86.978571099999996</v>
      </c>
      <c r="BA127" s="108">
        <v>4937.1319999999996</v>
      </c>
      <c r="BB127" s="108">
        <v>6169269</v>
      </c>
      <c r="BC127" s="108">
        <v>5788531</v>
      </c>
      <c r="BD127" s="108">
        <v>120340</v>
      </c>
      <c r="BE127" s="108"/>
    </row>
    <row r="128" spans="1:57" x14ac:dyDescent="0.25">
      <c r="A128" s="133" t="s">
        <v>232</v>
      </c>
      <c r="B128" s="111" t="s">
        <v>231</v>
      </c>
      <c r="C128" s="108">
        <v>0</v>
      </c>
      <c r="D128" s="108">
        <v>0</v>
      </c>
      <c r="E128" s="108">
        <v>73681.354500000001</v>
      </c>
      <c r="F128" s="108">
        <v>0</v>
      </c>
      <c r="G128" s="108">
        <v>0</v>
      </c>
      <c r="H128" s="108">
        <v>0</v>
      </c>
      <c r="I128" s="108">
        <v>0</v>
      </c>
      <c r="J128" s="108">
        <v>764922.32</v>
      </c>
      <c r="K128" s="109">
        <v>0.24</v>
      </c>
      <c r="L128" s="109">
        <v>0.1</v>
      </c>
      <c r="M128" s="109">
        <v>0.66604435313519905</v>
      </c>
      <c r="N128" s="109">
        <v>4.5464225258426402E-2</v>
      </c>
      <c r="O128" s="108">
        <v>3</v>
      </c>
      <c r="P128" s="108">
        <v>3</v>
      </c>
      <c r="Q128" s="109">
        <v>0.33699759750576341</v>
      </c>
      <c r="R128" s="109">
        <v>0.58388890000000004</v>
      </c>
      <c r="S128" s="108">
        <v>805142886</v>
      </c>
      <c r="T128" s="108">
        <v>901.87</v>
      </c>
      <c r="U128" s="108">
        <v>782.67</v>
      </c>
      <c r="V128" s="109">
        <v>10.310858103055748</v>
      </c>
      <c r="W128" s="110">
        <v>104.2</v>
      </c>
      <c r="X128" s="110">
        <v>37.9</v>
      </c>
      <c r="Y128" s="109">
        <v>1.9E-2</v>
      </c>
      <c r="Z128" s="108">
        <v>72</v>
      </c>
      <c r="AA128" s="108">
        <v>102</v>
      </c>
      <c r="AB128" s="110">
        <v>0.4</v>
      </c>
      <c r="AC128" s="109">
        <v>60.245302389999999</v>
      </c>
      <c r="AD128" s="110">
        <v>154</v>
      </c>
      <c r="AE128" s="109">
        <v>0.67375850129521209</v>
      </c>
      <c r="AF128" s="109">
        <v>31.16</v>
      </c>
      <c r="AG128" s="108">
        <v>165943</v>
      </c>
      <c r="AH128" s="108">
        <v>167222</v>
      </c>
      <c r="AI128" s="108">
        <v>3370</v>
      </c>
      <c r="AJ128" s="108">
        <v>50000</v>
      </c>
      <c r="AK128" s="108">
        <v>152686</v>
      </c>
      <c r="AL128" s="108">
        <v>0</v>
      </c>
      <c r="AM128" s="108">
        <v>125</v>
      </c>
      <c r="AN128" s="110">
        <v>9.5</v>
      </c>
      <c r="AO128" s="110">
        <v>7.24</v>
      </c>
      <c r="AP128" s="110">
        <v>9.4</v>
      </c>
      <c r="AQ128" s="109">
        <v>2.9</v>
      </c>
      <c r="AR128" s="109">
        <v>-0.7070775032043457</v>
      </c>
      <c r="AS128" s="108">
        <v>35</v>
      </c>
      <c r="AT128" s="110">
        <v>14.4</v>
      </c>
      <c r="AU128" s="109">
        <v>15.4566974639893</v>
      </c>
      <c r="AV128" s="109">
        <v>1.95</v>
      </c>
      <c r="AW128" s="109">
        <v>44.437485763268498</v>
      </c>
      <c r="AX128" s="108">
        <v>49000</v>
      </c>
      <c r="AY128" s="110">
        <v>10.8836394</v>
      </c>
      <c r="AZ128" s="110">
        <v>58.246313399999998</v>
      </c>
      <c r="BA128" s="108">
        <v>1072.818</v>
      </c>
      <c r="BB128" s="108">
        <v>18534802</v>
      </c>
      <c r="BC128" s="108">
        <v>16899327</v>
      </c>
      <c r="BD128" s="108">
        <v>1266700</v>
      </c>
      <c r="BE128" s="108"/>
    </row>
    <row r="129" spans="1:57" x14ac:dyDescent="0.25">
      <c r="A129" s="133" t="s">
        <v>234</v>
      </c>
      <c r="B129" s="111" t="s">
        <v>233</v>
      </c>
      <c r="C129" s="108">
        <v>0</v>
      </c>
      <c r="D129" s="108">
        <v>0</v>
      </c>
      <c r="E129" s="108">
        <v>575681.86400000006</v>
      </c>
      <c r="F129" s="108">
        <v>0</v>
      </c>
      <c r="G129" s="108">
        <v>0</v>
      </c>
      <c r="H129" s="108">
        <v>0</v>
      </c>
      <c r="I129" s="108">
        <v>0</v>
      </c>
      <c r="J129" s="108">
        <v>0</v>
      </c>
      <c r="K129" s="109">
        <v>0</v>
      </c>
      <c r="L129" s="109">
        <v>0</v>
      </c>
      <c r="M129" s="109">
        <v>0.98855395775323396</v>
      </c>
      <c r="N129" s="109">
        <v>0.85058603230568197</v>
      </c>
      <c r="O129" s="108">
        <v>1</v>
      </c>
      <c r="P129" s="108">
        <v>5</v>
      </c>
      <c r="Q129" s="109">
        <v>0.50363604567050857</v>
      </c>
      <c r="R129" s="109">
        <v>0.23892179999999999</v>
      </c>
      <c r="S129" s="108">
        <v>207537889</v>
      </c>
      <c r="T129" s="108">
        <v>1915.82</v>
      </c>
      <c r="U129" s="108">
        <v>2521.62</v>
      </c>
      <c r="V129" s="109">
        <v>0.51359886333687266</v>
      </c>
      <c r="W129" s="110">
        <v>117.4</v>
      </c>
      <c r="X129" s="110">
        <v>31</v>
      </c>
      <c r="Y129" s="109">
        <v>0.39500000000000002</v>
      </c>
      <c r="Z129" s="108">
        <v>51</v>
      </c>
      <c r="AA129" s="108">
        <v>338</v>
      </c>
      <c r="AB129" s="110">
        <v>3.2</v>
      </c>
      <c r="AC129" s="109">
        <v>217.09610902</v>
      </c>
      <c r="AD129" s="110">
        <v>151</v>
      </c>
      <c r="AE129" s="109" t="s">
        <v>443</v>
      </c>
      <c r="AF129" s="109">
        <v>42.95</v>
      </c>
      <c r="AG129" s="108">
        <v>81506</v>
      </c>
      <c r="AH129" s="108">
        <v>46017</v>
      </c>
      <c r="AI129" s="108">
        <v>2108</v>
      </c>
      <c r="AJ129" s="108">
        <v>1538982</v>
      </c>
      <c r="AK129" s="108">
        <v>1239</v>
      </c>
      <c r="AL129" s="108">
        <v>0</v>
      </c>
      <c r="AM129" s="108">
        <v>123</v>
      </c>
      <c r="AN129" s="110">
        <v>7</v>
      </c>
      <c r="AO129" s="110">
        <v>6.33</v>
      </c>
      <c r="AP129" s="110">
        <v>4</v>
      </c>
      <c r="AQ129" s="109">
        <v>3.9</v>
      </c>
      <c r="AR129" s="109">
        <v>-1.0093042850494385</v>
      </c>
      <c r="AS129" s="108">
        <v>27</v>
      </c>
      <c r="AT129" s="110">
        <v>55.6</v>
      </c>
      <c r="AU129" s="109">
        <v>51.077659606933601</v>
      </c>
      <c r="AV129" s="109">
        <v>42.68</v>
      </c>
      <c r="AW129" s="109">
        <v>77.841547151187399</v>
      </c>
      <c r="AX129" s="108">
        <v>98000</v>
      </c>
      <c r="AY129" s="110">
        <v>28.9532135</v>
      </c>
      <c r="AZ129" s="110">
        <v>68.528737500000005</v>
      </c>
      <c r="BA129" s="108">
        <v>6203.6360000000004</v>
      </c>
      <c r="BB129" s="108">
        <v>178516904</v>
      </c>
      <c r="BC129" s="108">
        <v>174507539</v>
      </c>
      <c r="BD129" s="108">
        <v>910770</v>
      </c>
      <c r="BE129" s="108"/>
    </row>
    <row r="130" spans="1:57" x14ac:dyDescent="0.25">
      <c r="A130" s="133" t="s">
        <v>236</v>
      </c>
      <c r="B130" s="111" t="s">
        <v>235</v>
      </c>
      <c r="C130" s="108">
        <v>235.19578947368421</v>
      </c>
      <c r="D130" s="108">
        <v>0</v>
      </c>
      <c r="E130" s="108" t="s">
        <v>443</v>
      </c>
      <c r="F130" s="108">
        <v>0</v>
      </c>
      <c r="G130" s="108">
        <v>0</v>
      </c>
      <c r="H130" s="108">
        <v>0</v>
      </c>
      <c r="I130" s="108">
        <v>0</v>
      </c>
      <c r="J130" s="108">
        <v>0</v>
      </c>
      <c r="K130" s="109">
        <v>0</v>
      </c>
      <c r="L130" s="109">
        <v>0</v>
      </c>
      <c r="M130" s="109">
        <v>1.8019154400234601E-2</v>
      </c>
      <c r="N130" s="109">
        <v>1.2596632516426599E-2</v>
      </c>
      <c r="O130" s="108">
        <v>0</v>
      </c>
      <c r="P130" s="108">
        <v>0</v>
      </c>
      <c r="Q130" s="109">
        <v>0.94359758070972743</v>
      </c>
      <c r="R130" s="109" t="s">
        <v>443</v>
      </c>
      <c r="S130" s="108">
        <v>0</v>
      </c>
      <c r="T130" s="108">
        <v>0</v>
      </c>
      <c r="U130" s="108">
        <v>0</v>
      </c>
      <c r="V130" s="109">
        <v>0</v>
      </c>
      <c r="W130" s="110">
        <v>2.8</v>
      </c>
      <c r="X130" s="110" t="s">
        <v>443</v>
      </c>
      <c r="Y130" s="109">
        <v>4.2809999999999997</v>
      </c>
      <c r="Z130" s="108">
        <v>94</v>
      </c>
      <c r="AA130" s="108">
        <v>8.1999999999999993</v>
      </c>
      <c r="AB130" s="110">
        <v>0.2</v>
      </c>
      <c r="AC130" s="109">
        <v>6307.7825850099998</v>
      </c>
      <c r="AD130" s="110" t="s">
        <v>443</v>
      </c>
      <c r="AE130" s="109">
        <v>6.7690447392592556E-2</v>
      </c>
      <c r="AF130" s="109">
        <v>26.83</v>
      </c>
      <c r="AG130" s="108">
        <v>0</v>
      </c>
      <c r="AH130" s="108">
        <v>0</v>
      </c>
      <c r="AI130" s="108">
        <v>0</v>
      </c>
      <c r="AJ130" s="108">
        <v>0</v>
      </c>
      <c r="AK130" s="108">
        <v>47043</v>
      </c>
      <c r="AL130" s="108">
        <v>0</v>
      </c>
      <c r="AM130" s="108">
        <v>138</v>
      </c>
      <c r="AN130" s="110">
        <v>4.9000000000000004</v>
      </c>
      <c r="AO130" s="110">
        <v>1.51</v>
      </c>
      <c r="AP130" s="110">
        <v>11.3</v>
      </c>
      <c r="AQ130" s="109">
        <v>4.0833333333333339</v>
      </c>
      <c r="AR130" s="109">
        <v>1.8645974397659302</v>
      </c>
      <c r="AS130" s="108">
        <v>86</v>
      </c>
      <c r="AT130" s="110">
        <v>100</v>
      </c>
      <c r="AU130" s="109" t="s">
        <v>443</v>
      </c>
      <c r="AV130" s="109">
        <v>96.3</v>
      </c>
      <c r="AW130" s="109">
        <v>116.513149057213</v>
      </c>
      <c r="AX130" s="108">
        <v>140000</v>
      </c>
      <c r="AY130" s="110">
        <v>98.058583200000001</v>
      </c>
      <c r="AZ130" s="110">
        <v>100</v>
      </c>
      <c r="BA130" s="108">
        <v>67445.198000000004</v>
      </c>
      <c r="BB130" s="108">
        <v>5136475</v>
      </c>
      <c r="BC130" s="108">
        <v>4722701</v>
      </c>
      <c r="BD130" s="108">
        <v>304250</v>
      </c>
      <c r="BE130" s="108"/>
    </row>
    <row r="131" spans="1:57" x14ac:dyDescent="0.25">
      <c r="A131" s="133" t="s">
        <v>239</v>
      </c>
      <c r="B131" s="111" t="s">
        <v>238</v>
      </c>
      <c r="C131" s="108">
        <v>5577.7410526315789</v>
      </c>
      <c r="D131" s="108">
        <v>75.846315789473678</v>
      </c>
      <c r="E131" s="108">
        <v>5754.393</v>
      </c>
      <c r="F131" s="108">
        <v>455.88799999999998</v>
      </c>
      <c r="G131" s="108">
        <v>5283.9534999999996</v>
      </c>
      <c r="H131" s="108">
        <v>0</v>
      </c>
      <c r="I131" s="108">
        <v>0</v>
      </c>
      <c r="J131" s="108">
        <v>0</v>
      </c>
      <c r="K131" s="109">
        <v>0</v>
      </c>
      <c r="L131" s="109">
        <v>0.26666666666666666</v>
      </c>
      <c r="M131" s="109">
        <v>7.0910470741962897E-2</v>
      </c>
      <c r="N131" s="109">
        <v>1.02798628569281E-2</v>
      </c>
      <c r="O131" s="108">
        <v>0</v>
      </c>
      <c r="P131" s="108">
        <v>1</v>
      </c>
      <c r="Q131" s="109">
        <v>0.7825715010975981</v>
      </c>
      <c r="R131" s="109" t="s">
        <v>443</v>
      </c>
      <c r="S131" s="108">
        <v>0</v>
      </c>
      <c r="T131" s="108">
        <v>0</v>
      </c>
      <c r="U131" s="108">
        <v>0</v>
      </c>
      <c r="V131" s="109">
        <v>0</v>
      </c>
      <c r="W131" s="110">
        <v>11.4</v>
      </c>
      <c r="X131" s="110">
        <v>8.6</v>
      </c>
      <c r="Y131" s="109">
        <v>2.4289999999999998</v>
      </c>
      <c r="Z131" s="108">
        <v>99</v>
      </c>
      <c r="AA131" s="108">
        <v>11</v>
      </c>
      <c r="AB131" s="110" t="s">
        <v>443</v>
      </c>
      <c r="AC131" s="109">
        <v>795.78993333999995</v>
      </c>
      <c r="AD131" s="110" t="s">
        <v>443</v>
      </c>
      <c r="AE131" s="109">
        <v>0.34839619165637337</v>
      </c>
      <c r="AF131" s="109" t="s">
        <v>443</v>
      </c>
      <c r="AG131" s="108">
        <v>0</v>
      </c>
      <c r="AH131" s="108">
        <v>0</v>
      </c>
      <c r="AI131" s="108">
        <v>0</v>
      </c>
      <c r="AJ131" s="108">
        <v>0</v>
      </c>
      <c r="AK131" s="108">
        <v>151</v>
      </c>
      <c r="AL131" s="108">
        <v>0</v>
      </c>
      <c r="AM131" s="108">
        <v>129</v>
      </c>
      <c r="AN131" s="110">
        <v>4.9000000000000004</v>
      </c>
      <c r="AO131" s="110">
        <v>3.28</v>
      </c>
      <c r="AP131" s="110">
        <v>9.1999999999999993</v>
      </c>
      <c r="AQ131" s="109" t="s">
        <v>443</v>
      </c>
      <c r="AR131" s="109">
        <v>0.2115543931722641</v>
      </c>
      <c r="AS131" s="108">
        <v>45</v>
      </c>
      <c r="AT131" s="110">
        <v>97.697829999999996</v>
      </c>
      <c r="AU131" s="109">
        <v>86.938995361328097</v>
      </c>
      <c r="AV131" s="109">
        <v>70.22</v>
      </c>
      <c r="AW131" s="109">
        <v>157.75325659647299</v>
      </c>
      <c r="AX131" s="108">
        <v>42000</v>
      </c>
      <c r="AY131" s="110">
        <v>96.743553000000006</v>
      </c>
      <c r="AZ131" s="110">
        <v>93.398453000000003</v>
      </c>
      <c r="BA131" s="108">
        <v>40538.845999999998</v>
      </c>
      <c r="BB131" s="108">
        <v>3926492</v>
      </c>
      <c r="BC131" s="108">
        <v>3154134</v>
      </c>
      <c r="BD131" s="108">
        <v>309500</v>
      </c>
      <c r="BE131" s="108"/>
    </row>
    <row r="132" spans="1:57" x14ac:dyDescent="0.25">
      <c r="A132" s="133" t="s">
        <v>241</v>
      </c>
      <c r="B132" s="111" t="s">
        <v>240</v>
      </c>
      <c r="C132" s="108">
        <v>380297.82947368419</v>
      </c>
      <c r="D132" s="108">
        <v>6562.0736842105262</v>
      </c>
      <c r="E132" s="108">
        <v>1414954.1780000001</v>
      </c>
      <c r="F132" s="108">
        <v>49.212000000000003</v>
      </c>
      <c r="G132" s="108">
        <v>93746.672500000001</v>
      </c>
      <c r="H132" s="108">
        <v>9.9595000000000002</v>
      </c>
      <c r="I132" s="108">
        <v>0.311</v>
      </c>
      <c r="J132" s="108">
        <v>88000</v>
      </c>
      <c r="K132" s="109">
        <v>0.08</v>
      </c>
      <c r="L132" s="109">
        <v>6.6666666666666666E-2</v>
      </c>
      <c r="M132" s="109">
        <v>0.99621650247233096</v>
      </c>
      <c r="N132" s="109">
        <v>0.85498634946303698</v>
      </c>
      <c r="O132" s="108">
        <v>5</v>
      </c>
      <c r="P132" s="108">
        <v>4</v>
      </c>
      <c r="Q132" s="109">
        <v>0.53653476648295728</v>
      </c>
      <c r="R132" s="109">
        <v>0.2372427</v>
      </c>
      <c r="S132" s="108">
        <v>819881896</v>
      </c>
      <c r="T132" s="108">
        <v>2019.06</v>
      </c>
      <c r="U132" s="108">
        <v>2150.56</v>
      </c>
      <c r="V132" s="109">
        <v>0.89000430083448434</v>
      </c>
      <c r="W132" s="110">
        <v>85.5</v>
      </c>
      <c r="X132" s="110">
        <v>31.6</v>
      </c>
      <c r="Y132" s="109">
        <v>0.82699999999999996</v>
      </c>
      <c r="Z132" s="108">
        <v>63</v>
      </c>
      <c r="AA132" s="108">
        <v>275</v>
      </c>
      <c r="AB132" s="110">
        <v>0.1</v>
      </c>
      <c r="AC132" s="109">
        <v>126.32872826000001</v>
      </c>
      <c r="AD132" s="110">
        <v>1</v>
      </c>
      <c r="AE132" s="109">
        <v>0.56281529805679464</v>
      </c>
      <c r="AF132" s="109">
        <v>29.63</v>
      </c>
      <c r="AG132" s="108">
        <v>3019114</v>
      </c>
      <c r="AH132" s="108">
        <v>2530755</v>
      </c>
      <c r="AI132" s="108">
        <v>376103</v>
      </c>
      <c r="AJ132" s="108">
        <v>1800000</v>
      </c>
      <c r="AK132" s="108">
        <v>1505525</v>
      </c>
      <c r="AL132" s="108">
        <v>1</v>
      </c>
      <c r="AM132" s="108">
        <v>108</v>
      </c>
      <c r="AN132" s="110">
        <v>22</v>
      </c>
      <c r="AO132" s="110">
        <v>7.14</v>
      </c>
      <c r="AP132" s="110">
        <v>13.2</v>
      </c>
      <c r="AQ132" s="109">
        <v>3.3833333333333329</v>
      </c>
      <c r="AR132" s="109">
        <v>-0.80031144618988037</v>
      </c>
      <c r="AS132" s="108">
        <v>29</v>
      </c>
      <c r="AT132" s="110">
        <v>93.6</v>
      </c>
      <c r="AU132" s="109">
        <v>54.7380180358887</v>
      </c>
      <c r="AV132" s="109">
        <v>13.8</v>
      </c>
      <c r="AW132" s="109">
        <v>73.3321910549828</v>
      </c>
      <c r="AX132" s="108">
        <v>100000</v>
      </c>
      <c r="AY132" s="110">
        <v>63.503075600000003</v>
      </c>
      <c r="AZ132" s="110">
        <v>91.444637799999995</v>
      </c>
      <c r="BA132" s="108">
        <v>4886.2790000000005</v>
      </c>
      <c r="BB132" s="108">
        <v>185132926</v>
      </c>
      <c r="BC132" s="108">
        <v>193238868</v>
      </c>
      <c r="BD132" s="108">
        <v>770880</v>
      </c>
      <c r="BE132" s="108"/>
    </row>
    <row r="133" spans="1:57" x14ac:dyDescent="0.25">
      <c r="A133" s="133" t="s">
        <v>243</v>
      </c>
      <c r="B133" s="111" t="s">
        <v>242</v>
      </c>
      <c r="C133" s="108">
        <v>43.955789473684213</v>
      </c>
      <c r="D133" s="108">
        <v>0</v>
      </c>
      <c r="E133" s="108" t="s">
        <v>443</v>
      </c>
      <c r="F133" s="108">
        <v>0</v>
      </c>
      <c r="G133" s="108">
        <v>393.27600000000001</v>
      </c>
      <c r="H133" s="108">
        <v>43.702500000000001</v>
      </c>
      <c r="I133" s="108">
        <v>1.2E-2</v>
      </c>
      <c r="J133" s="108">
        <v>0</v>
      </c>
      <c r="K133" s="109">
        <v>0</v>
      </c>
      <c r="L133" s="109">
        <v>0.1</v>
      </c>
      <c r="M133" s="109">
        <v>3.2565666358293699E-3</v>
      </c>
      <c r="N133" s="109">
        <v>7.8296239746336702E-4</v>
      </c>
      <c r="O133" s="108">
        <v>0</v>
      </c>
      <c r="P133" s="108">
        <v>0</v>
      </c>
      <c r="Q133" s="109">
        <v>0.77480548591856757</v>
      </c>
      <c r="R133" s="109" t="s">
        <v>443</v>
      </c>
      <c r="S133" s="108">
        <v>379808</v>
      </c>
      <c r="T133" s="108">
        <v>15</v>
      </c>
      <c r="U133" s="108">
        <v>35.270000000000003</v>
      </c>
      <c r="V133" s="109">
        <v>16.025317886289539</v>
      </c>
      <c r="W133" s="110">
        <v>17.5</v>
      </c>
      <c r="X133" s="110">
        <v>2.2000000000000002</v>
      </c>
      <c r="Y133" s="109">
        <v>1.381</v>
      </c>
      <c r="Z133" s="108">
        <v>83</v>
      </c>
      <c r="AA133" s="108">
        <v>44</v>
      </c>
      <c r="AB133" s="110" t="s">
        <v>443</v>
      </c>
      <c r="AC133" s="109">
        <v>1287.5510975100001</v>
      </c>
      <c r="AD133" s="110" t="s">
        <v>443</v>
      </c>
      <c r="AE133" s="109" t="s">
        <v>443</v>
      </c>
      <c r="AF133" s="109" t="s">
        <v>443</v>
      </c>
      <c r="AG133" s="108">
        <v>0</v>
      </c>
      <c r="AH133" s="108">
        <v>0</v>
      </c>
      <c r="AI133" s="108">
        <v>0</v>
      </c>
      <c r="AJ133" s="108">
        <v>0</v>
      </c>
      <c r="AK133" s="108">
        <v>1</v>
      </c>
      <c r="AL133" s="108">
        <v>0</v>
      </c>
      <c r="AM133" s="108">
        <v>114</v>
      </c>
      <c r="AN133" s="110">
        <v>14.2</v>
      </c>
      <c r="AO133" s="110" t="s">
        <v>443</v>
      </c>
      <c r="AP133" s="110" t="s">
        <v>443</v>
      </c>
      <c r="AQ133" s="109">
        <v>2.6333333333333333</v>
      </c>
      <c r="AR133" s="109">
        <v>-0.58807927370071411</v>
      </c>
      <c r="AS133" s="108" t="s">
        <v>443</v>
      </c>
      <c r="AT133" s="110">
        <v>59.32891</v>
      </c>
      <c r="AU133" s="109">
        <v>99.523963928222699</v>
      </c>
      <c r="AV133" s="109">
        <v>0</v>
      </c>
      <c r="AW133" s="109">
        <v>90.600559321230506</v>
      </c>
      <c r="AX133" s="108">
        <v>280</v>
      </c>
      <c r="AY133" s="110">
        <v>100</v>
      </c>
      <c r="AZ133" s="110">
        <v>95.3</v>
      </c>
      <c r="BA133" s="108">
        <v>16611.348999999998</v>
      </c>
      <c r="BB133" s="108">
        <v>21097</v>
      </c>
      <c r="BC133" s="108">
        <v>21108</v>
      </c>
      <c r="BD133" s="108">
        <v>460</v>
      </c>
      <c r="BE133" s="108"/>
    </row>
    <row r="134" spans="1:57" x14ac:dyDescent="0.25">
      <c r="A134" s="133" t="s">
        <v>393</v>
      </c>
      <c r="B134" s="111" t="s">
        <v>237</v>
      </c>
      <c r="C134" s="108">
        <v>7319.6294736842101</v>
      </c>
      <c r="D134" s="108">
        <v>0</v>
      </c>
      <c r="E134" s="108">
        <v>676.87950000000001</v>
      </c>
      <c r="F134" s="108">
        <v>0.36</v>
      </c>
      <c r="G134" s="108">
        <v>0</v>
      </c>
      <c r="H134" s="108">
        <v>0</v>
      </c>
      <c r="I134" s="108">
        <v>0</v>
      </c>
      <c r="J134" s="108">
        <v>0</v>
      </c>
      <c r="K134" s="109">
        <v>0</v>
      </c>
      <c r="L134" s="109">
        <v>6.6666666666666666E-2</v>
      </c>
      <c r="M134" s="109">
        <v>0.80164863002639897</v>
      </c>
      <c r="N134" s="109">
        <v>0.134492629536384</v>
      </c>
      <c r="O134" s="108">
        <v>0</v>
      </c>
      <c r="P134" s="108">
        <v>5</v>
      </c>
      <c r="Q134" s="109">
        <v>0.68621579517686637</v>
      </c>
      <c r="R134" s="147">
        <v>7.3055999999999998E-3</v>
      </c>
      <c r="S134" s="108">
        <v>1705727953</v>
      </c>
      <c r="T134" s="108">
        <v>2001.39</v>
      </c>
      <c r="U134" s="108">
        <v>2608.77</v>
      </c>
      <c r="V134" s="109">
        <v>19.142955615368361</v>
      </c>
      <c r="W134" s="110">
        <v>21.8</v>
      </c>
      <c r="X134" s="110">
        <v>3.7</v>
      </c>
      <c r="Y134" s="109">
        <v>2.02</v>
      </c>
      <c r="Z134" s="108">
        <v>98.8</v>
      </c>
      <c r="AA134" s="108" t="s">
        <v>443</v>
      </c>
      <c r="AB134" s="110" t="s">
        <v>443</v>
      </c>
      <c r="AC134" s="109" t="s">
        <v>443</v>
      </c>
      <c r="AD134" s="110" t="s">
        <v>443</v>
      </c>
      <c r="AE134" s="109" t="s">
        <v>443</v>
      </c>
      <c r="AF134" s="109">
        <v>34.46</v>
      </c>
      <c r="AG134" s="108">
        <v>12500</v>
      </c>
      <c r="AH134" s="108">
        <v>0</v>
      </c>
      <c r="AI134" s="108">
        <v>31050</v>
      </c>
      <c r="AJ134" s="108">
        <v>263500</v>
      </c>
      <c r="AK134" s="108">
        <v>2253542</v>
      </c>
      <c r="AL134" s="108">
        <v>2</v>
      </c>
      <c r="AM134" s="108">
        <v>95</v>
      </c>
      <c r="AN134" s="110">
        <v>31.8</v>
      </c>
      <c r="AO134" s="110" t="s">
        <v>443</v>
      </c>
      <c r="AP134" s="110" t="s">
        <v>443</v>
      </c>
      <c r="AQ134" s="109">
        <v>2.7</v>
      </c>
      <c r="AR134" s="109">
        <v>-0.7752259373664856</v>
      </c>
      <c r="AS134" s="108" t="s">
        <v>443</v>
      </c>
      <c r="AT134" s="110">
        <v>97.697829999999996</v>
      </c>
      <c r="AU134" s="109">
        <v>95.913764953613295</v>
      </c>
      <c r="AV134" s="109">
        <v>53.67</v>
      </c>
      <c r="AW134" s="109">
        <v>72.075152640276102</v>
      </c>
      <c r="AX134" s="108">
        <v>17000</v>
      </c>
      <c r="AY134" s="110">
        <v>92.332310699999994</v>
      </c>
      <c r="AZ134" s="110">
        <v>58.352230200000001</v>
      </c>
      <c r="BA134" s="108">
        <v>2900</v>
      </c>
      <c r="BB134" s="108">
        <v>4294682</v>
      </c>
      <c r="BC134" s="108">
        <v>4440127</v>
      </c>
      <c r="BD134" s="108">
        <v>6020</v>
      </c>
      <c r="BE134" s="108"/>
    </row>
    <row r="135" spans="1:57" x14ac:dyDescent="0.25">
      <c r="A135" s="133" t="s">
        <v>245</v>
      </c>
      <c r="B135" s="111" t="s">
        <v>244</v>
      </c>
      <c r="C135" s="108">
        <v>7180.3684210526317</v>
      </c>
      <c r="D135" s="108">
        <v>1185.7368421052631</v>
      </c>
      <c r="E135" s="108">
        <v>3854.1165000000005</v>
      </c>
      <c r="F135" s="108">
        <v>156.05199999999999</v>
      </c>
      <c r="G135" s="108">
        <v>1092.575</v>
      </c>
      <c r="H135" s="108">
        <v>0</v>
      </c>
      <c r="I135" s="108">
        <v>0</v>
      </c>
      <c r="J135" s="108">
        <v>0</v>
      </c>
      <c r="K135" s="109">
        <v>0.04</v>
      </c>
      <c r="L135" s="109">
        <v>0</v>
      </c>
      <c r="M135" s="109">
        <v>7.4448541705168805E-2</v>
      </c>
      <c r="N135" s="109">
        <v>3.11602511152759E-2</v>
      </c>
      <c r="O135" s="108">
        <v>0</v>
      </c>
      <c r="P135" s="108">
        <v>3</v>
      </c>
      <c r="Q135" s="109">
        <v>0.76536229528206179</v>
      </c>
      <c r="R135" s="109" t="s">
        <v>443</v>
      </c>
      <c r="S135" s="108">
        <v>1213083</v>
      </c>
      <c r="T135" s="108">
        <v>50.77</v>
      </c>
      <c r="U135" s="108">
        <v>6.87</v>
      </c>
      <c r="V135" s="109">
        <v>1.6207799561186214E-2</v>
      </c>
      <c r="W135" s="110">
        <v>17.899999999999999</v>
      </c>
      <c r="X135" s="110">
        <v>3.9</v>
      </c>
      <c r="Y135" s="109">
        <v>1.65</v>
      </c>
      <c r="Z135" s="108">
        <v>90</v>
      </c>
      <c r="AA135" s="108">
        <v>48</v>
      </c>
      <c r="AB135" s="110">
        <v>0.6</v>
      </c>
      <c r="AC135" s="109">
        <v>796.07611202999999</v>
      </c>
      <c r="AD135" s="110">
        <v>0.1</v>
      </c>
      <c r="AE135" s="109">
        <v>0.50567891171469093</v>
      </c>
      <c r="AF135" s="109">
        <v>51.9</v>
      </c>
      <c r="AG135" s="108">
        <v>0</v>
      </c>
      <c r="AH135" s="108">
        <v>116</v>
      </c>
      <c r="AI135" s="108">
        <v>0</v>
      </c>
      <c r="AJ135" s="108">
        <v>0</v>
      </c>
      <c r="AK135" s="108">
        <v>17271</v>
      </c>
      <c r="AL135" s="108">
        <v>0</v>
      </c>
      <c r="AM135" s="108">
        <v>121</v>
      </c>
      <c r="AN135" s="110">
        <v>9.5</v>
      </c>
      <c r="AO135" s="110">
        <v>2.95</v>
      </c>
      <c r="AP135" s="110">
        <v>2.1</v>
      </c>
      <c r="AQ135" s="109">
        <v>3.3</v>
      </c>
      <c r="AR135" s="109">
        <v>0.32130077481269836</v>
      </c>
      <c r="AS135" s="108">
        <v>37</v>
      </c>
      <c r="AT135" s="110">
        <v>90.875439999999998</v>
      </c>
      <c r="AU135" s="109">
        <v>94.094123840332003</v>
      </c>
      <c r="AV135" s="109">
        <v>44.92</v>
      </c>
      <c r="AW135" s="109">
        <v>158.054282495466</v>
      </c>
      <c r="AX135" s="108">
        <v>12000</v>
      </c>
      <c r="AY135" s="110">
        <v>74.992289099999994</v>
      </c>
      <c r="AZ135" s="110">
        <v>94.684575699999996</v>
      </c>
      <c r="BA135" s="108">
        <v>20418.013999999999</v>
      </c>
      <c r="BB135" s="108">
        <v>3926017</v>
      </c>
      <c r="BC135" s="108">
        <v>3559408</v>
      </c>
      <c r="BD135" s="108">
        <v>74340</v>
      </c>
      <c r="BE135" s="108"/>
    </row>
    <row r="136" spans="1:57" x14ac:dyDescent="0.25">
      <c r="A136" s="133" t="s">
        <v>247</v>
      </c>
      <c r="B136" s="111" t="s">
        <v>246</v>
      </c>
      <c r="C136" s="108">
        <v>12455.987368421052</v>
      </c>
      <c r="D136" s="108">
        <v>1717.8884210526317</v>
      </c>
      <c r="E136" s="108">
        <v>20855.072</v>
      </c>
      <c r="F136" s="108">
        <v>27.666</v>
      </c>
      <c r="G136" s="108">
        <v>2094.4315000000001</v>
      </c>
      <c r="H136" s="108">
        <v>0</v>
      </c>
      <c r="I136" s="108">
        <v>7.7000000000000013E-2</v>
      </c>
      <c r="J136" s="108">
        <v>20000</v>
      </c>
      <c r="K136" s="109">
        <v>0.04</v>
      </c>
      <c r="L136" s="109">
        <v>0</v>
      </c>
      <c r="M136" s="109">
        <v>5.4111592836882202E-2</v>
      </c>
      <c r="N136" s="109">
        <v>8.5499464471655399E-3</v>
      </c>
      <c r="O136" s="108">
        <v>1</v>
      </c>
      <c r="P136" s="108">
        <v>3</v>
      </c>
      <c r="Q136" s="109">
        <v>0.4914683721747013</v>
      </c>
      <c r="R136" s="109" t="s">
        <v>443</v>
      </c>
      <c r="S136" s="108">
        <v>5551546</v>
      </c>
      <c r="T136" s="108">
        <v>664.84</v>
      </c>
      <c r="U136" s="108">
        <v>656.52</v>
      </c>
      <c r="V136" s="109">
        <v>4.4822583991114628</v>
      </c>
      <c r="W136" s="110">
        <v>61.4</v>
      </c>
      <c r="X136" s="110">
        <v>18.100000000000001</v>
      </c>
      <c r="Y136" s="109">
        <v>5.8000000000000003E-2</v>
      </c>
      <c r="Z136" s="108">
        <v>65</v>
      </c>
      <c r="AA136" s="108">
        <v>347</v>
      </c>
      <c r="AB136" s="110">
        <v>0.6</v>
      </c>
      <c r="AC136" s="109">
        <v>114.05975084000001</v>
      </c>
      <c r="AD136" s="110">
        <v>36</v>
      </c>
      <c r="AE136" s="109">
        <v>0.61739272608953422</v>
      </c>
      <c r="AF136" s="109" t="s">
        <v>443</v>
      </c>
      <c r="AG136" s="108">
        <v>35000</v>
      </c>
      <c r="AH136" s="108">
        <v>40726</v>
      </c>
      <c r="AI136" s="108">
        <v>20000</v>
      </c>
      <c r="AJ136" s="108">
        <v>7500</v>
      </c>
      <c r="AK136" s="108">
        <v>9510</v>
      </c>
      <c r="AL136" s="108">
        <v>0</v>
      </c>
      <c r="AM136" s="108">
        <v>114</v>
      </c>
      <c r="AN136" s="110">
        <v>14.2</v>
      </c>
      <c r="AO136" s="110" t="s">
        <v>443</v>
      </c>
      <c r="AP136" s="110" t="s">
        <v>443</v>
      </c>
      <c r="AQ136" s="109">
        <v>2.333333333333333</v>
      </c>
      <c r="AR136" s="109">
        <v>-0.71252423524856567</v>
      </c>
      <c r="AS136" s="108">
        <v>25</v>
      </c>
      <c r="AT136" s="110">
        <v>18.10671</v>
      </c>
      <c r="AU136" s="109">
        <v>62.881839752197301</v>
      </c>
      <c r="AV136" s="109">
        <v>9.3800000000000008</v>
      </c>
      <c r="AW136" s="109">
        <v>44.928457427313802</v>
      </c>
      <c r="AX136" s="108">
        <v>14000</v>
      </c>
      <c r="AY136" s="110">
        <v>18.924413699999999</v>
      </c>
      <c r="AZ136" s="110">
        <v>39.962569899999998</v>
      </c>
      <c r="BA136" s="108">
        <v>2818.029</v>
      </c>
      <c r="BB136" s="108">
        <v>7476108</v>
      </c>
      <c r="BC136" s="108">
        <v>6431902</v>
      </c>
      <c r="BD136" s="108">
        <v>452860</v>
      </c>
      <c r="BE136" s="108"/>
    </row>
    <row r="137" spans="1:57" x14ac:dyDescent="0.25">
      <c r="A137" s="133" t="s">
        <v>249</v>
      </c>
      <c r="B137" s="111" t="s">
        <v>248</v>
      </c>
      <c r="C137" s="108">
        <v>1.6905263157894737</v>
      </c>
      <c r="D137" s="108">
        <v>0</v>
      </c>
      <c r="E137" s="108">
        <v>25516.0265</v>
      </c>
      <c r="F137" s="108">
        <v>0</v>
      </c>
      <c r="G137" s="108">
        <v>0</v>
      </c>
      <c r="H137" s="108">
        <v>0</v>
      </c>
      <c r="I137" s="108">
        <v>0</v>
      </c>
      <c r="J137" s="108">
        <v>71115.600000000006</v>
      </c>
      <c r="K137" s="109">
        <v>0.24</v>
      </c>
      <c r="L137" s="109">
        <v>0</v>
      </c>
      <c r="M137" s="109">
        <v>4.1257116302225602E-2</v>
      </c>
      <c r="N137" s="109">
        <v>8.32486696873877E-3</v>
      </c>
      <c r="O137" s="108">
        <v>0</v>
      </c>
      <c r="P137" s="108">
        <v>3</v>
      </c>
      <c r="Q137" s="109">
        <v>0.6758514805711715</v>
      </c>
      <c r="R137" s="109" t="s">
        <v>443</v>
      </c>
      <c r="S137" s="108">
        <v>7568589</v>
      </c>
      <c r="T137" s="108">
        <v>104.41</v>
      </c>
      <c r="U137" s="108">
        <v>129.46</v>
      </c>
      <c r="V137" s="109">
        <v>0.47572534847219261</v>
      </c>
      <c r="W137" s="110">
        <v>21.9</v>
      </c>
      <c r="X137" s="110">
        <v>3.4</v>
      </c>
      <c r="Y137" s="109">
        <v>1.2270000000000001</v>
      </c>
      <c r="Z137" s="108">
        <v>90</v>
      </c>
      <c r="AA137" s="108">
        <v>44</v>
      </c>
      <c r="AB137" s="110">
        <v>0.4</v>
      </c>
      <c r="AC137" s="109">
        <v>724.33334593999996</v>
      </c>
      <c r="AD137" s="110">
        <v>0</v>
      </c>
      <c r="AE137" s="109">
        <v>0.45736831768618613</v>
      </c>
      <c r="AF137" s="109">
        <v>48.01</v>
      </c>
      <c r="AG137" s="108">
        <v>52000</v>
      </c>
      <c r="AH137" s="108">
        <v>233360</v>
      </c>
      <c r="AI137" s="108">
        <v>10025</v>
      </c>
      <c r="AJ137" s="108">
        <v>0</v>
      </c>
      <c r="AK137" s="108">
        <v>153</v>
      </c>
      <c r="AL137" s="108">
        <v>0</v>
      </c>
      <c r="AM137" s="108">
        <v>115</v>
      </c>
      <c r="AN137" s="110">
        <v>10.4</v>
      </c>
      <c r="AO137" s="110">
        <v>4.33</v>
      </c>
      <c r="AP137" s="110">
        <v>11.2</v>
      </c>
      <c r="AQ137" s="109">
        <v>3.5166666666666671</v>
      </c>
      <c r="AR137" s="109">
        <v>-0.88065069913864136</v>
      </c>
      <c r="AS137" s="108">
        <v>24</v>
      </c>
      <c r="AT137" s="110">
        <v>98.2</v>
      </c>
      <c r="AU137" s="109">
        <v>93.870918273925795</v>
      </c>
      <c r="AV137" s="109">
        <v>43</v>
      </c>
      <c r="AW137" s="109">
        <v>105.604533030992</v>
      </c>
      <c r="AX137" s="108">
        <v>74000</v>
      </c>
      <c r="AY137" s="110">
        <v>88.597886900000006</v>
      </c>
      <c r="AZ137" s="110">
        <v>97.9626734</v>
      </c>
      <c r="BA137" s="108">
        <v>8716.5259999999998</v>
      </c>
      <c r="BB137" s="108">
        <v>6917579</v>
      </c>
      <c r="BC137" s="108">
        <v>6623252</v>
      </c>
      <c r="BD137" s="108">
        <v>397300</v>
      </c>
      <c r="BE137" s="108"/>
    </row>
    <row r="138" spans="1:57" x14ac:dyDescent="0.25">
      <c r="A138" s="133" t="s">
        <v>251</v>
      </c>
      <c r="B138" s="111" t="s">
        <v>250</v>
      </c>
      <c r="C138" s="108">
        <v>62800.602105263155</v>
      </c>
      <c r="D138" s="108">
        <v>35022.311578947367</v>
      </c>
      <c r="E138" s="108">
        <v>102065.3805</v>
      </c>
      <c r="F138" s="108">
        <v>1338.896</v>
      </c>
      <c r="G138" s="108">
        <v>0</v>
      </c>
      <c r="H138" s="108">
        <v>0</v>
      </c>
      <c r="I138" s="108">
        <v>0</v>
      </c>
      <c r="J138" s="108">
        <v>132860</v>
      </c>
      <c r="K138" s="109">
        <v>0.2</v>
      </c>
      <c r="L138" s="109">
        <v>6.6666666666666666E-2</v>
      </c>
      <c r="M138" s="109">
        <v>0.20203569692791101</v>
      </c>
      <c r="N138" s="109">
        <v>2.0780001994350001E-2</v>
      </c>
      <c r="O138" s="108">
        <v>0</v>
      </c>
      <c r="P138" s="108">
        <v>3</v>
      </c>
      <c r="Q138" s="109">
        <v>0.73680454352523395</v>
      </c>
      <c r="R138" s="109">
        <v>4.3195900000000002E-2</v>
      </c>
      <c r="S138" s="108">
        <v>9595502</v>
      </c>
      <c r="T138" s="108">
        <v>393.82</v>
      </c>
      <c r="U138" s="108">
        <v>367.39</v>
      </c>
      <c r="V138" s="109">
        <v>0.19170038276142029</v>
      </c>
      <c r="W138" s="110">
        <v>16.7</v>
      </c>
      <c r="X138" s="110">
        <v>4.5</v>
      </c>
      <c r="Y138" s="109">
        <v>1.1319999999999999</v>
      </c>
      <c r="Z138" s="108">
        <v>89</v>
      </c>
      <c r="AA138" s="108">
        <v>124</v>
      </c>
      <c r="AB138" s="110">
        <v>0.3</v>
      </c>
      <c r="AC138" s="109">
        <v>626.20104163999997</v>
      </c>
      <c r="AD138" s="110">
        <v>0.1</v>
      </c>
      <c r="AE138" s="109">
        <v>0.38702438007249818</v>
      </c>
      <c r="AF138" s="109">
        <v>45.33</v>
      </c>
      <c r="AG138" s="108">
        <v>269425</v>
      </c>
      <c r="AH138" s="108">
        <v>202739</v>
      </c>
      <c r="AI138" s="108">
        <v>105941</v>
      </c>
      <c r="AJ138" s="108">
        <v>150000</v>
      </c>
      <c r="AK138" s="108">
        <v>1303</v>
      </c>
      <c r="AL138" s="108">
        <v>0</v>
      </c>
      <c r="AM138" s="108">
        <v>121</v>
      </c>
      <c r="AN138" s="110">
        <v>7.5</v>
      </c>
      <c r="AO138" s="110">
        <v>3.87</v>
      </c>
      <c r="AP138" s="110">
        <v>3.4</v>
      </c>
      <c r="AQ138" s="109">
        <v>3.55</v>
      </c>
      <c r="AR138" s="109">
        <v>-0.14240473508834839</v>
      </c>
      <c r="AS138" s="108">
        <v>38</v>
      </c>
      <c r="AT138" s="110">
        <v>91.2</v>
      </c>
      <c r="AU138" s="109">
        <v>93.841728210449205</v>
      </c>
      <c r="AV138" s="109">
        <v>40.200000000000003</v>
      </c>
      <c r="AW138" s="109">
        <v>102.915807321747</v>
      </c>
      <c r="AX138" s="108">
        <v>84000</v>
      </c>
      <c r="AY138" s="110">
        <v>76.193446199999997</v>
      </c>
      <c r="AZ138" s="110">
        <v>86.697263300000003</v>
      </c>
      <c r="BA138" s="108">
        <v>12187.361999999999</v>
      </c>
      <c r="BB138" s="108">
        <v>30769077</v>
      </c>
      <c r="BC138" s="108">
        <v>29849303</v>
      </c>
      <c r="BD138" s="108">
        <v>1280000</v>
      </c>
      <c r="BE138" s="108"/>
    </row>
    <row r="139" spans="1:57" x14ac:dyDescent="0.25">
      <c r="A139" s="133" t="s">
        <v>253</v>
      </c>
      <c r="B139" s="111" t="s">
        <v>252</v>
      </c>
      <c r="C139" s="108">
        <v>208305.1452631579</v>
      </c>
      <c r="D139" s="108">
        <v>109128.9347368421</v>
      </c>
      <c r="E139" s="108">
        <v>430586.16800000001</v>
      </c>
      <c r="F139" s="108">
        <v>2041.5719999999999</v>
      </c>
      <c r="G139" s="108">
        <v>1826775.3134999999</v>
      </c>
      <c r="H139" s="108">
        <v>1273752.9180000001</v>
      </c>
      <c r="I139" s="108">
        <v>8276.7489999999998</v>
      </c>
      <c r="J139" s="108">
        <v>114171.28</v>
      </c>
      <c r="K139" s="109">
        <v>0.16</v>
      </c>
      <c r="L139" s="109">
        <v>0</v>
      </c>
      <c r="M139" s="109">
        <v>0.73948580800806496</v>
      </c>
      <c r="N139" s="109">
        <v>0.45091206791047</v>
      </c>
      <c r="O139" s="108">
        <v>0</v>
      </c>
      <c r="P139" s="108">
        <v>4</v>
      </c>
      <c r="Q139" s="109">
        <v>0.65952995913098844</v>
      </c>
      <c r="R139" s="109">
        <v>3.7695800000000002E-2</v>
      </c>
      <c r="S139" s="108">
        <v>1028815033</v>
      </c>
      <c r="T139" s="108">
        <v>5.14</v>
      </c>
      <c r="U139" s="108">
        <v>190.03</v>
      </c>
      <c r="V139" s="109">
        <v>5.8234863334617609E-2</v>
      </c>
      <c r="W139" s="110">
        <v>29.9</v>
      </c>
      <c r="X139" s="110">
        <v>20.7</v>
      </c>
      <c r="Y139" s="109" t="s">
        <v>443</v>
      </c>
      <c r="Z139" s="108">
        <v>88</v>
      </c>
      <c r="AA139" s="108">
        <v>292</v>
      </c>
      <c r="AB139" s="110">
        <v>0.1</v>
      </c>
      <c r="AC139" s="109">
        <v>287.32536467</v>
      </c>
      <c r="AD139" s="110">
        <v>0.1</v>
      </c>
      <c r="AE139" s="109">
        <v>0.40586855594111959</v>
      </c>
      <c r="AF139" s="109">
        <v>43.03</v>
      </c>
      <c r="AG139" s="108">
        <v>5112101</v>
      </c>
      <c r="AH139" s="108">
        <v>13274658</v>
      </c>
      <c r="AI139" s="108">
        <v>245038</v>
      </c>
      <c r="AJ139" s="108">
        <v>119000</v>
      </c>
      <c r="AK139" s="108">
        <v>222</v>
      </c>
      <c r="AL139" s="108">
        <v>0</v>
      </c>
      <c r="AM139" s="108">
        <v>119</v>
      </c>
      <c r="AN139" s="110">
        <v>13.5</v>
      </c>
      <c r="AO139" s="110">
        <v>6.84</v>
      </c>
      <c r="AP139" s="110">
        <v>2.6</v>
      </c>
      <c r="AQ139" s="109">
        <v>3.6166666666666671</v>
      </c>
      <c r="AR139" s="109">
        <v>5.9292584657669067E-2</v>
      </c>
      <c r="AS139" s="108">
        <v>38</v>
      </c>
      <c r="AT139" s="110">
        <v>87.5</v>
      </c>
      <c r="AU139" s="109">
        <v>95.420097351074205</v>
      </c>
      <c r="AV139" s="109">
        <v>39.69</v>
      </c>
      <c r="AW139" s="109">
        <v>111.218723380687</v>
      </c>
      <c r="AX139" s="108">
        <v>150000</v>
      </c>
      <c r="AY139" s="110">
        <v>73.934905000000001</v>
      </c>
      <c r="AZ139" s="110">
        <v>91.791846899999996</v>
      </c>
      <c r="BA139" s="108">
        <v>7348.06</v>
      </c>
      <c r="BB139" s="108">
        <v>100096496</v>
      </c>
      <c r="BC139" s="108">
        <v>105720644</v>
      </c>
      <c r="BD139" s="108">
        <v>298170</v>
      </c>
      <c r="BE139" s="108"/>
    </row>
    <row r="140" spans="1:57" x14ac:dyDescent="0.25">
      <c r="A140" s="133" t="s">
        <v>255</v>
      </c>
      <c r="B140" s="111" t="s">
        <v>254</v>
      </c>
      <c r="C140" s="108">
        <v>2720.3726315789472</v>
      </c>
      <c r="D140" s="108">
        <v>0</v>
      </c>
      <c r="E140" s="108">
        <v>128372.50500000002</v>
      </c>
      <c r="F140" s="108">
        <v>0</v>
      </c>
      <c r="G140" s="108">
        <v>0</v>
      </c>
      <c r="H140" s="108">
        <v>0</v>
      </c>
      <c r="I140" s="108">
        <v>0</v>
      </c>
      <c r="J140" s="108">
        <v>0</v>
      </c>
      <c r="K140" s="109">
        <v>0</v>
      </c>
      <c r="L140" s="109">
        <v>3.3333333333333333E-2</v>
      </c>
      <c r="M140" s="109">
        <v>4.7861718717103603E-2</v>
      </c>
      <c r="N140" s="109">
        <v>3.89054250284862E-2</v>
      </c>
      <c r="O140" s="108">
        <v>0</v>
      </c>
      <c r="P140" s="108">
        <v>0</v>
      </c>
      <c r="Q140" s="109">
        <v>0.83421768308744881</v>
      </c>
      <c r="R140" s="109" t="s">
        <v>443</v>
      </c>
      <c r="S140" s="108">
        <v>0</v>
      </c>
      <c r="T140" s="108">
        <v>0</v>
      </c>
      <c r="U140" s="108">
        <v>0</v>
      </c>
      <c r="V140" s="109">
        <v>0</v>
      </c>
      <c r="W140" s="110">
        <v>5.2</v>
      </c>
      <c r="X140" s="110" t="s">
        <v>443</v>
      </c>
      <c r="Y140" s="109">
        <v>2.2189999999999999</v>
      </c>
      <c r="Z140" s="108">
        <v>98</v>
      </c>
      <c r="AA140" s="108">
        <v>22</v>
      </c>
      <c r="AB140" s="110">
        <v>0.1</v>
      </c>
      <c r="AC140" s="109">
        <v>1550.7158410300001</v>
      </c>
      <c r="AD140" s="110" t="s">
        <v>443</v>
      </c>
      <c r="AE140" s="109">
        <v>0.13862435238238424</v>
      </c>
      <c r="AF140" s="109">
        <v>32.78</v>
      </c>
      <c r="AG140" s="108">
        <v>0</v>
      </c>
      <c r="AH140" s="108">
        <v>0</v>
      </c>
      <c r="AI140" s="108">
        <v>0</v>
      </c>
      <c r="AJ140" s="108">
        <v>0</v>
      </c>
      <c r="AK140" s="108">
        <v>15741</v>
      </c>
      <c r="AL140" s="108">
        <v>0</v>
      </c>
      <c r="AM140" s="108">
        <v>139</v>
      </c>
      <c r="AN140" s="110">
        <v>4.9000000000000004</v>
      </c>
      <c r="AO140" s="110">
        <v>2.65</v>
      </c>
      <c r="AP140" s="110">
        <v>7</v>
      </c>
      <c r="AQ140" s="109">
        <v>3.2833333333333328</v>
      </c>
      <c r="AR140" s="109">
        <v>0.70816975831985474</v>
      </c>
      <c r="AS140" s="108">
        <v>61</v>
      </c>
      <c r="AT140" s="110">
        <v>100</v>
      </c>
      <c r="AU140" s="109">
        <v>99.747627258300795</v>
      </c>
      <c r="AV140" s="109">
        <v>66.599999999999994</v>
      </c>
      <c r="AW140" s="109">
        <v>156.449373312148</v>
      </c>
      <c r="AX140" s="108">
        <v>610000</v>
      </c>
      <c r="AY140" s="110">
        <v>97.210426999999996</v>
      </c>
      <c r="AZ140" s="110">
        <v>98.346251199999998</v>
      </c>
      <c r="BA140" s="108">
        <v>26210.055</v>
      </c>
      <c r="BB140" s="108">
        <v>37995529</v>
      </c>
      <c r="BC140" s="108">
        <v>38383809</v>
      </c>
      <c r="BD140" s="108">
        <v>304150</v>
      </c>
      <c r="BE140" s="108"/>
    </row>
    <row r="141" spans="1:57" x14ac:dyDescent="0.25">
      <c r="A141" s="133" t="s">
        <v>257</v>
      </c>
      <c r="B141" s="111" t="s">
        <v>256</v>
      </c>
      <c r="C141" s="108">
        <v>21100.395789473685</v>
      </c>
      <c r="D141" s="108">
        <v>0</v>
      </c>
      <c r="E141" s="108">
        <v>14610.589500000002</v>
      </c>
      <c r="F141" s="108">
        <v>43.067999999999998</v>
      </c>
      <c r="G141" s="108">
        <v>490.26400000000001</v>
      </c>
      <c r="H141" s="108">
        <v>0</v>
      </c>
      <c r="I141" s="108">
        <v>0</v>
      </c>
      <c r="J141" s="108">
        <v>0</v>
      </c>
      <c r="K141" s="109">
        <v>0.08</v>
      </c>
      <c r="L141" s="109">
        <v>6.6666666666666666E-2</v>
      </c>
      <c r="M141" s="109">
        <v>1.03574025361007E-2</v>
      </c>
      <c r="N141" s="109">
        <v>1.00184100640494E-2</v>
      </c>
      <c r="O141" s="108">
        <v>0</v>
      </c>
      <c r="P141" s="108">
        <v>0</v>
      </c>
      <c r="Q141" s="109">
        <v>0.82232943763075006</v>
      </c>
      <c r="R141" s="109" t="s">
        <v>443</v>
      </c>
      <c r="S141" s="108">
        <v>0</v>
      </c>
      <c r="T141" s="108">
        <v>0</v>
      </c>
      <c r="U141" s="108">
        <v>0</v>
      </c>
      <c r="V141" s="109">
        <v>0</v>
      </c>
      <c r="W141" s="110">
        <v>3.8</v>
      </c>
      <c r="X141" s="110" t="s">
        <v>443</v>
      </c>
      <c r="Y141" s="109">
        <v>4.0999999999999996</v>
      </c>
      <c r="Z141" s="108">
        <v>98</v>
      </c>
      <c r="AA141" s="108">
        <v>26</v>
      </c>
      <c r="AB141" s="110">
        <v>0.7</v>
      </c>
      <c r="AC141" s="109">
        <v>2507.7941362400002</v>
      </c>
      <c r="AD141" s="110" t="s">
        <v>443</v>
      </c>
      <c r="AE141" s="109">
        <v>0.11598637500344999</v>
      </c>
      <c r="AF141" s="109" t="s">
        <v>443</v>
      </c>
      <c r="AG141" s="108">
        <v>0</v>
      </c>
      <c r="AH141" s="108">
        <v>54</v>
      </c>
      <c r="AI141" s="108">
        <v>0</v>
      </c>
      <c r="AJ141" s="108">
        <v>0</v>
      </c>
      <c r="AK141" s="108">
        <v>699</v>
      </c>
      <c r="AL141" s="108">
        <v>0</v>
      </c>
      <c r="AM141" s="108">
        <v>132</v>
      </c>
      <c r="AN141" s="110">
        <v>4.9000000000000004</v>
      </c>
      <c r="AO141" s="110">
        <v>2.4700000000000002</v>
      </c>
      <c r="AP141" s="110">
        <v>9</v>
      </c>
      <c r="AQ141" s="109">
        <v>3.95</v>
      </c>
      <c r="AR141" s="109">
        <v>1.227469801902771</v>
      </c>
      <c r="AS141" s="108">
        <v>63</v>
      </c>
      <c r="AT141" s="110">
        <v>100</v>
      </c>
      <c r="AU141" s="109">
        <v>94.47705078125</v>
      </c>
      <c r="AV141" s="109">
        <v>64.59</v>
      </c>
      <c r="AW141" s="109">
        <v>111.79626898531799</v>
      </c>
      <c r="AX141" s="108">
        <v>160000</v>
      </c>
      <c r="AY141" s="110">
        <v>99.669039100000006</v>
      </c>
      <c r="AZ141" s="110">
        <v>100</v>
      </c>
      <c r="BA141" s="108">
        <v>27624.226999999999</v>
      </c>
      <c r="BB141" s="108">
        <v>10397393</v>
      </c>
      <c r="BC141" s="108">
        <v>10799270</v>
      </c>
      <c r="BD141" s="108">
        <v>91470</v>
      </c>
      <c r="BE141" s="108"/>
    </row>
    <row r="142" spans="1:57" x14ac:dyDescent="0.25">
      <c r="A142" s="133" t="s">
        <v>259</v>
      </c>
      <c r="B142" s="111" t="s">
        <v>258</v>
      </c>
      <c r="C142" s="108">
        <v>32.149473684210527</v>
      </c>
      <c r="D142" s="108">
        <v>0</v>
      </c>
      <c r="E142" s="108">
        <v>5.5340000000000007</v>
      </c>
      <c r="F142" s="108">
        <v>2E-3</v>
      </c>
      <c r="G142" s="108">
        <v>0</v>
      </c>
      <c r="H142" s="108">
        <v>0</v>
      </c>
      <c r="I142" s="108">
        <v>0</v>
      </c>
      <c r="J142" s="108">
        <v>0</v>
      </c>
      <c r="K142" s="109">
        <v>0</v>
      </c>
      <c r="L142" s="109">
        <v>0.2</v>
      </c>
      <c r="M142" s="109">
        <v>1.6054716013848901E-2</v>
      </c>
      <c r="N142" s="109">
        <v>8.8252389924521404E-3</v>
      </c>
      <c r="O142" s="108">
        <v>0</v>
      </c>
      <c r="P142" s="108">
        <v>0</v>
      </c>
      <c r="Q142" s="109">
        <v>0.8507426727077313</v>
      </c>
      <c r="R142" s="109" t="s">
        <v>443</v>
      </c>
      <c r="S142" s="108">
        <v>0</v>
      </c>
      <c r="T142" s="108">
        <v>0</v>
      </c>
      <c r="U142" s="108">
        <v>0</v>
      </c>
      <c r="V142" s="109">
        <v>0</v>
      </c>
      <c r="W142" s="110">
        <v>8.1999999999999993</v>
      </c>
      <c r="X142" s="110" t="s">
        <v>443</v>
      </c>
      <c r="Y142" s="109">
        <v>7.7389999999999999</v>
      </c>
      <c r="Z142" s="108">
        <v>99</v>
      </c>
      <c r="AA142" s="108">
        <v>40</v>
      </c>
      <c r="AB142" s="110" t="s">
        <v>443</v>
      </c>
      <c r="AC142" s="109">
        <v>2882.33261769</v>
      </c>
      <c r="AD142" s="110" t="s">
        <v>443</v>
      </c>
      <c r="AE142" s="109">
        <v>0.52410705759337128</v>
      </c>
      <c r="AF142" s="109" t="s">
        <v>443</v>
      </c>
      <c r="AG142" s="108">
        <v>0</v>
      </c>
      <c r="AH142" s="108">
        <v>0</v>
      </c>
      <c r="AI142" s="108">
        <v>0</v>
      </c>
      <c r="AJ142" s="108">
        <v>0</v>
      </c>
      <c r="AK142" s="108">
        <v>133</v>
      </c>
      <c r="AL142" s="108">
        <v>0</v>
      </c>
      <c r="AM142" s="108">
        <v>132</v>
      </c>
      <c r="AN142" s="110">
        <v>4.9000000000000004</v>
      </c>
      <c r="AO142" s="110">
        <v>1.75</v>
      </c>
      <c r="AP142" s="110">
        <v>6.3</v>
      </c>
      <c r="AQ142" s="109">
        <v>3.1333333333333333</v>
      </c>
      <c r="AR142" s="109">
        <v>1.0707777738571167</v>
      </c>
      <c r="AS142" s="108">
        <v>69</v>
      </c>
      <c r="AT142" s="110">
        <v>97.697829999999996</v>
      </c>
      <c r="AU142" s="109">
        <v>96.678596496582003</v>
      </c>
      <c r="AV142" s="109">
        <v>91.49</v>
      </c>
      <c r="AW142" s="109">
        <v>145.76474613698201</v>
      </c>
      <c r="AX142" s="108">
        <v>11000</v>
      </c>
      <c r="AY142" s="110">
        <v>98.018420399999997</v>
      </c>
      <c r="AZ142" s="110">
        <v>100</v>
      </c>
      <c r="BA142" s="108">
        <v>143532.446</v>
      </c>
      <c r="BB142" s="108">
        <v>2267916</v>
      </c>
      <c r="BC142" s="108">
        <v>2042444</v>
      </c>
      <c r="BD142" s="108">
        <v>11610</v>
      </c>
      <c r="BE142" s="108"/>
    </row>
    <row r="143" spans="1:57" x14ac:dyDescent="0.25">
      <c r="A143" s="133" t="s">
        <v>261</v>
      </c>
      <c r="B143" s="111" t="s">
        <v>260</v>
      </c>
      <c r="C143" s="108">
        <v>42958.216842105263</v>
      </c>
      <c r="D143" s="108">
        <v>2628.5663157894737</v>
      </c>
      <c r="E143" s="108">
        <v>113719.84950000001</v>
      </c>
      <c r="F143" s="108">
        <v>0</v>
      </c>
      <c r="G143" s="108">
        <v>0</v>
      </c>
      <c r="H143" s="108">
        <v>0</v>
      </c>
      <c r="I143" s="108">
        <v>0</v>
      </c>
      <c r="J143" s="108">
        <v>0</v>
      </c>
      <c r="K143" s="109">
        <v>0.04</v>
      </c>
      <c r="L143" s="109">
        <v>0.13333333333333333</v>
      </c>
      <c r="M143" s="109">
        <v>0.193433321729129</v>
      </c>
      <c r="N143" s="109">
        <v>0.180567422598234</v>
      </c>
      <c r="O143" s="108">
        <v>2</v>
      </c>
      <c r="P143" s="108">
        <v>1</v>
      </c>
      <c r="Q143" s="109">
        <v>0.78452751498691853</v>
      </c>
      <c r="R143" s="109" t="s">
        <v>443</v>
      </c>
      <c r="S143" s="108">
        <v>122799</v>
      </c>
      <c r="T143" s="108">
        <v>0</v>
      </c>
      <c r="U143" s="108">
        <v>0</v>
      </c>
      <c r="V143" s="109">
        <v>0</v>
      </c>
      <c r="W143" s="110">
        <v>12</v>
      </c>
      <c r="X143" s="110">
        <v>3.5</v>
      </c>
      <c r="Y143" s="109">
        <v>2.448</v>
      </c>
      <c r="Z143" s="108">
        <v>89</v>
      </c>
      <c r="AA143" s="108">
        <v>87</v>
      </c>
      <c r="AB143" s="110">
        <v>0.1</v>
      </c>
      <c r="AC143" s="109">
        <v>988.16159401000004</v>
      </c>
      <c r="AD143" s="110" t="s">
        <v>443</v>
      </c>
      <c r="AE143" s="109">
        <v>0.31995324736861053</v>
      </c>
      <c r="AF143" s="109">
        <v>27.33</v>
      </c>
      <c r="AG143" s="108">
        <v>559</v>
      </c>
      <c r="AH143" s="108">
        <v>525</v>
      </c>
      <c r="AI143" s="108">
        <v>0</v>
      </c>
      <c r="AJ143" s="108">
        <v>0</v>
      </c>
      <c r="AK143" s="108">
        <v>2182</v>
      </c>
      <c r="AL143" s="108">
        <v>0</v>
      </c>
      <c r="AM143" s="108">
        <v>137</v>
      </c>
      <c r="AN143" s="110">
        <v>4.9000000000000004</v>
      </c>
      <c r="AO143" s="110">
        <v>3.7</v>
      </c>
      <c r="AP143" s="110">
        <v>4.3</v>
      </c>
      <c r="AQ143" s="109">
        <v>3.5</v>
      </c>
      <c r="AR143" s="109">
        <v>-7.3048219084739685E-2</v>
      </c>
      <c r="AS143" s="108">
        <v>43</v>
      </c>
      <c r="AT143" s="110">
        <v>100</v>
      </c>
      <c r="AU143" s="109">
        <v>98.604286193847699</v>
      </c>
      <c r="AV143" s="109">
        <v>54.08</v>
      </c>
      <c r="AW143" s="109">
        <v>105.914150019538</v>
      </c>
      <c r="AX143" s="108">
        <v>200000</v>
      </c>
      <c r="AY143" s="110">
        <v>79.076551499999994</v>
      </c>
      <c r="AZ143" s="110">
        <v>100</v>
      </c>
      <c r="BA143" s="108">
        <v>20526.448</v>
      </c>
      <c r="BB143" s="108">
        <v>19910995</v>
      </c>
      <c r="BC143" s="108">
        <v>21790479</v>
      </c>
      <c r="BD143" s="108">
        <v>230160</v>
      </c>
      <c r="BE143" s="108"/>
    </row>
    <row r="144" spans="1:57" x14ac:dyDescent="0.25">
      <c r="A144" s="133" t="s">
        <v>377</v>
      </c>
      <c r="B144" s="111" t="s">
        <v>262</v>
      </c>
      <c r="C144" s="108">
        <v>35503.330526315789</v>
      </c>
      <c r="D144" s="108">
        <v>8743.5073684210529</v>
      </c>
      <c r="E144" s="108">
        <v>760319.02450000006</v>
      </c>
      <c r="F144" s="108">
        <v>28.608000000000001</v>
      </c>
      <c r="G144" s="108">
        <v>19224.2935</v>
      </c>
      <c r="H144" s="108">
        <v>595.00549999999998</v>
      </c>
      <c r="I144" s="108">
        <v>19.53</v>
      </c>
      <c r="J144" s="108">
        <v>40000</v>
      </c>
      <c r="K144" s="109">
        <v>0.2</v>
      </c>
      <c r="L144" s="109">
        <v>3.3333333333333333E-2</v>
      </c>
      <c r="M144" s="109">
        <v>0.37172441895315</v>
      </c>
      <c r="N144" s="109">
        <v>0.50853137645717805</v>
      </c>
      <c r="O144" s="108">
        <v>2</v>
      </c>
      <c r="P144" s="108">
        <v>4</v>
      </c>
      <c r="Q144" s="109">
        <v>0.7783028052256622</v>
      </c>
      <c r="R144" s="109" t="s">
        <v>443</v>
      </c>
      <c r="S144" s="108">
        <v>5321784</v>
      </c>
      <c r="T144" s="108">
        <v>0</v>
      </c>
      <c r="U144" s="108">
        <v>0</v>
      </c>
      <c r="V144" s="109">
        <v>0</v>
      </c>
      <c r="W144" s="110">
        <v>10.1</v>
      </c>
      <c r="X144" s="110" t="s">
        <v>443</v>
      </c>
      <c r="Y144" s="109">
        <v>4.3089000000000004</v>
      </c>
      <c r="Z144" s="108">
        <v>98</v>
      </c>
      <c r="AA144" s="108">
        <v>89</v>
      </c>
      <c r="AB144" s="110">
        <v>1.1000000000000001</v>
      </c>
      <c r="AC144" s="109">
        <v>1586.5640261000001</v>
      </c>
      <c r="AD144" s="110" t="s">
        <v>443</v>
      </c>
      <c r="AE144" s="109">
        <v>0.31394720528482922</v>
      </c>
      <c r="AF144" s="109">
        <v>39.69</v>
      </c>
      <c r="AG144" s="108">
        <v>9000</v>
      </c>
      <c r="AH144" s="108">
        <v>24545</v>
      </c>
      <c r="AI144" s="108">
        <v>9900</v>
      </c>
      <c r="AJ144" s="108">
        <v>25378</v>
      </c>
      <c r="AK144" s="108">
        <v>235750</v>
      </c>
      <c r="AL144" s="108">
        <v>14</v>
      </c>
      <c r="AM144" s="108">
        <v>136</v>
      </c>
      <c r="AN144" s="110">
        <v>4.9000000000000004</v>
      </c>
      <c r="AO144" s="110">
        <v>4.3</v>
      </c>
      <c r="AP144" s="110">
        <v>5.2</v>
      </c>
      <c r="AQ144" s="109" t="s">
        <v>443</v>
      </c>
      <c r="AR144" s="109">
        <v>-0.36124679446220398</v>
      </c>
      <c r="AS144" s="108">
        <v>27</v>
      </c>
      <c r="AT144" s="110">
        <v>100</v>
      </c>
      <c r="AU144" s="109">
        <v>99.684265136718807</v>
      </c>
      <c r="AV144" s="109">
        <v>70.52</v>
      </c>
      <c r="AW144" s="109">
        <v>155.14423902447899</v>
      </c>
      <c r="AX144" s="108">
        <v>1900000</v>
      </c>
      <c r="AY144" s="110">
        <v>72.224308699999995</v>
      </c>
      <c r="AZ144" s="110">
        <v>96.939147899999995</v>
      </c>
      <c r="BA144" s="108">
        <v>24066.822</v>
      </c>
      <c r="BB144" s="108">
        <v>143819569</v>
      </c>
      <c r="BC144" s="108">
        <v>142500482</v>
      </c>
      <c r="BD144" s="108">
        <v>16376870</v>
      </c>
      <c r="BE144" s="108"/>
    </row>
    <row r="145" spans="1:57" x14ac:dyDescent="0.25">
      <c r="A145" s="133" t="s">
        <v>264</v>
      </c>
      <c r="B145" s="111" t="s">
        <v>263</v>
      </c>
      <c r="C145" s="108">
        <v>12313.68</v>
      </c>
      <c r="D145" s="108">
        <v>0</v>
      </c>
      <c r="E145" s="108">
        <v>30284.5075</v>
      </c>
      <c r="F145" s="108">
        <v>0</v>
      </c>
      <c r="G145" s="108">
        <v>0</v>
      </c>
      <c r="H145" s="108">
        <v>0</v>
      </c>
      <c r="I145" s="108">
        <v>0</v>
      </c>
      <c r="J145" s="108">
        <v>81461.8</v>
      </c>
      <c r="K145" s="109">
        <v>0.16</v>
      </c>
      <c r="L145" s="109">
        <v>6.6666666666666666E-2</v>
      </c>
      <c r="M145" s="109">
        <v>0.135520505195345</v>
      </c>
      <c r="N145" s="109">
        <v>7.7425027970472807E-2</v>
      </c>
      <c r="O145" s="108">
        <v>3</v>
      </c>
      <c r="P145" s="108">
        <v>0</v>
      </c>
      <c r="Q145" s="109">
        <v>0.50572311928396541</v>
      </c>
      <c r="R145" s="109">
        <v>0.3515913</v>
      </c>
      <c r="S145" s="108">
        <v>75458760</v>
      </c>
      <c r="T145" s="108">
        <v>878.99</v>
      </c>
      <c r="U145" s="108">
        <v>1083.1500000000001</v>
      </c>
      <c r="V145" s="109">
        <v>14.634386559765542</v>
      </c>
      <c r="W145" s="110">
        <v>52</v>
      </c>
      <c r="X145" s="110">
        <v>11.7</v>
      </c>
      <c r="Y145" s="109">
        <v>5.6000000000000001E-2</v>
      </c>
      <c r="Z145" s="108">
        <v>98</v>
      </c>
      <c r="AA145" s="108">
        <v>69</v>
      </c>
      <c r="AB145" s="110">
        <v>2.9</v>
      </c>
      <c r="AC145" s="109">
        <v>161.75970749000001</v>
      </c>
      <c r="AD145" s="110">
        <v>40</v>
      </c>
      <c r="AE145" s="109">
        <v>0.41004598182594243</v>
      </c>
      <c r="AF145" s="109">
        <v>50.82</v>
      </c>
      <c r="AG145" s="108">
        <v>0</v>
      </c>
      <c r="AH145" s="108">
        <v>0</v>
      </c>
      <c r="AI145" s="108">
        <v>3431</v>
      </c>
      <c r="AJ145" s="108">
        <v>0</v>
      </c>
      <c r="AK145" s="108">
        <v>73820</v>
      </c>
      <c r="AL145" s="108">
        <v>5787</v>
      </c>
      <c r="AM145" s="108">
        <v>105</v>
      </c>
      <c r="AN145" s="110">
        <v>31.6</v>
      </c>
      <c r="AO145" s="110">
        <v>8.6199999999999992</v>
      </c>
      <c r="AP145" s="110">
        <v>10.5</v>
      </c>
      <c r="AQ145" s="109">
        <v>3.8</v>
      </c>
      <c r="AR145" s="109">
        <v>-5.2136623708065599E-5</v>
      </c>
      <c r="AS145" s="108">
        <v>49</v>
      </c>
      <c r="AT145" s="110">
        <v>18</v>
      </c>
      <c r="AU145" s="109">
        <v>65.852272033691406</v>
      </c>
      <c r="AV145" s="109">
        <v>10.6</v>
      </c>
      <c r="AW145" s="109">
        <v>64.024691139680499</v>
      </c>
      <c r="AX145" s="108">
        <v>8100</v>
      </c>
      <c r="AY145" s="110">
        <v>61.644817500000002</v>
      </c>
      <c r="AZ145" s="110">
        <v>76.129628199999999</v>
      </c>
      <c r="BA145" s="108">
        <v>1784.45</v>
      </c>
      <c r="BB145" s="108">
        <v>12100049</v>
      </c>
      <c r="BC145" s="108">
        <v>12012589</v>
      </c>
      <c r="BD145" s="108">
        <v>24670</v>
      </c>
      <c r="BE145" s="108"/>
    </row>
    <row r="146" spans="1:57" x14ac:dyDescent="0.25">
      <c r="A146" s="133" t="s">
        <v>266</v>
      </c>
      <c r="B146" s="111" t="s">
        <v>265</v>
      </c>
      <c r="C146" s="108">
        <v>105.04842105263158</v>
      </c>
      <c r="D146" s="108">
        <v>0</v>
      </c>
      <c r="E146" s="108" t="s">
        <v>443</v>
      </c>
      <c r="F146" s="108">
        <v>0</v>
      </c>
      <c r="G146" s="108">
        <v>971.54600000000005</v>
      </c>
      <c r="H146" s="108">
        <v>306.80400000000003</v>
      </c>
      <c r="I146" s="108">
        <v>0.22</v>
      </c>
      <c r="J146" s="108">
        <v>0</v>
      </c>
      <c r="K146" s="109">
        <v>0</v>
      </c>
      <c r="L146" s="109">
        <v>0.3</v>
      </c>
      <c r="M146" s="109">
        <v>5.0816409121743104E-4</v>
      </c>
      <c r="N146" s="109">
        <v>1.92361594156185E-4</v>
      </c>
      <c r="O146" s="108">
        <v>0</v>
      </c>
      <c r="P146" s="108">
        <v>0</v>
      </c>
      <c r="Q146" s="109">
        <v>0.74972633052711513</v>
      </c>
      <c r="R146" s="109" t="s">
        <v>443</v>
      </c>
      <c r="S146" s="108">
        <v>0</v>
      </c>
      <c r="T146" s="108">
        <v>21.91</v>
      </c>
      <c r="U146" s="108">
        <v>29.32</v>
      </c>
      <c r="V146" s="109">
        <v>3.9007334200721422</v>
      </c>
      <c r="W146" s="110">
        <v>10.199999999999999</v>
      </c>
      <c r="X146" s="110" t="s">
        <v>443</v>
      </c>
      <c r="Y146" s="109" t="s">
        <v>443</v>
      </c>
      <c r="Z146" s="108">
        <v>93</v>
      </c>
      <c r="AA146" s="108">
        <v>0</v>
      </c>
      <c r="AB146" s="110" t="s">
        <v>443</v>
      </c>
      <c r="AC146" s="109">
        <v>1332.31857453</v>
      </c>
      <c r="AD146" s="110" t="s">
        <v>443</v>
      </c>
      <c r="AE146" s="109" t="s">
        <v>443</v>
      </c>
      <c r="AF146" s="109" t="s">
        <v>443</v>
      </c>
      <c r="AG146" s="108">
        <v>0</v>
      </c>
      <c r="AH146" s="108">
        <v>0</v>
      </c>
      <c r="AI146" s="108">
        <v>0</v>
      </c>
      <c r="AJ146" s="108">
        <v>0</v>
      </c>
      <c r="AK146" s="108">
        <v>1</v>
      </c>
      <c r="AL146" s="108">
        <v>0</v>
      </c>
      <c r="AM146" s="108">
        <v>121</v>
      </c>
      <c r="AN146" s="110">
        <v>6.2</v>
      </c>
      <c r="AO146" s="110">
        <v>2.86</v>
      </c>
      <c r="AP146" s="110" t="s">
        <v>443</v>
      </c>
      <c r="AQ146" s="109">
        <v>3.4</v>
      </c>
      <c r="AR146" s="109">
        <v>0.9003409743309021</v>
      </c>
      <c r="AS146" s="108" t="s">
        <v>443</v>
      </c>
      <c r="AT146" s="110">
        <v>90.875439999999998</v>
      </c>
      <c r="AU146" s="109" t="s">
        <v>443</v>
      </c>
      <c r="AV146" s="109">
        <v>65.400000000000006</v>
      </c>
      <c r="AW146" s="109">
        <v>139.80908576539099</v>
      </c>
      <c r="AX146" s="108">
        <v>430</v>
      </c>
      <c r="AY146" s="110">
        <v>87.3</v>
      </c>
      <c r="AZ146" s="110">
        <v>98.296609399999994</v>
      </c>
      <c r="BA146" s="108">
        <v>21585.492999999999</v>
      </c>
      <c r="BB146" s="108">
        <v>54789</v>
      </c>
      <c r="BC146" s="108">
        <v>51134</v>
      </c>
      <c r="BD146" s="108">
        <v>260</v>
      </c>
      <c r="BE146" s="108"/>
    </row>
    <row r="147" spans="1:57" x14ac:dyDescent="0.25">
      <c r="A147" s="133" t="s">
        <v>268</v>
      </c>
      <c r="B147" s="111" t="s">
        <v>267</v>
      </c>
      <c r="C147" s="108">
        <v>338.40210526315792</v>
      </c>
      <c r="D147" s="108">
        <v>0</v>
      </c>
      <c r="E147" s="108" t="s">
        <v>443</v>
      </c>
      <c r="F147" s="108">
        <v>0</v>
      </c>
      <c r="G147" s="108">
        <v>2278.9339999999997</v>
      </c>
      <c r="H147" s="108">
        <v>325.56200000000001</v>
      </c>
      <c r="I147" s="108">
        <v>8.9610000000000003</v>
      </c>
      <c r="J147" s="108">
        <v>0</v>
      </c>
      <c r="K147" s="109">
        <v>0.04</v>
      </c>
      <c r="L147" s="109">
        <v>3.3333333333333333E-2</v>
      </c>
      <c r="M147" s="109">
        <v>2.20668309721345E-3</v>
      </c>
      <c r="N147" s="109">
        <v>6.7006245037705598E-4</v>
      </c>
      <c r="O147" s="108">
        <v>0</v>
      </c>
      <c r="P147" s="108">
        <v>0</v>
      </c>
      <c r="Q147" s="109">
        <v>0.71410613922322197</v>
      </c>
      <c r="R147" s="109" t="s">
        <v>443</v>
      </c>
      <c r="S147" s="108">
        <v>78054</v>
      </c>
      <c r="T147" s="108">
        <v>26.84</v>
      </c>
      <c r="U147" s="108">
        <v>24.32</v>
      </c>
      <c r="V147" s="109">
        <v>1.8560324389607172</v>
      </c>
      <c r="W147" s="110">
        <v>14.5</v>
      </c>
      <c r="X147" s="110" t="s">
        <v>443</v>
      </c>
      <c r="Y147" s="109">
        <v>0.108</v>
      </c>
      <c r="Z147" s="108">
        <v>99</v>
      </c>
      <c r="AA147" s="108">
        <v>5.7</v>
      </c>
      <c r="AB147" s="110" t="s">
        <v>443</v>
      </c>
      <c r="AC147" s="109">
        <v>897.63924688999998</v>
      </c>
      <c r="AD147" s="110" t="s">
        <v>443</v>
      </c>
      <c r="AE147" s="109" t="s">
        <v>443</v>
      </c>
      <c r="AF147" s="109" t="s">
        <v>443</v>
      </c>
      <c r="AG147" s="108">
        <v>0</v>
      </c>
      <c r="AH147" s="108">
        <v>0</v>
      </c>
      <c r="AI147" s="108">
        <v>0</v>
      </c>
      <c r="AJ147" s="108">
        <v>0</v>
      </c>
      <c r="AK147" s="108">
        <v>3</v>
      </c>
      <c r="AL147" s="108">
        <v>0</v>
      </c>
      <c r="AM147" s="108">
        <v>121</v>
      </c>
      <c r="AN147" s="110">
        <v>6.2</v>
      </c>
      <c r="AO147" s="110">
        <v>3.44</v>
      </c>
      <c r="AP147" s="110">
        <v>12.3</v>
      </c>
      <c r="AQ147" s="109">
        <v>2.916666666666667</v>
      </c>
      <c r="AR147" s="109">
        <v>0.96504664421081543</v>
      </c>
      <c r="AS147" s="108">
        <v>71</v>
      </c>
      <c r="AT147" s="110">
        <v>90.875439999999998</v>
      </c>
      <c r="AU147" s="109" t="s">
        <v>443</v>
      </c>
      <c r="AV147" s="109">
        <v>51</v>
      </c>
      <c r="AW147" s="109">
        <v>102.588808156952</v>
      </c>
      <c r="AX147" s="108">
        <v>690</v>
      </c>
      <c r="AY147" s="110">
        <v>90.541643899999997</v>
      </c>
      <c r="AZ147" s="110">
        <v>96.330101600000006</v>
      </c>
      <c r="BA147" s="108">
        <v>11832.005999999999</v>
      </c>
      <c r="BB147" s="108">
        <v>183598</v>
      </c>
      <c r="BC147" s="108">
        <v>162781</v>
      </c>
      <c r="BD147" s="108">
        <v>610</v>
      </c>
      <c r="BE147" s="108"/>
    </row>
    <row r="148" spans="1:57" x14ac:dyDescent="0.25">
      <c r="A148" s="133" t="s">
        <v>270</v>
      </c>
      <c r="B148" s="111" t="s">
        <v>269</v>
      </c>
      <c r="C148" s="108">
        <v>207.46315789473684</v>
      </c>
      <c r="D148" s="108">
        <v>0</v>
      </c>
      <c r="E148" s="108" t="s">
        <v>443</v>
      </c>
      <c r="F148" s="108">
        <v>0</v>
      </c>
      <c r="G148" s="108">
        <v>1445.0800000000002</v>
      </c>
      <c r="H148" s="108">
        <v>203.88400000000001</v>
      </c>
      <c r="I148" s="108">
        <v>0.12</v>
      </c>
      <c r="J148" s="108">
        <v>0</v>
      </c>
      <c r="K148" s="109">
        <v>0</v>
      </c>
      <c r="L148" s="109">
        <v>0</v>
      </c>
      <c r="M148" s="109">
        <v>1.6509577255287499E-3</v>
      </c>
      <c r="N148" s="109">
        <v>3.8950599192245997E-4</v>
      </c>
      <c r="O148" s="108">
        <v>0</v>
      </c>
      <c r="P148" s="108">
        <v>0</v>
      </c>
      <c r="Q148" s="109">
        <v>0.71894160918197514</v>
      </c>
      <c r="R148" s="109" t="s">
        <v>443</v>
      </c>
      <c r="S148" s="108">
        <v>1470785</v>
      </c>
      <c r="T148" s="108">
        <v>8.56</v>
      </c>
      <c r="U148" s="108">
        <v>7.69</v>
      </c>
      <c r="V148" s="109">
        <v>1.0528739068751343</v>
      </c>
      <c r="W148" s="110">
        <v>19</v>
      </c>
      <c r="X148" s="110" t="s">
        <v>443</v>
      </c>
      <c r="Y148" s="109">
        <v>0.95</v>
      </c>
      <c r="Z148" s="108">
        <v>99</v>
      </c>
      <c r="AA148" s="108">
        <v>24</v>
      </c>
      <c r="AB148" s="110" t="s">
        <v>443</v>
      </c>
      <c r="AC148" s="109">
        <v>554.50677611000003</v>
      </c>
      <c r="AD148" s="110" t="s">
        <v>443</v>
      </c>
      <c r="AE148" s="109" t="s">
        <v>443</v>
      </c>
      <c r="AF148" s="109" t="s">
        <v>443</v>
      </c>
      <c r="AG148" s="108">
        <v>0</v>
      </c>
      <c r="AH148" s="108">
        <v>0</v>
      </c>
      <c r="AI148" s="108">
        <v>0</v>
      </c>
      <c r="AJ148" s="108">
        <v>0</v>
      </c>
      <c r="AK148" s="108">
        <v>0</v>
      </c>
      <c r="AL148" s="108">
        <v>0</v>
      </c>
      <c r="AM148" s="108">
        <v>121</v>
      </c>
      <c r="AN148" s="110">
        <v>6.2</v>
      </c>
      <c r="AO148" s="110">
        <v>3.4</v>
      </c>
      <c r="AP148" s="110">
        <v>4.8</v>
      </c>
      <c r="AQ148" s="109" t="s">
        <v>443</v>
      </c>
      <c r="AR148" s="109">
        <v>0.9003409743309021</v>
      </c>
      <c r="AS148" s="108">
        <v>67</v>
      </c>
      <c r="AT148" s="110">
        <v>75.905749999999998</v>
      </c>
      <c r="AU148" s="109" t="s">
        <v>443</v>
      </c>
      <c r="AV148" s="109">
        <v>56.48</v>
      </c>
      <c r="AW148" s="109">
        <v>105.162245933566</v>
      </c>
      <c r="AX148" s="108">
        <v>410</v>
      </c>
      <c r="AY148" s="110">
        <v>76.099999999999994</v>
      </c>
      <c r="AZ148" s="110">
        <v>95.060069100000007</v>
      </c>
      <c r="BA148" s="108">
        <v>11088.766</v>
      </c>
      <c r="BB148" s="108">
        <v>109371</v>
      </c>
      <c r="BC148" s="108">
        <v>103220</v>
      </c>
      <c r="BD148" s="108">
        <v>390</v>
      </c>
      <c r="BE148" s="108"/>
    </row>
    <row r="149" spans="1:57" x14ac:dyDescent="0.25">
      <c r="A149" s="133" t="s">
        <v>272</v>
      </c>
      <c r="B149" s="111" t="s">
        <v>271</v>
      </c>
      <c r="C149" s="108">
        <v>0</v>
      </c>
      <c r="D149" s="108">
        <v>0</v>
      </c>
      <c r="E149" s="108" t="s">
        <v>443</v>
      </c>
      <c r="F149" s="108">
        <v>8.0000000000000002E-3</v>
      </c>
      <c r="G149" s="108">
        <v>3714.0440000000003</v>
      </c>
      <c r="H149" s="108">
        <v>390.952</v>
      </c>
      <c r="I149" s="108">
        <v>0</v>
      </c>
      <c r="J149" s="108">
        <v>0</v>
      </c>
      <c r="K149" s="109">
        <v>0</v>
      </c>
      <c r="L149" s="109">
        <v>0</v>
      </c>
      <c r="M149" s="109">
        <v>2.3043559784167401E-3</v>
      </c>
      <c r="N149" s="109">
        <v>3.8174088083220301E-4</v>
      </c>
      <c r="O149" s="108">
        <v>0</v>
      </c>
      <c r="P149" s="108">
        <v>1</v>
      </c>
      <c r="Q149" s="109">
        <v>0.69372409218413222</v>
      </c>
      <c r="R149" s="109" t="s">
        <v>443</v>
      </c>
      <c r="S149" s="108">
        <v>1551086</v>
      </c>
      <c r="T149" s="108">
        <v>120.67</v>
      </c>
      <c r="U149" s="108">
        <v>118.12</v>
      </c>
      <c r="V149" s="109">
        <v>15.477995654808163</v>
      </c>
      <c r="W149" s="110">
        <v>18.100000000000001</v>
      </c>
      <c r="X149" s="110" t="s">
        <v>443</v>
      </c>
      <c r="Y149" s="109">
        <v>0.47899999999999998</v>
      </c>
      <c r="Z149" s="108">
        <v>91</v>
      </c>
      <c r="AA149" s="108">
        <v>18</v>
      </c>
      <c r="AB149" s="110" t="s">
        <v>443</v>
      </c>
      <c r="AC149" s="109">
        <v>379.39065095000001</v>
      </c>
      <c r="AD149" s="110" t="s">
        <v>443</v>
      </c>
      <c r="AE149" s="109">
        <v>0.51730471382924725</v>
      </c>
      <c r="AF149" s="109" t="s">
        <v>443</v>
      </c>
      <c r="AG149" s="108">
        <v>0</v>
      </c>
      <c r="AH149" s="108">
        <v>0</v>
      </c>
      <c r="AI149" s="108">
        <v>0</v>
      </c>
      <c r="AJ149" s="108">
        <v>0</v>
      </c>
      <c r="AK149" s="108">
        <v>0</v>
      </c>
      <c r="AL149" s="108">
        <v>0</v>
      </c>
      <c r="AM149" s="108">
        <v>128</v>
      </c>
      <c r="AN149" s="110">
        <v>4.9000000000000004</v>
      </c>
      <c r="AO149" s="110" t="s">
        <v>443</v>
      </c>
      <c r="AP149" s="110" t="s">
        <v>443</v>
      </c>
      <c r="AQ149" s="109">
        <v>3.15</v>
      </c>
      <c r="AR149" s="109">
        <v>0.13573737442493439</v>
      </c>
      <c r="AS149" s="108">
        <v>52</v>
      </c>
      <c r="AT149" s="110">
        <v>100</v>
      </c>
      <c r="AU149" s="109">
        <v>98.864883422851605</v>
      </c>
      <c r="AV149" s="109">
        <v>21.2</v>
      </c>
      <c r="AW149" s="109">
        <v>55.5301280814884</v>
      </c>
      <c r="AX149" s="108">
        <v>1600</v>
      </c>
      <c r="AY149" s="110">
        <v>91.487776100000005</v>
      </c>
      <c r="AZ149" s="110">
        <v>98.980996500000003</v>
      </c>
      <c r="BA149" s="108">
        <v>5330.2659999999996</v>
      </c>
      <c r="BB149" s="108">
        <v>191831</v>
      </c>
      <c r="BC149" s="108">
        <v>195476</v>
      </c>
      <c r="BD149" s="108">
        <v>2830</v>
      </c>
      <c r="BE149" s="108"/>
    </row>
    <row r="150" spans="1:57" x14ac:dyDescent="0.25">
      <c r="A150" s="133" t="s">
        <v>274</v>
      </c>
      <c r="B150" s="111" t="s">
        <v>273</v>
      </c>
      <c r="C150" s="108">
        <v>0</v>
      </c>
      <c r="D150" s="108">
        <v>0</v>
      </c>
      <c r="E150" s="108" t="s">
        <v>443</v>
      </c>
      <c r="F150" s="108">
        <v>0</v>
      </c>
      <c r="G150" s="108">
        <v>0</v>
      </c>
      <c r="H150" s="108">
        <v>0</v>
      </c>
      <c r="I150" s="108">
        <v>0</v>
      </c>
      <c r="J150" s="108">
        <v>0</v>
      </c>
      <c r="K150" s="109">
        <v>0</v>
      </c>
      <c r="L150" s="109">
        <v>0.16666666666666666</v>
      </c>
      <c r="M150" s="109">
        <v>3.2818462688927602E-3</v>
      </c>
      <c r="N150" s="109">
        <v>1.3817384826053501E-4</v>
      </c>
      <c r="O150" s="108">
        <v>0</v>
      </c>
      <c r="P150" s="108">
        <v>0</v>
      </c>
      <c r="Q150" s="109">
        <v>0.55791768198098746</v>
      </c>
      <c r="R150" s="109">
        <v>0.21657499999999999</v>
      </c>
      <c r="S150" s="108">
        <v>0</v>
      </c>
      <c r="T150" s="108">
        <v>48.79</v>
      </c>
      <c r="U150" s="108">
        <v>51.75</v>
      </c>
      <c r="V150" s="109">
        <v>16.792293377077161</v>
      </c>
      <c r="W150" s="110">
        <v>51</v>
      </c>
      <c r="X150" s="110">
        <v>14.4</v>
      </c>
      <c r="Y150" s="109" t="s">
        <v>443</v>
      </c>
      <c r="Z150" s="108">
        <v>92</v>
      </c>
      <c r="AA150" s="108">
        <v>91</v>
      </c>
      <c r="AB150" s="110">
        <v>0.6</v>
      </c>
      <c r="AC150" s="109">
        <v>202.91974986</v>
      </c>
      <c r="AD150" s="110">
        <v>8</v>
      </c>
      <c r="AE150" s="109" t="s">
        <v>443</v>
      </c>
      <c r="AF150" s="109">
        <v>33.869999999999997</v>
      </c>
      <c r="AG150" s="108">
        <v>0</v>
      </c>
      <c r="AH150" s="108">
        <v>0</v>
      </c>
      <c r="AI150" s="108">
        <v>0</v>
      </c>
      <c r="AJ150" s="108">
        <v>0</v>
      </c>
      <c r="AK150" s="108">
        <v>0</v>
      </c>
      <c r="AL150" s="108">
        <v>0</v>
      </c>
      <c r="AM150" s="108">
        <v>119</v>
      </c>
      <c r="AN150" s="110">
        <v>6.6</v>
      </c>
      <c r="AO150" s="110">
        <v>9.1199999999999992</v>
      </c>
      <c r="AP150" s="110" t="s">
        <v>443</v>
      </c>
      <c r="AQ150" s="109" t="s">
        <v>443</v>
      </c>
      <c r="AR150" s="109">
        <v>-0.73540413379669189</v>
      </c>
      <c r="AS150" s="108">
        <v>42</v>
      </c>
      <c r="AT150" s="110">
        <v>60.462560000000003</v>
      </c>
      <c r="AU150" s="109">
        <v>69.536384582519503</v>
      </c>
      <c r="AV150" s="109">
        <v>24.41</v>
      </c>
      <c r="AW150" s="109">
        <v>64.937690138567405</v>
      </c>
      <c r="AX150" s="108">
        <v>640</v>
      </c>
      <c r="AY150" s="110">
        <v>34.706900500000003</v>
      </c>
      <c r="AZ150" s="110">
        <v>97.092922900000005</v>
      </c>
      <c r="BA150" s="108">
        <v>3259.3969999999999</v>
      </c>
      <c r="BB150" s="108">
        <v>197882</v>
      </c>
      <c r="BC150" s="108">
        <v>186817</v>
      </c>
      <c r="BD150" s="108">
        <v>960</v>
      </c>
      <c r="BE150" s="108"/>
    </row>
    <row r="151" spans="1:57" x14ac:dyDescent="0.25">
      <c r="A151" s="133" t="s">
        <v>276</v>
      </c>
      <c r="B151" s="111" t="s">
        <v>275</v>
      </c>
      <c r="C151" s="108">
        <v>7763.8294736842108</v>
      </c>
      <c r="D151" s="108">
        <v>0</v>
      </c>
      <c r="E151" s="108">
        <v>9503.0305000000008</v>
      </c>
      <c r="F151" s="108">
        <v>0</v>
      </c>
      <c r="G151" s="108">
        <v>6.5000000000000006E-3</v>
      </c>
      <c r="H151" s="108">
        <v>0</v>
      </c>
      <c r="I151" s="108">
        <v>0</v>
      </c>
      <c r="J151" s="108">
        <v>0</v>
      </c>
      <c r="K151" s="109">
        <v>0</v>
      </c>
      <c r="L151" s="109">
        <v>0.23333333333333334</v>
      </c>
      <c r="M151" s="109">
        <v>0.31462389619699599</v>
      </c>
      <c r="N151" s="109">
        <v>8.0322660734733195E-2</v>
      </c>
      <c r="O151" s="108">
        <v>3</v>
      </c>
      <c r="P151" s="108">
        <v>1</v>
      </c>
      <c r="Q151" s="109">
        <v>0.83553067476472731</v>
      </c>
      <c r="R151" s="109" t="s">
        <v>443</v>
      </c>
      <c r="S151" s="108">
        <v>0</v>
      </c>
      <c r="T151" s="108">
        <v>0</v>
      </c>
      <c r="U151" s="108">
        <v>0</v>
      </c>
      <c r="V151" s="109">
        <v>0</v>
      </c>
      <c r="W151" s="110">
        <v>15.5</v>
      </c>
      <c r="X151" s="110">
        <v>5.3</v>
      </c>
      <c r="Y151" s="109">
        <v>2.4910000000000001</v>
      </c>
      <c r="Z151" s="108">
        <v>98</v>
      </c>
      <c r="AA151" s="108">
        <v>14</v>
      </c>
      <c r="AB151" s="110" t="s">
        <v>443</v>
      </c>
      <c r="AC151" s="109">
        <v>1680.58806385</v>
      </c>
      <c r="AD151" s="110">
        <v>0.1</v>
      </c>
      <c r="AE151" s="109">
        <v>0.32097822296435474</v>
      </c>
      <c r="AF151" s="109" t="s">
        <v>443</v>
      </c>
      <c r="AG151" s="108">
        <v>0</v>
      </c>
      <c r="AH151" s="108">
        <v>0</v>
      </c>
      <c r="AI151" s="108">
        <v>0</v>
      </c>
      <c r="AJ151" s="108">
        <v>0</v>
      </c>
      <c r="AK151" s="108">
        <v>561</v>
      </c>
      <c r="AL151" s="108">
        <v>0</v>
      </c>
      <c r="AM151" s="108">
        <v>137</v>
      </c>
      <c r="AN151" s="110">
        <v>4.9000000000000004</v>
      </c>
      <c r="AO151" s="110">
        <v>2.89</v>
      </c>
      <c r="AP151" s="110">
        <v>3.8</v>
      </c>
      <c r="AQ151" s="109" t="s">
        <v>443</v>
      </c>
      <c r="AR151" s="109">
        <v>6.0536958277225494E-2</v>
      </c>
      <c r="AS151" s="108">
        <v>49</v>
      </c>
      <c r="AT151" s="110">
        <v>97.697829999999996</v>
      </c>
      <c r="AU151" s="109">
        <v>94.426345825195298</v>
      </c>
      <c r="AV151" s="109">
        <v>63.7</v>
      </c>
      <c r="AW151" s="109">
        <v>179.56117156929301</v>
      </c>
      <c r="AX151" s="108">
        <v>130000</v>
      </c>
      <c r="AY151" s="110">
        <v>100</v>
      </c>
      <c r="AZ151" s="110">
        <v>97.034113700000006</v>
      </c>
      <c r="BA151" s="108">
        <v>53149.06</v>
      </c>
      <c r="BB151" s="108">
        <v>29369428</v>
      </c>
      <c r="BC151" s="108">
        <v>26939583</v>
      </c>
      <c r="BD151" s="108">
        <v>2149690</v>
      </c>
      <c r="BE151" s="108"/>
    </row>
    <row r="152" spans="1:57" x14ac:dyDescent="0.25">
      <c r="A152" s="133" t="s">
        <v>278</v>
      </c>
      <c r="B152" s="111" t="s">
        <v>277</v>
      </c>
      <c r="C152" s="108">
        <v>0</v>
      </c>
      <c r="D152" s="108">
        <v>0</v>
      </c>
      <c r="E152" s="108">
        <v>19477.993999999999</v>
      </c>
      <c r="F152" s="108">
        <v>1.7999999999999999E-2</v>
      </c>
      <c r="G152" s="108">
        <v>0</v>
      </c>
      <c r="H152" s="108">
        <v>0</v>
      </c>
      <c r="I152" s="108">
        <v>0</v>
      </c>
      <c r="J152" s="108">
        <v>45360</v>
      </c>
      <c r="K152" s="109">
        <v>0.08</v>
      </c>
      <c r="L152" s="109">
        <v>0.2</v>
      </c>
      <c r="M152" s="109">
        <v>0.47252503067941598</v>
      </c>
      <c r="N152" s="109">
        <v>1.8601716380812101E-2</v>
      </c>
      <c r="O152" s="108">
        <v>1</v>
      </c>
      <c r="P152" s="108">
        <v>3</v>
      </c>
      <c r="Q152" s="109">
        <v>0.48527805862157891</v>
      </c>
      <c r="R152" s="109">
        <v>0.38993559999999999</v>
      </c>
      <c r="S152" s="108">
        <v>70698019</v>
      </c>
      <c r="T152" s="108">
        <v>1080.18</v>
      </c>
      <c r="U152" s="108">
        <v>991.9</v>
      </c>
      <c r="V152" s="109">
        <v>6.7287784768506036</v>
      </c>
      <c r="W152" s="110">
        <v>55.3</v>
      </c>
      <c r="X152" s="110">
        <v>16.8</v>
      </c>
      <c r="Y152" s="109">
        <v>5.8999999999999997E-2</v>
      </c>
      <c r="Z152" s="108">
        <v>80</v>
      </c>
      <c r="AA152" s="108">
        <v>136</v>
      </c>
      <c r="AB152" s="110">
        <v>0.5</v>
      </c>
      <c r="AC152" s="109">
        <v>96.401516880000003</v>
      </c>
      <c r="AD152" s="110">
        <v>83</v>
      </c>
      <c r="AE152" s="109">
        <v>0.5374709451945221</v>
      </c>
      <c r="AF152" s="109">
        <v>40.31</v>
      </c>
      <c r="AG152" s="108">
        <v>163306</v>
      </c>
      <c r="AH152" s="108">
        <v>639703</v>
      </c>
      <c r="AI152" s="108">
        <v>0</v>
      </c>
      <c r="AJ152" s="108">
        <v>24000</v>
      </c>
      <c r="AK152" s="108">
        <v>14274</v>
      </c>
      <c r="AL152" s="108">
        <v>0</v>
      </c>
      <c r="AM152" s="108">
        <v>99</v>
      </c>
      <c r="AN152" s="110">
        <v>24.6</v>
      </c>
      <c r="AO152" s="110">
        <v>8.3699999999999992</v>
      </c>
      <c r="AP152" s="110">
        <v>8.6999999999999993</v>
      </c>
      <c r="AQ152" s="109">
        <v>3.1166666666666667</v>
      </c>
      <c r="AR152" s="109">
        <v>-0.47856616973876953</v>
      </c>
      <c r="AS152" s="108">
        <v>43</v>
      </c>
      <c r="AT152" s="110">
        <v>56.5</v>
      </c>
      <c r="AU152" s="109">
        <v>52.051959991455099</v>
      </c>
      <c r="AV152" s="109">
        <v>17.7</v>
      </c>
      <c r="AW152" s="109">
        <v>98.8421774805919</v>
      </c>
      <c r="AX152" s="108">
        <v>23000</v>
      </c>
      <c r="AY152" s="110">
        <v>47.592434900000001</v>
      </c>
      <c r="AZ152" s="110">
        <v>78.523029199999996</v>
      </c>
      <c r="BA152" s="108">
        <v>2370.6149999999998</v>
      </c>
      <c r="BB152" s="108">
        <v>14548171</v>
      </c>
      <c r="BC152" s="108">
        <v>13300410</v>
      </c>
      <c r="BD152" s="108">
        <v>192530</v>
      </c>
      <c r="BE152" s="108"/>
    </row>
    <row r="153" spans="1:57" x14ac:dyDescent="0.25">
      <c r="A153" s="133" t="s">
        <v>280</v>
      </c>
      <c r="B153" s="111" t="s">
        <v>279</v>
      </c>
      <c r="C153" s="108">
        <v>14905.854736842106</v>
      </c>
      <c r="D153" s="108">
        <v>0</v>
      </c>
      <c r="E153" s="108">
        <v>86471.392999999996</v>
      </c>
      <c r="F153" s="108">
        <v>0</v>
      </c>
      <c r="G153" s="108">
        <v>0</v>
      </c>
      <c r="H153" s="108">
        <v>0</v>
      </c>
      <c r="I153" s="108">
        <v>0</v>
      </c>
      <c r="J153" s="108">
        <v>0</v>
      </c>
      <c r="K153" s="109">
        <v>0</v>
      </c>
      <c r="L153" s="109">
        <v>3.3333333333333333E-2</v>
      </c>
      <c r="M153" s="109">
        <v>0.168927945399093</v>
      </c>
      <c r="N153" s="109">
        <v>3.9007733242571001E-2</v>
      </c>
      <c r="O153" s="108">
        <v>0</v>
      </c>
      <c r="P153" s="108">
        <v>3</v>
      </c>
      <c r="Q153" s="109">
        <v>0.74472218929780898</v>
      </c>
      <c r="R153" s="109">
        <v>1.0229E-3</v>
      </c>
      <c r="S153" s="108">
        <v>13879275</v>
      </c>
      <c r="T153" s="108">
        <v>1089.8699999999999</v>
      </c>
      <c r="U153" s="108">
        <v>780.69</v>
      </c>
      <c r="V153" s="109">
        <v>1.7946618773201546</v>
      </c>
      <c r="W153" s="110">
        <v>6.6</v>
      </c>
      <c r="X153" s="110">
        <v>1.8</v>
      </c>
      <c r="Y153" s="109">
        <v>2.1120000000000001</v>
      </c>
      <c r="Z153" s="108">
        <v>86</v>
      </c>
      <c r="AA153" s="108">
        <v>18</v>
      </c>
      <c r="AB153" s="110">
        <v>0.1</v>
      </c>
      <c r="AC153" s="109">
        <v>986.93983593999997</v>
      </c>
      <c r="AD153" s="110" t="s">
        <v>443</v>
      </c>
      <c r="AE153" s="109" t="s">
        <v>443</v>
      </c>
      <c r="AF153" s="109">
        <v>29.65</v>
      </c>
      <c r="AG153" s="108">
        <v>3000</v>
      </c>
      <c r="AH153" s="108">
        <v>1613000</v>
      </c>
      <c r="AI153" s="108">
        <v>0</v>
      </c>
      <c r="AJ153" s="108">
        <v>97300</v>
      </c>
      <c r="AK153" s="108">
        <v>43751</v>
      </c>
      <c r="AL153" s="108">
        <v>215</v>
      </c>
      <c r="AM153" s="108">
        <v>108</v>
      </c>
      <c r="AN153" s="110">
        <v>4.9000000000000004</v>
      </c>
      <c r="AO153" s="110">
        <v>3.96</v>
      </c>
      <c r="AP153" s="110">
        <v>8.5</v>
      </c>
      <c r="AQ153" s="109">
        <v>3.0333333333333332</v>
      </c>
      <c r="AR153" s="109">
        <v>-0.10224834084510803</v>
      </c>
      <c r="AS153" s="108">
        <v>41</v>
      </c>
      <c r="AT153" s="110">
        <v>100</v>
      </c>
      <c r="AU153" s="109">
        <v>98.156669616699205</v>
      </c>
      <c r="AV153" s="109">
        <v>53.5</v>
      </c>
      <c r="AW153" s="109">
        <v>122.132822025314</v>
      </c>
      <c r="AX153" s="108">
        <v>66000</v>
      </c>
      <c r="AY153" s="110">
        <v>96.426698599999995</v>
      </c>
      <c r="AZ153" s="110">
        <v>99.158428000000001</v>
      </c>
      <c r="BA153" s="108">
        <v>13380.349</v>
      </c>
      <c r="BB153" s="108">
        <v>7129428</v>
      </c>
      <c r="BC153" s="108">
        <v>7243007</v>
      </c>
      <c r="BD153" s="108">
        <v>87460</v>
      </c>
      <c r="BE153" s="108"/>
    </row>
    <row r="154" spans="1:57" x14ac:dyDescent="0.25">
      <c r="A154" s="133" t="s">
        <v>282</v>
      </c>
      <c r="B154" s="111" t="s">
        <v>281</v>
      </c>
      <c r="C154" s="108">
        <v>0</v>
      </c>
      <c r="D154" s="108">
        <v>0</v>
      </c>
      <c r="E154" s="108" t="s">
        <v>443</v>
      </c>
      <c r="F154" s="108">
        <v>1.58</v>
      </c>
      <c r="G154" s="108">
        <v>10.219000000000001</v>
      </c>
      <c r="H154" s="108">
        <v>1.9375</v>
      </c>
      <c r="I154" s="108">
        <v>0</v>
      </c>
      <c r="J154" s="108">
        <v>0</v>
      </c>
      <c r="K154" s="109">
        <v>0</v>
      </c>
      <c r="L154" s="109">
        <v>0</v>
      </c>
      <c r="M154" s="109">
        <v>1.1850963926499699E-3</v>
      </c>
      <c r="N154" s="109">
        <v>6.9628749349914603E-4</v>
      </c>
      <c r="O154" s="108">
        <v>0</v>
      </c>
      <c r="P154" s="108">
        <v>0</v>
      </c>
      <c r="Q154" s="109">
        <v>0.75643995160595057</v>
      </c>
      <c r="R154" s="109" t="s">
        <v>443</v>
      </c>
      <c r="S154" s="108">
        <v>0</v>
      </c>
      <c r="T154" s="108">
        <v>35.33</v>
      </c>
      <c r="U154" s="108">
        <v>25.4</v>
      </c>
      <c r="V154" s="109">
        <v>1.9124179774577361</v>
      </c>
      <c r="W154" s="110">
        <v>14.2</v>
      </c>
      <c r="X154" s="110" t="s">
        <v>443</v>
      </c>
      <c r="Y154" s="109">
        <v>1.0669999999999999</v>
      </c>
      <c r="Z154" s="108">
        <v>99</v>
      </c>
      <c r="AA154" s="108">
        <v>30</v>
      </c>
      <c r="AB154" s="110" t="s">
        <v>443</v>
      </c>
      <c r="AC154" s="109">
        <v>936.88975722999999</v>
      </c>
      <c r="AD154" s="110" t="s">
        <v>443</v>
      </c>
      <c r="AE154" s="109" t="s">
        <v>443</v>
      </c>
      <c r="AF154" s="109" t="s">
        <v>443</v>
      </c>
      <c r="AG154" s="108">
        <v>3000</v>
      </c>
      <c r="AH154" s="108">
        <v>4435</v>
      </c>
      <c r="AI154" s="108">
        <v>0</v>
      </c>
      <c r="AJ154" s="108">
        <v>0</v>
      </c>
      <c r="AK154" s="108">
        <v>0</v>
      </c>
      <c r="AL154" s="108">
        <v>0</v>
      </c>
      <c r="AM154" s="108">
        <v>129</v>
      </c>
      <c r="AN154" s="110">
        <v>4.9000000000000004</v>
      </c>
      <c r="AO154" s="110">
        <v>6.65</v>
      </c>
      <c r="AP154" s="110">
        <v>7.2</v>
      </c>
      <c r="AQ154" s="109">
        <v>3.2833333333333328</v>
      </c>
      <c r="AR154" s="109">
        <v>0.28202110528945923</v>
      </c>
      <c r="AS154" s="108">
        <v>55</v>
      </c>
      <c r="AT154" s="110">
        <v>100</v>
      </c>
      <c r="AU154" s="109">
        <v>91.836463928222699</v>
      </c>
      <c r="AV154" s="109">
        <v>54.26</v>
      </c>
      <c r="AW154" s="109">
        <v>162.19321372687699</v>
      </c>
      <c r="AX154" s="108">
        <v>380</v>
      </c>
      <c r="AY154" s="110">
        <v>98.400068300000001</v>
      </c>
      <c r="AZ154" s="110">
        <v>95.727115600000005</v>
      </c>
      <c r="BA154" s="108">
        <v>26443.427</v>
      </c>
      <c r="BB154" s="108">
        <v>91526</v>
      </c>
      <c r="BC154" s="108">
        <v>90846</v>
      </c>
      <c r="BD154" s="108">
        <v>460</v>
      </c>
      <c r="BE154" s="108"/>
    </row>
    <row r="155" spans="1:57" x14ac:dyDescent="0.25">
      <c r="A155" s="133" t="s">
        <v>284</v>
      </c>
      <c r="B155" s="111" t="s">
        <v>283</v>
      </c>
      <c r="C155" s="108">
        <v>0</v>
      </c>
      <c r="D155" s="108">
        <v>0</v>
      </c>
      <c r="E155" s="108">
        <v>14739.318500000001</v>
      </c>
      <c r="F155" s="108">
        <v>1.2E-2</v>
      </c>
      <c r="G155" s="108">
        <v>0</v>
      </c>
      <c r="H155" s="108">
        <v>0</v>
      </c>
      <c r="I155" s="108">
        <v>0</v>
      </c>
      <c r="J155" s="108">
        <v>0</v>
      </c>
      <c r="K155" s="109">
        <v>0</v>
      </c>
      <c r="L155" s="109">
        <v>3.3333333333333333E-2</v>
      </c>
      <c r="M155" s="109">
        <v>0.43031569550445198</v>
      </c>
      <c r="N155" s="109">
        <v>4.4167591266444602E-2</v>
      </c>
      <c r="O155" s="108">
        <v>1</v>
      </c>
      <c r="P155" s="108">
        <v>0</v>
      </c>
      <c r="Q155" s="109">
        <v>0.3742818401560149</v>
      </c>
      <c r="R155" s="109">
        <v>0.40532859999999998</v>
      </c>
      <c r="S155" s="108">
        <v>574508723</v>
      </c>
      <c r="T155" s="108">
        <v>442.82</v>
      </c>
      <c r="U155" s="108">
        <v>446.28</v>
      </c>
      <c r="V155" s="109">
        <v>9.8266040976696445</v>
      </c>
      <c r="W155" s="110">
        <v>160.6</v>
      </c>
      <c r="X155" s="110">
        <v>18.100000000000001</v>
      </c>
      <c r="Y155" s="109">
        <v>2.1999999999999999E-2</v>
      </c>
      <c r="Z155" s="108">
        <v>78</v>
      </c>
      <c r="AA155" s="108">
        <v>313</v>
      </c>
      <c r="AB155" s="110">
        <v>1.6</v>
      </c>
      <c r="AC155" s="109">
        <v>228.17896676999999</v>
      </c>
      <c r="AD155" s="110">
        <v>103</v>
      </c>
      <c r="AE155" s="109">
        <v>0.64337164501957789</v>
      </c>
      <c r="AF155" s="109">
        <v>35.35</v>
      </c>
      <c r="AG155" s="108">
        <v>25266</v>
      </c>
      <c r="AH155" s="108">
        <v>12179</v>
      </c>
      <c r="AI155" s="108">
        <v>0</v>
      </c>
      <c r="AJ155" s="108">
        <v>0</v>
      </c>
      <c r="AK155" s="108">
        <v>1372</v>
      </c>
      <c r="AL155" s="108">
        <v>0</v>
      </c>
      <c r="AM155" s="108">
        <v>111</v>
      </c>
      <c r="AN155" s="110">
        <v>22.3</v>
      </c>
      <c r="AO155" s="110">
        <v>6.83</v>
      </c>
      <c r="AP155" s="110">
        <v>3.3</v>
      </c>
      <c r="AQ155" s="109">
        <v>3.6166666666666671</v>
      </c>
      <c r="AR155" s="109">
        <v>-1.144575834274292</v>
      </c>
      <c r="AS155" s="108">
        <v>31</v>
      </c>
      <c r="AT155" s="110">
        <v>14.2</v>
      </c>
      <c r="AU155" s="109">
        <v>44.464729309082003</v>
      </c>
      <c r="AV155" s="109">
        <v>2.1</v>
      </c>
      <c r="AW155" s="109">
        <v>76.656038258402106</v>
      </c>
      <c r="AX155" s="108">
        <v>15000</v>
      </c>
      <c r="AY155" s="110">
        <v>13.262579000000001</v>
      </c>
      <c r="AZ155" s="110">
        <v>62.643697400000001</v>
      </c>
      <c r="BA155" s="108">
        <v>1759.1769999999999</v>
      </c>
      <c r="BB155" s="108">
        <v>6205382</v>
      </c>
      <c r="BC155" s="108">
        <v>5612685</v>
      </c>
      <c r="BD155" s="108">
        <v>71620</v>
      </c>
      <c r="BE155" s="108"/>
    </row>
    <row r="156" spans="1:57" x14ac:dyDescent="0.25">
      <c r="A156" s="133" t="s">
        <v>286</v>
      </c>
      <c r="B156" s="111" t="s">
        <v>285</v>
      </c>
      <c r="C156" s="108">
        <v>0</v>
      </c>
      <c r="D156" s="108">
        <v>0</v>
      </c>
      <c r="E156" s="108" t="s">
        <v>443</v>
      </c>
      <c r="F156" s="108">
        <v>0</v>
      </c>
      <c r="G156" s="108">
        <v>0</v>
      </c>
      <c r="H156" s="108">
        <v>0</v>
      </c>
      <c r="I156" s="108">
        <v>0</v>
      </c>
      <c r="J156" s="108">
        <v>0</v>
      </c>
      <c r="K156" s="109">
        <v>0</v>
      </c>
      <c r="L156" s="109">
        <v>0.16666666666666666</v>
      </c>
      <c r="M156" s="109">
        <v>2.5432465173200998E-3</v>
      </c>
      <c r="N156" s="109">
        <v>2.73656434678909E-3</v>
      </c>
      <c r="O156" s="108">
        <v>0</v>
      </c>
      <c r="P156" s="108">
        <v>0</v>
      </c>
      <c r="Q156" s="109">
        <v>0.9013058548857904</v>
      </c>
      <c r="R156" s="109" t="s">
        <v>443</v>
      </c>
      <c r="S156" s="108">
        <v>0</v>
      </c>
      <c r="T156" s="108">
        <v>0</v>
      </c>
      <c r="U156" s="108">
        <v>0</v>
      </c>
      <c r="V156" s="109">
        <v>0</v>
      </c>
      <c r="W156" s="110">
        <v>2.8</v>
      </c>
      <c r="X156" s="110" t="s">
        <v>443</v>
      </c>
      <c r="Y156" s="109">
        <v>1.95</v>
      </c>
      <c r="Z156" s="108">
        <v>95</v>
      </c>
      <c r="AA156" s="108">
        <v>47</v>
      </c>
      <c r="AB156" s="110">
        <v>0.1</v>
      </c>
      <c r="AC156" s="109">
        <v>3578.0502812599998</v>
      </c>
      <c r="AD156" s="110" t="s">
        <v>443</v>
      </c>
      <c r="AE156" s="109">
        <v>9.0493404356701945E-2</v>
      </c>
      <c r="AF156" s="109" t="s">
        <v>443</v>
      </c>
      <c r="AG156" s="108">
        <v>0</v>
      </c>
      <c r="AH156" s="108">
        <v>0</v>
      </c>
      <c r="AI156" s="108">
        <v>0</v>
      </c>
      <c r="AJ156" s="108">
        <v>0</v>
      </c>
      <c r="AK156" s="108">
        <v>3</v>
      </c>
      <c r="AL156" s="108">
        <v>0</v>
      </c>
      <c r="AM156" s="108">
        <v>130</v>
      </c>
      <c r="AN156" s="110">
        <v>4.9000000000000004</v>
      </c>
      <c r="AO156" s="110">
        <v>1.02</v>
      </c>
      <c r="AP156" s="110">
        <v>4</v>
      </c>
      <c r="AQ156" s="109">
        <v>4.5333333333333332</v>
      </c>
      <c r="AR156" s="109">
        <v>2.0741393566131592</v>
      </c>
      <c r="AS156" s="108">
        <v>84</v>
      </c>
      <c r="AT156" s="110">
        <v>100</v>
      </c>
      <c r="AU156" s="109">
        <v>96.365982055664105</v>
      </c>
      <c r="AV156" s="109">
        <v>82</v>
      </c>
      <c r="AW156" s="109">
        <v>158.130119762151</v>
      </c>
      <c r="AX156" s="108">
        <v>5600</v>
      </c>
      <c r="AY156" s="110">
        <v>100</v>
      </c>
      <c r="AZ156" s="110">
        <v>100</v>
      </c>
      <c r="BA156" s="108">
        <v>85198.159</v>
      </c>
      <c r="BB156" s="108">
        <v>5469700</v>
      </c>
      <c r="BC156" s="108">
        <v>5460302</v>
      </c>
      <c r="BD156" s="108">
        <v>700</v>
      </c>
      <c r="BE156" s="108"/>
    </row>
    <row r="157" spans="1:57" x14ac:dyDescent="0.25">
      <c r="A157" s="133" t="s">
        <v>288</v>
      </c>
      <c r="B157" s="111" t="s">
        <v>287</v>
      </c>
      <c r="C157" s="108">
        <v>8702.9852631578942</v>
      </c>
      <c r="D157" s="108">
        <v>0</v>
      </c>
      <c r="E157" s="108">
        <v>42379.772499999999</v>
      </c>
      <c r="F157" s="108">
        <v>0</v>
      </c>
      <c r="G157" s="108">
        <v>0</v>
      </c>
      <c r="H157" s="108">
        <v>0</v>
      </c>
      <c r="I157" s="108">
        <v>0</v>
      </c>
      <c r="J157" s="108">
        <v>0</v>
      </c>
      <c r="K157" s="109">
        <v>0</v>
      </c>
      <c r="L157" s="109">
        <v>6.6666666666666666E-2</v>
      </c>
      <c r="M157" s="109">
        <v>0.14346470686127299</v>
      </c>
      <c r="N157" s="109">
        <v>9.7618562451280404E-3</v>
      </c>
      <c r="O157" s="108">
        <v>0</v>
      </c>
      <c r="P157" s="108">
        <v>1</v>
      </c>
      <c r="Q157" s="109">
        <v>0.8298772972454046</v>
      </c>
      <c r="R157" s="109" t="s">
        <v>443</v>
      </c>
      <c r="S157" s="108">
        <v>298515</v>
      </c>
      <c r="T157" s="108">
        <v>0</v>
      </c>
      <c r="U157" s="108">
        <v>0</v>
      </c>
      <c r="V157" s="109">
        <v>0</v>
      </c>
      <c r="W157" s="110">
        <v>7.2</v>
      </c>
      <c r="X157" s="110" t="s">
        <v>443</v>
      </c>
      <c r="Y157" s="109">
        <v>3.32</v>
      </c>
      <c r="Z157" s="108">
        <v>97</v>
      </c>
      <c r="AA157" s="108">
        <v>7.7</v>
      </c>
      <c r="AB157" s="110">
        <v>0.1</v>
      </c>
      <c r="AC157" s="109">
        <v>2146.5602061200002</v>
      </c>
      <c r="AD157" s="110" t="s">
        <v>443</v>
      </c>
      <c r="AE157" s="109">
        <v>0.1638209234621042</v>
      </c>
      <c r="AF157" s="109">
        <v>26.58</v>
      </c>
      <c r="AG157" s="108">
        <v>0</v>
      </c>
      <c r="AH157" s="108">
        <v>0</v>
      </c>
      <c r="AI157" s="108">
        <v>0</v>
      </c>
      <c r="AJ157" s="108">
        <v>0</v>
      </c>
      <c r="AK157" s="108">
        <v>799</v>
      </c>
      <c r="AL157" s="108">
        <v>0</v>
      </c>
      <c r="AM157" s="108">
        <v>114</v>
      </c>
      <c r="AN157" s="110">
        <v>4.9000000000000004</v>
      </c>
      <c r="AO157" s="110">
        <v>2.6</v>
      </c>
      <c r="AP157" s="110">
        <v>9.1999999999999993</v>
      </c>
      <c r="AQ157" s="109">
        <v>3.65</v>
      </c>
      <c r="AR157" s="109">
        <v>0.77703297138214111</v>
      </c>
      <c r="AS157" s="108">
        <v>50</v>
      </c>
      <c r="AT157" s="110">
        <v>100</v>
      </c>
      <c r="AU157" s="109" t="s">
        <v>443</v>
      </c>
      <c r="AV157" s="109">
        <v>79.98</v>
      </c>
      <c r="AW157" s="109">
        <v>116.940134070288</v>
      </c>
      <c r="AX157" s="108">
        <v>84000</v>
      </c>
      <c r="AY157" s="110">
        <v>98.824069199999997</v>
      </c>
      <c r="AZ157" s="110">
        <v>100</v>
      </c>
      <c r="BA157" s="108">
        <v>29209.563999999998</v>
      </c>
      <c r="BB157" s="108">
        <v>5418506</v>
      </c>
      <c r="BC157" s="108">
        <v>5488339</v>
      </c>
      <c r="BD157" s="108">
        <v>48088</v>
      </c>
      <c r="BE157" s="108"/>
    </row>
    <row r="158" spans="1:57" x14ac:dyDescent="0.25">
      <c r="A158" s="133" t="s">
        <v>290</v>
      </c>
      <c r="B158" s="111" t="s">
        <v>289</v>
      </c>
      <c r="C158" s="108">
        <v>4189.6168421052635</v>
      </c>
      <c r="D158" s="108">
        <v>39.496842105263156</v>
      </c>
      <c r="E158" s="108">
        <v>6751.4840000000004</v>
      </c>
      <c r="F158" s="108">
        <v>0</v>
      </c>
      <c r="G158" s="108">
        <v>0</v>
      </c>
      <c r="H158" s="108">
        <v>0</v>
      </c>
      <c r="I158" s="108">
        <v>0</v>
      </c>
      <c r="J158" s="108">
        <v>0</v>
      </c>
      <c r="K158" s="109">
        <v>0</v>
      </c>
      <c r="L158" s="109">
        <v>3.3333333333333333E-2</v>
      </c>
      <c r="M158" s="109">
        <v>8.8798870556528603E-3</v>
      </c>
      <c r="N158" s="109">
        <v>5.2086204646227801E-3</v>
      </c>
      <c r="O158" s="108">
        <v>0</v>
      </c>
      <c r="P158" s="108">
        <v>0</v>
      </c>
      <c r="Q158" s="109">
        <v>0.87429276293662539</v>
      </c>
      <c r="R158" s="109" t="s">
        <v>443</v>
      </c>
      <c r="S158" s="108">
        <v>100000</v>
      </c>
      <c r="T158" s="108">
        <v>0</v>
      </c>
      <c r="U158" s="108">
        <v>0</v>
      </c>
      <c r="V158" s="109">
        <v>0</v>
      </c>
      <c r="W158" s="110">
        <v>2.9</v>
      </c>
      <c r="X158" s="110" t="s">
        <v>443</v>
      </c>
      <c r="Y158" s="109">
        <v>2.516</v>
      </c>
      <c r="Z158" s="108">
        <v>94</v>
      </c>
      <c r="AA158" s="108">
        <v>7.5</v>
      </c>
      <c r="AB158" s="110">
        <v>0.1</v>
      </c>
      <c r="AC158" s="109">
        <v>2595.2120732200001</v>
      </c>
      <c r="AD158" s="110" t="s">
        <v>443</v>
      </c>
      <c r="AE158" s="109">
        <v>2.0912342346269819E-2</v>
      </c>
      <c r="AF158" s="109">
        <v>24.87</v>
      </c>
      <c r="AG158" s="108">
        <v>0</v>
      </c>
      <c r="AH158" s="108">
        <v>52550</v>
      </c>
      <c r="AI158" s="108">
        <v>0</v>
      </c>
      <c r="AJ158" s="108">
        <v>0</v>
      </c>
      <c r="AK158" s="108">
        <v>257</v>
      </c>
      <c r="AL158" s="108">
        <v>0</v>
      </c>
      <c r="AM158" s="108">
        <v>125</v>
      </c>
      <c r="AN158" s="110">
        <v>4.9000000000000004</v>
      </c>
      <c r="AO158" s="110">
        <v>2.21</v>
      </c>
      <c r="AP158" s="110">
        <v>9.4</v>
      </c>
      <c r="AQ158" s="109">
        <v>4.6500000000000004</v>
      </c>
      <c r="AR158" s="109">
        <v>1.0006476640701294</v>
      </c>
      <c r="AS158" s="108">
        <v>58</v>
      </c>
      <c r="AT158" s="110">
        <v>100</v>
      </c>
      <c r="AU158" s="109">
        <v>99.700630187988295</v>
      </c>
      <c r="AV158" s="109">
        <v>71.59</v>
      </c>
      <c r="AW158" s="109">
        <v>112.08301053386199</v>
      </c>
      <c r="AX158" s="108">
        <v>36000</v>
      </c>
      <c r="AY158" s="110">
        <v>99.107251500000004</v>
      </c>
      <c r="AZ158" s="110">
        <v>99.523299899999998</v>
      </c>
      <c r="BA158" s="108">
        <v>30508.288</v>
      </c>
      <c r="BB158" s="108">
        <v>2062218</v>
      </c>
      <c r="BC158" s="108">
        <v>1992690</v>
      </c>
      <c r="BD158" s="108">
        <v>20140</v>
      </c>
      <c r="BE158" s="108"/>
    </row>
    <row r="159" spans="1:57" x14ac:dyDescent="0.25">
      <c r="A159" s="133" t="s">
        <v>292</v>
      </c>
      <c r="B159" s="111" t="s">
        <v>291</v>
      </c>
      <c r="C159" s="108">
        <v>1249.4631578947369</v>
      </c>
      <c r="D159" s="108">
        <v>609.04842105263162</v>
      </c>
      <c r="E159" s="108" t="s">
        <v>443</v>
      </c>
      <c r="F159" s="108">
        <v>30.405999999999999</v>
      </c>
      <c r="G159" s="108">
        <v>3252.76</v>
      </c>
      <c r="H159" s="108">
        <v>162.1645</v>
      </c>
      <c r="I159" s="108">
        <v>42.466000000000001</v>
      </c>
      <c r="J159" s="108">
        <v>15.2</v>
      </c>
      <c r="K159" s="109">
        <v>0.08</v>
      </c>
      <c r="L159" s="109">
        <v>0.1</v>
      </c>
      <c r="M159" s="109">
        <v>2.91251543016673E-3</v>
      </c>
      <c r="N159" s="109">
        <v>4.4431510428087802E-4</v>
      </c>
      <c r="O159" s="108">
        <v>0</v>
      </c>
      <c r="P159" s="108">
        <v>0</v>
      </c>
      <c r="Q159" s="109">
        <v>0.49057832122810013</v>
      </c>
      <c r="R159" s="109" t="s">
        <v>443</v>
      </c>
      <c r="S159" s="108">
        <v>11027338</v>
      </c>
      <c r="T159" s="108">
        <v>304.98</v>
      </c>
      <c r="U159" s="108">
        <v>288.32</v>
      </c>
      <c r="V159" s="109">
        <v>27.423627492762677</v>
      </c>
      <c r="W159" s="110">
        <v>30.1</v>
      </c>
      <c r="X159" s="110">
        <v>11.5</v>
      </c>
      <c r="Y159" s="109">
        <v>0.224</v>
      </c>
      <c r="Z159" s="108">
        <v>93</v>
      </c>
      <c r="AA159" s="108">
        <v>92</v>
      </c>
      <c r="AB159" s="110" t="s">
        <v>443</v>
      </c>
      <c r="AC159" s="109">
        <v>106.17124615</v>
      </c>
      <c r="AD159" s="110">
        <v>19</v>
      </c>
      <c r="AE159" s="109" t="s">
        <v>443</v>
      </c>
      <c r="AF159" s="109" t="s">
        <v>443</v>
      </c>
      <c r="AG159" s="108">
        <v>3329</v>
      </c>
      <c r="AH159" s="108">
        <v>52000</v>
      </c>
      <c r="AI159" s="108">
        <v>30400</v>
      </c>
      <c r="AJ159" s="108">
        <v>0</v>
      </c>
      <c r="AK159" s="108">
        <v>3</v>
      </c>
      <c r="AL159" s="108">
        <v>0</v>
      </c>
      <c r="AM159" s="108">
        <v>114</v>
      </c>
      <c r="AN159" s="110">
        <v>11.3</v>
      </c>
      <c r="AO159" s="110" t="s">
        <v>443</v>
      </c>
      <c r="AP159" s="110" t="s">
        <v>443</v>
      </c>
      <c r="AQ159" s="109">
        <v>2.35</v>
      </c>
      <c r="AR159" s="109">
        <v>-0.85506123304367065</v>
      </c>
      <c r="AS159" s="108" t="s">
        <v>443</v>
      </c>
      <c r="AT159" s="110">
        <v>22.806709999999999</v>
      </c>
      <c r="AU159" s="109" t="s">
        <v>443</v>
      </c>
      <c r="AV159" s="109">
        <v>9</v>
      </c>
      <c r="AW159" s="109">
        <v>65.756504586595398</v>
      </c>
      <c r="AX159" s="108">
        <v>1000</v>
      </c>
      <c r="AY159" s="110">
        <v>29.785861700000002</v>
      </c>
      <c r="AZ159" s="110">
        <v>80.766045800000001</v>
      </c>
      <c r="BA159" s="108">
        <v>1933.366</v>
      </c>
      <c r="BB159" s="108">
        <v>572865</v>
      </c>
      <c r="BC159" s="108">
        <v>597248</v>
      </c>
      <c r="BD159" s="108">
        <v>27990</v>
      </c>
      <c r="BE159" s="108"/>
    </row>
    <row r="160" spans="1:57" x14ac:dyDescent="0.25">
      <c r="A160" s="133" t="s">
        <v>294</v>
      </c>
      <c r="B160" s="111" t="s">
        <v>293</v>
      </c>
      <c r="C160" s="108">
        <v>624.68842105263161</v>
      </c>
      <c r="D160" s="108">
        <v>0</v>
      </c>
      <c r="E160" s="108">
        <v>67239.432499999995</v>
      </c>
      <c r="F160" s="108">
        <v>45.558</v>
      </c>
      <c r="G160" s="108">
        <v>0</v>
      </c>
      <c r="H160" s="108">
        <v>0</v>
      </c>
      <c r="I160" s="108">
        <v>0</v>
      </c>
      <c r="J160" s="108">
        <v>482000</v>
      </c>
      <c r="K160" s="109">
        <v>0.28000000000000003</v>
      </c>
      <c r="L160" s="109">
        <v>0.26666666666666666</v>
      </c>
      <c r="M160" s="109">
        <v>0.97369141540681703</v>
      </c>
      <c r="N160" s="109">
        <v>0.813990710797311</v>
      </c>
      <c r="O160" s="108">
        <v>5</v>
      </c>
      <c r="P160" s="108">
        <v>3</v>
      </c>
      <c r="Q160" s="109" t="s">
        <v>443</v>
      </c>
      <c r="R160" s="109">
        <v>0.49981550000000002</v>
      </c>
      <c r="S160" s="108">
        <v>1801813397</v>
      </c>
      <c r="T160" s="108">
        <v>998.62</v>
      </c>
      <c r="U160" s="108">
        <v>987.72</v>
      </c>
      <c r="V160" s="109">
        <v>0</v>
      </c>
      <c r="W160" s="110">
        <v>145.6</v>
      </c>
      <c r="X160" s="110">
        <v>32.799999999999997</v>
      </c>
      <c r="Y160" s="109">
        <v>3.5000000000000003E-2</v>
      </c>
      <c r="Z160" s="108">
        <v>46</v>
      </c>
      <c r="AA160" s="108">
        <v>285</v>
      </c>
      <c r="AB160" s="110">
        <v>0.5</v>
      </c>
      <c r="AC160" s="109" t="s">
        <v>443</v>
      </c>
      <c r="AD160" s="110">
        <v>65</v>
      </c>
      <c r="AE160" s="109" t="s">
        <v>443</v>
      </c>
      <c r="AF160" s="109" t="s">
        <v>443</v>
      </c>
      <c r="AG160" s="108">
        <v>50000</v>
      </c>
      <c r="AH160" s="108">
        <v>371000</v>
      </c>
      <c r="AI160" s="108">
        <v>0</v>
      </c>
      <c r="AJ160" s="108">
        <v>1107000</v>
      </c>
      <c r="AK160" s="108">
        <v>2729</v>
      </c>
      <c r="AL160" s="108">
        <v>2487</v>
      </c>
      <c r="AM160" s="108">
        <v>99</v>
      </c>
      <c r="AN160" s="110">
        <v>32</v>
      </c>
      <c r="AO160" s="110" t="s">
        <v>443</v>
      </c>
      <c r="AP160" s="110" t="s">
        <v>443</v>
      </c>
      <c r="AQ160" s="109" t="s">
        <v>443</v>
      </c>
      <c r="AR160" s="109">
        <v>-2.2076852321624756</v>
      </c>
      <c r="AS160" s="108">
        <v>8</v>
      </c>
      <c r="AT160" s="110">
        <v>32.707949999999997</v>
      </c>
      <c r="AU160" s="109" t="s">
        <v>443</v>
      </c>
      <c r="AV160" s="109">
        <v>1.63</v>
      </c>
      <c r="AW160" s="109">
        <v>50.899293341974499</v>
      </c>
      <c r="AX160" s="108">
        <v>190000</v>
      </c>
      <c r="AY160" s="110">
        <v>23.6</v>
      </c>
      <c r="AZ160" s="110">
        <v>31.7</v>
      </c>
      <c r="BA160" s="108">
        <v>600</v>
      </c>
      <c r="BB160" s="108">
        <v>10805651</v>
      </c>
      <c r="BC160" s="108">
        <v>10251568</v>
      </c>
      <c r="BD160" s="108">
        <v>627340</v>
      </c>
      <c r="BE160" s="108"/>
    </row>
    <row r="161" spans="1:57" x14ac:dyDescent="0.25">
      <c r="A161" s="133" t="s">
        <v>296</v>
      </c>
      <c r="B161" s="111" t="s">
        <v>295</v>
      </c>
      <c r="C161" s="108">
        <v>30.64</v>
      </c>
      <c r="D161" s="108">
        <v>0</v>
      </c>
      <c r="E161" s="108">
        <v>75729.775999999998</v>
      </c>
      <c r="F161" s="108">
        <v>8.5020000000000007</v>
      </c>
      <c r="G161" s="108">
        <v>1206.4830000000002</v>
      </c>
      <c r="H161" s="108">
        <v>0</v>
      </c>
      <c r="I161" s="108">
        <v>0</v>
      </c>
      <c r="J161" s="108">
        <v>612000</v>
      </c>
      <c r="K161" s="109">
        <v>0.12</v>
      </c>
      <c r="L161" s="109">
        <v>0.1</v>
      </c>
      <c r="M161" s="109">
        <v>0.36815912583059601</v>
      </c>
      <c r="N161" s="109">
        <v>3.16130602769783E-2</v>
      </c>
      <c r="O161" s="108">
        <v>0</v>
      </c>
      <c r="P161" s="108">
        <v>0</v>
      </c>
      <c r="Q161" s="109">
        <v>0.65775375074247455</v>
      </c>
      <c r="R161" s="109">
        <v>4.0808499999999998E-2</v>
      </c>
      <c r="S161" s="108">
        <v>1099818</v>
      </c>
      <c r="T161" s="108">
        <v>1067.1500000000001</v>
      </c>
      <c r="U161" s="108">
        <v>1298.01</v>
      </c>
      <c r="V161" s="109">
        <v>0.36273208134657786</v>
      </c>
      <c r="W161" s="110">
        <v>43.9</v>
      </c>
      <c r="X161" s="110">
        <v>8.6999999999999993</v>
      </c>
      <c r="Y161" s="109">
        <v>0.77600000000000002</v>
      </c>
      <c r="Z161" s="108">
        <v>70</v>
      </c>
      <c r="AA161" s="108">
        <v>860</v>
      </c>
      <c r="AB161" s="110">
        <v>19.100000000000001</v>
      </c>
      <c r="AC161" s="109">
        <v>1121.2501705300001</v>
      </c>
      <c r="AD161" s="110">
        <v>0.1</v>
      </c>
      <c r="AE161" s="109">
        <v>0.46110596638594714</v>
      </c>
      <c r="AF161" s="109">
        <v>65.02</v>
      </c>
      <c r="AG161" s="108">
        <v>2870</v>
      </c>
      <c r="AH161" s="108">
        <v>9187</v>
      </c>
      <c r="AI161" s="108">
        <v>0</v>
      </c>
      <c r="AJ161" s="108">
        <v>0</v>
      </c>
      <c r="AK161" s="108">
        <v>112192</v>
      </c>
      <c r="AL161" s="108">
        <v>1</v>
      </c>
      <c r="AM161" s="108">
        <v>131</v>
      </c>
      <c r="AN161" s="110">
        <v>4.9000000000000004</v>
      </c>
      <c r="AO161" s="110">
        <v>3.04</v>
      </c>
      <c r="AP161" s="110">
        <v>6.2</v>
      </c>
      <c r="AQ161" s="109">
        <v>3.45</v>
      </c>
      <c r="AR161" s="109">
        <v>0.43402451276779175</v>
      </c>
      <c r="AS161" s="108">
        <v>44</v>
      </c>
      <c r="AT161" s="110">
        <v>85.4</v>
      </c>
      <c r="AU161" s="109">
        <v>93.729469299316406</v>
      </c>
      <c r="AV161" s="109">
        <v>49</v>
      </c>
      <c r="AW161" s="109">
        <v>149.68180560429499</v>
      </c>
      <c r="AX161" s="108">
        <v>300000</v>
      </c>
      <c r="AY161" s="110">
        <v>66.387141600000007</v>
      </c>
      <c r="AZ161" s="110">
        <v>93.188374999999994</v>
      </c>
      <c r="BA161" s="108">
        <v>13215.433999999999</v>
      </c>
      <c r="BB161" s="108">
        <v>54001953</v>
      </c>
      <c r="BC161" s="108">
        <v>48601098</v>
      </c>
      <c r="BD161" s="108">
        <v>1213090</v>
      </c>
      <c r="BE161" s="108"/>
    </row>
    <row r="162" spans="1:57" x14ac:dyDescent="0.25">
      <c r="A162" s="133" t="s">
        <v>299</v>
      </c>
      <c r="B162" s="111" t="s">
        <v>298</v>
      </c>
      <c r="C162" s="108">
        <v>2830.8084210526317</v>
      </c>
      <c r="D162" s="108">
        <v>0</v>
      </c>
      <c r="E162" s="108">
        <v>71338.706000000006</v>
      </c>
      <c r="F162" s="108">
        <v>0</v>
      </c>
      <c r="G162" s="108">
        <v>0</v>
      </c>
      <c r="H162" s="108">
        <v>0</v>
      </c>
      <c r="I162" s="108">
        <v>0</v>
      </c>
      <c r="J162" s="108">
        <v>0</v>
      </c>
      <c r="K162" s="109">
        <v>0</v>
      </c>
      <c r="L162" s="109">
        <v>3.3333333333333333E-2</v>
      </c>
      <c r="M162" s="109">
        <v>0.96566585128208005</v>
      </c>
      <c r="N162" s="109">
        <v>0.83655450295024003</v>
      </c>
      <c r="O162" s="108">
        <v>0</v>
      </c>
      <c r="P162" s="108">
        <v>5</v>
      </c>
      <c r="Q162" s="109" t="s">
        <v>443</v>
      </c>
      <c r="R162" s="109" t="s">
        <v>443</v>
      </c>
      <c r="S162" s="108">
        <v>3714788089</v>
      </c>
      <c r="T162" s="108">
        <v>1578</v>
      </c>
      <c r="U162" s="108">
        <v>1447.46</v>
      </c>
      <c r="V162" s="109">
        <v>13.4131519483622</v>
      </c>
      <c r="W162" s="110">
        <v>99.2</v>
      </c>
      <c r="X162" s="110">
        <v>12.5</v>
      </c>
      <c r="Y162" s="109" t="s">
        <v>443</v>
      </c>
      <c r="Z162" s="108">
        <v>22</v>
      </c>
      <c r="AA162" s="108">
        <v>146</v>
      </c>
      <c r="AB162" s="110">
        <v>2.2000000000000002</v>
      </c>
      <c r="AC162" s="109">
        <v>52.01268408</v>
      </c>
      <c r="AD162" s="110" t="s">
        <v>443</v>
      </c>
      <c r="AE162" s="109" t="s">
        <v>443</v>
      </c>
      <c r="AF162" s="109" t="s">
        <v>443</v>
      </c>
      <c r="AG162" s="108">
        <v>0</v>
      </c>
      <c r="AH162" s="108">
        <v>6486</v>
      </c>
      <c r="AI162" s="108">
        <v>1399</v>
      </c>
      <c r="AJ162" s="108">
        <v>1531700</v>
      </c>
      <c r="AK162" s="108">
        <v>266244</v>
      </c>
      <c r="AL162" s="108">
        <v>0</v>
      </c>
      <c r="AM162" s="108">
        <v>87</v>
      </c>
      <c r="AN162" s="110">
        <v>47.7</v>
      </c>
      <c r="AO162" s="110" t="s">
        <v>443</v>
      </c>
      <c r="AP162" s="110" t="s">
        <v>443</v>
      </c>
      <c r="AQ162" s="109" t="s">
        <v>443</v>
      </c>
      <c r="AR162" s="109">
        <v>-1.4854505062103271</v>
      </c>
      <c r="AS162" s="108">
        <v>15</v>
      </c>
      <c r="AT162" s="110">
        <v>5.0625580000000001</v>
      </c>
      <c r="AU162" s="109" t="s">
        <v>443</v>
      </c>
      <c r="AV162" s="109">
        <v>15.9</v>
      </c>
      <c r="AW162" s="109">
        <v>24.500946355470798</v>
      </c>
      <c r="AX162" s="108">
        <v>39000</v>
      </c>
      <c r="AY162" s="110">
        <v>6.7218929000000003</v>
      </c>
      <c r="AZ162" s="110">
        <v>58.726221899999999</v>
      </c>
      <c r="BA162" s="108">
        <v>2276.69</v>
      </c>
      <c r="BB162" s="108">
        <v>11738718</v>
      </c>
      <c r="BC162" s="108">
        <v>11090104</v>
      </c>
      <c r="BD162" s="108">
        <v>644329</v>
      </c>
      <c r="BE162" s="108"/>
    </row>
    <row r="163" spans="1:57" x14ac:dyDescent="0.25">
      <c r="A163" s="133" t="s">
        <v>301</v>
      </c>
      <c r="B163" s="111" t="s">
        <v>300</v>
      </c>
      <c r="C163" s="108">
        <v>42749.867368421052</v>
      </c>
      <c r="D163" s="108">
        <v>0</v>
      </c>
      <c r="E163" s="108">
        <v>86637.637999999992</v>
      </c>
      <c r="F163" s="108">
        <v>28.35</v>
      </c>
      <c r="G163" s="108">
        <v>0</v>
      </c>
      <c r="H163" s="108">
        <v>0</v>
      </c>
      <c r="I163" s="108">
        <v>0</v>
      </c>
      <c r="J163" s="108">
        <v>240000</v>
      </c>
      <c r="K163" s="109">
        <v>0.08</v>
      </c>
      <c r="L163" s="109">
        <v>6.6666666666666666E-2</v>
      </c>
      <c r="M163" s="109">
        <v>0.17733237554835099</v>
      </c>
      <c r="N163" s="109">
        <v>8.6394541570498806E-2</v>
      </c>
      <c r="O163" s="108">
        <v>0</v>
      </c>
      <c r="P163" s="108">
        <v>1</v>
      </c>
      <c r="Q163" s="109">
        <v>0.86891078379600073</v>
      </c>
      <c r="R163" s="109" t="s">
        <v>443</v>
      </c>
      <c r="S163" s="108">
        <v>542741</v>
      </c>
      <c r="T163" s="108">
        <v>0</v>
      </c>
      <c r="U163" s="108">
        <v>0</v>
      </c>
      <c r="V163" s="109">
        <v>0</v>
      </c>
      <c r="W163" s="110">
        <v>4.2</v>
      </c>
      <c r="X163" s="110" t="s">
        <v>443</v>
      </c>
      <c r="Y163" s="109">
        <v>4.9489999999999998</v>
      </c>
      <c r="Z163" s="108">
        <v>96</v>
      </c>
      <c r="AA163" s="108">
        <v>13</v>
      </c>
      <c r="AB163" s="110">
        <v>0.4</v>
      </c>
      <c r="AC163" s="109">
        <v>2845.6970792100001</v>
      </c>
      <c r="AD163" s="110" t="s">
        <v>443</v>
      </c>
      <c r="AE163" s="109">
        <v>9.9748730600615398E-2</v>
      </c>
      <c r="AF163" s="109">
        <v>35.75</v>
      </c>
      <c r="AG163" s="108">
        <v>600</v>
      </c>
      <c r="AH163" s="108">
        <v>0</v>
      </c>
      <c r="AI163" s="108">
        <v>0</v>
      </c>
      <c r="AJ163" s="108">
        <v>0</v>
      </c>
      <c r="AK163" s="108">
        <v>5798</v>
      </c>
      <c r="AL163" s="108">
        <v>0</v>
      </c>
      <c r="AM163" s="108">
        <v>124</v>
      </c>
      <c r="AN163" s="110">
        <v>4.9000000000000004</v>
      </c>
      <c r="AO163" s="110">
        <v>2.0099999999999998</v>
      </c>
      <c r="AP163" s="110">
        <v>8.4</v>
      </c>
      <c r="AQ163" s="109">
        <v>4.1333333333333337</v>
      </c>
      <c r="AR163" s="109">
        <v>1.1462633609771729</v>
      </c>
      <c r="AS163" s="108">
        <v>60</v>
      </c>
      <c r="AT163" s="110">
        <v>100</v>
      </c>
      <c r="AU163" s="109">
        <v>97.894538879394503</v>
      </c>
      <c r="AV163" s="109">
        <v>76.19</v>
      </c>
      <c r="AW163" s="109">
        <v>107.849270058927</v>
      </c>
      <c r="AX163" s="108">
        <v>720000</v>
      </c>
      <c r="AY163" s="110">
        <v>99.851052100000004</v>
      </c>
      <c r="AZ163" s="110">
        <v>100</v>
      </c>
      <c r="BA163" s="108">
        <v>34899.402999999998</v>
      </c>
      <c r="BB163" s="108">
        <v>46404602</v>
      </c>
      <c r="BC163" s="108">
        <v>47370542</v>
      </c>
      <c r="BD163" s="108">
        <v>498800</v>
      </c>
      <c r="BE163" s="108"/>
    </row>
    <row r="164" spans="1:57" x14ac:dyDescent="0.25">
      <c r="A164" s="133" t="s">
        <v>303</v>
      </c>
      <c r="B164" s="111" t="s">
        <v>302</v>
      </c>
      <c r="C164" s="108">
        <v>0</v>
      </c>
      <c r="D164" s="108">
        <v>0</v>
      </c>
      <c r="E164" s="108">
        <v>94421.364000000001</v>
      </c>
      <c r="F164" s="108">
        <v>492.67599999999999</v>
      </c>
      <c r="G164" s="108">
        <v>40037.237999999998</v>
      </c>
      <c r="H164" s="108">
        <v>0</v>
      </c>
      <c r="I164" s="108">
        <v>0</v>
      </c>
      <c r="J164" s="108">
        <v>184000</v>
      </c>
      <c r="K164" s="109">
        <v>0.12</v>
      </c>
      <c r="L164" s="109">
        <v>0</v>
      </c>
      <c r="M164" s="109">
        <v>0.21406400507557299</v>
      </c>
      <c r="N164" s="109">
        <v>0.19840586106097399</v>
      </c>
      <c r="O164" s="108">
        <v>0</v>
      </c>
      <c r="P164" s="108">
        <v>3</v>
      </c>
      <c r="Q164" s="109">
        <v>0.74973468940965837</v>
      </c>
      <c r="R164" s="109" t="s">
        <v>443</v>
      </c>
      <c r="S164" s="108">
        <v>32446751</v>
      </c>
      <c r="T164" s="108">
        <v>487.5</v>
      </c>
      <c r="U164" s="108">
        <v>400.51</v>
      </c>
      <c r="V164" s="109">
        <v>0.6466786007914922</v>
      </c>
      <c r="W164" s="110">
        <v>9.6</v>
      </c>
      <c r="X164" s="110">
        <v>21.6</v>
      </c>
      <c r="Y164" s="109">
        <v>0.68</v>
      </c>
      <c r="Z164" s="108">
        <v>99</v>
      </c>
      <c r="AA164" s="108">
        <v>66</v>
      </c>
      <c r="AB164" s="110">
        <v>0.1</v>
      </c>
      <c r="AC164" s="109">
        <v>304.14152317999998</v>
      </c>
      <c r="AD164" s="110">
        <v>0.1</v>
      </c>
      <c r="AE164" s="109">
        <v>0.38270840472127399</v>
      </c>
      <c r="AF164" s="109">
        <v>36.4</v>
      </c>
      <c r="AG164" s="108">
        <v>188961</v>
      </c>
      <c r="AH164" s="108">
        <v>3005826</v>
      </c>
      <c r="AI164" s="108">
        <v>0</v>
      </c>
      <c r="AJ164" s="108">
        <v>73700</v>
      </c>
      <c r="AK164" s="108">
        <v>511</v>
      </c>
      <c r="AL164" s="108">
        <v>504</v>
      </c>
      <c r="AM164" s="108">
        <v>115</v>
      </c>
      <c r="AN164" s="110">
        <v>22</v>
      </c>
      <c r="AO164" s="110">
        <v>6.88</v>
      </c>
      <c r="AP164" s="110">
        <v>8.3000000000000007</v>
      </c>
      <c r="AQ164" s="109">
        <v>3.55</v>
      </c>
      <c r="AR164" s="109">
        <v>-0.23252308368682861</v>
      </c>
      <c r="AS164" s="108">
        <v>38</v>
      </c>
      <c r="AT164" s="110">
        <v>88.662559999999999</v>
      </c>
      <c r="AU164" s="109">
        <v>91.181358337402301</v>
      </c>
      <c r="AV164" s="109">
        <v>25.8</v>
      </c>
      <c r="AW164" s="109">
        <v>103.157848107611</v>
      </c>
      <c r="AX164" s="108">
        <v>26000</v>
      </c>
      <c r="AY164" s="110">
        <v>95.113068100000007</v>
      </c>
      <c r="AZ164" s="110">
        <v>95.609189599999993</v>
      </c>
      <c r="BA164" s="108">
        <v>11068.995999999999</v>
      </c>
      <c r="BB164" s="108">
        <v>20639000</v>
      </c>
      <c r="BC164" s="108">
        <v>21675648</v>
      </c>
      <c r="BD164" s="108">
        <v>62710</v>
      </c>
      <c r="BE164" s="108"/>
    </row>
    <row r="165" spans="1:57" x14ac:dyDescent="0.25">
      <c r="A165" s="133" t="s">
        <v>305</v>
      </c>
      <c r="B165" s="111" t="s">
        <v>304</v>
      </c>
      <c r="C165" s="108">
        <v>0</v>
      </c>
      <c r="D165" s="108">
        <v>0</v>
      </c>
      <c r="E165" s="108">
        <v>195042.36199999999</v>
      </c>
      <c r="F165" s="108">
        <v>0</v>
      </c>
      <c r="G165" s="108">
        <v>0</v>
      </c>
      <c r="H165" s="108">
        <v>0</v>
      </c>
      <c r="I165" s="108">
        <v>0</v>
      </c>
      <c r="J165" s="108">
        <v>754400</v>
      </c>
      <c r="K165" s="109">
        <v>0.24</v>
      </c>
      <c r="L165" s="109">
        <v>0.13333333333333333</v>
      </c>
      <c r="M165" s="109">
        <v>0.96371391716612997</v>
      </c>
      <c r="N165" s="109">
        <v>0.84929648870678298</v>
      </c>
      <c r="O165" s="108">
        <v>0</v>
      </c>
      <c r="P165" s="108">
        <v>5</v>
      </c>
      <c r="Q165" s="109">
        <v>0.47280270452676121</v>
      </c>
      <c r="R165" s="109" t="s">
        <v>443</v>
      </c>
      <c r="S165" s="108">
        <v>1702519994</v>
      </c>
      <c r="T165" s="108">
        <v>983.22</v>
      </c>
      <c r="U165" s="108">
        <v>1161.93</v>
      </c>
      <c r="V165" s="109">
        <v>1.8256905493125875</v>
      </c>
      <c r="W165" s="110">
        <v>76.599999999999994</v>
      </c>
      <c r="X165" s="110">
        <v>31.7</v>
      </c>
      <c r="Y165" s="109">
        <v>0.28000000000000003</v>
      </c>
      <c r="Z165" s="108">
        <v>86</v>
      </c>
      <c r="AA165" s="108">
        <v>108</v>
      </c>
      <c r="AB165" s="110">
        <v>0.2</v>
      </c>
      <c r="AC165" s="109">
        <v>221.45468869000001</v>
      </c>
      <c r="AD165" s="110">
        <v>106</v>
      </c>
      <c r="AE165" s="109">
        <v>0.62792662390076637</v>
      </c>
      <c r="AF165" s="109">
        <v>35.29</v>
      </c>
      <c r="AG165" s="108">
        <v>200678</v>
      </c>
      <c r="AH165" s="108">
        <v>266204</v>
      </c>
      <c r="AI165" s="108">
        <v>0</v>
      </c>
      <c r="AJ165" s="108">
        <v>3100000</v>
      </c>
      <c r="AK165" s="108">
        <v>351747</v>
      </c>
      <c r="AL165" s="108">
        <v>13139</v>
      </c>
      <c r="AM165" s="108">
        <v>107</v>
      </c>
      <c r="AN165" s="110">
        <v>24.3</v>
      </c>
      <c r="AO165" s="110" t="s">
        <v>443</v>
      </c>
      <c r="AP165" s="110" t="s">
        <v>443</v>
      </c>
      <c r="AQ165" s="109">
        <v>3.0533333333333332</v>
      </c>
      <c r="AR165" s="109">
        <v>-1.5314011573791504</v>
      </c>
      <c r="AS165" s="108">
        <v>11</v>
      </c>
      <c r="AT165" s="110">
        <v>32.562559999999998</v>
      </c>
      <c r="AU165" s="109" t="s">
        <v>443</v>
      </c>
      <c r="AV165" s="109">
        <v>24.64</v>
      </c>
      <c r="AW165" s="109">
        <v>72.198989610389603</v>
      </c>
      <c r="AX165" s="108">
        <v>50000</v>
      </c>
      <c r="AY165" s="110">
        <v>23.6</v>
      </c>
      <c r="AZ165" s="110">
        <v>55.5</v>
      </c>
      <c r="BA165" s="108">
        <v>4314.674</v>
      </c>
      <c r="BB165" s="108">
        <v>38764090</v>
      </c>
      <c r="BC165" s="108">
        <v>34847910</v>
      </c>
      <c r="BD165" s="108">
        <v>2376000</v>
      </c>
      <c r="BE165" s="108"/>
    </row>
    <row r="166" spans="1:57" x14ac:dyDescent="0.25">
      <c r="A166" s="133" t="s">
        <v>307</v>
      </c>
      <c r="B166" s="111" t="s">
        <v>306</v>
      </c>
      <c r="C166" s="108">
        <v>0</v>
      </c>
      <c r="D166" s="108">
        <v>0</v>
      </c>
      <c r="E166" s="108">
        <v>14516.937999999998</v>
      </c>
      <c r="F166" s="108">
        <v>0</v>
      </c>
      <c r="G166" s="108">
        <v>0</v>
      </c>
      <c r="H166" s="108">
        <v>0</v>
      </c>
      <c r="I166" s="108">
        <v>0</v>
      </c>
      <c r="J166" s="108">
        <v>0</v>
      </c>
      <c r="K166" s="109">
        <v>0</v>
      </c>
      <c r="L166" s="109">
        <v>3.3333333333333333E-2</v>
      </c>
      <c r="M166" s="109">
        <v>1.3025370298105001E-3</v>
      </c>
      <c r="N166" s="109">
        <v>2.0878349037400899E-3</v>
      </c>
      <c r="O166" s="108">
        <v>0</v>
      </c>
      <c r="P166" s="108">
        <v>0</v>
      </c>
      <c r="Q166" s="109">
        <v>0.70477714041003492</v>
      </c>
      <c r="R166" s="109">
        <v>3.2677499999999998E-2</v>
      </c>
      <c r="S166" s="108">
        <v>0</v>
      </c>
      <c r="T166" s="108">
        <v>39.6</v>
      </c>
      <c r="U166" s="108">
        <v>29.67</v>
      </c>
      <c r="V166" s="109">
        <v>0.56805786718421547</v>
      </c>
      <c r="W166" s="110">
        <v>22.8</v>
      </c>
      <c r="X166" s="110">
        <v>7.5</v>
      </c>
      <c r="Y166" s="109">
        <v>1.03</v>
      </c>
      <c r="Z166" s="108">
        <v>85</v>
      </c>
      <c r="AA166" s="108">
        <v>39</v>
      </c>
      <c r="AB166" s="110">
        <v>0.9</v>
      </c>
      <c r="AC166" s="109">
        <v>743.91634366999995</v>
      </c>
      <c r="AD166" s="110">
        <v>1</v>
      </c>
      <c r="AE166" s="109">
        <v>0.46268377273891503</v>
      </c>
      <c r="AF166" s="109" t="s">
        <v>443</v>
      </c>
      <c r="AG166" s="108">
        <v>0</v>
      </c>
      <c r="AH166" s="108">
        <v>0</v>
      </c>
      <c r="AI166" s="108">
        <v>0</v>
      </c>
      <c r="AJ166" s="108">
        <v>0</v>
      </c>
      <c r="AK166" s="108">
        <v>0</v>
      </c>
      <c r="AL166" s="108">
        <v>0</v>
      </c>
      <c r="AM166" s="108">
        <v>116</v>
      </c>
      <c r="AN166" s="110">
        <v>8</v>
      </c>
      <c r="AO166" s="110">
        <v>6.23</v>
      </c>
      <c r="AP166" s="110">
        <v>9.6999999999999993</v>
      </c>
      <c r="AQ166" s="109" t="s">
        <v>443</v>
      </c>
      <c r="AR166" s="109">
        <v>4.9731885083019733E-3</v>
      </c>
      <c r="AS166" s="108">
        <v>36</v>
      </c>
      <c r="AT166" s="110">
        <v>100</v>
      </c>
      <c r="AU166" s="109">
        <v>94.675750732421903</v>
      </c>
      <c r="AV166" s="109">
        <v>40.08</v>
      </c>
      <c r="AW166" s="109">
        <v>170.57498736039</v>
      </c>
      <c r="AX166" s="108">
        <v>6800</v>
      </c>
      <c r="AY166" s="110">
        <v>79.219299300000003</v>
      </c>
      <c r="AZ166" s="110">
        <v>94.794295300000002</v>
      </c>
      <c r="BA166" s="108">
        <v>17062.222000000002</v>
      </c>
      <c r="BB166" s="108">
        <v>543925</v>
      </c>
      <c r="BC166" s="108">
        <v>566846</v>
      </c>
      <c r="BD166" s="108">
        <v>156000</v>
      </c>
      <c r="BE166" s="108"/>
    </row>
    <row r="167" spans="1:57" x14ac:dyDescent="0.25">
      <c r="A167" s="133" t="s">
        <v>309</v>
      </c>
      <c r="B167" s="111" t="s">
        <v>308</v>
      </c>
      <c r="C167" s="108">
        <v>0</v>
      </c>
      <c r="D167" s="108">
        <v>0</v>
      </c>
      <c r="E167" s="108">
        <v>3028.1475000000005</v>
      </c>
      <c r="F167" s="108">
        <v>0</v>
      </c>
      <c r="G167" s="108">
        <v>187.57750000000001</v>
      </c>
      <c r="H167" s="108">
        <v>0</v>
      </c>
      <c r="I167" s="108">
        <v>0</v>
      </c>
      <c r="J167" s="108">
        <v>65200</v>
      </c>
      <c r="K167" s="109">
        <v>0.12</v>
      </c>
      <c r="L167" s="109">
        <v>6.6666666666666666E-2</v>
      </c>
      <c r="M167" s="109">
        <v>0.106831383387069</v>
      </c>
      <c r="N167" s="109">
        <v>1.8032747326152399E-2</v>
      </c>
      <c r="O167" s="108">
        <v>3</v>
      </c>
      <c r="P167" s="108">
        <v>0</v>
      </c>
      <c r="Q167" s="109">
        <v>0.53030270996597983</v>
      </c>
      <c r="R167" s="109">
        <v>0.1127676</v>
      </c>
      <c r="S167" s="108">
        <v>776054</v>
      </c>
      <c r="T167" s="108">
        <v>88.15</v>
      </c>
      <c r="U167" s="108">
        <v>115.93</v>
      </c>
      <c r="V167" s="109">
        <v>3.6580631427788011</v>
      </c>
      <c r="W167" s="110">
        <v>80</v>
      </c>
      <c r="X167" s="110">
        <v>7.3</v>
      </c>
      <c r="Y167" s="109">
        <v>0.17</v>
      </c>
      <c r="Z167" s="108">
        <v>86</v>
      </c>
      <c r="AA167" s="108">
        <v>1382</v>
      </c>
      <c r="AB167" s="110">
        <v>27.4</v>
      </c>
      <c r="AC167" s="109">
        <v>563.85521936999999</v>
      </c>
      <c r="AD167" s="110">
        <v>0.1</v>
      </c>
      <c r="AE167" s="109">
        <v>0.5292080966401902</v>
      </c>
      <c r="AF167" s="109">
        <v>51.49</v>
      </c>
      <c r="AG167" s="108">
        <v>0</v>
      </c>
      <c r="AH167" s="108">
        <v>400</v>
      </c>
      <c r="AI167" s="108">
        <v>0</v>
      </c>
      <c r="AJ167" s="108">
        <v>0</v>
      </c>
      <c r="AK167" s="108">
        <v>515</v>
      </c>
      <c r="AL167" s="108">
        <v>0</v>
      </c>
      <c r="AM167" s="108">
        <v>98</v>
      </c>
      <c r="AN167" s="110">
        <v>26.8</v>
      </c>
      <c r="AO167" s="110" t="s">
        <v>443</v>
      </c>
      <c r="AP167" s="110" t="s">
        <v>443</v>
      </c>
      <c r="AQ167" s="109">
        <v>3.2333333333333329</v>
      </c>
      <c r="AR167" s="109">
        <v>-0.44441738724708557</v>
      </c>
      <c r="AS167" s="108">
        <v>43</v>
      </c>
      <c r="AT167" s="110">
        <v>42</v>
      </c>
      <c r="AU167" s="109">
        <v>83.098289489746094</v>
      </c>
      <c r="AV167" s="109">
        <v>27.1</v>
      </c>
      <c r="AW167" s="109">
        <v>72.319721322958699</v>
      </c>
      <c r="AX167" s="108">
        <v>7200</v>
      </c>
      <c r="AY167" s="110">
        <v>57.467450900000003</v>
      </c>
      <c r="AZ167" s="110">
        <v>74.1342602</v>
      </c>
      <c r="BA167" s="108">
        <v>7917.8040000000001</v>
      </c>
      <c r="BB167" s="108">
        <v>1267704</v>
      </c>
      <c r="BC167" s="108">
        <v>1403362</v>
      </c>
      <c r="BD167" s="108">
        <v>17200</v>
      </c>
      <c r="BE167" s="108"/>
    </row>
    <row r="168" spans="1:57" x14ac:dyDescent="0.25">
      <c r="A168" s="133" t="s">
        <v>311</v>
      </c>
      <c r="B168" s="111" t="s">
        <v>310</v>
      </c>
      <c r="C168" s="108">
        <v>0</v>
      </c>
      <c r="D168" s="108">
        <v>0</v>
      </c>
      <c r="E168" s="108">
        <v>8498.8245000000006</v>
      </c>
      <c r="F168" s="108">
        <v>0</v>
      </c>
      <c r="G168" s="108">
        <v>0</v>
      </c>
      <c r="H168" s="108">
        <v>0</v>
      </c>
      <c r="I168" s="108">
        <v>0</v>
      </c>
      <c r="J168" s="108">
        <v>0</v>
      </c>
      <c r="K168" s="109">
        <v>0</v>
      </c>
      <c r="L168" s="109">
        <v>0</v>
      </c>
      <c r="M168" s="109">
        <v>2.0666601721224101E-2</v>
      </c>
      <c r="N168" s="109">
        <v>6.6693518852893397E-3</v>
      </c>
      <c r="O168" s="108">
        <v>0</v>
      </c>
      <c r="P168" s="108">
        <v>0</v>
      </c>
      <c r="Q168" s="109">
        <v>0.89781820191583261</v>
      </c>
      <c r="R168" s="109" t="s">
        <v>443</v>
      </c>
      <c r="S168" s="108">
        <v>0</v>
      </c>
      <c r="T168" s="108">
        <v>0</v>
      </c>
      <c r="U168" s="108">
        <v>0</v>
      </c>
      <c r="V168" s="109">
        <v>0</v>
      </c>
      <c r="W168" s="110">
        <v>3</v>
      </c>
      <c r="X168" s="110" t="s">
        <v>443</v>
      </c>
      <c r="Y168" s="109">
        <v>3.9260000000000002</v>
      </c>
      <c r="Z168" s="108">
        <v>97</v>
      </c>
      <c r="AA168" s="108">
        <v>7.2</v>
      </c>
      <c r="AB168" s="110">
        <v>0.2</v>
      </c>
      <c r="AC168" s="109">
        <v>4243.8428661400003</v>
      </c>
      <c r="AD168" s="110" t="s">
        <v>443</v>
      </c>
      <c r="AE168" s="109">
        <v>5.3934279334666324E-2</v>
      </c>
      <c r="AF168" s="109">
        <v>26.08</v>
      </c>
      <c r="AG168" s="108">
        <v>0</v>
      </c>
      <c r="AH168" s="108">
        <v>0</v>
      </c>
      <c r="AI168" s="108">
        <v>0</v>
      </c>
      <c r="AJ168" s="108">
        <v>0</v>
      </c>
      <c r="AK168" s="108">
        <v>142207</v>
      </c>
      <c r="AL168" s="108">
        <v>0</v>
      </c>
      <c r="AM168" s="108">
        <v>126</v>
      </c>
      <c r="AN168" s="110">
        <v>4.9000000000000004</v>
      </c>
      <c r="AO168" s="110">
        <v>1.46</v>
      </c>
      <c r="AP168" s="110">
        <v>6.7</v>
      </c>
      <c r="AQ168" s="109">
        <v>3.9833333333333329</v>
      </c>
      <c r="AR168" s="109">
        <v>1.8903958797454834</v>
      </c>
      <c r="AS168" s="108">
        <v>87</v>
      </c>
      <c r="AT168" s="110">
        <v>100</v>
      </c>
      <c r="AU168" s="109" t="s">
        <v>443</v>
      </c>
      <c r="AV168" s="109">
        <v>92.52</v>
      </c>
      <c r="AW168" s="109">
        <v>127.837746272269</v>
      </c>
      <c r="AX168" s="108">
        <v>300000</v>
      </c>
      <c r="AY168" s="110">
        <v>99.306738100000004</v>
      </c>
      <c r="AZ168" s="110">
        <v>100</v>
      </c>
      <c r="BA168" s="108">
        <v>47228.981</v>
      </c>
      <c r="BB168" s="108">
        <v>9689555</v>
      </c>
      <c r="BC168" s="108">
        <v>9119423</v>
      </c>
      <c r="BD168" s="108">
        <v>410340</v>
      </c>
      <c r="BE168" s="108"/>
    </row>
    <row r="169" spans="1:57" x14ac:dyDescent="0.25">
      <c r="A169" s="133" t="s">
        <v>313</v>
      </c>
      <c r="B169" s="111" t="s">
        <v>312</v>
      </c>
      <c r="C169" s="108">
        <v>5233.3894736842103</v>
      </c>
      <c r="D169" s="108">
        <v>0</v>
      </c>
      <c r="E169" s="108">
        <v>18533.092500000002</v>
      </c>
      <c r="F169" s="108">
        <v>0</v>
      </c>
      <c r="G169" s="108">
        <v>0</v>
      </c>
      <c r="H169" s="108">
        <v>0</v>
      </c>
      <c r="I169" s="108">
        <v>0</v>
      </c>
      <c r="J169" s="108">
        <v>0</v>
      </c>
      <c r="K169" s="109">
        <v>0</v>
      </c>
      <c r="L169" s="109">
        <v>3.3333333333333333E-2</v>
      </c>
      <c r="M169" s="109">
        <v>0.115944046662592</v>
      </c>
      <c r="N169" s="109">
        <v>1.84267296211384E-2</v>
      </c>
      <c r="O169" s="108">
        <v>0</v>
      </c>
      <c r="P169" s="108">
        <v>0</v>
      </c>
      <c r="Q169" s="109">
        <v>0.91739431693351325</v>
      </c>
      <c r="R169" s="109" t="s">
        <v>443</v>
      </c>
      <c r="S169" s="108">
        <v>0</v>
      </c>
      <c r="T169" s="108">
        <v>0</v>
      </c>
      <c r="U169" s="108">
        <v>0</v>
      </c>
      <c r="V169" s="109">
        <v>0</v>
      </c>
      <c r="W169" s="110">
        <v>4.2</v>
      </c>
      <c r="X169" s="110" t="s">
        <v>443</v>
      </c>
      <c r="Y169" s="109">
        <v>4.0490000000000004</v>
      </c>
      <c r="Z169" s="108">
        <v>93</v>
      </c>
      <c r="AA169" s="108">
        <v>6.5</v>
      </c>
      <c r="AB169" s="110">
        <v>0.3</v>
      </c>
      <c r="AC169" s="109">
        <v>6186.6512763299997</v>
      </c>
      <c r="AD169" s="110" t="s">
        <v>443</v>
      </c>
      <c r="AE169" s="109">
        <v>3.0443306459990271E-2</v>
      </c>
      <c r="AF169" s="109">
        <v>32.35</v>
      </c>
      <c r="AG169" s="108">
        <v>84</v>
      </c>
      <c r="AH169" s="108">
        <v>0</v>
      </c>
      <c r="AI169" s="108">
        <v>0</v>
      </c>
      <c r="AJ169" s="108">
        <v>0</v>
      </c>
      <c r="AK169" s="108">
        <v>62620</v>
      </c>
      <c r="AL169" s="108">
        <v>0</v>
      </c>
      <c r="AM169" s="108">
        <v>137</v>
      </c>
      <c r="AN169" s="110">
        <v>4.9000000000000004</v>
      </c>
      <c r="AO169" s="110">
        <v>1.35</v>
      </c>
      <c r="AP169" s="110">
        <v>6.6</v>
      </c>
      <c r="AQ169" s="109">
        <v>4.6500000000000004</v>
      </c>
      <c r="AR169" s="109">
        <v>1.8060568571090698</v>
      </c>
      <c r="AS169" s="108">
        <v>86</v>
      </c>
      <c r="AT169" s="110">
        <v>100</v>
      </c>
      <c r="AU169" s="109" t="s">
        <v>443</v>
      </c>
      <c r="AV169" s="109">
        <v>87</v>
      </c>
      <c r="AW169" s="109">
        <v>140.53868791658999</v>
      </c>
      <c r="AX169" s="108">
        <v>160000</v>
      </c>
      <c r="AY169" s="110">
        <v>99.876690400000001</v>
      </c>
      <c r="AZ169" s="110">
        <v>100</v>
      </c>
      <c r="BA169" s="108">
        <v>58730.923999999999</v>
      </c>
      <c r="BB169" s="108">
        <v>8190229</v>
      </c>
      <c r="BC169" s="108">
        <v>7996026</v>
      </c>
      <c r="BD169" s="108">
        <v>40000</v>
      </c>
      <c r="BE169" s="108"/>
    </row>
    <row r="170" spans="1:57" x14ac:dyDescent="0.25">
      <c r="A170" s="133" t="s">
        <v>886</v>
      </c>
      <c r="B170" s="111" t="s">
        <v>314</v>
      </c>
      <c r="C170" s="108">
        <v>38879.945263157897</v>
      </c>
      <c r="D170" s="108">
        <v>44.576842105263161</v>
      </c>
      <c r="E170" s="108">
        <v>48875.834999999999</v>
      </c>
      <c r="F170" s="108">
        <v>2.2599999999999998</v>
      </c>
      <c r="G170" s="108">
        <v>0</v>
      </c>
      <c r="H170" s="108">
        <v>0</v>
      </c>
      <c r="I170" s="108">
        <v>0</v>
      </c>
      <c r="J170" s="108">
        <v>65160</v>
      </c>
      <c r="K170" s="109">
        <v>0.08</v>
      </c>
      <c r="L170" s="109">
        <v>0.13333333333333333</v>
      </c>
      <c r="M170" s="109">
        <v>0.75499639576505495</v>
      </c>
      <c r="N170" s="109">
        <v>0.26464169845260299</v>
      </c>
      <c r="O170" s="108">
        <v>5</v>
      </c>
      <c r="P170" s="108">
        <v>5</v>
      </c>
      <c r="Q170" s="109">
        <v>0.65763733047491413</v>
      </c>
      <c r="R170" s="109">
        <v>2.4176900000000001E-2</v>
      </c>
      <c r="S170" s="108">
        <v>5012819836</v>
      </c>
      <c r="T170" s="108">
        <v>1671.52</v>
      </c>
      <c r="U170" s="108">
        <v>3618.69</v>
      </c>
      <c r="V170" s="109">
        <v>0</v>
      </c>
      <c r="W170" s="110">
        <v>14.6</v>
      </c>
      <c r="X170" s="110">
        <v>10.1</v>
      </c>
      <c r="Y170" s="109">
        <v>1.4550000000000001</v>
      </c>
      <c r="Z170" s="108">
        <v>54</v>
      </c>
      <c r="AA170" s="108">
        <v>17</v>
      </c>
      <c r="AB170" s="110" t="s">
        <v>443</v>
      </c>
      <c r="AC170" s="109">
        <v>168.94631357</v>
      </c>
      <c r="AD170" s="110" t="s">
        <v>443</v>
      </c>
      <c r="AE170" s="109">
        <v>0.55611445135758042</v>
      </c>
      <c r="AF170" s="109">
        <v>35.78</v>
      </c>
      <c r="AG170" s="108">
        <v>0</v>
      </c>
      <c r="AH170" s="108">
        <v>0</v>
      </c>
      <c r="AI170" s="108">
        <v>0</v>
      </c>
      <c r="AJ170" s="108">
        <v>7600000</v>
      </c>
      <c r="AK170" s="108">
        <v>713214</v>
      </c>
      <c r="AL170" s="108">
        <v>0</v>
      </c>
      <c r="AM170" s="108">
        <v>135</v>
      </c>
      <c r="AN170" s="110">
        <v>4.9000000000000004</v>
      </c>
      <c r="AO170" s="110" t="s">
        <v>443</v>
      </c>
      <c r="AP170" s="110" t="s">
        <v>443</v>
      </c>
      <c r="AQ170" s="109">
        <v>3.15</v>
      </c>
      <c r="AR170" s="109">
        <v>-1.3400363922119141</v>
      </c>
      <c r="AS170" s="108">
        <v>20</v>
      </c>
      <c r="AT170" s="110">
        <v>96.262559999999993</v>
      </c>
      <c r="AU170" s="109">
        <v>85.08056640625</v>
      </c>
      <c r="AV170" s="109">
        <v>28.09</v>
      </c>
      <c r="AW170" s="109">
        <v>70.947419600516</v>
      </c>
      <c r="AX170" s="108">
        <v>65000</v>
      </c>
      <c r="AY170" s="110">
        <v>95.710095800000005</v>
      </c>
      <c r="AZ170" s="110">
        <v>90.146272699999997</v>
      </c>
      <c r="BA170" s="108">
        <v>5100</v>
      </c>
      <c r="BB170" s="108">
        <v>23300738</v>
      </c>
      <c r="BC170" s="108">
        <v>22457336</v>
      </c>
      <c r="BD170" s="108">
        <v>183630</v>
      </c>
      <c r="BE170" s="108"/>
    </row>
    <row r="171" spans="1:57" x14ac:dyDescent="0.25">
      <c r="A171" s="133" t="s">
        <v>317</v>
      </c>
      <c r="B171" s="111" t="s">
        <v>316</v>
      </c>
      <c r="C171" s="108">
        <v>15763.244210526316</v>
      </c>
      <c r="D171" s="108">
        <v>9517.3242105263162</v>
      </c>
      <c r="E171" s="108">
        <v>37146.375500000002</v>
      </c>
      <c r="F171" s="108">
        <v>0</v>
      </c>
      <c r="G171" s="108">
        <v>0</v>
      </c>
      <c r="H171" s="108">
        <v>0</v>
      </c>
      <c r="I171" s="108">
        <v>0</v>
      </c>
      <c r="J171" s="108">
        <v>152000</v>
      </c>
      <c r="K171" s="109">
        <v>0.08</v>
      </c>
      <c r="L171" s="109">
        <v>0.16666666666666666</v>
      </c>
      <c r="M171" s="109">
        <v>0.28133131201664602</v>
      </c>
      <c r="N171" s="109">
        <v>2.4041828993442899E-2</v>
      </c>
      <c r="O171" s="108">
        <v>3</v>
      </c>
      <c r="P171" s="108">
        <v>3</v>
      </c>
      <c r="Q171" s="109">
        <v>0.60717931079933174</v>
      </c>
      <c r="R171" s="109">
        <v>3.06336E-2</v>
      </c>
      <c r="S171" s="108">
        <v>10062106</v>
      </c>
      <c r="T171" s="108">
        <v>393.91</v>
      </c>
      <c r="U171" s="108">
        <v>390.52</v>
      </c>
      <c r="V171" s="109">
        <v>4.5198964029736679</v>
      </c>
      <c r="W171" s="110">
        <v>47.7</v>
      </c>
      <c r="X171" s="110">
        <v>13.3</v>
      </c>
      <c r="Y171" s="109">
        <v>1.9179999999999999</v>
      </c>
      <c r="Z171" s="108">
        <v>98</v>
      </c>
      <c r="AA171" s="108">
        <v>100</v>
      </c>
      <c r="AB171" s="110">
        <v>0.3</v>
      </c>
      <c r="AC171" s="109">
        <v>169.58536796999999</v>
      </c>
      <c r="AD171" s="110">
        <v>0.1</v>
      </c>
      <c r="AE171" s="109">
        <v>0.38303639763887443</v>
      </c>
      <c r="AF171" s="109">
        <v>30.77</v>
      </c>
      <c r="AG171" s="108">
        <v>2500</v>
      </c>
      <c r="AH171" s="108">
        <v>13223</v>
      </c>
      <c r="AI171" s="108">
        <v>7177</v>
      </c>
      <c r="AJ171" s="108">
        <v>0</v>
      </c>
      <c r="AK171" s="108">
        <v>2026</v>
      </c>
      <c r="AL171" s="108">
        <v>0</v>
      </c>
      <c r="AM171" s="108">
        <v>97</v>
      </c>
      <c r="AN171" s="110">
        <v>33.200000000000003</v>
      </c>
      <c r="AO171" s="110" t="s">
        <v>443</v>
      </c>
      <c r="AP171" s="110" t="s">
        <v>443</v>
      </c>
      <c r="AQ171" s="109">
        <v>3.166666666666667</v>
      </c>
      <c r="AR171" s="109">
        <v>-1.0760166645050049</v>
      </c>
      <c r="AS171" s="108">
        <v>23</v>
      </c>
      <c r="AT171" s="110">
        <v>100</v>
      </c>
      <c r="AU171" s="109">
        <v>99.737442016601605</v>
      </c>
      <c r="AV171" s="109">
        <v>17.489999999999998</v>
      </c>
      <c r="AW171" s="109">
        <v>95.126060373552093</v>
      </c>
      <c r="AX171" s="108">
        <v>14000</v>
      </c>
      <c r="AY171" s="110">
        <v>95.027956900000007</v>
      </c>
      <c r="AZ171" s="110">
        <v>73.773295099999999</v>
      </c>
      <c r="BA171" s="108">
        <v>2736.2910000000002</v>
      </c>
      <c r="BB171" s="108">
        <v>8408947</v>
      </c>
      <c r="BC171" s="108">
        <v>7910041</v>
      </c>
      <c r="BD171" s="108">
        <v>139960</v>
      </c>
      <c r="BE171" s="108"/>
    </row>
    <row r="172" spans="1:57" x14ac:dyDescent="0.25">
      <c r="A172" s="133" t="s">
        <v>887</v>
      </c>
      <c r="B172" s="111" t="s">
        <v>318</v>
      </c>
      <c r="C172" s="108">
        <v>36278.871578947372</v>
      </c>
      <c r="D172" s="108">
        <v>0</v>
      </c>
      <c r="E172" s="108">
        <v>95836.142500000002</v>
      </c>
      <c r="F172" s="108">
        <v>2.1459999999999999</v>
      </c>
      <c r="G172" s="108">
        <v>457.93350000000004</v>
      </c>
      <c r="H172" s="108">
        <v>0</v>
      </c>
      <c r="I172" s="108">
        <v>0</v>
      </c>
      <c r="J172" s="108">
        <v>426160</v>
      </c>
      <c r="K172" s="109">
        <v>0.24</v>
      </c>
      <c r="L172" s="109">
        <v>3.3333333333333333E-2</v>
      </c>
      <c r="M172" s="109">
        <v>0.117645002301105</v>
      </c>
      <c r="N172" s="109">
        <v>2.3781509838178401E-2</v>
      </c>
      <c r="O172" s="108">
        <v>3</v>
      </c>
      <c r="P172" s="108">
        <v>3</v>
      </c>
      <c r="Q172" s="109">
        <v>0.48840958969675635</v>
      </c>
      <c r="R172" s="109">
        <v>0.33454669999999997</v>
      </c>
      <c r="S172" s="108">
        <v>66638175</v>
      </c>
      <c r="T172" s="108">
        <v>2831.89</v>
      </c>
      <c r="U172" s="108">
        <v>3430.08</v>
      </c>
      <c r="V172" s="109">
        <v>8.0105776849619623</v>
      </c>
      <c r="W172" s="110">
        <v>51.8</v>
      </c>
      <c r="X172" s="110">
        <v>16.2</v>
      </c>
      <c r="Y172" s="109">
        <v>3.1E-2</v>
      </c>
      <c r="Z172" s="108">
        <v>99</v>
      </c>
      <c r="AA172" s="108">
        <v>164</v>
      </c>
      <c r="AB172" s="110">
        <v>5</v>
      </c>
      <c r="AC172" s="109">
        <v>125.97917279000001</v>
      </c>
      <c r="AD172" s="110">
        <v>84</v>
      </c>
      <c r="AE172" s="109">
        <v>0.55282222799062719</v>
      </c>
      <c r="AF172" s="109">
        <v>37.82</v>
      </c>
      <c r="AG172" s="108">
        <v>0</v>
      </c>
      <c r="AH172" s="108">
        <v>40000</v>
      </c>
      <c r="AI172" s="108">
        <v>10112</v>
      </c>
      <c r="AJ172" s="108">
        <v>0</v>
      </c>
      <c r="AK172" s="108">
        <v>88492</v>
      </c>
      <c r="AL172" s="108">
        <v>0</v>
      </c>
      <c r="AM172" s="108">
        <v>105</v>
      </c>
      <c r="AN172" s="110">
        <v>32.1</v>
      </c>
      <c r="AO172" s="110">
        <v>11.54</v>
      </c>
      <c r="AP172" s="110">
        <v>4.8</v>
      </c>
      <c r="AQ172" s="109">
        <v>3.583333333333333</v>
      </c>
      <c r="AR172" s="109">
        <v>-0.6721917986869812</v>
      </c>
      <c r="AS172" s="108">
        <v>31</v>
      </c>
      <c r="AT172" s="110">
        <v>15.3</v>
      </c>
      <c r="AU172" s="109">
        <v>67.800697326660199</v>
      </c>
      <c r="AV172" s="109">
        <v>4.8600000000000003</v>
      </c>
      <c r="AW172" s="109">
        <v>62.7743323400015</v>
      </c>
      <c r="AX172" s="108">
        <v>72000</v>
      </c>
      <c r="AY172" s="110">
        <v>15.550382900000001</v>
      </c>
      <c r="AZ172" s="110">
        <v>55.556247399999997</v>
      </c>
      <c r="BA172" s="108">
        <v>2800.7840000000001</v>
      </c>
      <c r="BB172" s="108">
        <v>50757459</v>
      </c>
      <c r="BC172" s="108">
        <v>48261942</v>
      </c>
      <c r="BD172" s="108">
        <v>885800</v>
      </c>
      <c r="BE172" s="108"/>
    </row>
    <row r="173" spans="1:57" x14ac:dyDescent="0.25">
      <c r="A173" s="133" t="s">
        <v>320</v>
      </c>
      <c r="B173" s="111" t="s">
        <v>319</v>
      </c>
      <c r="C173" s="108">
        <v>18143.343157894738</v>
      </c>
      <c r="D173" s="108">
        <v>0</v>
      </c>
      <c r="E173" s="108">
        <v>609680.40500000003</v>
      </c>
      <c r="F173" s="108">
        <v>76.804000000000002</v>
      </c>
      <c r="G173" s="108">
        <v>156049.14449999999</v>
      </c>
      <c r="H173" s="108">
        <v>2991.6565000000001</v>
      </c>
      <c r="I173" s="108">
        <v>0</v>
      </c>
      <c r="J173" s="108">
        <v>1199304.08</v>
      </c>
      <c r="K173" s="109">
        <v>0.36</v>
      </c>
      <c r="L173" s="109">
        <v>3.3333333333333333E-2</v>
      </c>
      <c r="M173" s="109">
        <v>0.580644340441135</v>
      </c>
      <c r="N173" s="109">
        <v>0.45441159252551599</v>
      </c>
      <c r="O173" s="108">
        <v>3</v>
      </c>
      <c r="P173" s="108">
        <v>3</v>
      </c>
      <c r="Q173" s="109">
        <v>0.72192568659160017</v>
      </c>
      <c r="R173" s="109">
        <v>3.9157000000000003E-3</v>
      </c>
      <c r="S173" s="108">
        <v>108375069</v>
      </c>
      <c r="T173" s="108">
        <v>-134.79</v>
      </c>
      <c r="U173" s="108">
        <v>26.3</v>
      </c>
      <c r="V173" s="109">
        <v>-6.5633995326841695E-3</v>
      </c>
      <c r="W173" s="110">
        <v>13.1</v>
      </c>
      <c r="X173" s="110">
        <v>7</v>
      </c>
      <c r="Y173" s="109">
        <v>0.39300000000000002</v>
      </c>
      <c r="Z173" s="108">
        <v>99</v>
      </c>
      <c r="AA173" s="108">
        <v>119</v>
      </c>
      <c r="AB173" s="110">
        <v>1.1000000000000001</v>
      </c>
      <c r="AC173" s="109">
        <v>658.23795641000004</v>
      </c>
      <c r="AD173" s="110">
        <v>0.1</v>
      </c>
      <c r="AE173" s="109">
        <v>0.36448379207292747</v>
      </c>
      <c r="AF173" s="109">
        <v>39.369999999999997</v>
      </c>
      <c r="AG173" s="108">
        <v>0</v>
      </c>
      <c r="AH173" s="108">
        <v>1150811</v>
      </c>
      <c r="AI173" s="108">
        <v>0</v>
      </c>
      <c r="AJ173" s="108">
        <v>35000</v>
      </c>
      <c r="AK173" s="108">
        <v>130238</v>
      </c>
      <c r="AL173" s="108">
        <v>0</v>
      </c>
      <c r="AM173" s="108">
        <v>116</v>
      </c>
      <c r="AN173" s="110">
        <v>7.4</v>
      </c>
      <c r="AO173" s="110">
        <v>4.5199999999999996</v>
      </c>
      <c r="AP173" s="110">
        <v>2.8</v>
      </c>
      <c r="AQ173" s="109">
        <v>3.1166666666666667</v>
      </c>
      <c r="AR173" s="109">
        <v>0.21264445781707764</v>
      </c>
      <c r="AS173" s="108">
        <v>38</v>
      </c>
      <c r="AT173" s="110">
        <v>100</v>
      </c>
      <c r="AU173" s="109">
        <v>96.430908203125</v>
      </c>
      <c r="AV173" s="109">
        <v>34.89</v>
      </c>
      <c r="AW173" s="109">
        <v>144.438719549621</v>
      </c>
      <c r="AX173" s="108">
        <v>230000</v>
      </c>
      <c r="AY173" s="110">
        <v>92.973503600000001</v>
      </c>
      <c r="AZ173" s="110">
        <v>97.809613299999995</v>
      </c>
      <c r="BA173" s="108">
        <v>14979.832</v>
      </c>
      <c r="BB173" s="108">
        <v>67222972</v>
      </c>
      <c r="BC173" s="108">
        <v>67448120</v>
      </c>
      <c r="BD173" s="108">
        <v>510890</v>
      </c>
      <c r="BE173" s="108"/>
    </row>
    <row r="174" spans="1:57" x14ac:dyDescent="0.25">
      <c r="A174" s="133" t="s">
        <v>998</v>
      </c>
      <c r="B174" s="111" t="s">
        <v>187</v>
      </c>
      <c r="C174" s="108">
        <v>4361.273684210526</v>
      </c>
      <c r="D174" s="108">
        <v>24.08</v>
      </c>
      <c r="E174" s="108">
        <v>6349.7519999999995</v>
      </c>
      <c r="F174" s="108">
        <v>0</v>
      </c>
      <c r="G174" s="108">
        <v>0</v>
      </c>
      <c r="H174" s="108">
        <v>0</v>
      </c>
      <c r="I174" s="108">
        <v>0</v>
      </c>
      <c r="J174" s="108">
        <v>400</v>
      </c>
      <c r="K174" s="109">
        <v>0.04</v>
      </c>
      <c r="L174" s="109">
        <v>6.6666666666666666E-2</v>
      </c>
      <c r="M174" s="109">
        <v>0.102610622263877</v>
      </c>
      <c r="N174" s="109">
        <v>3.00783134637208E-2</v>
      </c>
      <c r="O174" s="108">
        <v>0</v>
      </c>
      <c r="P174" s="108">
        <v>3</v>
      </c>
      <c r="Q174" s="109">
        <v>0.73213139872298694</v>
      </c>
      <c r="R174" s="109">
        <v>6.5611000000000003E-3</v>
      </c>
      <c r="S174" s="108">
        <v>0</v>
      </c>
      <c r="T174" s="108">
        <v>148.94</v>
      </c>
      <c r="U174" s="108">
        <v>252.44</v>
      </c>
      <c r="V174" s="109">
        <v>2.3998028344008073</v>
      </c>
      <c r="W174" s="110">
        <v>6.6</v>
      </c>
      <c r="X174" s="110">
        <v>1.8</v>
      </c>
      <c r="Y174" s="109">
        <v>2.6269999999999998</v>
      </c>
      <c r="Z174" s="108">
        <v>93</v>
      </c>
      <c r="AA174" s="108">
        <v>17</v>
      </c>
      <c r="AB174" s="110">
        <v>0.1</v>
      </c>
      <c r="AC174" s="109">
        <v>758.68499141999996</v>
      </c>
      <c r="AD174" s="110" t="s">
        <v>443</v>
      </c>
      <c r="AE174" s="109">
        <v>0.1621199486983137</v>
      </c>
      <c r="AF174" s="109">
        <v>44.2</v>
      </c>
      <c r="AG174" s="108">
        <v>3000</v>
      </c>
      <c r="AH174" s="108">
        <v>8800</v>
      </c>
      <c r="AI174" s="108">
        <v>170000</v>
      </c>
      <c r="AJ174" s="108">
        <v>0</v>
      </c>
      <c r="AK174" s="108">
        <v>883</v>
      </c>
      <c r="AL174" s="108">
        <v>0</v>
      </c>
      <c r="AM174" s="108">
        <v>119</v>
      </c>
      <c r="AN174" s="110">
        <v>4.9000000000000004</v>
      </c>
      <c r="AO174" s="110">
        <v>5.08</v>
      </c>
      <c r="AP174" s="110">
        <v>7.9</v>
      </c>
      <c r="AQ174" s="109">
        <v>3.4833333333333329</v>
      </c>
      <c r="AR174" s="109">
        <v>-6.1508603394031525E-2</v>
      </c>
      <c r="AS174" s="108">
        <v>45</v>
      </c>
      <c r="AT174" s="110">
        <v>100</v>
      </c>
      <c r="AU174" s="109">
        <v>97.537063598632798</v>
      </c>
      <c r="AV174" s="109">
        <v>68.06</v>
      </c>
      <c r="AW174" s="109">
        <v>109.10016628455099</v>
      </c>
      <c r="AX174" s="108">
        <v>14000</v>
      </c>
      <c r="AY174" s="110">
        <v>90.911133899999996</v>
      </c>
      <c r="AZ174" s="110">
        <v>99.3986017</v>
      </c>
      <c r="BA174" s="108">
        <v>13955.701999999999</v>
      </c>
      <c r="BB174" s="108">
        <v>2108434</v>
      </c>
      <c r="BC174" s="108">
        <v>2087171</v>
      </c>
      <c r="BD174" s="108">
        <v>25220</v>
      </c>
      <c r="BE174" s="108"/>
    </row>
    <row r="175" spans="1:57" x14ac:dyDescent="0.25">
      <c r="A175" s="133" t="s">
        <v>373</v>
      </c>
      <c r="B175" s="111" t="s">
        <v>91</v>
      </c>
      <c r="C175" s="108">
        <v>2430.7894736842104</v>
      </c>
      <c r="D175" s="108">
        <v>0</v>
      </c>
      <c r="E175" s="108">
        <v>823.95249999999999</v>
      </c>
      <c r="F175" s="108">
        <v>1.524</v>
      </c>
      <c r="G175" s="108">
        <v>7034.3400000000011</v>
      </c>
      <c r="H175" s="108">
        <v>584.89250000000004</v>
      </c>
      <c r="I175" s="108">
        <v>0</v>
      </c>
      <c r="J175" s="108">
        <v>0</v>
      </c>
      <c r="K175" s="109">
        <v>0.04</v>
      </c>
      <c r="L175" s="109">
        <v>0</v>
      </c>
      <c r="M175" s="109">
        <v>7.6535902772041794E-2</v>
      </c>
      <c r="N175" s="109">
        <v>1.8546303974620599E-3</v>
      </c>
      <c r="O175" s="108">
        <v>1</v>
      </c>
      <c r="P175" s="108">
        <v>1</v>
      </c>
      <c r="Q175" s="109">
        <v>0.62024304052537227</v>
      </c>
      <c r="R175" s="109">
        <v>0.32215820000000001</v>
      </c>
      <c r="S175" s="108">
        <v>6544904</v>
      </c>
      <c r="T175" s="108">
        <v>283.07</v>
      </c>
      <c r="U175" s="108">
        <v>257.88</v>
      </c>
      <c r="V175" s="109">
        <v>4.7986602158541114</v>
      </c>
      <c r="W175" s="110">
        <v>54.6</v>
      </c>
      <c r="X175" s="110">
        <v>45.3</v>
      </c>
      <c r="Y175" s="109">
        <v>7.2999999999999995E-2</v>
      </c>
      <c r="Z175" s="108">
        <v>74</v>
      </c>
      <c r="AA175" s="108">
        <v>498</v>
      </c>
      <c r="AB175" s="110" t="s">
        <v>443</v>
      </c>
      <c r="AC175" s="109">
        <v>96.321720049999996</v>
      </c>
      <c r="AD175" s="110">
        <v>108</v>
      </c>
      <c r="AE175" s="109" t="s">
        <v>443</v>
      </c>
      <c r="AF175" s="109">
        <v>30.41</v>
      </c>
      <c r="AG175" s="108">
        <v>0</v>
      </c>
      <c r="AH175" s="108">
        <v>197</v>
      </c>
      <c r="AI175" s="108">
        <v>0</v>
      </c>
      <c r="AJ175" s="108">
        <v>900</v>
      </c>
      <c r="AK175" s="108">
        <v>0</v>
      </c>
      <c r="AL175" s="108">
        <v>0</v>
      </c>
      <c r="AM175" s="108">
        <v>106</v>
      </c>
      <c r="AN175" s="110">
        <v>26.9</v>
      </c>
      <c r="AO175" s="110" t="s">
        <v>443</v>
      </c>
      <c r="AP175" s="110" t="s">
        <v>443</v>
      </c>
      <c r="AQ175" s="109">
        <v>2.4833333333333334</v>
      </c>
      <c r="AR175" s="109">
        <v>-1.2586737871170044</v>
      </c>
      <c r="AS175" s="108">
        <v>28</v>
      </c>
      <c r="AT175" s="110">
        <v>41.562559999999998</v>
      </c>
      <c r="AU175" s="109">
        <v>58.308982849121101</v>
      </c>
      <c r="AV175" s="109">
        <v>1.1399999999999999</v>
      </c>
      <c r="AW175" s="109">
        <v>58.736297539392503</v>
      </c>
      <c r="AX175" s="108">
        <v>2900</v>
      </c>
      <c r="AY175" s="110">
        <v>40.633239799999998</v>
      </c>
      <c r="AZ175" s="110">
        <v>71.895029100000002</v>
      </c>
      <c r="BA175" s="108">
        <v>5308.57</v>
      </c>
      <c r="BB175" s="108">
        <v>1212107</v>
      </c>
      <c r="BC175" s="108">
        <v>1172390</v>
      </c>
      <c r="BD175" s="108">
        <v>14870</v>
      </c>
      <c r="BE175" s="108"/>
    </row>
    <row r="176" spans="1:57" x14ac:dyDescent="0.25">
      <c r="A176" s="133" t="s">
        <v>322</v>
      </c>
      <c r="B176" s="111" t="s">
        <v>321</v>
      </c>
      <c r="C176" s="108">
        <v>0</v>
      </c>
      <c r="D176" s="108">
        <v>0</v>
      </c>
      <c r="E176" s="108">
        <v>16335.713000000002</v>
      </c>
      <c r="F176" s="108">
        <v>0</v>
      </c>
      <c r="G176" s="108">
        <v>0</v>
      </c>
      <c r="H176" s="108">
        <v>0</v>
      </c>
      <c r="I176" s="108">
        <v>0</v>
      </c>
      <c r="J176" s="108">
        <v>16000</v>
      </c>
      <c r="K176" s="109">
        <v>0.04</v>
      </c>
      <c r="L176" s="109">
        <v>0</v>
      </c>
      <c r="M176" s="109">
        <v>0.29681305006228698</v>
      </c>
      <c r="N176" s="109">
        <v>1.85426617968561E-2</v>
      </c>
      <c r="O176" s="108">
        <v>3</v>
      </c>
      <c r="P176" s="108">
        <v>0</v>
      </c>
      <c r="Q176" s="109">
        <v>0.47306156831494045</v>
      </c>
      <c r="R176" s="109">
        <v>0.26034279999999999</v>
      </c>
      <c r="S176" s="108">
        <v>2794868</v>
      </c>
      <c r="T176" s="108">
        <v>241.46</v>
      </c>
      <c r="U176" s="108">
        <v>223.38</v>
      </c>
      <c r="V176" s="109">
        <v>5.9661979231976936</v>
      </c>
      <c r="W176" s="110">
        <v>84.7</v>
      </c>
      <c r="X176" s="110">
        <v>20.5</v>
      </c>
      <c r="Y176" s="109">
        <v>5.2999999999999999E-2</v>
      </c>
      <c r="Z176" s="108">
        <v>82</v>
      </c>
      <c r="AA176" s="108">
        <v>73</v>
      </c>
      <c r="AB176" s="110">
        <v>2.2999999999999998</v>
      </c>
      <c r="AC176" s="109">
        <v>118.93162864</v>
      </c>
      <c r="AD176" s="110">
        <v>88</v>
      </c>
      <c r="AE176" s="109">
        <v>0.57884398151401117</v>
      </c>
      <c r="AF176" s="109">
        <v>45.96</v>
      </c>
      <c r="AG176" s="108">
        <v>0</v>
      </c>
      <c r="AH176" s="108">
        <v>0</v>
      </c>
      <c r="AI176" s="108">
        <v>0</v>
      </c>
      <c r="AJ176" s="108">
        <v>1500</v>
      </c>
      <c r="AK176" s="108">
        <v>21778</v>
      </c>
      <c r="AL176" s="108">
        <v>28</v>
      </c>
      <c r="AM176" s="108">
        <v>122</v>
      </c>
      <c r="AN176" s="110">
        <v>11.4</v>
      </c>
      <c r="AO176" s="110">
        <v>6.81</v>
      </c>
      <c r="AP176" s="110">
        <v>15.5</v>
      </c>
      <c r="AQ176" s="109">
        <v>1.3166666666666667</v>
      </c>
      <c r="AR176" s="109">
        <v>-1.3709260225296021</v>
      </c>
      <c r="AS176" s="108">
        <v>29</v>
      </c>
      <c r="AT176" s="110">
        <v>31.46256</v>
      </c>
      <c r="AU176" s="109">
        <v>60.409946441650398</v>
      </c>
      <c r="AV176" s="109">
        <v>5.7</v>
      </c>
      <c r="AW176" s="109">
        <v>68.965132633724807</v>
      </c>
      <c r="AX176" s="108">
        <v>13000</v>
      </c>
      <c r="AY176" s="110">
        <v>11.618638799999999</v>
      </c>
      <c r="AZ176" s="110">
        <v>63.059168999999997</v>
      </c>
      <c r="BA176" s="108">
        <v>1510.4770000000001</v>
      </c>
      <c r="BB176" s="108">
        <v>6993244</v>
      </c>
      <c r="BC176" s="108">
        <v>7154237</v>
      </c>
      <c r="BD176" s="108">
        <v>54390</v>
      </c>
      <c r="BE176" s="108"/>
    </row>
    <row r="177" spans="1:57" x14ac:dyDescent="0.25">
      <c r="A177" s="133" t="s">
        <v>324</v>
      </c>
      <c r="B177" s="111" t="s">
        <v>323</v>
      </c>
      <c r="C177" s="108">
        <v>0</v>
      </c>
      <c r="D177" s="108">
        <v>0</v>
      </c>
      <c r="E177" s="108" t="s">
        <v>443</v>
      </c>
      <c r="F177" s="108">
        <v>6.2E-2</v>
      </c>
      <c r="G177" s="108">
        <v>2020.1179999999999</v>
      </c>
      <c r="H177" s="108">
        <v>637.93200000000002</v>
      </c>
      <c r="I177" s="108">
        <v>8.0350000000000001</v>
      </c>
      <c r="J177" s="108">
        <v>0</v>
      </c>
      <c r="K177" s="109">
        <v>0</v>
      </c>
      <c r="L177" s="109">
        <v>0</v>
      </c>
      <c r="M177" s="109">
        <v>1.9311839872230201E-3</v>
      </c>
      <c r="N177" s="109">
        <v>2.76933217700698E-4</v>
      </c>
      <c r="O177" s="108">
        <v>0</v>
      </c>
      <c r="P177" s="108">
        <v>0</v>
      </c>
      <c r="Q177" s="109">
        <v>0.70495922121848786</v>
      </c>
      <c r="R177" s="109" t="s">
        <v>443</v>
      </c>
      <c r="S177" s="108">
        <v>1529236</v>
      </c>
      <c r="T177" s="108">
        <v>78.260000000000005</v>
      </c>
      <c r="U177" s="108">
        <v>80.849999999999994</v>
      </c>
      <c r="V177" s="109">
        <v>18.046090783889788</v>
      </c>
      <c r="W177" s="110">
        <v>12.1</v>
      </c>
      <c r="X177" s="110" t="s">
        <v>443</v>
      </c>
      <c r="Y177" s="109">
        <v>0.56299999999999994</v>
      </c>
      <c r="Z177" s="108">
        <v>67</v>
      </c>
      <c r="AA177" s="108">
        <v>13</v>
      </c>
      <c r="AB177" s="110" t="s">
        <v>443</v>
      </c>
      <c r="AC177" s="109">
        <v>249.83697745000001</v>
      </c>
      <c r="AD177" s="110" t="s">
        <v>443</v>
      </c>
      <c r="AE177" s="109">
        <v>0.45823037134250144</v>
      </c>
      <c r="AF177" s="109" t="s">
        <v>443</v>
      </c>
      <c r="AG177" s="108">
        <v>0</v>
      </c>
      <c r="AH177" s="108">
        <v>4014</v>
      </c>
      <c r="AI177" s="108">
        <v>0</v>
      </c>
      <c r="AJ177" s="108">
        <v>0</v>
      </c>
      <c r="AK177" s="108">
        <v>0</v>
      </c>
      <c r="AL177" s="108">
        <v>0</v>
      </c>
      <c r="AM177" s="108">
        <v>114</v>
      </c>
      <c r="AN177" s="110">
        <v>14.2</v>
      </c>
      <c r="AO177" s="110" t="s">
        <v>443</v>
      </c>
      <c r="AP177" s="110" t="s">
        <v>443</v>
      </c>
      <c r="AQ177" s="109">
        <v>2.666666666666667</v>
      </c>
      <c r="AR177" s="109">
        <v>-0.20095635950565338</v>
      </c>
      <c r="AS177" s="108" t="s">
        <v>443</v>
      </c>
      <c r="AT177" s="110">
        <v>95.862560000000002</v>
      </c>
      <c r="AU177" s="109">
        <v>99.385528564453097</v>
      </c>
      <c r="AV177" s="109">
        <v>40</v>
      </c>
      <c r="AW177" s="109">
        <v>64.283148361725097</v>
      </c>
      <c r="AX177" s="108">
        <v>720</v>
      </c>
      <c r="AY177" s="110">
        <v>91.016084000000006</v>
      </c>
      <c r="AZ177" s="110">
        <v>99.623985899999994</v>
      </c>
      <c r="BA177" s="108">
        <v>5044.9650000000001</v>
      </c>
      <c r="BB177" s="108">
        <v>105782</v>
      </c>
      <c r="BC177" s="108">
        <v>106322</v>
      </c>
      <c r="BD177" s="108">
        <v>720</v>
      </c>
      <c r="BE177" s="108"/>
    </row>
    <row r="178" spans="1:57" x14ac:dyDescent="0.25">
      <c r="A178" s="133" t="s">
        <v>326</v>
      </c>
      <c r="B178" s="111" t="s">
        <v>325</v>
      </c>
      <c r="C178" s="108">
        <v>2586.717894736842</v>
      </c>
      <c r="D178" s="108">
        <v>0</v>
      </c>
      <c r="E178" s="108">
        <v>105.633</v>
      </c>
      <c r="F178" s="108">
        <v>0</v>
      </c>
      <c r="G178" s="108">
        <v>2688.3220000000001</v>
      </c>
      <c r="H178" s="108">
        <v>1E-3</v>
      </c>
      <c r="I178" s="108">
        <v>0.38500000000000001</v>
      </c>
      <c r="J178" s="108">
        <v>0</v>
      </c>
      <c r="K178" s="109">
        <v>0.04</v>
      </c>
      <c r="L178" s="109">
        <v>0.1</v>
      </c>
      <c r="M178" s="109">
        <v>8.1267067400942906E-3</v>
      </c>
      <c r="N178" s="109">
        <v>3.4706165874012701E-3</v>
      </c>
      <c r="O178" s="108">
        <v>0</v>
      </c>
      <c r="P178" s="108">
        <v>0</v>
      </c>
      <c r="Q178" s="109">
        <v>0.76582320510652024</v>
      </c>
      <c r="R178" s="109">
        <v>6.6499999999999997E-3</v>
      </c>
      <c r="S178" s="108">
        <v>0</v>
      </c>
      <c r="T178" s="108">
        <v>0</v>
      </c>
      <c r="U178" s="108">
        <v>0</v>
      </c>
      <c r="V178" s="109">
        <v>0</v>
      </c>
      <c r="W178" s="110">
        <v>21.3</v>
      </c>
      <c r="X178" s="110" t="s">
        <v>443</v>
      </c>
      <c r="Y178" s="109">
        <v>1.175</v>
      </c>
      <c r="Z178" s="108">
        <v>96</v>
      </c>
      <c r="AA178" s="108">
        <v>21</v>
      </c>
      <c r="AB178" s="110">
        <v>1.7</v>
      </c>
      <c r="AC178" s="109">
        <v>1662.90183895</v>
      </c>
      <c r="AD178" s="110" t="s">
        <v>443</v>
      </c>
      <c r="AE178" s="109">
        <v>0.32125766898539987</v>
      </c>
      <c r="AF178" s="109" t="s">
        <v>443</v>
      </c>
      <c r="AG178" s="108">
        <v>0</v>
      </c>
      <c r="AH178" s="108">
        <v>0</v>
      </c>
      <c r="AI178" s="108">
        <v>0</v>
      </c>
      <c r="AJ178" s="108">
        <v>0</v>
      </c>
      <c r="AK178" s="108">
        <v>83</v>
      </c>
      <c r="AL178" s="108">
        <v>0</v>
      </c>
      <c r="AM178" s="108">
        <v>124</v>
      </c>
      <c r="AN178" s="110">
        <v>7.4</v>
      </c>
      <c r="AO178" s="110">
        <v>4.04</v>
      </c>
      <c r="AP178" s="110">
        <v>16.5</v>
      </c>
      <c r="AQ178" s="109">
        <v>3.2333333333333329</v>
      </c>
      <c r="AR178" s="109">
        <v>0.34887057542800903</v>
      </c>
      <c r="AS178" s="108">
        <v>38</v>
      </c>
      <c r="AT178" s="110">
        <v>99.827799999999996</v>
      </c>
      <c r="AU178" s="109">
        <v>98.814231872558594</v>
      </c>
      <c r="AV178" s="109">
        <v>65.099999999999994</v>
      </c>
      <c r="AW178" s="109">
        <v>147.33777948052199</v>
      </c>
      <c r="AX178" s="108">
        <v>8900</v>
      </c>
      <c r="AY178" s="110">
        <v>91.515908899999999</v>
      </c>
      <c r="AZ178" s="110">
        <v>95.142634200000003</v>
      </c>
      <c r="BA178" s="108">
        <v>32654.337</v>
      </c>
      <c r="BB178" s="108">
        <v>1344235</v>
      </c>
      <c r="BC178" s="108">
        <v>1225225</v>
      </c>
      <c r="BD178" s="108">
        <v>5130</v>
      </c>
      <c r="BE178" s="108"/>
    </row>
    <row r="179" spans="1:57" x14ac:dyDescent="0.25">
      <c r="A179" s="133" t="s">
        <v>328</v>
      </c>
      <c r="B179" s="111" t="s">
        <v>327</v>
      </c>
      <c r="C179" s="108">
        <v>11916.416842105264</v>
      </c>
      <c r="D179" s="108">
        <v>0</v>
      </c>
      <c r="E179" s="108">
        <v>18206.813999999998</v>
      </c>
      <c r="F179" s="108">
        <v>40.014000000000003</v>
      </c>
      <c r="G179" s="108">
        <v>0</v>
      </c>
      <c r="H179" s="108">
        <v>0</v>
      </c>
      <c r="I179" s="108">
        <v>0</v>
      </c>
      <c r="J179" s="108">
        <v>0</v>
      </c>
      <c r="K179" s="109">
        <v>0</v>
      </c>
      <c r="L179" s="109">
        <v>0.2</v>
      </c>
      <c r="M179" s="109">
        <v>6.3844450527026406E-2</v>
      </c>
      <c r="N179" s="109">
        <v>1.1289446987996299E-2</v>
      </c>
      <c r="O179" s="108">
        <v>3</v>
      </c>
      <c r="P179" s="108">
        <v>0</v>
      </c>
      <c r="Q179" s="109">
        <v>0.72117435745231107</v>
      </c>
      <c r="R179" s="109">
        <v>5.8129000000000002E-3</v>
      </c>
      <c r="S179" s="108">
        <v>7869014</v>
      </c>
      <c r="T179" s="108">
        <v>1017.02</v>
      </c>
      <c r="U179" s="108">
        <v>710.18</v>
      </c>
      <c r="V179" s="109">
        <v>1.5930027386143675</v>
      </c>
      <c r="W179" s="110">
        <v>15.2</v>
      </c>
      <c r="X179" s="110">
        <v>3.3</v>
      </c>
      <c r="Y179" s="109">
        <v>1.222</v>
      </c>
      <c r="Z179" s="108">
        <v>98</v>
      </c>
      <c r="AA179" s="108">
        <v>32</v>
      </c>
      <c r="AB179" s="110">
        <v>0.1</v>
      </c>
      <c r="AC179" s="109">
        <v>790.59446632000004</v>
      </c>
      <c r="AD179" s="110" t="s">
        <v>443</v>
      </c>
      <c r="AE179" s="109">
        <v>0.26494253258940936</v>
      </c>
      <c r="AF179" s="109">
        <v>35.79</v>
      </c>
      <c r="AG179" s="108">
        <v>0</v>
      </c>
      <c r="AH179" s="108">
        <v>0</v>
      </c>
      <c r="AI179" s="108">
        <v>0</v>
      </c>
      <c r="AJ179" s="108">
        <v>0</v>
      </c>
      <c r="AK179" s="108">
        <v>901</v>
      </c>
      <c r="AL179" s="108">
        <v>0</v>
      </c>
      <c r="AM179" s="108">
        <v>148</v>
      </c>
      <c r="AN179" s="110">
        <v>4.9000000000000004</v>
      </c>
      <c r="AO179" s="110">
        <v>3.86</v>
      </c>
      <c r="AP179" s="110">
        <v>4.7</v>
      </c>
      <c r="AQ179" s="109">
        <v>2.4333333333333331</v>
      </c>
      <c r="AR179" s="109">
        <v>-2.1371297771111131E-4</v>
      </c>
      <c r="AS179" s="108">
        <v>40</v>
      </c>
      <c r="AT179" s="110">
        <v>100</v>
      </c>
      <c r="AU179" s="109">
        <v>79.653907775878906</v>
      </c>
      <c r="AV179" s="109">
        <v>46.16</v>
      </c>
      <c r="AW179" s="109">
        <v>128.48576747886301</v>
      </c>
      <c r="AX179" s="108">
        <v>55000</v>
      </c>
      <c r="AY179" s="110">
        <v>91.594667099999995</v>
      </c>
      <c r="AZ179" s="110">
        <v>97.746627399999994</v>
      </c>
      <c r="BA179" s="108">
        <v>11623.652</v>
      </c>
      <c r="BB179" s="108">
        <v>10996600</v>
      </c>
      <c r="BC179" s="108">
        <v>10835873</v>
      </c>
      <c r="BD179" s="108">
        <v>155360</v>
      </c>
      <c r="BE179" s="108"/>
    </row>
    <row r="180" spans="1:57" x14ac:dyDescent="0.25">
      <c r="A180" s="133" t="s">
        <v>330</v>
      </c>
      <c r="B180" s="111" t="s">
        <v>329</v>
      </c>
      <c r="C180" s="108">
        <v>160433.47789473683</v>
      </c>
      <c r="D180" s="108">
        <v>72931.844210526309</v>
      </c>
      <c r="E180" s="108">
        <v>120413.966</v>
      </c>
      <c r="F180" s="108">
        <v>41.606000000000002</v>
      </c>
      <c r="G180" s="108">
        <v>0</v>
      </c>
      <c r="H180" s="108">
        <v>0</v>
      </c>
      <c r="I180" s="108">
        <v>0</v>
      </c>
      <c r="J180" s="108">
        <v>0</v>
      </c>
      <c r="K180" s="109">
        <v>0</v>
      </c>
      <c r="L180" s="109">
        <v>6.6666666666666666E-2</v>
      </c>
      <c r="M180" s="109">
        <v>0.90750584238439802</v>
      </c>
      <c r="N180" s="109">
        <v>0.70345772559232</v>
      </c>
      <c r="O180" s="108">
        <v>0</v>
      </c>
      <c r="P180" s="108">
        <v>3</v>
      </c>
      <c r="Q180" s="109">
        <v>0.75863595574359555</v>
      </c>
      <c r="R180" s="109" t="s">
        <v>443</v>
      </c>
      <c r="S180" s="108">
        <v>871239739</v>
      </c>
      <c r="T180" s="108">
        <v>3033.13</v>
      </c>
      <c r="U180" s="108">
        <v>2842.23</v>
      </c>
      <c r="V180" s="109">
        <v>0.33654954646302154</v>
      </c>
      <c r="W180" s="110">
        <v>19.2</v>
      </c>
      <c r="X180" s="110">
        <v>1.9</v>
      </c>
      <c r="Y180" s="109">
        <v>1.7110000000000001</v>
      </c>
      <c r="Z180" s="108">
        <v>94</v>
      </c>
      <c r="AA180" s="108">
        <v>20</v>
      </c>
      <c r="AB180" s="110">
        <v>0.1</v>
      </c>
      <c r="AC180" s="109">
        <v>1053.48429089</v>
      </c>
      <c r="AD180" s="110">
        <v>0.1</v>
      </c>
      <c r="AE180" s="109">
        <v>0.35987107281174824</v>
      </c>
      <c r="AF180" s="109">
        <v>40.04</v>
      </c>
      <c r="AG180" s="108">
        <v>0</v>
      </c>
      <c r="AH180" s="108">
        <v>324</v>
      </c>
      <c r="AI180" s="108">
        <v>0</v>
      </c>
      <c r="AJ180" s="108">
        <v>954000</v>
      </c>
      <c r="AK180" s="108">
        <v>1968474</v>
      </c>
      <c r="AL180" s="108">
        <v>0</v>
      </c>
      <c r="AM180" s="108">
        <v>156</v>
      </c>
      <c r="AN180" s="110">
        <v>4.9000000000000004</v>
      </c>
      <c r="AO180" s="110">
        <v>3.79</v>
      </c>
      <c r="AP180" s="110">
        <v>12.9</v>
      </c>
      <c r="AQ180" s="109">
        <v>4.1666666666666661</v>
      </c>
      <c r="AR180" s="109">
        <v>0.36734390258789063</v>
      </c>
      <c r="AS180" s="108">
        <v>45</v>
      </c>
      <c r="AT180" s="110">
        <v>100</v>
      </c>
      <c r="AU180" s="109">
        <v>94.919746398925795</v>
      </c>
      <c r="AV180" s="109">
        <v>51.04</v>
      </c>
      <c r="AW180" s="109">
        <v>94.793302795916802</v>
      </c>
      <c r="AX180" s="108">
        <v>400000</v>
      </c>
      <c r="AY180" s="110">
        <v>94.871084999999994</v>
      </c>
      <c r="AZ180" s="110">
        <v>100</v>
      </c>
      <c r="BA180" s="108">
        <v>20188.41</v>
      </c>
      <c r="BB180" s="108">
        <v>75837020</v>
      </c>
      <c r="BC180" s="108">
        <v>80694485</v>
      </c>
      <c r="BD180" s="108">
        <v>769630</v>
      </c>
      <c r="BE180" s="108"/>
    </row>
    <row r="181" spans="1:57" x14ac:dyDescent="0.25">
      <c r="A181" s="133" t="s">
        <v>332</v>
      </c>
      <c r="B181" s="111" t="s">
        <v>331</v>
      </c>
      <c r="C181" s="108">
        <v>9671.0147368421058</v>
      </c>
      <c r="D181" s="108">
        <v>2834.7936842105264</v>
      </c>
      <c r="E181" s="108">
        <v>37930.672500000001</v>
      </c>
      <c r="F181" s="108">
        <v>0</v>
      </c>
      <c r="G181" s="108">
        <v>0</v>
      </c>
      <c r="H181" s="108">
        <v>0</v>
      </c>
      <c r="I181" s="108">
        <v>0</v>
      </c>
      <c r="J181" s="108">
        <v>0</v>
      </c>
      <c r="K181" s="109">
        <v>0</v>
      </c>
      <c r="L181" s="109">
        <v>0.2</v>
      </c>
      <c r="M181" s="109">
        <v>0.20492809051054001</v>
      </c>
      <c r="N181" s="109">
        <v>1.9828555204402399E-2</v>
      </c>
      <c r="O181" s="108">
        <v>0</v>
      </c>
      <c r="P181" s="108">
        <v>0</v>
      </c>
      <c r="Q181" s="109">
        <v>0.69820883580318427</v>
      </c>
      <c r="R181" s="109" t="s">
        <v>443</v>
      </c>
      <c r="S181" s="108">
        <v>0</v>
      </c>
      <c r="T181" s="108">
        <v>38.03</v>
      </c>
      <c r="U181" s="108">
        <v>36.6</v>
      </c>
      <c r="V181" s="109">
        <v>9.796822908439283E-2</v>
      </c>
      <c r="W181" s="110">
        <v>55.2</v>
      </c>
      <c r="X181" s="110" t="s">
        <v>443</v>
      </c>
      <c r="Y181" s="109">
        <v>2.3889999999999998</v>
      </c>
      <c r="Z181" s="108">
        <v>99</v>
      </c>
      <c r="AA181" s="108">
        <v>72</v>
      </c>
      <c r="AB181" s="110" t="s">
        <v>443</v>
      </c>
      <c r="AC181" s="109">
        <v>276.16892108000002</v>
      </c>
      <c r="AD181" s="110">
        <v>0</v>
      </c>
      <c r="AE181" s="109" t="s">
        <v>443</v>
      </c>
      <c r="AF181" s="109" t="s">
        <v>443</v>
      </c>
      <c r="AG181" s="108">
        <v>0</v>
      </c>
      <c r="AH181" s="108">
        <v>0</v>
      </c>
      <c r="AI181" s="108">
        <v>0</v>
      </c>
      <c r="AJ181" s="108">
        <v>4000</v>
      </c>
      <c r="AK181" s="108">
        <v>35</v>
      </c>
      <c r="AL181" s="108">
        <v>0</v>
      </c>
      <c r="AM181" s="108">
        <v>129</v>
      </c>
      <c r="AN181" s="110">
        <v>4.9000000000000004</v>
      </c>
      <c r="AO181" s="110" t="s">
        <v>443</v>
      </c>
      <c r="AP181" s="110" t="s">
        <v>443</v>
      </c>
      <c r="AQ181" s="109" t="s">
        <v>443</v>
      </c>
      <c r="AR181" s="109">
        <v>-1.3198016881942749</v>
      </c>
      <c r="AS181" s="108">
        <v>17</v>
      </c>
      <c r="AT181" s="110">
        <v>100</v>
      </c>
      <c r="AU181" s="109">
        <v>99.630477905273395</v>
      </c>
      <c r="AV181" s="109">
        <v>12.2</v>
      </c>
      <c r="AW181" s="109">
        <v>135.78043744963199</v>
      </c>
      <c r="AX181" s="108">
        <v>20000</v>
      </c>
      <c r="AY181" s="110">
        <v>99.1</v>
      </c>
      <c r="AZ181" s="110">
        <v>71.099999999999994</v>
      </c>
      <c r="BA181" s="108">
        <v>15331.984</v>
      </c>
      <c r="BB181" s="108">
        <v>5307171</v>
      </c>
      <c r="BC181" s="108">
        <v>5113040</v>
      </c>
      <c r="BD181" s="108">
        <v>469930</v>
      </c>
      <c r="BE181" s="108"/>
    </row>
    <row r="182" spans="1:57" x14ac:dyDescent="0.25">
      <c r="A182" s="133" t="s">
        <v>334</v>
      </c>
      <c r="B182" s="111" t="s">
        <v>333</v>
      </c>
      <c r="C182" s="108">
        <v>22.046315789473685</v>
      </c>
      <c r="D182" s="108">
        <v>0</v>
      </c>
      <c r="E182" s="108" t="s">
        <v>443</v>
      </c>
      <c r="F182" s="108">
        <v>2E-3</v>
      </c>
      <c r="G182" s="108">
        <v>12.193000000000001</v>
      </c>
      <c r="H182" s="108">
        <v>0</v>
      </c>
      <c r="I182" s="108">
        <v>0</v>
      </c>
      <c r="J182" s="108">
        <v>0</v>
      </c>
      <c r="K182" s="109">
        <v>0.04</v>
      </c>
      <c r="L182" s="109">
        <v>0</v>
      </c>
      <c r="M182" s="109">
        <v>2.2252138133998698E-3</v>
      </c>
      <c r="N182" s="109">
        <v>3.0196579411637299E-4</v>
      </c>
      <c r="O182" s="108">
        <v>0</v>
      </c>
      <c r="P182" s="108">
        <v>0</v>
      </c>
      <c r="Q182" s="109" t="s">
        <v>443</v>
      </c>
      <c r="R182" s="109" t="s">
        <v>443</v>
      </c>
      <c r="S182" s="108">
        <v>619603</v>
      </c>
      <c r="T182" s="108">
        <v>24.49</v>
      </c>
      <c r="U182" s="108">
        <v>26.69</v>
      </c>
      <c r="V182" s="109">
        <v>48.251749301413923</v>
      </c>
      <c r="W182" s="110">
        <v>29.2</v>
      </c>
      <c r="X182" s="110">
        <v>1.6</v>
      </c>
      <c r="Y182" s="109">
        <v>1.091</v>
      </c>
      <c r="Z182" s="108">
        <v>96</v>
      </c>
      <c r="AA182" s="108">
        <v>228</v>
      </c>
      <c r="AB182" s="110" t="s">
        <v>443</v>
      </c>
      <c r="AC182" s="109">
        <v>663.21781135000003</v>
      </c>
      <c r="AD182" s="110" t="s">
        <v>443</v>
      </c>
      <c r="AE182" s="109" t="s">
        <v>443</v>
      </c>
      <c r="AF182" s="109" t="s">
        <v>443</v>
      </c>
      <c r="AG182" s="108">
        <v>0</v>
      </c>
      <c r="AH182" s="108">
        <v>0</v>
      </c>
      <c r="AI182" s="108">
        <v>0</v>
      </c>
      <c r="AJ182" s="108">
        <v>0</v>
      </c>
      <c r="AK182" s="108">
        <v>0</v>
      </c>
      <c r="AL182" s="108">
        <v>0</v>
      </c>
      <c r="AM182" s="108">
        <v>114</v>
      </c>
      <c r="AN182" s="110">
        <v>14.2</v>
      </c>
      <c r="AO182" s="110" t="s">
        <v>443</v>
      </c>
      <c r="AP182" s="110" t="s">
        <v>443</v>
      </c>
      <c r="AQ182" s="109" t="s">
        <v>443</v>
      </c>
      <c r="AR182" s="109">
        <v>-0.65382921695709229</v>
      </c>
      <c r="AS182" s="108" t="s">
        <v>443</v>
      </c>
      <c r="AT182" s="110">
        <v>44.562559999999998</v>
      </c>
      <c r="AU182" s="109" t="s">
        <v>443</v>
      </c>
      <c r="AV182" s="109">
        <v>0</v>
      </c>
      <c r="AW182" s="109">
        <v>38.407115423489003</v>
      </c>
      <c r="AX182" s="108">
        <v>47</v>
      </c>
      <c r="AY182" s="110">
        <v>83.3</v>
      </c>
      <c r="AZ182" s="110">
        <v>97.696640500000001</v>
      </c>
      <c r="BA182" s="108">
        <v>3370.9540000000002</v>
      </c>
      <c r="BB182" s="108">
        <v>9894</v>
      </c>
      <c r="BC182" s="108">
        <v>10698</v>
      </c>
      <c r="BD182" s="108">
        <v>30</v>
      </c>
      <c r="BE182" s="108"/>
    </row>
    <row r="183" spans="1:57" x14ac:dyDescent="0.25">
      <c r="A183" s="133" t="s">
        <v>336</v>
      </c>
      <c r="B183" s="111" t="s">
        <v>335</v>
      </c>
      <c r="C183" s="108">
        <v>30121.328421052633</v>
      </c>
      <c r="D183" s="108">
        <v>0</v>
      </c>
      <c r="E183" s="108">
        <v>48491.563000000002</v>
      </c>
      <c r="F183" s="108">
        <v>0</v>
      </c>
      <c r="G183" s="108">
        <v>0</v>
      </c>
      <c r="H183" s="108">
        <v>0</v>
      </c>
      <c r="I183" s="108">
        <v>0</v>
      </c>
      <c r="J183" s="108">
        <v>154000</v>
      </c>
      <c r="K183" s="109">
        <v>0.24</v>
      </c>
      <c r="L183" s="109">
        <v>6.6666666666666666E-2</v>
      </c>
      <c r="M183" s="109">
        <v>0.61179204157085798</v>
      </c>
      <c r="N183" s="109">
        <v>7.6510956747643105E-2</v>
      </c>
      <c r="O183" s="108">
        <v>4</v>
      </c>
      <c r="P183" s="108">
        <v>3</v>
      </c>
      <c r="Q183" s="109">
        <v>0.48350965942749063</v>
      </c>
      <c r="R183" s="109">
        <v>0.35896159999999999</v>
      </c>
      <c r="S183" s="108">
        <v>312686430</v>
      </c>
      <c r="T183" s="108">
        <v>1655.19</v>
      </c>
      <c r="U183" s="108">
        <v>1693.45</v>
      </c>
      <c r="V183" s="109">
        <v>7.0399841535671941</v>
      </c>
      <c r="W183" s="110">
        <v>66.099999999999994</v>
      </c>
      <c r="X183" s="110">
        <v>16.399999999999999</v>
      </c>
      <c r="Y183" s="109">
        <v>0.11700000000000001</v>
      </c>
      <c r="Z183" s="108">
        <v>82</v>
      </c>
      <c r="AA183" s="108">
        <v>166</v>
      </c>
      <c r="AB183" s="110">
        <v>7.4</v>
      </c>
      <c r="AC183" s="109">
        <v>145.81361228</v>
      </c>
      <c r="AD183" s="110">
        <v>149</v>
      </c>
      <c r="AE183" s="109">
        <v>0.52855523463787235</v>
      </c>
      <c r="AF183" s="109">
        <v>44.55</v>
      </c>
      <c r="AG183" s="108">
        <v>25661</v>
      </c>
      <c r="AH183" s="108">
        <v>0</v>
      </c>
      <c r="AI183" s="108">
        <v>0</v>
      </c>
      <c r="AJ183" s="108">
        <v>29800</v>
      </c>
      <c r="AK183" s="108">
        <v>403348</v>
      </c>
      <c r="AL183" s="108">
        <v>1</v>
      </c>
      <c r="AM183" s="108">
        <v>108</v>
      </c>
      <c r="AN183" s="110">
        <v>25.5</v>
      </c>
      <c r="AO183" s="110">
        <v>5.2</v>
      </c>
      <c r="AP183" s="110">
        <v>21.8</v>
      </c>
      <c r="AQ183" s="109" t="s">
        <v>443</v>
      </c>
      <c r="AR183" s="109">
        <v>-0.5801740288734436</v>
      </c>
      <c r="AS183" s="108">
        <v>26</v>
      </c>
      <c r="AT183" s="110">
        <v>18.162559999999999</v>
      </c>
      <c r="AU183" s="109">
        <v>73.211883544921903</v>
      </c>
      <c r="AV183" s="109">
        <v>17.71</v>
      </c>
      <c r="AW183" s="109">
        <v>52.429239629144099</v>
      </c>
      <c r="AX183" s="108">
        <v>46000</v>
      </c>
      <c r="AY183" s="110">
        <v>19.077763399999998</v>
      </c>
      <c r="AZ183" s="110">
        <v>79.010012200000006</v>
      </c>
      <c r="BA183" s="108">
        <v>2087.4259999999999</v>
      </c>
      <c r="BB183" s="108">
        <v>38844624</v>
      </c>
      <c r="BC183" s="108">
        <v>34758809</v>
      </c>
      <c r="BD183" s="108">
        <v>199810</v>
      </c>
      <c r="BE183" s="108"/>
    </row>
    <row r="184" spans="1:57" x14ac:dyDescent="0.25">
      <c r="A184" s="133" t="s">
        <v>338</v>
      </c>
      <c r="B184" s="111" t="s">
        <v>337</v>
      </c>
      <c r="C184" s="108">
        <v>8420.2357894736833</v>
      </c>
      <c r="D184" s="108">
        <v>0</v>
      </c>
      <c r="E184" s="108">
        <v>232198.65500000003</v>
      </c>
      <c r="F184" s="108">
        <v>0</v>
      </c>
      <c r="G184" s="108">
        <v>0</v>
      </c>
      <c r="H184" s="108">
        <v>0</v>
      </c>
      <c r="I184" s="108">
        <v>0</v>
      </c>
      <c r="J184" s="108">
        <v>0</v>
      </c>
      <c r="K184" s="109">
        <v>0.04</v>
      </c>
      <c r="L184" s="109">
        <v>6.6666666666666666E-2</v>
      </c>
      <c r="M184" s="109">
        <v>0.22301967964935199</v>
      </c>
      <c r="N184" s="109">
        <v>7.47658508710074E-2</v>
      </c>
      <c r="O184" s="108">
        <v>4</v>
      </c>
      <c r="P184" s="108">
        <v>5</v>
      </c>
      <c r="Q184" s="109">
        <v>0.73402102126187219</v>
      </c>
      <c r="R184" s="109">
        <v>1.9419999999999999E-3</v>
      </c>
      <c r="S184" s="108">
        <v>258017029</v>
      </c>
      <c r="T184" s="108">
        <v>769.23</v>
      </c>
      <c r="U184" s="108">
        <v>784.71</v>
      </c>
      <c r="V184" s="109">
        <v>0.44923532368131786</v>
      </c>
      <c r="W184" s="110">
        <v>10</v>
      </c>
      <c r="X184" s="110">
        <v>0.9</v>
      </c>
      <c r="Y184" s="109">
        <v>3.5430000000000001</v>
      </c>
      <c r="Z184" s="108">
        <v>79</v>
      </c>
      <c r="AA184" s="108">
        <v>96</v>
      </c>
      <c r="AB184" s="110">
        <v>0.8</v>
      </c>
      <c r="AC184" s="109">
        <v>686.70485083999995</v>
      </c>
      <c r="AD184" s="110" t="s">
        <v>443</v>
      </c>
      <c r="AE184" s="109">
        <v>0.32638017470086778</v>
      </c>
      <c r="AF184" s="109">
        <v>24.82</v>
      </c>
      <c r="AG184" s="108">
        <v>0</v>
      </c>
      <c r="AH184" s="108">
        <v>0</v>
      </c>
      <c r="AI184" s="108">
        <v>0</v>
      </c>
      <c r="AJ184" s="108">
        <v>1431800</v>
      </c>
      <c r="AK184" s="108">
        <v>3219</v>
      </c>
      <c r="AL184" s="108">
        <v>0</v>
      </c>
      <c r="AM184" s="108">
        <v>126</v>
      </c>
      <c r="AN184" s="110">
        <v>4.9000000000000004</v>
      </c>
      <c r="AO184" s="110">
        <v>5.23</v>
      </c>
      <c r="AP184" s="110">
        <v>3.9</v>
      </c>
      <c r="AQ184" s="109" t="s">
        <v>443</v>
      </c>
      <c r="AR184" s="109">
        <v>-0.65008199214935303</v>
      </c>
      <c r="AS184" s="108">
        <v>26</v>
      </c>
      <c r="AT184" s="110">
        <v>100</v>
      </c>
      <c r="AU184" s="109">
        <v>99.730216979980497</v>
      </c>
      <c r="AV184" s="109">
        <v>43.4</v>
      </c>
      <c r="AW184" s="109">
        <v>144.082158980983</v>
      </c>
      <c r="AX184" s="108">
        <v>430000</v>
      </c>
      <c r="AY184" s="110">
        <v>95.937862999999993</v>
      </c>
      <c r="AZ184" s="110">
        <v>96.212932800000004</v>
      </c>
      <c r="BA184" s="108">
        <v>8277.6010000000006</v>
      </c>
      <c r="BB184" s="108">
        <v>45362900</v>
      </c>
      <c r="BC184" s="108">
        <v>44573205</v>
      </c>
      <c r="BD184" s="108">
        <v>579320</v>
      </c>
      <c r="BE184" s="108"/>
    </row>
    <row r="185" spans="1:57" x14ac:dyDescent="0.25">
      <c r="A185" s="133" t="s">
        <v>340</v>
      </c>
      <c r="B185" s="111" t="s">
        <v>339</v>
      </c>
      <c r="C185" s="108">
        <v>10271.086315789473</v>
      </c>
      <c r="D185" s="108">
        <v>2577.5094736842107</v>
      </c>
      <c r="E185" s="108">
        <v>9775.4555000000018</v>
      </c>
      <c r="F185" s="108">
        <v>41.64</v>
      </c>
      <c r="G185" s="108">
        <v>453.81450000000001</v>
      </c>
      <c r="H185" s="108">
        <v>0</v>
      </c>
      <c r="I185" s="108">
        <v>0</v>
      </c>
      <c r="J185" s="108">
        <v>0</v>
      </c>
      <c r="K185" s="109">
        <v>0</v>
      </c>
      <c r="L185" s="109">
        <v>0.23333333333333334</v>
      </c>
      <c r="M185" s="109">
        <v>2.5687472301421502E-2</v>
      </c>
      <c r="N185" s="109">
        <v>1.3322673879344601E-2</v>
      </c>
      <c r="O185" s="108">
        <v>0</v>
      </c>
      <c r="P185" s="108">
        <v>0</v>
      </c>
      <c r="Q185" s="109">
        <v>0.82716939978471049</v>
      </c>
      <c r="R185" s="109" t="s">
        <v>443</v>
      </c>
      <c r="S185" s="108">
        <v>710158</v>
      </c>
      <c r="T185" s="108">
        <v>0</v>
      </c>
      <c r="U185" s="108">
        <v>0</v>
      </c>
      <c r="V185" s="109">
        <v>0</v>
      </c>
      <c r="W185" s="110">
        <v>8.1999999999999993</v>
      </c>
      <c r="X185" s="110" t="s">
        <v>443</v>
      </c>
      <c r="Y185" s="109">
        <v>2.5329999999999999</v>
      </c>
      <c r="Z185" s="108">
        <v>94</v>
      </c>
      <c r="AA185" s="108">
        <v>1.8</v>
      </c>
      <c r="AB185" s="110" t="s">
        <v>443</v>
      </c>
      <c r="AC185" s="109">
        <v>2233.3404015400001</v>
      </c>
      <c r="AD185" s="110" t="s">
        <v>443</v>
      </c>
      <c r="AE185" s="109">
        <v>0.24426244947782005</v>
      </c>
      <c r="AF185" s="109" t="s">
        <v>443</v>
      </c>
      <c r="AG185" s="108">
        <v>0</v>
      </c>
      <c r="AH185" s="108">
        <v>0</v>
      </c>
      <c r="AI185" s="108">
        <v>0</v>
      </c>
      <c r="AJ185" s="108">
        <v>0</v>
      </c>
      <c r="AK185" s="108">
        <v>417</v>
      </c>
      <c r="AL185" s="108">
        <v>0</v>
      </c>
      <c r="AM185" s="108">
        <v>132</v>
      </c>
      <c r="AN185" s="110">
        <v>4.9000000000000004</v>
      </c>
      <c r="AO185" s="110" t="s">
        <v>443</v>
      </c>
      <c r="AP185" s="110" t="s">
        <v>443</v>
      </c>
      <c r="AQ185" s="109">
        <v>4.1500000000000004</v>
      </c>
      <c r="AR185" s="109">
        <v>1.1673915386199951</v>
      </c>
      <c r="AS185" s="108">
        <v>70</v>
      </c>
      <c r="AT185" s="110">
        <v>97.697829999999996</v>
      </c>
      <c r="AU185" s="109">
        <v>90.033843994140597</v>
      </c>
      <c r="AV185" s="109">
        <v>90.4</v>
      </c>
      <c r="AW185" s="109">
        <v>178.06154468990101</v>
      </c>
      <c r="AX185" s="108">
        <v>40000</v>
      </c>
      <c r="AY185" s="110">
        <v>97.557106899999994</v>
      </c>
      <c r="AZ185" s="110">
        <v>99.639286400000003</v>
      </c>
      <c r="BA185" s="108">
        <v>65149.038999999997</v>
      </c>
      <c r="BB185" s="108">
        <v>9445624</v>
      </c>
      <c r="BC185" s="108">
        <v>5473972</v>
      </c>
      <c r="BD185" s="108">
        <v>83600</v>
      </c>
      <c r="BE185" s="108"/>
    </row>
    <row r="186" spans="1:57" x14ac:dyDescent="0.25">
      <c r="A186" s="133" t="s">
        <v>888</v>
      </c>
      <c r="B186" s="111" t="s">
        <v>341</v>
      </c>
      <c r="C186" s="108">
        <v>0</v>
      </c>
      <c r="D186" s="108">
        <v>0</v>
      </c>
      <c r="E186" s="108">
        <v>57610.667499999989</v>
      </c>
      <c r="F186" s="108">
        <v>5.4580000000000002</v>
      </c>
      <c r="G186" s="108">
        <v>0</v>
      </c>
      <c r="H186" s="108">
        <v>0</v>
      </c>
      <c r="I186" s="108">
        <v>0</v>
      </c>
      <c r="J186" s="108">
        <v>0</v>
      </c>
      <c r="K186" s="109">
        <v>0</v>
      </c>
      <c r="L186" s="109">
        <v>0</v>
      </c>
      <c r="M186" s="109">
        <v>0.13264076737211999</v>
      </c>
      <c r="N186" s="109">
        <v>6.4340674736044406E-2</v>
      </c>
      <c r="O186" s="108">
        <v>0</v>
      </c>
      <c r="P186" s="108">
        <v>3</v>
      </c>
      <c r="Q186" s="109">
        <v>0.89172591100276555</v>
      </c>
      <c r="R186" s="109" t="s">
        <v>443</v>
      </c>
      <c r="S186" s="108">
        <v>0</v>
      </c>
      <c r="T186" s="108">
        <v>0</v>
      </c>
      <c r="U186" s="108">
        <v>0</v>
      </c>
      <c r="V186" s="109">
        <v>0</v>
      </c>
      <c r="W186" s="110">
        <v>4.5999999999999996</v>
      </c>
      <c r="X186" s="110" t="s">
        <v>443</v>
      </c>
      <c r="Y186" s="109">
        <v>2.8090000000000002</v>
      </c>
      <c r="Z186" s="108">
        <v>93</v>
      </c>
      <c r="AA186" s="108">
        <v>13</v>
      </c>
      <c r="AB186" s="110">
        <v>0.3</v>
      </c>
      <c r="AC186" s="109">
        <v>3310.7048719499999</v>
      </c>
      <c r="AD186" s="110" t="s">
        <v>443</v>
      </c>
      <c r="AE186" s="109">
        <v>0.19324369420212661</v>
      </c>
      <c r="AF186" s="109">
        <v>38.04</v>
      </c>
      <c r="AG186" s="108">
        <v>0</v>
      </c>
      <c r="AH186" s="108">
        <v>18540</v>
      </c>
      <c r="AI186" s="108">
        <v>0</v>
      </c>
      <c r="AJ186" s="108">
        <v>0</v>
      </c>
      <c r="AK186" s="108">
        <v>117161</v>
      </c>
      <c r="AL186" s="108">
        <v>0</v>
      </c>
      <c r="AM186" s="108">
        <v>137</v>
      </c>
      <c r="AN186" s="110">
        <v>4.9000000000000004</v>
      </c>
      <c r="AO186" s="110">
        <v>1.19</v>
      </c>
      <c r="AP186" s="110">
        <v>5</v>
      </c>
      <c r="AQ186" s="109">
        <v>4.1500000000000004</v>
      </c>
      <c r="AR186" s="109">
        <v>1.4710603952407837</v>
      </c>
      <c r="AS186" s="108">
        <v>78</v>
      </c>
      <c r="AT186" s="110">
        <v>100</v>
      </c>
      <c r="AU186" s="109" t="s">
        <v>443</v>
      </c>
      <c r="AV186" s="109">
        <v>91.61</v>
      </c>
      <c r="AW186" s="109">
        <v>123.58108462924601</v>
      </c>
      <c r="AX186" s="108">
        <v>650000</v>
      </c>
      <c r="AY186" s="110">
        <v>99.210429899999994</v>
      </c>
      <c r="AZ186" s="110">
        <v>100</v>
      </c>
      <c r="BA186" s="108">
        <v>40676.474999999999</v>
      </c>
      <c r="BB186" s="108">
        <v>64510376</v>
      </c>
      <c r="BC186" s="108">
        <v>63395574</v>
      </c>
      <c r="BD186" s="108">
        <v>241930</v>
      </c>
      <c r="BE186" s="108"/>
    </row>
    <row r="187" spans="1:57" x14ac:dyDescent="0.25">
      <c r="A187" s="133" t="s">
        <v>343</v>
      </c>
      <c r="B187" s="111" t="s">
        <v>342</v>
      </c>
      <c r="C187" s="108">
        <v>133029.74526315791</v>
      </c>
      <c r="D187" s="108">
        <v>56611.223157894739</v>
      </c>
      <c r="E187" s="108">
        <v>281625.50900000002</v>
      </c>
      <c r="F187" s="108">
        <v>1179.048</v>
      </c>
      <c r="G187" s="108">
        <v>1034459.9995</v>
      </c>
      <c r="H187" s="108">
        <v>95027.311000000002</v>
      </c>
      <c r="I187" s="108">
        <v>3278.9639999999999</v>
      </c>
      <c r="J187" s="108">
        <v>0</v>
      </c>
      <c r="K187" s="109">
        <v>0.44</v>
      </c>
      <c r="L187" s="109">
        <v>6.6666666666666666E-2</v>
      </c>
      <c r="M187" s="109">
        <v>0.60505708958027205</v>
      </c>
      <c r="N187" s="109">
        <v>0.37500998697619098</v>
      </c>
      <c r="O187" s="108">
        <v>0</v>
      </c>
      <c r="P187" s="108">
        <v>0</v>
      </c>
      <c r="Q187" s="109">
        <v>0.91374164274449232</v>
      </c>
      <c r="R187" s="109" t="s">
        <v>443</v>
      </c>
      <c r="S187" s="108">
        <v>75000</v>
      </c>
      <c r="T187" s="108">
        <v>0</v>
      </c>
      <c r="U187" s="108">
        <v>0</v>
      </c>
      <c r="V187" s="109">
        <v>0</v>
      </c>
      <c r="W187" s="110">
        <v>6.9</v>
      </c>
      <c r="X187" s="110">
        <v>1.3</v>
      </c>
      <c r="Y187" s="109">
        <v>2.452</v>
      </c>
      <c r="Z187" s="108">
        <v>91</v>
      </c>
      <c r="AA187" s="108">
        <v>3.3</v>
      </c>
      <c r="AB187" s="110">
        <v>0.7</v>
      </c>
      <c r="AC187" s="109">
        <v>9145.8281514400005</v>
      </c>
      <c r="AD187" s="110" t="s">
        <v>443</v>
      </c>
      <c r="AE187" s="109">
        <v>0.26161473797688517</v>
      </c>
      <c r="AF187" s="109">
        <v>41.12</v>
      </c>
      <c r="AG187" s="108">
        <v>179240</v>
      </c>
      <c r="AH187" s="108">
        <v>107044</v>
      </c>
      <c r="AI187" s="108">
        <v>24069</v>
      </c>
      <c r="AJ187" s="108">
        <v>0</v>
      </c>
      <c r="AK187" s="108">
        <v>267222</v>
      </c>
      <c r="AL187" s="108">
        <v>0</v>
      </c>
      <c r="AM187" s="108">
        <v>147</v>
      </c>
      <c r="AN187" s="110">
        <v>4.9000000000000004</v>
      </c>
      <c r="AO187" s="110">
        <v>1</v>
      </c>
      <c r="AP187" s="110">
        <v>0</v>
      </c>
      <c r="AQ187" s="109">
        <v>3.8</v>
      </c>
      <c r="AR187" s="109">
        <v>1.5015720129013062</v>
      </c>
      <c r="AS187" s="108">
        <v>74</v>
      </c>
      <c r="AT187" s="110">
        <v>100</v>
      </c>
      <c r="AU187" s="109" t="s">
        <v>443</v>
      </c>
      <c r="AV187" s="109">
        <v>87.36</v>
      </c>
      <c r="AW187" s="109">
        <v>98.406857799570503</v>
      </c>
      <c r="AX187" s="108">
        <v>6600000</v>
      </c>
      <c r="AY187" s="110">
        <v>99.988893899999994</v>
      </c>
      <c r="AZ187" s="110">
        <v>99.173786300000003</v>
      </c>
      <c r="BA187" s="108">
        <v>56421.392999999996</v>
      </c>
      <c r="BB187" s="108">
        <v>318857056</v>
      </c>
      <c r="BC187" s="108">
        <v>316128839</v>
      </c>
      <c r="BD187" s="108">
        <v>9147420</v>
      </c>
      <c r="BE187" s="108"/>
    </row>
    <row r="188" spans="1:57" x14ac:dyDescent="0.25">
      <c r="A188" s="133" t="s">
        <v>345</v>
      </c>
      <c r="B188" s="111" t="s">
        <v>344</v>
      </c>
      <c r="C188" s="108">
        <v>0</v>
      </c>
      <c r="D188" s="108">
        <v>0</v>
      </c>
      <c r="E188" s="108">
        <v>9331.1829999999991</v>
      </c>
      <c r="F188" s="108">
        <v>0</v>
      </c>
      <c r="G188" s="108">
        <v>0</v>
      </c>
      <c r="H188" s="108">
        <v>0</v>
      </c>
      <c r="I188" s="108">
        <v>0</v>
      </c>
      <c r="J188" s="108">
        <v>0</v>
      </c>
      <c r="K188" s="109">
        <v>0.04</v>
      </c>
      <c r="L188" s="109">
        <v>3.3333333333333333E-2</v>
      </c>
      <c r="M188" s="109">
        <v>1.01596599764149E-2</v>
      </c>
      <c r="N188" s="109">
        <v>2.7626802386888399E-2</v>
      </c>
      <c r="O188" s="108">
        <v>0</v>
      </c>
      <c r="P188" s="108">
        <v>0</v>
      </c>
      <c r="Q188" s="109">
        <v>0.78970996055983911</v>
      </c>
      <c r="R188" s="109" t="s">
        <v>443</v>
      </c>
      <c r="S188" s="108">
        <v>4406000</v>
      </c>
      <c r="T188" s="108">
        <v>19.32</v>
      </c>
      <c r="U188" s="108">
        <v>35.79</v>
      </c>
      <c r="V188" s="109">
        <v>6.4258386013230279E-2</v>
      </c>
      <c r="W188" s="110">
        <v>11.1</v>
      </c>
      <c r="X188" s="110">
        <v>6</v>
      </c>
      <c r="Y188" s="109">
        <v>3.7360000000000002</v>
      </c>
      <c r="Z188" s="108">
        <v>96</v>
      </c>
      <c r="AA188" s="108">
        <v>30</v>
      </c>
      <c r="AB188" s="110">
        <v>0.7</v>
      </c>
      <c r="AC188" s="109">
        <v>1714.64487087</v>
      </c>
      <c r="AD188" s="110" t="s">
        <v>443</v>
      </c>
      <c r="AE188" s="109">
        <v>0.36406550760832657</v>
      </c>
      <c r="AF188" s="109">
        <v>41.32</v>
      </c>
      <c r="AG188" s="108">
        <v>0</v>
      </c>
      <c r="AH188" s="108">
        <v>0</v>
      </c>
      <c r="AI188" s="108">
        <v>0</v>
      </c>
      <c r="AJ188" s="108">
        <v>0</v>
      </c>
      <c r="AK188" s="108">
        <v>272</v>
      </c>
      <c r="AL188" s="108">
        <v>0</v>
      </c>
      <c r="AM188" s="108">
        <v>121</v>
      </c>
      <c r="AN188" s="110">
        <v>4.9000000000000004</v>
      </c>
      <c r="AO188" s="110">
        <v>3.14</v>
      </c>
      <c r="AP188" s="110">
        <v>6.4</v>
      </c>
      <c r="AQ188" s="109">
        <v>3.416666666666667</v>
      </c>
      <c r="AR188" s="109">
        <v>0.40524104237556458</v>
      </c>
      <c r="AS188" s="108">
        <v>73</v>
      </c>
      <c r="AT188" s="110">
        <v>99.5</v>
      </c>
      <c r="AU188" s="109">
        <v>98.395942687988295</v>
      </c>
      <c r="AV188" s="109">
        <v>61.46</v>
      </c>
      <c r="AW188" s="109">
        <v>160.79514574864001</v>
      </c>
      <c r="AX188" s="108">
        <v>58000</v>
      </c>
      <c r="AY188" s="110">
        <v>96.435769500000006</v>
      </c>
      <c r="AZ188" s="110">
        <v>99.712186299999999</v>
      </c>
      <c r="BA188" s="108">
        <v>21246.893</v>
      </c>
      <c r="BB188" s="108">
        <v>3418694</v>
      </c>
      <c r="BC188" s="108">
        <v>3324460</v>
      </c>
      <c r="BD188" s="108">
        <v>175020</v>
      </c>
      <c r="BE188" s="108"/>
    </row>
    <row r="189" spans="1:57" x14ac:dyDescent="0.25">
      <c r="A189" s="133" t="s">
        <v>347</v>
      </c>
      <c r="B189" s="111" t="s">
        <v>346</v>
      </c>
      <c r="C189" s="108">
        <v>58088.602105263155</v>
      </c>
      <c r="D189" s="108">
        <v>36029.833684210527</v>
      </c>
      <c r="E189" s="108">
        <v>117656.753</v>
      </c>
      <c r="F189" s="108">
        <v>0</v>
      </c>
      <c r="G189" s="108">
        <v>0</v>
      </c>
      <c r="H189" s="108">
        <v>0</v>
      </c>
      <c r="I189" s="108">
        <v>0</v>
      </c>
      <c r="J189" s="108">
        <v>24000</v>
      </c>
      <c r="K189" s="109">
        <v>0.04</v>
      </c>
      <c r="L189" s="109">
        <v>0.23333333333333334</v>
      </c>
      <c r="M189" s="109">
        <v>0.435444982354601</v>
      </c>
      <c r="N189" s="109">
        <v>4.7887156952984497E-2</v>
      </c>
      <c r="O189" s="108">
        <v>2</v>
      </c>
      <c r="P189" s="108">
        <v>0</v>
      </c>
      <c r="Q189" s="109">
        <v>0.6610006399140862</v>
      </c>
      <c r="R189" s="109">
        <v>1.29763E-2</v>
      </c>
      <c r="S189" s="108">
        <v>1538302</v>
      </c>
      <c r="T189" s="108">
        <v>255.26</v>
      </c>
      <c r="U189" s="108">
        <v>293.22000000000003</v>
      </c>
      <c r="V189" s="109">
        <v>0.48743177191085812</v>
      </c>
      <c r="W189" s="110">
        <v>42.5</v>
      </c>
      <c r="X189" s="110">
        <v>4.4000000000000004</v>
      </c>
      <c r="Y189" s="109">
        <v>2.5339999999999998</v>
      </c>
      <c r="Z189" s="108">
        <v>99</v>
      </c>
      <c r="AA189" s="108">
        <v>80</v>
      </c>
      <c r="AB189" s="110">
        <v>0.2</v>
      </c>
      <c r="AC189" s="109">
        <v>330.23560549000001</v>
      </c>
      <c r="AD189" s="110">
        <v>0</v>
      </c>
      <c r="AE189" s="109" t="s">
        <v>443</v>
      </c>
      <c r="AF189" s="109">
        <v>35.19</v>
      </c>
      <c r="AG189" s="108">
        <v>0</v>
      </c>
      <c r="AH189" s="108">
        <v>0</v>
      </c>
      <c r="AI189" s="108">
        <v>0</v>
      </c>
      <c r="AJ189" s="108">
        <v>3400</v>
      </c>
      <c r="AK189" s="108">
        <v>125</v>
      </c>
      <c r="AL189" s="108">
        <v>0</v>
      </c>
      <c r="AM189" s="108">
        <v>122</v>
      </c>
      <c r="AN189" s="110">
        <v>4.9000000000000004</v>
      </c>
      <c r="AO189" s="110" t="s">
        <v>443</v>
      </c>
      <c r="AP189" s="110" t="s">
        <v>443</v>
      </c>
      <c r="AQ189" s="109">
        <v>3.95</v>
      </c>
      <c r="AR189" s="109">
        <v>-0.93606066703796387</v>
      </c>
      <c r="AS189" s="108">
        <v>18</v>
      </c>
      <c r="AT189" s="110">
        <v>100</v>
      </c>
      <c r="AU189" s="109">
        <v>99.476913452148395</v>
      </c>
      <c r="AV189" s="109">
        <v>43.55</v>
      </c>
      <c r="AW189" s="109">
        <v>73.791164647678499</v>
      </c>
      <c r="AX189" s="108">
        <v>81000</v>
      </c>
      <c r="AY189" s="110">
        <v>100</v>
      </c>
      <c r="AZ189" s="110">
        <v>87.3</v>
      </c>
      <c r="BA189" s="108">
        <v>5938.8490000000002</v>
      </c>
      <c r="BB189" s="108">
        <v>30742500</v>
      </c>
      <c r="BC189" s="108">
        <v>28661637</v>
      </c>
      <c r="BD189" s="108">
        <v>425400</v>
      </c>
      <c r="BE189" s="108"/>
    </row>
    <row r="190" spans="1:57" x14ac:dyDescent="0.25">
      <c r="A190" s="133" t="s">
        <v>349</v>
      </c>
      <c r="B190" s="111" t="s">
        <v>348</v>
      </c>
      <c r="C190" s="108">
        <v>482.1305263157895</v>
      </c>
      <c r="D190" s="108">
        <v>319.10736842105263</v>
      </c>
      <c r="E190" s="108" t="s">
        <v>443</v>
      </c>
      <c r="F190" s="108">
        <v>13.266</v>
      </c>
      <c r="G190" s="108">
        <v>3661.9100000000003</v>
      </c>
      <c r="H190" s="108">
        <v>139.94300000000001</v>
      </c>
      <c r="I190" s="108">
        <v>3.3620000000000001</v>
      </c>
      <c r="J190" s="108">
        <v>0</v>
      </c>
      <c r="K190" s="109">
        <v>0</v>
      </c>
      <c r="L190" s="109">
        <v>6.6666666666666666E-2</v>
      </c>
      <c r="M190" s="109">
        <v>2.49079452942163E-3</v>
      </c>
      <c r="N190" s="109">
        <v>3.71516314206434E-4</v>
      </c>
      <c r="O190" s="108">
        <v>0</v>
      </c>
      <c r="P190" s="108">
        <v>0</v>
      </c>
      <c r="Q190" s="109">
        <v>0.61638167090842744</v>
      </c>
      <c r="R190" s="109">
        <v>0.1345932</v>
      </c>
      <c r="S190" s="108">
        <v>38707003</v>
      </c>
      <c r="T190" s="108">
        <v>101.42</v>
      </c>
      <c r="U190" s="108">
        <v>90.59</v>
      </c>
      <c r="V190" s="109">
        <v>11.786586308213147</v>
      </c>
      <c r="W190" s="110">
        <v>16.899999999999999</v>
      </c>
      <c r="X190" s="110">
        <v>11.7</v>
      </c>
      <c r="Y190" s="109">
        <v>0.11600000000000001</v>
      </c>
      <c r="Z190" s="108">
        <v>53</v>
      </c>
      <c r="AA190" s="108">
        <v>62</v>
      </c>
      <c r="AB190" s="110" t="s">
        <v>443</v>
      </c>
      <c r="AC190" s="109">
        <v>115.22462344</v>
      </c>
      <c r="AD190" s="110">
        <v>7</v>
      </c>
      <c r="AE190" s="109" t="s">
        <v>443</v>
      </c>
      <c r="AF190" s="109" t="s">
        <v>443</v>
      </c>
      <c r="AG190" s="108">
        <v>0</v>
      </c>
      <c r="AH190" s="108">
        <v>20006</v>
      </c>
      <c r="AI190" s="108">
        <v>166000</v>
      </c>
      <c r="AJ190" s="108">
        <v>0</v>
      </c>
      <c r="AK190" s="108">
        <v>0</v>
      </c>
      <c r="AL190" s="108">
        <v>0</v>
      </c>
      <c r="AM190" s="108">
        <v>131</v>
      </c>
      <c r="AN190" s="110">
        <v>6.4</v>
      </c>
      <c r="AO190" s="110" t="s">
        <v>443</v>
      </c>
      <c r="AP190" s="110" t="s">
        <v>443</v>
      </c>
      <c r="AQ190" s="109">
        <v>2.85</v>
      </c>
      <c r="AR190" s="109">
        <v>-0.21368579566478729</v>
      </c>
      <c r="AS190" s="108" t="s">
        <v>443</v>
      </c>
      <c r="AT190" s="110">
        <v>27.076809999999998</v>
      </c>
      <c r="AU190" s="109">
        <v>83.359756469726605</v>
      </c>
      <c r="AV190" s="109">
        <v>18.8</v>
      </c>
      <c r="AW190" s="109">
        <v>60.414400253967301</v>
      </c>
      <c r="AX190" s="108">
        <v>1000</v>
      </c>
      <c r="AY190" s="110">
        <v>57.946553100000003</v>
      </c>
      <c r="AZ190" s="110">
        <v>94.483644600000005</v>
      </c>
      <c r="BA190" s="108">
        <v>2469.2640000000001</v>
      </c>
      <c r="BB190" s="108">
        <v>258301</v>
      </c>
      <c r="BC190" s="108">
        <v>261565</v>
      </c>
      <c r="BD190" s="108">
        <v>12190</v>
      </c>
      <c r="BE190" s="108"/>
    </row>
    <row r="191" spans="1:57" x14ac:dyDescent="0.25">
      <c r="A191" s="133" t="s">
        <v>889</v>
      </c>
      <c r="B191" s="111" t="s">
        <v>350</v>
      </c>
      <c r="C191" s="108">
        <v>56578.694736842102</v>
      </c>
      <c r="D191" s="108">
        <v>2927.4694736842107</v>
      </c>
      <c r="E191" s="108">
        <v>84364.072</v>
      </c>
      <c r="F191" s="108">
        <v>28.524000000000001</v>
      </c>
      <c r="G191" s="108">
        <v>33396.111000000004</v>
      </c>
      <c r="H191" s="108">
        <v>20.441500000000001</v>
      </c>
      <c r="I191" s="108">
        <v>8.5560000000000009</v>
      </c>
      <c r="J191" s="108">
        <v>0</v>
      </c>
      <c r="K191" s="109">
        <v>0.04</v>
      </c>
      <c r="L191" s="109">
        <v>3.3333333333333333E-2</v>
      </c>
      <c r="M191" s="109">
        <v>5.1221525799086801E-2</v>
      </c>
      <c r="N191" s="109">
        <v>1.06190381645722E-2</v>
      </c>
      <c r="O191" s="108">
        <v>3</v>
      </c>
      <c r="P191" s="108">
        <v>0</v>
      </c>
      <c r="Q191" s="109">
        <v>0.76366524417831938</v>
      </c>
      <c r="R191" s="109" t="s">
        <v>443</v>
      </c>
      <c r="S191" s="108">
        <v>4597021</v>
      </c>
      <c r="T191" s="108">
        <v>48.13</v>
      </c>
      <c r="U191" s="108">
        <v>35.28</v>
      </c>
      <c r="V191" s="109">
        <v>9.8456757367405209E-3</v>
      </c>
      <c r="W191" s="110">
        <v>14.9</v>
      </c>
      <c r="X191" s="110">
        <v>3.7</v>
      </c>
      <c r="Y191" s="109" t="s">
        <v>443</v>
      </c>
      <c r="Z191" s="108">
        <v>89</v>
      </c>
      <c r="AA191" s="108">
        <v>33</v>
      </c>
      <c r="AB191" s="110">
        <v>0.6</v>
      </c>
      <c r="AC191" s="109">
        <v>655.86688140000001</v>
      </c>
      <c r="AD191" s="110">
        <v>0.1</v>
      </c>
      <c r="AE191" s="109">
        <v>0.46371968402600239</v>
      </c>
      <c r="AF191" s="109">
        <v>49.46</v>
      </c>
      <c r="AG191" s="108">
        <v>0</v>
      </c>
      <c r="AH191" s="108">
        <v>0</v>
      </c>
      <c r="AI191" s="108">
        <v>45297</v>
      </c>
      <c r="AJ191" s="108">
        <v>0</v>
      </c>
      <c r="AK191" s="108">
        <v>173600</v>
      </c>
      <c r="AL191" s="108">
        <v>0</v>
      </c>
      <c r="AM191" s="108">
        <v>129</v>
      </c>
      <c r="AN191" s="110">
        <v>4.9000000000000004</v>
      </c>
      <c r="AO191" s="110">
        <v>4.5199999999999996</v>
      </c>
      <c r="AP191" s="110">
        <v>12.8</v>
      </c>
      <c r="AQ191" s="109">
        <v>4</v>
      </c>
      <c r="AR191" s="109">
        <v>-1.136284351348877</v>
      </c>
      <c r="AS191" s="108">
        <v>19</v>
      </c>
      <c r="AT191" s="110">
        <v>100</v>
      </c>
      <c r="AU191" s="109">
        <v>95.511993408203097</v>
      </c>
      <c r="AV191" s="109">
        <v>57</v>
      </c>
      <c r="AW191" s="109">
        <v>98.952003483284301</v>
      </c>
      <c r="AX191" s="108">
        <v>70000</v>
      </c>
      <c r="AY191" s="110">
        <v>94.446922499999999</v>
      </c>
      <c r="AZ191" s="110">
        <v>93.110262599999999</v>
      </c>
      <c r="BA191" s="108">
        <v>16346.471</v>
      </c>
      <c r="BB191" s="108">
        <v>30851343</v>
      </c>
      <c r="BC191" s="108">
        <v>28459085</v>
      </c>
      <c r="BD191" s="108">
        <v>882050</v>
      </c>
      <c r="BE191" s="108"/>
    </row>
    <row r="192" spans="1:57" x14ac:dyDescent="0.25">
      <c r="A192" s="133" t="s">
        <v>375</v>
      </c>
      <c r="B192" s="111" t="s">
        <v>351</v>
      </c>
      <c r="C192" s="108">
        <v>13470.458947368421</v>
      </c>
      <c r="D192" s="108">
        <v>0</v>
      </c>
      <c r="E192" s="108">
        <v>1493511.2115000002</v>
      </c>
      <c r="F192" s="108">
        <v>65.963999999999999</v>
      </c>
      <c r="G192" s="108">
        <v>848317.21400000004</v>
      </c>
      <c r="H192" s="108">
        <v>72169.223999999987</v>
      </c>
      <c r="I192" s="108">
        <v>819.64499999999998</v>
      </c>
      <c r="J192" s="108">
        <v>244400</v>
      </c>
      <c r="K192" s="109">
        <v>0.16</v>
      </c>
      <c r="L192" s="109">
        <v>0</v>
      </c>
      <c r="M192" s="109">
        <v>0.23734257658889499</v>
      </c>
      <c r="N192" s="109">
        <v>0.13547540872605299</v>
      </c>
      <c r="O192" s="108">
        <v>0</v>
      </c>
      <c r="P192" s="108">
        <v>2</v>
      </c>
      <c r="Q192" s="109">
        <v>0.63801654518042206</v>
      </c>
      <c r="R192" s="109">
        <v>2.6249499999999999E-2</v>
      </c>
      <c r="S192" s="108">
        <v>10828042</v>
      </c>
      <c r="T192" s="108">
        <v>4115.78</v>
      </c>
      <c r="U192" s="108">
        <v>4085.29</v>
      </c>
      <c r="V192" s="109">
        <v>2.490398102163923</v>
      </c>
      <c r="W192" s="110">
        <v>23.8</v>
      </c>
      <c r="X192" s="110">
        <v>20.2</v>
      </c>
      <c r="Y192" s="109">
        <v>1.19</v>
      </c>
      <c r="Z192" s="108">
        <v>97</v>
      </c>
      <c r="AA192" s="108">
        <v>144</v>
      </c>
      <c r="AB192" s="110">
        <v>0.4</v>
      </c>
      <c r="AC192" s="109">
        <v>308.30011402999997</v>
      </c>
      <c r="AD192" s="110">
        <v>0.1</v>
      </c>
      <c r="AE192" s="109">
        <v>0.32173518196445172</v>
      </c>
      <c r="AF192" s="109">
        <v>35.619999999999997</v>
      </c>
      <c r="AG192" s="108">
        <v>5011</v>
      </c>
      <c r="AH192" s="108">
        <v>48075</v>
      </c>
      <c r="AI192" s="108">
        <v>118</v>
      </c>
      <c r="AJ192" s="108">
        <v>0</v>
      </c>
      <c r="AK192" s="108">
        <v>0</v>
      </c>
      <c r="AL192" s="108">
        <v>0</v>
      </c>
      <c r="AM192" s="108">
        <v>123</v>
      </c>
      <c r="AN192" s="110">
        <v>11</v>
      </c>
      <c r="AO192" s="110" t="s">
        <v>443</v>
      </c>
      <c r="AP192" s="110" t="s">
        <v>443</v>
      </c>
      <c r="AQ192" s="109">
        <v>3.3166666666666673</v>
      </c>
      <c r="AR192" s="109">
        <v>-0.29934275150299072</v>
      </c>
      <c r="AS192" s="108">
        <v>31</v>
      </c>
      <c r="AT192" s="110">
        <v>99</v>
      </c>
      <c r="AU192" s="109">
        <v>93.520454406738295</v>
      </c>
      <c r="AV192" s="109">
        <v>48.31</v>
      </c>
      <c r="AW192" s="109">
        <v>147.11088766419999</v>
      </c>
      <c r="AX192" s="108">
        <v>77000</v>
      </c>
      <c r="AY192" s="110">
        <v>77.989128600000001</v>
      </c>
      <c r="AZ192" s="110">
        <v>97.605587700000001</v>
      </c>
      <c r="BA192" s="108">
        <v>5963.68</v>
      </c>
      <c r="BB192" s="108">
        <v>90730000</v>
      </c>
      <c r="BC192" s="108">
        <v>92477857</v>
      </c>
      <c r="BD192" s="108">
        <v>310070</v>
      </c>
      <c r="BE192" s="108"/>
    </row>
    <row r="193" spans="1:57" x14ac:dyDescent="0.25">
      <c r="A193" s="133" t="s">
        <v>353</v>
      </c>
      <c r="B193" s="111" t="s">
        <v>352</v>
      </c>
      <c r="C193" s="108">
        <v>22.28842105263158</v>
      </c>
      <c r="D193" s="108">
        <v>0</v>
      </c>
      <c r="E193" s="108">
        <v>33351.697500000002</v>
      </c>
      <c r="F193" s="108">
        <v>4.0179999999999998</v>
      </c>
      <c r="G193" s="108">
        <v>0</v>
      </c>
      <c r="H193" s="108">
        <v>0</v>
      </c>
      <c r="I193" s="108">
        <v>0</v>
      </c>
      <c r="J193" s="108">
        <v>0</v>
      </c>
      <c r="K193" s="109">
        <v>0</v>
      </c>
      <c r="L193" s="109">
        <v>0.16666666666666666</v>
      </c>
      <c r="M193" s="109">
        <v>0.93493871641841397</v>
      </c>
      <c r="N193" s="109">
        <v>0.74358141542061096</v>
      </c>
      <c r="O193" s="108">
        <v>5</v>
      </c>
      <c r="P193" s="108">
        <v>0</v>
      </c>
      <c r="Q193" s="109">
        <v>0.49987071219893103</v>
      </c>
      <c r="R193" s="109">
        <v>0.19067700000000001</v>
      </c>
      <c r="S193" s="108">
        <v>1403176611</v>
      </c>
      <c r="T193" s="108">
        <v>709.39</v>
      </c>
      <c r="U193" s="108">
        <v>1001.46</v>
      </c>
      <c r="V193" s="109">
        <v>2.890228118454977</v>
      </c>
      <c r="W193" s="110">
        <v>51.3</v>
      </c>
      <c r="X193" s="110">
        <v>43.1</v>
      </c>
      <c r="Y193" s="109">
        <v>0.19700000000000001</v>
      </c>
      <c r="Z193" s="108">
        <v>75</v>
      </c>
      <c r="AA193" s="108">
        <v>48</v>
      </c>
      <c r="AB193" s="110">
        <v>0.1</v>
      </c>
      <c r="AC193" s="109">
        <v>200.10671977000001</v>
      </c>
      <c r="AD193" s="110">
        <v>3</v>
      </c>
      <c r="AE193" s="109">
        <v>0.73347123378960832</v>
      </c>
      <c r="AF193" s="109">
        <v>35.909999999999997</v>
      </c>
      <c r="AG193" s="108">
        <v>49092</v>
      </c>
      <c r="AH193" s="108">
        <v>0</v>
      </c>
      <c r="AI193" s="108">
        <v>3026</v>
      </c>
      <c r="AJ193" s="108">
        <v>1439100</v>
      </c>
      <c r="AK193" s="108">
        <v>260089</v>
      </c>
      <c r="AL193" s="108">
        <v>0</v>
      </c>
      <c r="AM193" s="108">
        <v>102</v>
      </c>
      <c r="AN193" s="110">
        <v>26.1</v>
      </c>
      <c r="AO193" s="110">
        <v>7.58</v>
      </c>
      <c r="AP193" s="110">
        <v>11</v>
      </c>
      <c r="AQ193" s="109">
        <v>1.6</v>
      </c>
      <c r="AR193" s="109">
        <v>-1.20396888256073</v>
      </c>
      <c r="AS193" s="108">
        <v>19</v>
      </c>
      <c r="AT193" s="110">
        <v>48.406709999999997</v>
      </c>
      <c r="AU193" s="109">
        <v>66.373771667480497</v>
      </c>
      <c r="AV193" s="109">
        <v>22.55</v>
      </c>
      <c r="AW193" s="109">
        <v>68.486270785583201</v>
      </c>
      <c r="AX193" s="108">
        <v>22000</v>
      </c>
      <c r="AY193" s="110">
        <v>53.3</v>
      </c>
      <c r="AZ193" s="110">
        <v>54.9</v>
      </c>
      <c r="BA193" s="108">
        <v>3613.915</v>
      </c>
      <c r="BB193" s="108">
        <v>24968508</v>
      </c>
      <c r="BC193" s="108">
        <v>25408288</v>
      </c>
      <c r="BD193" s="108">
        <v>527970</v>
      </c>
      <c r="BE193" s="108"/>
    </row>
    <row r="194" spans="1:57" x14ac:dyDescent="0.25">
      <c r="A194" s="133" t="s">
        <v>355</v>
      </c>
      <c r="B194" s="111" t="s">
        <v>354</v>
      </c>
      <c r="C194" s="108">
        <v>552.12210526315789</v>
      </c>
      <c r="D194" s="108">
        <v>0</v>
      </c>
      <c r="E194" s="108">
        <v>26840.182500000003</v>
      </c>
      <c r="F194" s="108">
        <v>0</v>
      </c>
      <c r="G194" s="108">
        <v>0</v>
      </c>
      <c r="H194" s="108">
        <v>0</v>
      </c>
      <c r="I194" s="108">
        <v>0</v>
      </c>
      <c r="J194" s="108">
        <v>166928.16</v>
      </c>
      <c r="K194" s="109">
        <v>0.12</v>
      </c>
      <c r="L194" s="109">
        <v>3.3333333333333333E-2</v>
      </c>
      <c r="M194" s="109">
        <v>0.415171157874059</v>
      </c>
      <c r="N194" s="109">
        <v>1.11875420958585E-2</v>
      </c>
      <c r="O194" s="108">
        <v>0</v>
      </c>
      <c r="P194" s="108">
        <v>0</v>
      </c>
      <c r="Q194" s="109">
        <v>0.56072027794189805</v>
      </c>
      <c r="R194" s="109">
        <v>0.31811719999999999</v>
      </c>
      <c r="S194" s="108">
        <v>11668900</v>
      </c>
      <c r="T194" s="108">
        <v>957.72</v>
      </c>
      <c r="U194" s="108">
        <v>1142.42</v>
      </c>
      <c r="V194" s="109">
        <v>4.4508181797362658</v>
      </c>
      <c r="W194" s="110">
        <v>87.4</v>
      </c>
      <c r="X194" s="110">
        <v>14.9</v>
      </c>
      <c r="Y194" s="109">
        <v>0.17299999999999999</v>
      </c>
      <c r="Z194" s="108">
        <v>85</v>
      </c>
      <c r="AA194" s="108">
        <v>410</v>
      </c>
      <c r="AB194" s="110">
        <v>12.5</v>
      </c>
      <c r="AC194" s="109">
        <v>191.73394295</v>
      </c>
      <c r="AD194" s="110">
        <v>107</v>
      </c>
      <c r="AE194" s="109">
        <v>0.61746082292403859</v>
      </c>
      <c r="AF194" s="109">
        <v>57.49</v>
      </c>
      <c r="AG194" s="108">
        <v>1800</v>
      </c>
      <c r="AH194" s="108">
        <v>20000</v>
      </c>
      <c r="AI194" s="108">
        <v>0</v>
      </c>
      <c r="AJ194" s="108">
        <v>0</v>
      </c>
      <c r="AK194" s="108">
        <v>25578</v>
      </c>
      <c r="AL194" s="108">
        <v>0</v>
      </c>
      <c r="AM194" s="108">
        <v>92</v>
      </c>
      <c r="AN194" s="110">
        <v>47.8</v>
      </c>
      <c r="AO194" s="110">
        <v>10.1</v>
      </c>
      <c r="AP194" s="110">
        <v>3.2</v>
      </c>
      <c r="AQ194" s="109">
        <v>3.5833333333333335</v>
      </c>
      <c r="AR194" s="109">
        <v>-0.47539421916007996</v>
      </c>
      <c r="AS194" s="108">
        <v>38</v>
      </c>
      <c r="AT194" s="110">
        <v>22.062560000000001</v>
      </c>
      <c r="AU194" s="109">
        <v>61.428287506103501</v>
      </c>
      <c r="AV194" s="109">
        <v>17.34</v>
      </c>
      <c r="AW194" s="109">
        <v>67.3381642582832</v>
      </c>
      <c r="AX194" s="108">
        <v>31000</v>
      </c>
      <c r="AY194" s="110">
        <v>43.870900300000002</v>
      </c>
      <c r="AZ194" s="110">
        <v>65.359547800000001</v>
      </c>
      <c r="BA194" s="108">
        <v>4235.6580000000004</v>
      </c>
      <c r="BB194" s="108">
        <v>15021002</v>
      </c>
      <c r="BC194" s="108">
        <v>14222233</v>
      </c>
      <c r="BD194" s="108">
        <v>743390</v>
      </c>
      <c r="BE194" s="108"/>
    </row>
    <row r="195" spans="1:57" x14ac:dyDescent="0.25">
      <c r="A195" s="133" t="s">
        <v>357</v>
      </c>
      <c r="B195" s="111" t="s">
        <v>356</v>
      </c>
      <c r="C195" s="108">
        <v>16.64842105263158</v>
      </c>
      <c r="D195" s="108">
        <v>0</v>
      </c>
      <c r="E195" s="108">
        <v>17025.271499999999</v>
      </c>
      <c r="F195" s="108">
        <v>0</v>
      </c>
      <c r="G195" s="108">
        <v>1196.2750000000001</v>
      </c>
      <c r="H195" s="108">
        <v>0</v>
      </c>
      <c r="I195" s="108">
        <v>0</v>
      </c>
      <c r="J195" s="108">
        <v>680904.72</v>
      </c>
      <c r="K195" s="109">
        <v>0.24</v>
      </c>
      <c r="L195" s="109">
        <v>0.1</v>
      </c>
      <c r="M195" s="109">
        <v>0.38299026626339999</v>
      </c>
      <c r="N195" s="109">
        <v>3.00528162064891E-2</v>
      </c>
      <c r="O195" s="108">
        <v>3</v>
      </c>
      <c r="P195" s="108">
        <v>0</v>
      </c>
      <c r="Q195" s="109">
        <v>0.49197644258158169</v>
      </c>
      <c r="R195" s="109">
        <v>0.18092150000000001</v>
      </c>
      <c r="S195" s="108">
        <v>110230361</v>
      </c>
      <c r="T195" s="108">
        <v>1001.22</v>
      </c>
      <c r="U195" s="108">
        <v>811.05</v>
      </c>
      <c r="V195" s="109">
        <v>6.5029666452854391</v>
      </c>
      <c r="W195" s="110">
        <v>88.5</v>
      </c>
      <c r="X195" s="110">
        <v>11.2</v>
      </c>
      <c r="Y195" s="109">
        <v>8.3000000000000004E-2</v>
      </c>
      <c r="Z195" s="108">
        <v>92</v>
      </c>
      <c r="AA195" s="108">
        <v>552</v>
      </c>
      <c r="AB195" s="110">
        <v>15</v>
      </c>
      <c r="AC195" s="109" t="s">
        <v>443</v>
      </c>
      <c r="AD195" s="110">
        <v>33</v>
      </c>
      <c r="AE195" s="109">
        <v>0.51647693191995003</v>
      </c>
      <c r="AF195" s="109" t="s">
        <v>443</v>
      </c>
      <c r="AG195" s="108">
        <v>9700</v>
      </c>
      <c r="AH195" s="108">
        <v>2502</v>
      </c>
      <c r="AI195" s="108">
        <v>1976</v>
      </c>
      <c r="AJ195" s="108">
        <v>36000</v>
      </c>
      <c r="AK195" s="108">
        <v>6079</v>
      </c>
      <c r="AL195" s="108">
        <v>55</v>
      </c>
      <c r="AM195" s="108">
        <v>98</v>
      </c>
      <c r="AN195" s="110">
        <v>33.4</v>
      </c>
      <c r="AO195" s="110" t="s">
        <v>443</v>
      </c>
      <c r="AP195" s="110" t="s">
        <v>443</v>
      </c>
      <c r="AQ195" s="109">
        <v>3.9666666666666672</v>
      </c>
      <c r="AR195" s="109">
        <v>-1.1385077238082886</v>
      </c>
      <c r="AS195" s="108">
        <v>21</v>
      </c>
      <c r="AT195" s="110">
        <v>40.462560000000003</v>
      </c>
      <c r="AU195" s="109">
        <v>83.582717895507798</v>
      </c>
      <c r="AV195" s="109">
        <v>19.89</v>
      </c>
      <c r="AW195" s="109">
        <v>80.816421307149497</v>
      </c>
      <c r="AX195" s="108">
        <v>49000</v>
      </c>
      <c r="AY195" s="110">
        <v>36.8312138</v>
      </c>
      <c r="AZ195" s="110">
        <v>76.916652600000006</v>
      </c>
      <c r="BA195" s="108">
        <v>2099.607</v>
      </c>
      <c r="BB195" s="108">
        <v>14599325</v>
      </c>
      <c r="BC195" s="108">
        <v>13182908</v>
      </c>
      <c r="BD195" s="108">
        <v>386850</v>
      </c>
      <c r="BE195" s="108"/>
    </row>
  </sheetData>
  <sortState ref="A5:BD195">
    <sortCondition ref="A5:A195"/>
  </sortState>
  <mergeCells count="1">
    <mergeCell ref="A1:BD1"/>
  </mergeCell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zoomScale="90" zoomScaleNormal="90" workbookViewId="0">
      <pane ySplit="2" topLeftCell="A3" activePane="bottomLeft" state="frozen"/>
      <selection pane="bottomLeft" sqref="A1:L1"/>
    </sheetView>
  </sheetViews>
  <sheetFormatPr defaultRowHeight="15" x14ac:dyDescent="0.25"/>
  <cols>
    <col min="1" max="1" width="13.140625" style="20" customWidth="1"/>
    <col min="2" max="2" width="15.42578125" style="20" customWidth="1"/>
    <col min="3" max="3" width="23.42578125" style="20" customWidth="1"/>
    <col min="4" max="4" width="17.7109375" style="20" bestFit="1" customWidth="1"/>
    <col min="5" max="5" width="22" style="20" customWidth="1"/>
    <col min="6" max="6" width="24" style="20" customWidth="1"/>
    <col min="7" max="10" width="57.140625" style="20" customWidth="1"/>
    <col min="11" max="11" width="33.7109375" style="20" customWidth="1"/>
    <col min="12" max="12" width="64.7109375" style="20" customWidth="1"/>
    <col min="13" max="16384" width="9.140625" style="20"/>
  </cols>
  <sheetData>
    <row r="1" spans="1:12" s="4" customFormat="1" x14ac:dyDescent="0.25">
      <c r="A1" s="178"/>
      <c r="B1" s="178"/>
      <c r="C1" s="178"/>
      <c r="D1" s="178"/>
      <c r="E1" s="178"/>
      <c r="F1" s="178"/>
      <c r="G1" s="178"/>
      <c r="H1" s="178"/>
      <c r="I1" s="178"/>
      <c r="J1" s="178"/>
      <c r="K1" s="178"/>
      <c r="L1" s="178"/>
    </row>
    <row r="2" spans="1:12" ht="15.75" thickBot="1" x14ac:dyDescent="0.3">
      <c r="A2" s="113" t="s">
        <v>493</v>
      </c>
      <c r="B2" s="113" t="s">
        <v>494</v>
      </c>
      <c r="C2" s="113" t="s">
        <v>495</v>
      </c>
      <c r="D2" s="113" t="s">
        <v>496</v>
      </c>
      <c r="E2" s="113" t="s">
        <v>994</v>
      </c>
      <c r="F2" s="113" t="s">
        <v>497</v>
      </c>
      <c r="G2" s="113" t="s">
        <v>498</v>
      </c>
      <c r="H2" s="113" t="s">
        <v>720</v>
      </c>
      <c r="I2" s="113" t="s">
        <v>721</v>
      </c>
      <c r="J2" s="113" t="s">
        <v>722</v>
      </c>
      <c r="K2" s="113" t="s">
        <v>582</v>
      </c>
      <c r="L2" s="113" t="s">
        <v>583</v>
      </c>
    </row>
    <row r="3" spans="1:12" ht="91.5" customHeight="1" x14ac:dyDescent="0.25">
      <c r="A3" s="136" t="s">
        <v>499</v>
      </c>
      <c r="B3" s="137" t="s">
        <v>365</v>
      </c>
      <c r="C3" s="137" t="s">
        <v>500</v>
      </c>
      <c r="D3" s="137" t="s">
        <v>923</v>
      </c>
      <c r="E3" s="139" t="s">
        <v>935</v>
      </c>
      <c r="F3" s="137" t="s">
        <v>928</v>
      </c>
      <c r="G3" s="137" t="s">
        <v>979</v>
      </c>
      <c r="H3" s="137" t="s">
        <v>639</v>
      </c>
      <c r="I3" s="137" t="s">
        <v>965</v>
      </c>
      <c r="J3" s="137" t="s">
        <v>966</v>
      </c>
      <c r="K3" s="137" t="s">
        <v>967</v>
      </c>
      <c r="L3" s="139" t="s">
        <v>968</v>
      </c>
    </row>
    <row r="4" spans="1:12" ht="76.5" x14ac:dyDescent="0.25">
      <c r="A4" s="138" t="s">
        <v>499</v>
      </c>
      <c r="B4" s="139" t="s">
        <v>365</v>
      </c>
      <c r="C4" s="139" t="s">
        <v>500</v>
      </c>
      <c r="D4" s="137" t="s">
        <v>924</v>
      </c>
      <c r="E4" s="139" t="s">
        <v>936</v>
      </c>
      <c r="F4" s="139" t="s">
        <v>929</v>
      </c>
      <c r="G4" s="139" t="s">
        <v>980</v>
      </c>
      <c r="H4" s="139" t="s">
        <v>640</v>
      </c>
      <c r="I4" s="139" t="s">
        <v>965</v>
      </c>
      <c r="J4" s="137" t="s">
        <v>969</v>
      </c>
      <c r="K4" s="137" t="s">
        <v>970</v>
      </c>
      <c r="L4" s="139" t="s">
        <v>968</v>
      </c>
    </row>
    <row r="5" spans="1:12" ht="76.5" x14ac:dyDescent="0.25">
      <c r="A5" s="138" t="s">
        <v>499</v>
      </c>
      <c r="B5" s="139" t="s">
        <v>365</v>
      </c>
      <c r="C5" s="139" t="s">
        <v>500</v>
      </c>
      <c r="D5" s="139" t="s">
        <v>925</v>
      </c>
      <c r="E5" s="139" t="s">
        <v>933</v>
      </c>
      <c r="F5" s="139" t="s">
        <v>930</v>
      </c>
      <c r="G5" s="137" t="s">
        <v>981</v>
      </c>
      <c r="H5" s="139" t="s">
        <v>641</v>
      </c>
      <c r="I5" s="139" t="s">
        <v>971</v>
      </c>
      <c r="J5" s="137" t="s">
        <v>966</v>
      </c>
      <c r="K5" s="137" t="s">
        <v>967</v>
      </c>
      <c r="L5" s="139" t="s">
        <v>968</v>
      </c>
    </row>
    <row r="6" spans="1:12" ht="76.5" x14ac:dyDescent="0.25">
      <c r="A6" s="138" t="s">
        <v>499</v>
      </c>
      <c r="B6" s="139" t="s">
        <v>365</v>
      </c>
      <c r="C6" s="139" t="s">
        <v>500</v>
      </c>
      <c r="D6" s="139" t="s">
        <v>926</v>
      </c>
      <c r="E6" s="139" t="s">
        <v>934</v>
      </c>
      <c r="F6" s="139" t="s">
        <v>931</v>
      </c>
      <c r="G6" s="139" t="s">
        <v>982</v>
      </c>
      <c r="H6" s="139" t="s">
        <v>642</v>
      </c>
      <c r="I6" s="139" t="s">
        <v>971</v>
      </c>
      <c r="J6" s="137" t="s">
        <v>966</v>
      </c>
      <c r="K6" s="137" t="s">
        <v>970</v>
      </c>
      <c r="L6" s="139" t="s">
        <v>968</v>
      </c>
    </row>
    <row r="7" spans="1:12" ht="76.5" x14ac:dyDescent="0.25">
      <c r="A7" s="138" t="s">
        <v>499</v>
      </c>
      <c r="B7" s="139" t="s">
        <v>365</v>
      </c>
      <c r="C7" s="139" t="s">
        <v>501</v>
      </c>
      <c r="D7" s="139" t="s">
        <v>986</v>
      </c>
      <c r="E7" s="139" t="s">
        <v>502</v>
      </c>
      <c r="F7" s="139" t="s">
        <v>503</v>
      </c>
      <c r="G7" s="139" t="s">
        <v>586</v>
      </c>
      <c r="H7" s="139" t="s">
        <v>643</v>
      </c>
      <c r="I7" s="139" t="s">
        <v>644</v>
      </c>
      <c r="J7" s="137" t="s">
        <v>932</v>
      </c>
      <c r="K7" s="137" t="s">
        <v>922</v>
      </c>
      <c r="L7" s="139" t="s">
        <v>927</v>
      </c>
    </row>
    <row r="8" spans="1:12" ht="76.5" x14ac:dyDescent="0.25">
      <c r="A8" s="138" t="s">
        <v>499</v>
      </c>
      <c r="B8" s="139" t="s">
        <v>365</v>
      </c>
      <c r="C8" s="139" t="s">
        <v>501</v>
      </c>
      <c r="D8" s="139" t="s">
        <v>987</v>
      </c>
      <c r="E8" s="139" t="s">
        <v>504</v>
      </c>
      <c r="F8" s="139" t="s">
        <v>505</v>
      </c>
      <c r="G8" s="139" t="s">
        <v>587</v>
      </c>
      <c r="H8" s="139" t="s">
        <v>645</v>
      </c>
      <c r="I8" s="139" t="s">
        <v>644</v>
      </c>
      <c r="J8" s="137" t="s">
        <v>932</v>
      </c>
      <c r="K8" s="137" t="s">
        <v>993</v>
      </c>
      <c r="L8" s="139" t="s">
        <v>927</v>
      </c>
    </row>
    <row r="9" spans="1:12" ht="76.5" x14ac:dyDescent="0.25">
      <c r="A9" s="138" t="s">
        <v>499</v>
      </c>
      <c r="B9" s="139" t="s">
        <v>365</v>
      </c>
      <c r="C9" s="139" t="s">
        <v>506</v>
      </c>
      <c r="D9" s="139" t="s">
        <v>988</v>
      </c>
      <c r="E9" s="139" t="s">
        <v>507</v>
      </c>
      <c r="F9" s="139" t="s">
        <v>445</v>
      </c>
      <c r="G9" s="139" t="s">
        <v>588</v>
      </c>
      <c r="H9" s="139" t="s">
        <v>646</v>
      </c>
      <c r="I9" s="139" t="s">
        <v>647</v>
      </c>
      <c r="J9" s="137" t="s">
        <v>932</v>
      </c>
      <c r="K9" s="137" t="s">
        <v>922</v>
      </c>
      <c r="L9" s="139" t="s">
        <v>927</v>
      </c>
    </row>
    <row r="10" spans="1:12" ht="76.5" x14ac:dyDescent="0.25">
      <c r="A10" s="138" t="s">
        <v>499</v>
      </c>
      <c r="B10" s="139" t="s">
        <v>365</v>
      </c>
      <c r="C10" s="139" t="s">
        <v>506</v>
      </c>
      <c r="D10" s="139" t="s">
        <v>989</v>
      </c>
      <c r="E10" s="139" t="s">
        <v>508</v>
      </c>
      <c r="F10" s="139" t="s">
        <v>447</v>
      </c>
      <c r="G10" s="139" t="s">
        <v>589</v>
      </c>
      <c r="H10" s="139" t="s">
        <v>648</v>
      </c>
      <c r="I10" s="139" t="s">
        <v>647</v>
      </c>
      <c r="J10" s="137" t="s">
        <v>932</v>
      </c>
      <c r="K10" s="137" t="s">
        <v>993</v>
      </c>
      <c r="L10" s="139" t="s">
        <v>927</v>
      </c>
    </row>
    <row r="11" spans="1:12" ht="76.5" x14ac:dyDescent="0.25">
      <c r="A11" s="138" t="s">
        <v>499</v>
      </c>
      <c r="B11" s="139" t="s">
        <v>365</v>
      </c>
      <c r="C11" s="139" t="s">
        <v>509</v>
      </c>
      <c r="D11" s="139" t="s">
        <v>510</v>
      </c>
      <c r="E11" s="139" t="s">
        <v>511</v>
      </c>
      <c r="F11" s="139" t="s">
        <v>590</v>
      </c>
      <c r="G11" s="139" t="s">
        <v>591</v>
      </c>
      <c r="H11" s="139" t="s">
        <v>649</v>
      </c>
      <c r="I11" s="139" t="s">
        <v>650</v>
      </c>
      <c r="J11" s="137" t="s">
        <v>932</v>
      </c>
      <c r="K11" s="137" t="s">
        <v>922</v>
      </c>
      <c r="L11" s="139" t="s">
        <v>927</v>
      </c>
    </row>
    <row r="12" spans="1:12" ht="76.5" x14ac:dyDescent="0.25">
      <c r="A12" s="138" t="s">
        <v>499</v>
      </c>
      <c r="B12" s="139" t="s">
        <v>365</v>
      </c>
      <c r="C12" s="139" t="s">
        <v>509</v>
      </c>
      <c r="D12" s="139" t="s">
        <v>512</v>
      </c>
      <c r="E12" s="139" t="s">
        <v>513</v>
      </c>
      <c r="F12" s="139" t="s">
        <v>592</v>
      </c>
      <c r="G12" s="139" t="s">
        <v>593</v>
      </c>
      <c r="H12" s="139" t="s">
        <v>651</v>
      </c>
      <c r="I12" s="139" t="s">
        <v>650</v>
      </c>
      <c r="J12" s="137" t="s">
        <v>932</v>
      </c>
      <c r="K12" s="137" t="s">
        <v>993</v>
      </c>
      <c r="L12" s="139" t="s">
        <v>927</v>
      </c>
    </row>
    <row r="13" spans="1:12" ht="76.5" x14ac:dyDescent="0.25">
      <c r="A13" s="138" t="s">
        <v>499</v>
      </c>
      <c r="B13" s="139" t="s">
        <v>365</v>
      </c>
      <c r="C13" s="139" t="s">
        <v>509</v>
      </c>
      <c r="D13" s="139" t="s">
        <v>984</v>
      </c>
      <c r="E13" s="139" t="s">
        <v>937</v>
      </c>
      <c r="F13" s="139" t="s">
        <v>941</v>
      </c>
      <c r="G13" s="139" t="s">
        <v>594</v>
      </c>
      <c r="H13" s="139" t="s">
        <v>652</v>
      </c>
      <c r="I13" s="139" t="s">
        <v>653</v>
      </c>
      <c r="J13" s="137" t="s">
        <v>932</v>
      </c>
      <c r="K13" s="137" t="s">
        <v>922</v>
      </c>
      <c r="L13" s="139" t="s">
        <v>927</v>
      </c>
    </row>
    <row r="14" spans="1:12" ht="76.5" x14ac:dyDescent="0.25">
      <c r="A14" s="138" t="s">
        <v>499</v>
      </c>
      <c r="B14" s="139" t="s">
        <v>365</v>
      </c>
      <c r="C14" s="139" t="s">
        <v>509</v>
      </c>
      <c r="D14" s="139" t="s">
        <v>983</v>
      </c>
      <c r="E14" s="139" t="s">
        <v>938</v>
      </c>
      <c r="F14" s="139" t="s">
        <v>942</v>
      </c>
      <c r="G14" s="139" t="s">
        <v>595</v>
      </c>
      <c r="H14" s="139" t="s">
        <v>654</v>
      </c>
      <c r="I14" s="139" t="s">
        <v>653</v>
      </c>
      <c r="J14" s="137" t="s">
        <v>932</v>
      </c>
      <c r="K14" s="137" t="s">
        <v>993</v>
      </c>
      <c r="L14" s="139" t="s">
        <v>927</v>
      </c>
    </row>
    <row r="15" spans="1:12" ht="76.5" x14ac:dyDescent="0.25">
      <c r="A15" s="138" t="s">
        <v>499</v>
      </c>
      <c r="B15" s="139" t="s">
        <v>365</v>
      </c>
      <c r="C15" s="139" t="s">
        <v>509</v>
      </c>
      <c r="D15" s="139" t="s">
        <v>984</v>
      </c>
      <c r="E15" s="139" t="s">
        <v>939</v>
      </c>
      <c r="F15" s="139" t="s">
        <v>943</v>
      </c>
      <c r="G15" s="139" t="s">
        <v>596</v>
      </c>
      <c r="H15" s="139" t="s">
        <v>655</v>
      </c>
      <c r="I15" s="139" t="s">
        <v>656</v>
      </c>
      <c r="J15" s="137" t="s">
        <v>932</v>
      </c>
      <c r="K15" s="137" t="s">
        <v>922</v>
      </c>
      <c r="L15" s="139" t="s">
        <v>927</v>
      </c>
    </row>
    <row r="16" spans="1:12" ht="76.5" x14ac:dyDescent="0.25">
      <c r="A16" s="138" t="s">
        <v>499</v>
      </c>
      <c r="B16" s="139" t="s">
        <v>365</v>
      </c>
      <c r="C16" s="139" t="s">
        <v>509</v>
      </c>
      <c r="D16" s="139" t="s">
        <v>985</v>
      </c>
      <c r="E16" s="139" t="s">
        <v>940</v>
      </c>
      <c r="F16" s="139" t="s">
        <v>944</v>
      </c>
      <c r="G16" s="139" t="s">
        <v>597</v>
      </c>
      <c r="H16" s="139" t="s">
        <v>657</v>
      </c>
      <c r="I16" s="139" t="s">
        <v>656</v>
      </c>
      <c r="J16" s="137" t="s">
        <v>932</v>
      </c>
      <c r="K16" s="137" t="s">
        <v>993</v>
      </c>
      <c r="L16" s="139" t="s">
        <v>927</v>
      </c>
    </row>
    <row r="17" spans="1:12" ht="51" x14ac:dyDescent="0.25">
      <c r="A17" s="138" t="s">
        <v>499</v>
      </c>
      <c r="B17" s="139" t="s">
        <v>365</v>
      </c>
      <c r="C17" s="139" t="s">
        <v>514</v>
      </c>
      <c r="D17" s="139"/>
      <c r="E17" s="139" t="s">
        <v>862</v>
      </c>
      <c r="F17" s="139" t="s">
        <v>874</v>
      </c>
      <c r="G17" s="139" t="s">
        <v>811</v>
      </c>
      <c r="H17" s="139" t="s">
        <v>817</v>
      </c>
      <c r="I17" s="139" t="s">
        <v>658</v>
      </c>
      <c r="J17" s="139"/>
      <c r="K17" s="139" t="s">
        <v>553</v>
      </c>
      <c r="L17" s="139"/>
    </row>
    <row r="18" spans="1:12" ht="63.75" x14ac:dyDescent="0.25">
      <c r="A18" s="138" t="s">
        <v>499</v>
      </c>
      <c r="B18" s="139" t="s">
        <v>365</v>
      </c>
      <c r="C18" s="139" t="s">
        <v>514</v>
      </c>
      <c r="D18" s="139" t="s">
        <v>990</v>
      </c>
      <c r="E18" s="139" t="s">
        <v>855</v>
      </c>
      <c r="F18" s="139" t="s">
        <v>427</v>
      </c>
      <c r="G18" s="139" t="s">
        <v>856</v>
      </c>
      <c r="H18" s="139" t="s">
        <v>857</v>
      </c>
      <c r="I18" s="139" t="s">
        <v>658</v>
      </c>
      <c r="J18" s="139" t="s">
        <v>858</v>
      </c>
      <c r="K18" s="139" t="s">
        <v>920</v>
      </c>
      <c r="L18" s="139" t="s">
        <v>516</v>
      </c>
    </row>
    <row r="19" spans="1:12" ht="63.75" x14ac:dyDescent="0.25">
      <c r="A19" s="138" t="s">
        <v>499</v>
      </c>
      <c r="B19" s="139" t="s">
        <v>365</v>
      </c>
      <c r="C19" s="139" t="s">
        <v>514</v>
      </c>
      <c r="D19" s="139" t="s">
        <v>991</v>
      </c>
      <c r="E19" s="139" t="s">
        <v>859</v>
      </c>
      <c r="F19" s="139" t="s">
        <v>428</v>
      </c>
      <c r="G19" s="139" t="s">
        <v>860</v>
      </c>
      <c r="H19" s="139" t="s">
        <v>861</v>
      </c>
      <c r="I19" s="139" t="s">
        <v>658</v>
      </c>
      <c r="J19" s="139" t="s">
        <v>858</v>
      </c>
      <c r="K19" s="139" t="s">
        <v>920</v>
      </c>
      <c r="L19" s="139" t="s">
        <v>516</v>
      </c>
    </row>
    <row r="20" spans="1:12" ht="63.75" x14ac:dyDescent="0.25">
      <c r="A20" s="138" t="s">
        <v>499</v>
      </c>
      <c r="B20" s="139" t="s">
        <v>365</v>
      </c>
      <c r="C20" s="139" t="s">
        <v>514</v>
      </c>
      <c r="D20" s="139" t="s">
        <v>992</v>
      </c>
      <c r="E20" s="139" t="s">
        <v>867</v>
      </c>
      <c r="F20" s="139" t="s">
        <v>868</v>
      </c>
      <c r="G20" s="139" t="s">
        <v>868</v>
      </c>
      <c r="H20" s="139" t="s">
        <v>869</v>
      </c>
      <c r="I20" s="139" t="s">
        <v>658</v>
      </c>
      <c r="J20" s="139" t="s">
        <v>858</v>
      </c>
      <c r="K20" s="139" t="s">
        <v>920</v>
      </c>
      <c r="L20" s="139" t="s">
        <v>516</v>
      </c>
    </row>
    <row r="21" spans="1:12" ht="51" x14ac:dyDescent="0.25">
      <c r="A21" s="138" t="s">
        <v>499</v>
      </c>
      <c r="B21" s="139" t="s">
        <v>366</v>
      </c>
      <c r="C21" s="139" t="s">
        <v>803</v>
      </c>
      <c r="D21" s="139" t="s">
        <v>826</v>
      </c>
      <c r="E21" s="139" t="s">
        <v>865</v>
      </c>
      <c r="F21" s="139" t="s">
        <v>866</v>
      </c>
      <c r="G21" s="139" t="s">
        <v>866</v>
      </c>
      <c r="H21" s="139" t="s">
        <v>835</v>
      </c>
      <c r="I21" s="139" t="s">
        <v>815</v>
      </c>
      <c r="J21" s="139" t="s">
        <v>836</v>
      </c>
      <c r="K21" s="139" t="s">
        <v>837</v>
      </c>
      <c r="L21" s="139" t="s">
        <v>838</v>
      </c>
    </row>
    <row r="22" spans="1:12" ht="51" x14ac:dyDescent="0.25">
      <c r="A22" s="138" t="s">
        <v>499</v>
      </c>
      <c r="B22" s="139" t="s">
        <v>366</v>
      </c>
      <c r="C22" s="139" t="s">
        <v>803</v>
      </c>
      <c r="D22" s="139" t="s">
        <v>826</v>
      </c>
      <c r="E22" s="139" t="s">
        <v>863</v>
      </c>
      <c r="F22" s="139" t="s">
        <v>864</v>
      </c>
      <c r="G22" s="139" t="s">
        <v>864</v>
      </c>
      <c r="H22" s="139" t="s">
        <v>835</v>
      </c>
      <c r="I22" s="139" t="s">
        <v>815</v>
      </c>
      <c r="J22" s="139" t="s">
        <v>836</v>
      </c>
      <c r="K22" s="139" t="s">
        <v>837</v>
      </c>
      <c r="L22" s="139" t="s">
        <v>838</v>
      </c>
    </row>
    <row r="23" spans="1:12" ht="25.5" x14ac:dyDescent="0.25">
      <c r="A23" s="138" t="s">
        <v>499</v>
      </c>
      <c r="B23" s="139" t="s">
        <v>366</v>
      </c>
      <c r="C23" s="139" t="s">
        <v>803</v>
      </c>
      <c r="D23" s="139" t="s">
        <v>834</v>
      </c>
      <c r="E23" s="139" t="s">
        <v>841</v>
      </c>
      <c r="F23" s="139" t="s">
        <v>823</v>
      </c>
      <c r="G23" s="139" t="s">
        <v>823</v>
      </c>
      <c r="H23" s="139" t="s">
        <v>833</v>
      </c>
      <c r="I23" s="139" t="s">
        <v>815</v>
      </c>
      <c r="J23" s="139"/>
      <c r="K23" s="139" t="s">
        <v>839</v>
      </c>
      <c r="L23" s="139" t="s">
        <v>840</v>
      </c>
    </row>
    <row r="24" spans="1:12" ht="38.25" x14ac:dyDescent="0.25">
      <c r="A24" s="138" t="s">
        <v>499</v>
      </c>
      <c r="B24" s="139" t="s">
        <v>366</v>
      </c>
      <c r="C24" s="139" t="s">
        <v>803</v>
      </c>
      <c r="D24" s="139" t="s">
        <v>834</v>
      </c>
      <c r="E24" s="139" t="s">
        <v>842</v>
      </c>
      <c r="F24" s="139" t="s">
        <v>824</v>
      </c>
      <c r="G24" s="139" t="s">
        <v>824</v>
      </c>
      <c r="H24" s="139" t="s">
        <v>833</v>
      </c>
      <c r="I24" s="139" t="s">
        <v>815</v>
      </c>
      <c r="J24" s="139"/>
      <c r="K24" s="139" t="s">
        <v>839</v>
      </c>
      <c r="L24" s="139" t="s">
        <v>840</v>
      </c>
    </row>
    <row r="25" spans="1:12" ht="38.25" x14ac:dyDescent="0.25">
      <c r="A25" s="140" t="s">
        <v>383</v>
      </c>
      <c r="B25" s="139" t="s">
        <v>519</v>
      </c>
      <c r="C25" s="139" t="s">
        <v>520</v>
      </c>
      <c r="D25" s="139"/>
      <c r="E25" s="139" t="s">
        <v>521</v>
      </c>
      <c r="F25" s="139" t="s">
        <v>386</v>
      </c>
      <c r="G25" s="139" t="s">
        <v>386</v>
      </c>
      <c r="H25" s="139" t="s">
        <v>812</v>
      </c>
      <c r="I25" s="139" t="s">
        <v>659</v>
      </c>
      <c r="J25" s="139"/>
      <c r="K25" s="139" t="s">
        <v>522</v>
      </c>
      <c r="L25" s="139" t="s">
        <v>523</v>
      </c>
    </row>
    <row r="26" spans="1:12" ht="63.75" x14ac:dyDescent="0.25">
      <c r="A26" s="140" t="s">
        <v>383</v>
      </c>
      <c r="B26" s="139" t="s">
        <v>519</v>
      </c>
      <c r="C26" s="139" t="s">
        <v>520</v>
      </c>
      <c r="D26" s="139"/>
      <c r="E26" s="139" t="s">
        <v>524</v>
      </c>
      <c r="F26" s="139" t="s">
        <v>387</v>
      </c>
      <c r="G26" s="139" t="s">
        <v>387</v>
      </c>
      <c r="H26" s="139" t="s">
        <v>813</v>
      </c>
      <c r="I26" s="139" t="s">
        <v>660</v>
      </c>
      <c r="J26" s="139"/>
      <c r="K26" s="139" t="s">
        <v>947</v>
      </c>
      <c r="L26" s="139" t="s">
        <v>525</v>
      </c>
    </row>
    <row r="27" spans="1:12" ht="89.25" x14ac:dyDescent="0.25">
      <c r="A27" s="140" t="s">
        <v>383</v>
      </c>
      <c r="B27" s="139" t="s">
        <v>519</v>
      </c>
      <c r="C27" s="139" t="s">
        <v>399</v>
      </c>
      <c r="D27" s="139"/>
      <c r="E27" s="139" t="s">
        <v>526</v>
      </c>
      <c r="F27" s="139" t="s">
        <v>385</v>
      </c>
      <c r="G27" s="139" t="s">
        <v>385</v>
      </c>
      <c r="H27" s="139" t="s">
        <v>661</v>
      </c>
      <c r="I27" s="139" t="s">
        <v>662</v>
      </c>
      <c r="J27" s="139"/>
      <c r="K27" s="139" t="s">
        <v>522</v>
      </c>
      <c r="L27" s="139" t="s">
        <v>527</v>
      </c>
    </row>
    <row r="28" spans="1:12" ht="63.75" x14ac:dyDescent="0.25">
      <c r="A28" s="140" t="s">
        <v>383</v>
      </c>
      <c r="B28" s="139" t="s">
        <v>519</v>
      </c>
      <c r="C28" s="139" t="s">
        <v>399</v>
      </c>
      <c r="D28" s="139"/>
      <c r="E28" s="139" t="s">
        <v>528</v>
      </c>
      <c r="F28" s="139" t="s">
        <v>529</v>
      </c>
      <c r="G28" s="139" t="s">
        <v>529</v>
      </c>
      <c r="H28" s="139" t="s">
        <v>663</v>
      </c>
      <c r="I28" s="139" t="s">
        <v>664</v>
      </c>
      <c r="J28" s="139"/>
      <c r="K28" s="139" t="s">
        <v>569</v>
      </c>
      <c r="L28" s="139" t="s">
        <v>795</v>
      </c>
    </row>
    <row r="29" spans="1:12" ht="38.25" x14ac:dyDescent="0.25">
      <c r="A29" s="140" t="s">
        <v>383</v>
      </c>
      <c r="B29" s="139" t="s">
        <v>519</v>
      </c>
      <c r="C29" s="139" t="s">
        <v>530</v>
      </c>
      <c r="D29" s="139" t="s">
        <v>422</v>
      </c>
      <c r="E29" s="139" t="s">
        <v>531</v>
      </c>
      <c r="F29" s="139" t="s">
        <v>532</v>
      </c>
      <c r="G29" s="139" t="s">
        <v>598</v>
      </c>
      <c r="H29" s="139" t="s">
        <v>665</v>
      </c>
      <c r="I29" s="139" t="s">
        <v>666</v>
      </c>
      <c r="J29" s="139"/>
      <c r="K29" s="139" t="s">
        <v>533</v>
      </c>
      <c r="L29" s="139" t="s">
        <v>534</v>
      </c>
    </row>
    <row r="30" spans="1:12" ht="114.75" x14ac:dyDescent="0.25">
      <c r="A30" s="140" t="s">
        <v>383</v>
      </c>
      <c r="B30" s="139" t="s">
        <v>519</v>
      </c>
      <c r="C30" s="139" t="s">
        <v>530</v>
      </c>
      <c r="D30" s="139" t="s">
        <v>422</v>
      </c>
      <c r="E30" s="139" t="s">
        <v>535</v>
      </c>
      <c r="F30" s="139" t="s">
        <v>395</v>
      </c>
      <c r="G30" s="139" t="s">
        <v>395</v>
      </c>
      <c r="H30" s="139" t="s">
        <v>814</v>
      </c>
      <c r="I30" s="139" t="s">
        <v>666</v>
      </c>
      <c r="J30" s="139"/>
      <c r="K30" s="139" t="s">
        <v>569</v>
      </c>
      <c r="L30" s="139" t="s">
        <v>536</v>
      </c>
    </row>
    <row r="31" spans="1:12" ht="76.5" x14ac:dyDescent="0.25">
      <c r="A31" s="140" t="s">
        <v>383</v>
      </c>
      <c r="B31" s="139" t="s">
        <v>412</v>
      </c>
      <c r="C31" s="139" t="s">
        <v>398</v>
      </c>
      <c r="D31" s="139"/>
      <c r="E31" s="139" t="s">
        <v>542</v>
      </c>
      <c r="F31" s="139" t="s">
        <v>486</v>
      </c>
      <c r="G31" s="139" t="s">
        <v>486</v>
      </c>
      <c r="H31" s="139" t="s">
        <v>667</v>
      </c>
      <c r="I31" s="139" t="s">
        <v>668</v>
      </c>
      <c r="J31" s="139" t="s">
        <v>669</v>
      </c>
      <c r="K31" s="139" t="s">
        <v>543</v>
      </c>
      <c r="L31" s="139" t="s">
        <v>544</v>
      </c>
    </row>
    <row r="32" spans="1:12" ht="76.5" x14ac:dyDescent="0.25">
      <c r="A32" s="140" t="s">
        <v>383</v>
      </c>
      <c r="B32" s="139" t="s">
        <v>412</v>
      </c>
      <c r="C32" s="139" t="s">
        <v>398</v>
      </c>
      <c r="D32" s="139"/>
      <c r="E32" s="139" t="s">
        <v>545</v>
      </c>
      <c r="F32" s="139" t="s">
        <v>485</v>
      </c>
      <c r="G32" s="139" t="s">
        <v>485</v>
      </c>
      <c r="H32" s="139" t="s">
        <v>667</v>
      </c>
      <c r="I32" s="139" t="s">
        <v>668</v>
      </c>
      <c r="J32" s="139" t="s">
        <v>669</v>
      </c>
      <c r="K32" s="139" t="s">
        <v>546</v>
      </c>
      <c r="L32" s="139" t="s">
        <v>547</v>
      </c>
    </row>
    <row r="33" spans="1:12" ht="76.5" x14ac:dyDescent="0.25">
      <c r="A33" s="140" t="s">
        <v>383</v>
      </c>
      <c r="B33" s="139" t="s">
        <v>412</v>
      </c>
      <c r="C33" s="139" t="s">
        <v>398</v>
      </c>
      <c r="D33" s="139"/>
      <c r="E33" s="139" t="s">
        <v>599</v>
      </c>
      <c r="F33" s="139" t="s">
        <v>548</v>
      </c>
      <c r="G33" s="139" t="s">
        <v>548</v>
      </c>
      <c r="H33" s="139" t="s">
        <v>667</v>
      </c>
      <c r="I33" s="139" t="s">
        <v>668</v>
      </c>
      <c r="J33" s="139" t="s">
        <v>669</v>
      </c>
      <c r="K33" s="139" t="s">
        <v>543</v>
      </c>
      <c r="L33" s="139" t="s">
        <v>544</v>
      </c>
    </row>
    <row r="34" spans="1:12" ht="51" x14ac:dyDescent="0.25">
      <c r="A34" s="140" t="s">
        <v>383</v>
      </c>
      <c r="B34" s="139" t="s">
        <v>412</v>
      </c>
      <c r="C34" s="139" t="s">
        <v>423</v>
      </c>
      <c r="D34" s="139" t="s">
        <v>584</v>
      </c>
      <c r="E34" s="139" t="s">
        <v>600</v>
      </c>
      <c r="F34" s="139" t="s">
        <v>601</v>
      </c>
      <c r="G34" s="139" t="s">
        <v>602</v>
      </c>
      <c r="H34" s="139" t="s">
        <v>670</v>
      </c>
      <c r="I34" s="139" t="s">
        <v>671</v>
      </c>
      <c r="J34" s="139" t="s">
        <v>672</v>
      </c>
      <c r="K34" s="139" t="s">
        <v>549</v>
      </c>
      <c r="L34" s="139" t="s">
        <v>550</v>
      </c>
    </row>
    <row r="35" spans="1:12" ht="51" x14ac:dyDescent="0.25">
      <c r="A35" s="140" t="s">
        <v>383</v>
      </c>
      <c r="B35" s="139" t="s">
        <v>412</v>
      </c>
      <c r="C35" s="139" t="s">
        <v>423</v>
      </c>
      <c r="D35" s="139" t="s">
        <v>584</v>
      </c>
      <c r="E35" s="139" t="s">
        <v>603</v>
      </c>
      <c r="F35" s="139" t="s">
        <v>407</v>
      </c>
      <c r="G35" s="139" t="s">
        <v>604</v>
      </c>
      <c r="H35" s="139" t="s">
        <v>673</v>
      </c>
      <c r="I35" s="139" t="s">
        <v>674</v>
      </c>
      <c r="J35" s="139" t="s">
        <v>675</v>
      </c>
      <c r="K35" s="139" t="s">
        <v>549</v>
      </c>
      <c r="L35" s="139" t="s">
        <v>550</v>
      </c>
    </row>
    <row r="36" spans="1:12" ht="51" x14ac:dyDescent="0.25">
      <c r="A36" s="140" t="s">
        <v>383</v>
      </c>
      <c r="B36" s="139" t="s">
        <v>412</v>
      </c>
      <c r="C36" s="139" t="s">
        <v>423</v>
      </c>
      <c r="D36" s="139" t="s">
        <v>584</v>
      </c>
      <c r="E36" s="139" t="s">
        <v>605</v>
      </c>
      <c r="F36" s="139" t="s">
        <v>958</v>
      </c>
      <c r="G36" s="139" t="s">
        <v>959</v>
      </c>
      <c r="H36" s="139" t="s">
        <v>960</v>
      </c>
      <c r="I36" s="139" t="s">
        <v>676</v>
      </c>
      <c r="J36" s="139" t="s">
        <v>677</v>
      </c>
      <c r="K36" s="139" t="s">
        <v>549</v>
      </c>
      <c r="L36" s="139" t="s">
        <v>550</v>
      </c>
    </row>
    <row r="37" spans="1:12" ht="51" x14ac:dyDescent="0.25">
      <c r="A37" s="140" t="s">
        <v>383</v>
      </c>
      <c r="B37" s="139" t="s">
        <v>412</v>
      </c>
      <c r="C37" s="139" t="s">
        <v>423</v>
      </c>
      <c r="D37" s="139" t="s">
        <v>537</v>
      </c>
      <c r="E37" s="139" t="s">
        <v>606</v>
      </c>
      <c r="F37" s="139" t="s">
        <v>359</v>
      </c>
      <c r="G37" s="139" t="s">
        <v>538</v>
      </c>
      <c r="H37" s="139" t="s">
        <v>678</v>
      </c>
      <c r="I37" s="139" t="s">
        <v>679</v>
      </c>
      <c r="J37" s="139" t="s">
        <v>680</v>
      </c>
      <c r="K37" s="139" t="s">
        <v>539</v>
      </c>
      <c r="L37" s="139" t="s">
        <v>540</v>
      </c>
    </row>
    <row r="38" spans="1:12" ht="153" x14ac:dyDescent="0.25">
      <c r="A38" s="140" t="s">
        <v>383</v>
      </c>
      <c r="B38" s="139" t="s">
        <v>412</v>
      </c>
      <c r="C38" s="139" t="s">
        <v>423</v>
      </c>
      <c r="D38" s="139" t="s">
        <v>537</v>
      </c>
      <c r="E38" s="139" t="s">
        <v>607</v>
      </c>
      <c r="F38" s="139" t="s">
        <v>541</v>
      </c>
      <c r="G38" s="139" t="s">
        <v>608</v>
      </c>
      <c r="H38" s="139" t="s">
        <v>681</v>
      </c>
      <c r="I38" s="139" t="s">
        <v>682</v>
      </c>
      <c r="J38" s="139" t="s">
        <v>683</v>
      </c>
      <c r="K38" s="139" t="s">
        <v>539</v>
      </c>
      <c r="L38" s="139" t="s">
        <v>540</v>
      </c>
    </row>
    <row r="39" spans="1:12" ht="89.25" x14ac:dyDescent="0.25">
      <c r="A39" s="140" t="s">
        <v>383</v>
      </c>
      <c r="B39" s="139" t="s">
        <v>412</v>
      </c>
      <c r="C39" s="139" t="s">
        <v>423</v>
      </c>
      <c r="D39" s="139" t="s">
        <v>551</v>
      </c>
      <c r="E39" s="139" t="s">
        <v>609</v>
      </c>
      <c r="F39" s="139" t="s">
        <v>610</v>
      </c>
      <c r="G39" s="139" t="s">
        <v>611</v>
      </c>
      <c r="H39" s="139" t="s">
        <v>684</v>
      </c>
      <c r="I39" s="139" t="s">
        <v>685</v>
      </c>
      <c r="J39" s="139" t="s">
        <v>686</v>
      </c>
      <c r="K39" s="139" t="s">
        <v>515</v>
      </c>
      <c r="L39" s="139" t="s">
        <v>516</v>
      </c>
    </row>
    <row r="40" spans="1:12" ht="38.25" x14ac:dyDescent="0.25">
      <c r="A40" s="140" t="s">
        <v>383</v>
      </c>
      <c r="B40" s="139" t="s">
        <v>412</v>
      </c>
      <c r="C40" s="139" t="s">
        <v>423</v>
      </c>
      <c r="D40" s="139" t="s">
        <v>827</v>
      </c>
      <c r="E40" s="139" t="s">
        <v>612</v>
      </c>
      <c r="F40" s="139" t="s">
        <v>552</v>
      </c>
      <c r="G40" s="139" t="s">
        <v>552</v>
      </c>
      <c r="H40" s="139" t="s">
        <v>687</v>
      </c>
      <c r="I40" s="139" t="s">
        <v>829</v>
      </c>
      <c r="J40" s="139" t="s">
        <v>688</v>
      </c>
      <c r="K40" s="139" t="s">
        <v>553</v>
      </c>
      <c r="L40" s="139" t="s">
        <v>554</v>
      </c>
    </row>
    <row r="41" spans="1:12" ht="51" x14ac:dyDescent="0.25">
      <c r="A41" s="140" t="s">
        <v>383</v>
      </c>
      <c r="B41" s="139" t="s">
        <v>412</v>
      </c>
      <c r="C41" s="139" t="s">
        <v>423</v>
      </c>
      <c r="D41" s="139" t="s">
        <v>828</v>
      </c>
      <c r="E41" s="139" t="s">
        <v>613</v>
      </c>
      <c r="F41" s="139" t="s">
        <v>555</v>
      </c>
      <c r="G41" s="139" t="s">
        <v>614</v>
      </c>
      <c r="H41" s="139" t="s">
        <v>689</v>
      </c>
      <c r="I41" s="139" t="s">
        <v>830</v>
      </c>
      <c r="J41" s="139" t="s">
        <v>690</v>
      </c>
      <c r="K41" s="139" t="s">
        <v>553</v>
      </c>
      <c r="L41" s="139" t="s">
        <v>554</v>
      </c>
    </row>
    <row r="42" spans="1:12" ht="25.5" x14ac:dyDescent="0.25">
      <c r="A42" s="140" t="s">
        <v>383</v>
      </c>
      <c r="B42" s="139" t="s">
        <v>412</v>
      </c>
      <c r="C42" s="139" t="s">
        <v>423</v>
      </c>
      <c r="D42" s="139" t="s">
        <v>585</v>
      </c>
      <c r="E42" s="139" t="s">
        <v>615</v>
      </c>
      <c r="F42" s="139" t="s">
        <v>419</v>
      </c>
      <c r="G42" s="139" t="s">
        <v>419</v>
      </c>
      <c r="H42" s="139" t="s">
        <v>691</v>
      </c>
      <c r="I42" s="139" t="s">
        <v>692</v>
      </c>
      <c r="J42" s="139" t="s">
        <v>693</v>
      </c>
      <c r="K42" s="139" t="s">
        <v>553</v>
      </c>
      <c r="L42" s="139" t="s">
        <v>554</v>
      </c>
    </row>
    <row r="43" spans="1:12" ht="25.5" x14ac:dyDescent="0.25">
      <c r="A43" s="140" t="s">
        <v>383</v>
      </c>
      <c r="B43" s="139" t="s">
        <v>412</v>
      </c>
      <c r="C43" s="139" t="s">
        <v>423</v>
      </c>
      <c r="D43" s="139" t="s">
        <v>585</v>
      </c>
      <c r="E43" s="139" t="s">
        <v>616</v>
      </c>
      <c r="F43" s="139" t="s">
        <v>556</v>
      </c>
      <c r="G43" s="139" t="s">
        <v>556</v>
      </c>
      <c r="H43" s="139" t="s">
        <v>694</v>
      </c>
      <c r="I43" s="139" t="s">
        <v>695</v>
      </c>
      <c r="J43" s="139"/>
      <c r="K43" s="139" t="s">
        <v>553</v>
      </c>
      <c r="L43" s="139" t="s">
        <v>554</v>
      </c>
    </row>
    <row r="44" spans="1:12" ht="63.75" x14ac:dyDescent="0.25">
      <c r="A44" s="141" t="s">
        <v>557</v>
      </c>
      <c r="B44" s="139" t="s">
        <v>367</v>
      </c>
      <c r="C44" s="139" t="s">
        <v>414</v>
      </c>
      <c r="D44" s="139"/>
      <c r="E44" s="139" t="s">
        <v>617</v>
      </c>
      <c r="F44" s="139" t="s">
        <v>558</v>
      </c>
      <c r="G44" s="139" t="s">
        <v>558</v>
      </c>
      <c r="H44" s="139" t="s">
        <v>696</v>
      </c>
      <c r="I44" s="139" t="s">
        <v>697</v>
      </c>
      <c r="J44" s="139"/>
      <c r="K44" s="139" t="s">
        <v>517</v>
      </c>
      <c r="L44" s="139" t="s">
        <v>518</v>
      </c>
    </row>
    <row r="45" spans="1:12" ht="51" x14ac:dyDescent="0.25">
      <c r="A45" s="141" t="s">
        <v>557</v>
      </c>
      <c r="B45" s="139" t="s">
        <v>367</v>
      </c>
      <c r="C45" s="139" t="s">
        <v>414</v>
      </c>
      <c r="D45" s="139"/>
      <c r="E45" s="139" t="s">
        <v>618</v>
      </c>
      <c r="F45" s="139" t="s">
        <v>408</v>
      </c>
      <c r="G45" s="139" t="s">
        <v>619</v>
      </c>
      <c r="H45" s="139" t="s">
        <v>698</v>
      </c>
      <c r="I45" s="139" t="s">
        <v>699</v>
      </c>
      <c r="J45" s="139"/>
      <c r="K45" s="139" t="s">
        <v>559</v>
      </c>
      <c r="L45" s="139" t="s">
        <v>560</v>
      </c>
    </row>
    <row r="46" spans="1:12" ht="89.25" x14ac:dyDescent="0.25">
      <c r="A46" s="141" t="s">
        <v>557</v>
      </c>
      <c r="B46" s="139" t="s">
        <v>367</v>
      </c>
      <c r="C46" s="139" t="s">
        <v>561</v>
      </c>
      <c r="D46" s="139"/>
      <c r="E46" s="139" t="s">
        <v>620</v>
      </c>
      <c r="F46" s="139" t="s">
        <v>562</v>
      </c>
      <c r="G46" s="139" t="s">
        <v>621</v>
      </c>
      <c r="H46" s="139" t="s">
        <v>700</v>
      </c>
      <c r="I46" s="139" t="s">
        <v>701</v>
      </c>
      <c r="J46" s="139" t="s">
        <v>702</v>
      </c>
      <c r="K46" s="139" t="s">
        <v>563</v>
      </c>
      <c r="L46" s="139" t="s">
        <v>564</v>
      </c>
    </row>
    <row r="47" spans="1:12" ht="76.5" x14ac:dyDescent="0.25">
      <c r="A47" s="141" t="s">
        <v>557</v>
      </c>
      <c r="B47" s="139" t="s">
        <v>368</v>
      </c>
      <c r="C47" s="139" t="s">
        <v>381</v>
      </c>
      <c r="D47" s="139"/>
      <c r="E47" s="139" t="s">
        <v>622</v>
      </c>
      <c r="F47" s="139" t="s">
        <v>361</v>
      </c>
      <c r="G47" s="139" t="s">
        <v>565</v>
      </c>
      <c r="H47" s="139" t="s">
        <v>703</v>
      </c>
      <c r="I47" s="139" t="s">
        <v>704</v>
      </c>
      <c r="J47" s="139"/>
      <c r="K47" s="139" t="s">
        <v>566</v>
      </c>
      <c r="L47" s="139" t="s">
        <v>567</v>
      </c>
    </row>
    <row r="48" spans="1:12" ht="76.5" x14ac:dyDescent="0.25">
      <c r="A48" s="141" t="s">
        <v>557</v>
      </c>
      <c r="B48" s="139" t="s">
        <v>368</v>
      </c>
      <c r="C48" s="139" t="s">
        <v>381</v>
      </c>
      <c r="D48" s="139"/>
      <c r="E48" s="139" t="s">
        <v>623</v>
      </c>
      <c r="F48" s="139" t="s">
        <v>362</v>
      </c>
      <c r="G48" s="139" t="s">
        <v>568</v>
      </c>
      <c r="H48" s="139" t="s">
        <v>705</v>
      </c>
      <c r="I48" s="139" t="s">
        <v>704</v>
      </c>
      <c r="J48" s="139"/>
      <c r="K48" s="139" t="s">
        <v>569</v>
      </c>
      <c r="L48" s="139" t="s">
        <v>570</v>
      </c>
    </row>
    <row r="49" spans="1:12" ht="76.5" x14ac:dyDescent="0.25">
      <c r="A49" s="141" t="s">
        <v>557</v>
      </c>
      <c r="B49" s="139" t="s">
        <v>368</v>
      </c>
      <c r="C49" s="139" t="s">
        <v>381</v>
      </c>
      <c r="D49" s="139"/>
      <c r="E49" s="139" t="s">
        <v>624</v>
      </c>
      <c r="F49" s="139" t="s">
        <v>625</v>
      </c>
      <c r="G49" s="139" t="s">
        <v>571</v>
      </c>
      <c r="H49" s="139" t="s">
        <v>706</v>
      </c>
      <c r="I49" s="139" t="s">
        <v>704</v>
      </c>
      <c r="J49" s="139"/>
      <c r="K49" s="139" t="s">
        <v>569</v>
      </c>
      <c r="L49" s="139" t="s">
        <v>572</v>
      </c>
    </row>
    <row r="50" spans="1:12" ht="76.5" x14ac:dyDescent="0.25">
      <c r="A50" s="141" t="s">
        <v>557</v>
      </c>
      <c r="B50" s="139" t="s">
        <v>368</v>
      </c>
      <c r="C50" s="139" t="s">
        <v>381</v>
      </c>
      <c r="D50" s="139"/>
      <c r="E50" s="139" t="s">
        <v>626</v>
      </c>
      <c r="F50" s="139" t="s">
        <v>627</v>
      </c>
      <c r="G50" s="139" t="s">
        <v>573</v>
      </c>
      <c r="H50" s="139" t="s">
        <v>707</v>
      </c>
      <c r="I50" s="139" t="s">
        <v>704</v>
      </c>
      <c r="J50" s="139"/>
      <c r="K50" s="139" t="s">
        <v>569</v>
      </c>
      <c r="L50" s="139" t="s">
        <v>574</v>
      </c>
    </row>
    <row r="51" spans="1:12" ht="102" x14ac:dyDescent="0.25">
      <c r="A51" s="141" t="s">
        <v>557</v>
      </c>
      <c r="B51" s="139" t="s">
        <v>368</v>
      </c>
      <c r="C51" s="139" t="s">
        <v>382</v>
      </c>
      <c r="D51" s="139"/>
      <c r="E51" s="139" t="s">
        <v>628</v>
      </c>
      <c r="F51" s="139" t="s">
        <v>629</v>
      </c>
      <c r="G51" s="139" t="s">
        <v>389</v>
      </c>
      <c r="H51" s="139" t="s">
        <v>708</v>
      </c>
      <c r="I51" s="139" t="s">
        <v>709</v>
      </c>
      <c r="J51" s="139" t="s">
        <v>710</v>
      </c>
      <c r="K51" s="139" t="s">
        <v>962</v>
      </c>
      <c r="L51" s="152" t="s">
        <v>961</v>
      </c>
    </row>
    <row r="52" spans="1:12" ht="140.25" x14ac:dyDescent="0.25">
      <c r="A52" s="141" t="s">
        <v>557</v>
      </c>
      <c r="B52" s="139" t="s">
        <v>368</v>
      </c>
      <c r="C52" s="139" t="s">
        <v>382</v>
      </c>
      <c r="D52" s="139"/>
      <c r="E52" s="139" t="s">
        <v>630</v>
      </c>
      <c r="F52" s="139" t="s">
        <v>631</v>
      </c>
      <c r="G52" s="139" t="s">
        <v>388</v>
      </c>
      <c r="H52" s="139" t="s">
        <v>711</v>
      </c>
      <c r="I52" s="139" t="s">
        <v>712</v>
      </c>
      <c r="J52" s="139" t="s">
        <v>713</v>
      </c>
      <c r="K52" s="139" t="s">
        <v>962</v>
      </c>
      <c r="L52" s="139" t="s">
        <v>961</v>
      </c>
    </row>
    <row r="53" spans="1:12" s="21" customFormat="1" ht="63.75" x14ac:dyDescent="0.25">
      <c r="A53" s="141" t="s">
        <v>557</v>
      </c>
      <c r="B53" s="139" t="s">
        <v>368</v>
      </c>
      <c r="C53" s="139" t="s">
        <v>382</v>
      </c>
      <c r="D53" s="139"/>
      <c r="E53" s="139" t="s">
        <v>632</v>
      </c>
      <c r="F53" s="139" t="s">
        <v>429</v>
      </c>
      <c r="G53" s="139" t="s">
        <v>575</v>
      </c>
      <c r="H53" s="139" t="s">
        <v>714</v>
      </c>
      <c r="I53" s="139" t="s">
        <v>715</v>
      </c>
      <c r="J53" s="139"/>
      <c r="K53" s="139" t="s">
        <v>945</v>
      </c>
      <c r="L53" s="139" t="s">
        <v>946</v>
      </c>
    </row>
    <row r="54" spans="1:12" ht="38.25" x14ac:dyDescent="0.25">
      <c r="A54" s="141" t="s">
        <v>557</v>
      </c>
      <c r="B54" s="139" t="s">
        <v>368</v>
      </c>
      <c r="C54" s="139" t="s">
        <v>416</v>
      </c>
      <c r="D54" s="139"/>
      <c r="E54" s="139" t="s">
        <v>633</v>
      </c>
      <c r="F54" s="139" t="s">
        <v>481</v>
      </c>
      <c r="G54" s="139" t="s">
        <v>634</v>
      </c>
      <c r="H54" s="139" t="s">
        <v>716</v>
      </c>
      <c r="I54" s="139" t="s">
        <v>715</v>
      </c>
      <c r="J54" s="139"/>
      <c r="K54" s="139" t="s">
        <v>549</v>
      </c>
      <c r="L54" s="139" t="s">
        <v>550</v>
      </c>
    </row>
    <row r="55" spans="1:12" ht="76.5" x14ac:dyDescent="0.25">
      <c r="A55" s="141" t="s">
        <v>557</v>
      </c>
      <c r="B55" s="139" t="s">
        <v>368</v>
      </c>
      <c r="C55" s="139" t="s">
        <v>416</v>
      </c>
      <c r="D55" s="139"/>
      <c r="E55" s="139" t="s">
        <v>635</v>
      </c>
      <c r="F55" s="139" t="s">
        <v>636</v>
      </c>
      <c r="G55" s="139" t="s">
        <v>637</v>
      </c>
      <c r="H55" s="139" t="s">
        <v>717</v>
      </c>
      <c r="I55" s="139" t="s">
        <v>718</v>
      </c>
      <c r="J55" s="139"/>
      <c r="K55" s="139" t="s">
        <v>549</v>
      </c>
      <c r="L55" s="139" t="s">
        <v>550</v>
      </c>
    </row>
    <row r="56" spans="1:12" ht="76.5" x14ac:dyDescent="0.25">
      <c r="A56" s="141" t="s">
        <v>557</v>
      </c>
      <c r="B56" s="139" t="s">
        <v>368</v>
      </c>
      <c r="C56" s="139" t="s">
        <v>416</v>
      </c>
      <c r="D56" s="139"/>
      <c r="E56" s="139" t="s">
        <v>638</v>
      </c>
      <c r="F56" s="139" t="s">
        <v>576</v>
      </c>
      <c r="G56" s="139" t="s">
        <v>953</v>
      </c>
      <c r="H56" s="139" t="s">
        <v>955</v>
      </c>
      <c r="I56" s="139" t="s">
        <v>719</v>
      </c>
      <c r="J56" s="139"/>
      <c r="K56" s="139" t="s">
        <v>569</v>
      </c>
      <c r="L56" s="139" t="s">
        <v>954</v>
      </c>
    </row>
    <row r="57" spans="1:12" ht="25.5" x14ac:dyDescent="0.25">
      <c r="A57" s="141" t="s">
        <v>577</v>
      </c>
      <c r="B57" s="139"/>
      <c r="C57" s="139"/>
      <c r="D57" s="139"/>
      <c r="E57" s="139"/>
      <c r="F57" s="139" t="s">
        <v>578</v>
      </c>
      <c r="G57" s="139"/>
      <c r="H57" s="139"/>
      <c r="I57" s="139"/>
      <c r="J57" s="139"/>
      <c r="K57" s="139" t="s">
        <v>579</v>
      </c>
      <c r="L57" s="139" t="s">
        <v>580</v>
      </c>
    </row>
    <row r="58" spans="1:12" x14ac:dyDescent="0.25">
      <c r="A58" s="142" t="s">
        <v>577</v>
      </c>
      <c r="B58" s="139"/>
      <c r="C58" s="139"/>
      <c r="D58" s="139"/>
      <c r="E58" s="139"/>
      <c r="F58" s="139" t="s">
        <v>581</v>
      </c>
      <c r="G58" s="139"/>
      <c r="H58" s="139"/>
      <c r="I58" s="139"/>
      <c r="J58" s="139"/>
      <c r="K58" s="139" t="s">
        <v>569</v>
      </c>
      <c r="L58" s="139" t="s">
        <v>787</v>
      </c>
    </row>
    <row r="59" spans="1:12" ht="63.75" x14ac:dyDescent="0.25">
      <c r="A59" s="142" t="s">
        <v>577</v>
      </c>
      <c r="B59" s="139"/>
      <c r="C59" s="139"/>
      <c r="D59" s="139"/>
      <c r="E59" s="139"/>
      <c r="F59" s="139" t="s">
        <v>798</v>
      </c>
      <c r="G59" s="139" t="s">
        <v>800</v>
      </c>
      <c r="H59" s="139" t="s">
        <v>801</v>
      </c>
      <c r="I59" s="139" t="s">
        <v>802</v>
      </c>
      <c r="J59" s="139"/>
      <c r="K59" s="139" t="s">
        <v>799</v>
      </c>
      <c r="L59" s="139" t="s">
        <v>950</v>
      </c>
    </row>
  </sheetData>
  <mergeCells count="1">
    <mergeCell ref="A1:L1"/>
  </mergeCells>
  <hyperlinks>
    <hyperlink ref="L25" r:id="rId1"/>
    <hyperlink ref="L26" r:id="rId2"/>
    <hyperlink ref="L44" r:id="rId3"/>
    <hyperlink ref="L47" r:id="rId4"/>
    <hyperlink ref="L36" r:id="rId5"/>
    <hyperlink ref="L55" r:id="rId6"/>
    <hyperlink ref="L30" r:id="rId7"/>
    <hyperlink ref="L45" r:id="rId8"/>
    <hyperlink ref="L29" r:id="rId9" display="http://fts.unocha.org/pageloader.aspx; "/>
    <hyperlink ref="L46" r:id="rId10"/>
    <hyperlink ref="L39" r:id="rId11"/>
    <hyperlink ref="L40" r:id="rId12"/>
    <hyperlink ref="L41" r:id="rId13"/>
    <hyperlink ref="L42" r:id="rId14"/>
    <hyperlink ref="L43" r:id="rId15"/>
    <hyperlink ref="L49" r:id="rId16"/>
    <hyperlink ref="L50" r:id="rId17"/>
    <hyperlink ref="L48" r:id="rId18"/>
    <hyperlink ref="L54" r:id="rId19"/>
    <hyperlink ref="L57" r:id="rId20"/>
    <hyperlink ref="L38" r:id="rId21"/>
    <hyperlink ref="L31" r:id="rId22" display="http://info.worldbank.org/governance/wgi/index.asp"/>
    <hyperlink ref="L32" r:id="rId23" display="http://stats.uis.unesco.org/unesco"/>
    <hyperlink ref="L34" r:id="rId24" display="http://preview.grid.unep.ch/"/>
    <hyperlink ref="L35" r:id="rId25" display="http://preview.grid.unep.ch/"/>
    <hyperlink ref="L33" r:id="rId26" display="http://preview.grid.unep.ch/"/>
    <hyperlink ref="L37" r:id="rId27"/>
    <hyperlink ref="L28" r:id="rId28"/>
    <hyperlink ref="L58" r:id="rId29"/>
    <hyperlink ref="L59" r:id="rId30"/>
    <hyperlink ref="L19" r:id="rId31"/>
    <hyperlink ref="L18" r:id="rId32"/>
    <hyperlink ref="L20" r:id="rId33"/>
    <hyperlink ref="L3" r:id="rId34" display="http://risk.preventionweb.net/capraviewer/download.jsp"/>
    <hyperlink ref="L4:L16" r:id="rId35" display="http://risk.preventionweb.net/capraviewer/download.jsp"/>
    <hyperlink ref="L53" r:id="rId36"/>
    <hyperlink ref="L56" r:id="rId37"/>
  </hyperlinks>
  <pageMargins left="0.7" right="0.7" top="0.75" bottom="0.75" header="0.3" footer="0.3"/>
  <pageSetup paperSize="9" orientation="portrait" r:id="rId3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workbookViewId="0">
      <pane ySplit="2" topLeftCell="A3" activePane="bottomLeft" state="frozen"/>
      <selection pane="bottomLeft" sqref="A1:H1"/>
    </sheetView>
  </sheetViews>
  <sheetFormatPr defaultRowHeight="15" x14ac:dyDescent="0.25"/>
  <cols>
    <col min="1" max="1" width="49.42578125" style="5" bestFit="1" customWidth="1"/>
    <col min="2" max="2" width="7.28515625" style="5" bestFit="1" customWidth="1"/>
    <col min="3" max="3" width="24.7109375" style="5" bestFit="1" customWidth="1"/>
    <col min="4" max="4" width="21.7109375" style="5" bestFit="1" customWidth="1"/>
    <col min="5" max="5" width="18.5703125" style="5" bestFit="1" customWidth="1"/>
    <col min="6" max="6" width="37.140625" style="5" bestFit="1" customWidth="1"/>
    <col min="7" max="7" width="22.7109375" style="5" bestFit="1" customWidth="1"/>
    <col min="8" max="8" width="26.85546875" style="5" bestFit="1" customWidth="1"/>
    <col min="9" max="16384" width="9.140625" style="5"/>
  </cols>
  <sheetData>
    <row r="1" spans="1:9" x14ac:dyDescent="0.25">
      <c r="A1" s="178"/>
      <c r="B1" s="178"/>
      <c r="C1" s="178"/>
      <c r="D1" s="178"/>
      <c r="E1" s="178"/>
      <c r="F1" s="178"/>
      <c r="G1" s="178"/>
      <c r="H1" s="178"/>
    </row>
    <row r="2" spans="1:9" x14ac:dyDescent="0.25">
      <c r="A2" s="114" t="s">
        <v>380</v>
      </c>
      <c r="B2" s="114" t="s">
        <v>358</v>
      </c>
      <c r="C2" s="115" t="s">
        <v>725</v>
      </c>
      <c r="D2" s="115" t="s">
        <v>726</v>
      </c>
      <c r="E2" s="116" t="s">
        <v>727</v>
      </c>
      <c r="F2" s="116" t="s">
        <v>728</v>
      </c>
      <c r="G2" s="116" t="s">
        <v>729</v>
      </c>
      <c r="H2" s="116" t="s">
        <v>730</v>
      </c>
      <c r="I2" s="22"/>
    </row>
    <row r="3" spans="1:9" x14ac:dyDescent="0.25">
      <c r="A3" s="111" t="s">
        <v>1</v>
      </c>
      <c r="B3" s="111" t="s">
        <v>0</v>
      </c>
      <c r="C3" s="111" t="s">
        <v>731</v>
      </c>
      <c r="D3" s="111" t="s">
        <v>732</v>
      </c>
      <c r="E3" s="111" t="s">
        <v>733</v>
      </c>
      <c r="F3" s="111" t="s">
        <v>731</v>
      </c>
      <c r="G3" s="111" t="s">
        <v>734</v>
      </c>
      <c r="H3" s="111" t="s">
        <v>735</v>
      </c>
    </row>
    <row r="4" spans="1:9" x14ac:dyDescent="0.25">
      <c r="A4" s="111" t="s">
        <v>3</v>
      </c>
      <c r="B4" s="111" t="s">
        <v>2</v>
      </c>
      <c r="C4" s="111" t="s">
        <v>736</v>
      </c>
      <c r="D4" s="111" t="s">
        <v>737</v>
      </c>
      <c r="E4" s="111" t="s">
        <v>738</v>
      </c>
      <c r="F4" s="111" t="s">
        <v>739</v>
      </c>
      <c r="G4" s="111" t="s">
        <v>740</v>
      </c>
      <c r="H4" s="111" t="s">
        <v>741</v>
      </c>
    </row>
    <row r="5" spans="1:9" x14ac:dyDescent="0.25">
      <c r="A5" s="111" t="s">
        <v>5</v>
      </c>
      <c r="B5" s="111" t="s">
        <v>4</v>
      </c>
      <c r="C5" s="111" t="s">
        <v>742</v>
      </c>
      <c r="D5" s="111" t="s">
        <v>737</v>
      </c>
      <c r="E5" s="111" t="s">
        <v>733</v>
      </c>
      <c r="F5" s="111" t="s">
        <v>742</v>
      </c>
      <c r="G5" s="111" t="s">
        <v>743</v>
      </c>
      <c r="H5" s="111" t="s">
        <v>744</v>
      </c>
    </row>
    <row r="6" spans="1:9" x14ac:dyDescent="0.25">
      <c r="A6" s="111" t="s">
        <v>7</v>
      </c>
      <c r="B6" s="111" t="s">
        <v>6</v>
      </c>
      <c r="C6" s="111" t="s">
        <v>745</v>
      </c>
      <c r="D6" s="111" t="s">
        <v>737</v>
      </c>
      <c r="E6" s="111" t="s">
        <v>746</v>
      </c>
      <c r="F6" s="111" t="s">
        <v>745</v>
      </c>
      <c r="G6" s="111" t="s">
        <v>743</v>
      </c>
      <c r="H6" s="111" t="s">
        <v>747</v>
      </c>
    </row>
    <row r="7" spans="1:9" x14ac:dyDescent="0.25">
      <c r="A7" s="111" t="s">
        <v>9</v>
      </c>
      <c r="B7" s="111" t="s">
        <v>8</v>
      </c>
      <c r="C7" s="111" t="s">
        <v>748</v>
      </c>
      <c r="D7" s="111" t="s">
        <v>749</v>
      </c>
      <c r="E7" s="111" t="s">
        <v>750</v>
      </c>
      <c r="F7" s="111" t="s">
        <v>751</v>
      </c>
      <c r="G7" s="111" t="s">
        <v>752</v>
      </c>
      <c r="H7" s="111" t="s">
        <v>753</v>
      </c>
    </row>
    <row r="8" spans="1:9" x14ac:dyDescent="0.25">
      <c r="A8" s="111" t="s">
        <v>11</v>
      </c>
      <c r="B8" s="111" t="s">
        <v>10</v>
      </c>
      <c r="C8" s="111" t="s">
        <v>748</v>
      </c>
      <c r="D8" s="111" t="s">
        <v>737</v>
      </c>
      <c r="E8" s="111" t="s">
        <v>750</v>
      </c>
      <c r="F8" s="111" t="s">
        <v>754</v>
      </c>
      <c r="G8" s="111" t="s">
        <v>752</v>
      </c>
      <c r="H8" s="111" t="s">
        <v>755</v>
      </c>
    </row>
    <row r="9" spans="1:9" x14ac:dyDescent="0.25">
      <c r="A9" s="111" t="s">
        <v>13</v>
      </c>
      <c r="B9" s="111" t="s">
        <v>12</v>
      </c>
      <c r="C9" s="111" t="s">
        <v>736</v>
      </c>
      <c r="D9" s="111" t="s">
        <v>756</v>
      </c>
      <c r="E9" s="111" t="s">
        <v>757</v>
      </c>
      <c r="F9" s="111" t="s">
        <v>739</v>
      </c>
      <c r="G9" s="111" t="s">
        <v>734</v>
      </c>
      <c r="H9" s="111" t="s">
        <v>758</v>
      </c>
    </row>
    <row r="10" spans="1:9" x14ac:dyDescent="0.25">
      <c r="A10" s="111" t="s">
        <v>15</v>
      </c>
      <c r="B10" s="111" t="s">
        <v>14</v>
      </c>
      <c r="C10" s="111" t="s">
        <v>759</v>
      </c>
      <c r="D10" s="111" t="s">
        <v>760</v>
      </c>
      <c r="E10" s="111" t="s">
        <v>761</v>
      </c>
      <c r="F10" s="111" t="s">
        <v>759</v>
      </c>
      <c r="G10" s="111" t="s">
        <v>762</v>
      </c>
      <c r="H10" s="111" t="s">
        <v>763</v>
      </c>
    </row>
    <row r="11" spans="1:9" x14ac:dyDescent="0.25">
      <c r="A11" s="111" t="s">
        <v>17</v>
      </c>
      <c r="B11" s="111" t="s">
        <v>16</v>
      </c>
      <c r="C11" s="111" t="s">
        <v>736</v>
      </c>
      <c r="D11" s="111" t="s">
        <v>760</v>
      </c>
      <c r="E11" s="111" t="s">
        <v>738</v>
      </c>
      <c r="F11" s="111" t="s">
        <v>764</v>
      </c>
      <c r="G11" s="111" t="s">
        <v>740</v>
      </c>
      <c r="H11" s="111" t="s">
        <v>765</v>
      </c>
    </row>
    <row r="12" spans="1:9" x14ac:dyDescent="0.25">
      <c r="A12" s="111" t="s">
        <v>19</v>
      </c>
      <c r="B12" s="111" t="s">
        <v>18</v>
      </c>
      <c r="C12" s="111" t="s">
        <v>736</v>
      </c>
      <c r="D12" s="111" t="s">
        <v>737</v>
      </c>
      <c r="E12" s="111" t="s">
        <v>757</v>
      </c>
      <c r="F12" s="111" t="s">
        <v>739</v>
      </c>
      <c r="G12" s="111" t="s">
        <v>734</v>
      </c>
      <c r="H12" s="111" t="s">
        <v>758</v>
      </c>
    </row>
    <row r="13" spans="1:9" x14ac:dyDescent="0.25">
      <c r="A13" s="111" t="s">
        <v>21</v>
      </c>
      <c r="B13" s="111" t="s">
        <v>20</v>
      </c>
      <c r="C13" s="111" t="s">
        <v>748</v>
      </c>
      <c r="D13" s="111" t="s">
        <v>749</v>
      </c>
      <c r="E13" s="111" t="s">
        <v>750</v>
      </c>
      <c r="F13" s="111" t="s">
        <v>751</v>
      </c>
      <c r="G13" s="111" t="s">
        <v>752</v>
      </c>
      <c r="H13" s="111" t="s">
        <v>753</v>
      </c>
    </row>
    <row r="14" spans="1:9" x14ac:dyDescent="0.25">
      <c r="A14" s="111" t="s">
        <v>23</v>
      </c>
      <c r="B14" s="111" t="s">
        <v>22</v>
      </c>
      <c r="C14" s="111" t="s">
        <v>742</v>
      </c>
      <c r="D14" s="111" t="s">
        <v>749</v>
      </c>
      <c r="E14" s="111" t="s">
        <v>733</v>
      </c>
      <c r="F14" s="111" t="s">
        <v>742</v>
      </c>
      <c r="G14" s="111" t="s">
        <v>734</v>
      </c>
      <c r="H14" s="111" t="s">
        <v>758</v>
      </c>
    </row>
    <row r="15" spans="1:9" x14ac:dyDescent="0.25">
      <c r="A15" s="111" t="s">
        <v>25</v>
      </c>
      <c r="B15" s="111" t="s">
        <v>24</v>
      </c>
      <c r="C15" s="111" t="s">
        <v>731</v>
      </c>
      <c r="D15" s="111" t="s">
        <v>732</v>
      </c>
      <c r="E15" s="111" t="s">
        <v>761</v>
      </c>
      <c r="F15" s="111" t="s">
        <v>731</v>
      </c>
      <c r="G15" s="111" t="s">
        <v>734</v>
      </c>
      <c r="H15" s="111" t="s">
        <v>735</v>
      </c>
    </row>
    <row r="16" spans="1:9" x14ac:dyDescent="0.25">
      <c r="A16" s="111" t="s">
        <v>27</v>
      </c>
      <c r="B16" s="111" t="s">
        <v>26</v>
      </c>
      <c r="C16" s="111" t="s">
        <v>748</v>
      </c>
      <c r="D16" s="111" t="s">
        <v>749</v>
      </c>
      <c r="E16" s="111" t="s">
        <v>750</v>
      </c>
      <c r="F16" s="111" t="s">
        <v>751</v>
      </c>
      <c r="G16" s="111" t="s">
        <v>752</v>
      </c>
      <c r="H16" s="111" t="s">
        <v>753</v>
      </c>
    </row>
    <row r="17" spans="1:8" x14ac:dyDescent="0.25">
      <c r="A17" s="111" t="s">
        <v>29</v>
      </c>
      <c r="B17" s="111" t="s">
        <v>28</v>
      </c>
      <c r="C17" s="111" t="s">
        <v>736</v>
      </c>
      <c r="D17" s="111" t="s">
        <v>737</v>
      </c>
      <c r="E17" s="111" t="s">
        <v>738</v>
      </c>
      <c r="F17" s="111" t="s">
        <v>739</v>
      </c>
      <c r="G17" s="111" t="s">
        <v>740</v>
      </c>
      <c r="H17" s="111" t="s">
        <v>766</v>
      </c>
    </row>
    <row r="18" spans="1:8" x14ac:dyDescent="0.25">
      <c r="A18" s="111" t="s">
        <v>31</v>
      </c>
      <c r="B18" s="111" t="s">
        <v>30</v>
      </c>
      <c r="C18" s="111" t="s">
        <v>736</v>
      </c>
      <c r="D18" s="111" t="s">
        <v>760</v>
      </c>
      <c r="E18" s="111" t="s">
        <v>738</v>
      </c>
      <c r="F18" s="111" t="s">
        <v>764</v>
      </c>
      <c r="G18" s="111" t="s">
        <v>740</v>
      </c>
      <c r="H18" s="111" t="s">
        <v>765</v>
      </c>
    </row>
    <row r="19" spans="1:8" x14ac:dyDescent="0.25">
      <c r="A19" s="111" t="s">
        <v>33</v>
      </c>
      <c r="B19" s="111" t="s">
        <v>32</v>
      </c>
      <c r="C19" s="111" t="s">
        <v>748</v>
      </c>
      <c r="D19" s="111" t="s">
        <v>737</v>
      </c>
      <c r="E19" s="111" t="s">
        <v>750</v>
      </c>
      <c r="F19" s="111" t="s">
        <v>751</v>
      </c>
      <c r="G19" s="111" t="s">
        <v>752</v>
      </c>
      <c r="H19" s="111" t="s">
        <v>767</v>
      </c>
    </row>
    <row r="20" spans="1:8" x14ac:dyDescent="0.25">
      <c r="A20" s="111" t="s">
        <v>35</v>
      </c>
      <c r="B20" s="111" t="s">
        <v>34</v>
      </c>
      <c r="C20" s="111" t="s">
        <v>745</v>
      </c>
      <c r="D20" s="111" t="s">
        <v>732</v>
      </c>
      <c r="E20" s="111" t="s">
        <v>768</v>
      </c>
      <c r="F20" s="111" t="s">
        <v>745</v>
      </c>
      <c r="G20" s="111" t="s">
        <v>743</v>
      </c>
      <c r="H20" s="111" t="s">
        <v>769</v>
      </c>
    </row>
    <row r="21" spans="1:8" x14ac:dyDescent="0.25">
      <c r="A21" s="111" t="s">
        <v>37</v>
      </c>
      <c r="B21" s="111" t="s">
        <v>36</v>
      </c>
      <c r="C21" s="111" t="s">
        <v>731</v>
      </c>
      <c r="D21" s="111" t="s">
        <v>756</v>
      </c>
      <c r="E21" s="111" t="s">
        <v>761</v>
      </c>
      <c r="F21" s="111" t="s">
        <v>731</v>
      </c>
      <c r="G21" s="111" t="s">
        <v>734</v>
      </c>
      <c r="H21" s="111" t="s">
        <v>735</v>
      </c>
    </row>
    <row r="22" spans="1:8" x14ac:dyDescent="0.25">
      <c r="A22" s="111" t="s">
        <v>878</v>
      </c>
      <c r="B22" s="111" t="s">
        <v>38</v>
      </c>
      <c r="C22" s="111" t="s">
        <v>748</v>
      </c>
      <c r="D22" s="111" t="s">
        <v>756</v>
      </c>
      <c r="E22" s="111" t="s">
        <v>750</v>
      </c>
      <c r="F22" s="111" t="s">
        <v>751</v>
      </c>
      <c r="G22" s="111" t="s">
        <v>752</v>
      </c>
      <c r="H22" s="111" t="s">
        <v>755</v>
      </c>
    </row>
    <row r="23" spans="1:8" x14ac:dyDescent="0.25">
      <c r="A23" s="111" t="s">
        <v>40</v>
      </c>
      <c r="B23" s="111" t="s">
        <v>39</v>
      </c>
      <c r="C23" s="111" t="s">
        <v>736</v>
      </c>
      <c r="D23" s="111" t="s">
        <v>737</v>
      </c>
      <c r="E23" s="111" t="s">
        <v>738</v>
      </c>
      <c r="F23" s="111" t="s">
        <v>739</v>
      </c>
      <c r="G23" s="111" t="s">
        <v>740</v>
      </c>
      <c r="H23" s="111" t="s">
        <v>741</v>
      </c>
    </row>
    <row r="24" spans="1:8" x14ac:dyDescent="0.25">
      <c r="A24" s="111" t="s">
        <v>42</v>
      </c>
      <c r="B24" s="111" t="s">
        <v>41</v>
      </c>
      <c r="C24" s="111" t="s">
        <v>745</v>
      </c>
      <c r="D24" s="111" t="s">
        <v>737</v>
      </c>
      <c r="E24" s="111" t="s">
        <v>746</v>
      </c>
      <c r="F24" s="111" t="s">
        <v>745</v>
      </c>
      <c r="G24" s="111" t="s">
        <v>743</v>
      </c>
      <c r="H24" s="111" t="s">
        <v>770</v>
      </c>
    </row>
    <row r="25" spans="1:8" x14ac:dyDescent="0.25">
      <c r="A25" s="111" t="s">
        <v>44</v>
      </c>
      <c r="B25" s="111" t="s">
        <v>43</v>
      </c>
      <c r="C25" s="111" t="s">
        <v>748</v>
      </c>
      <c r="D25" s="111" t="s">
        <v>737</v>
      </c>
      <c r="E25" s="111" t="s">
        <v>750</v>
      </c>
      <c r="F25" s="111" t="s">
        <v>754</v>
      </c>
      <c r="G25" s="111" t="s">
        <v>752</v>
      </c>
      <c r="H25" s="111" t="s">
        <v>755</v>
      </c>
    </row>
    <row r="26" spans="1:8" x14ac:dyDescent="0.25">
      <c r="A26" s="111" t="s">
        <v>379</v>
      </c>
      <c r="B26" s="111" t="s">
        <v>45</v>
      </c>
      <c r="C26" s="111" t="s">
        <v>759</v>
      </c>
      <c r="D26" s="111" t="s">
        <v>749</v>
      </c>
      <c r="E26" s="111" t="s">
        <v>761</v>
      </c>
      <c r="F26" s="111" t="s">
        <v>759</v>
      </c>
      <c r="G26" s="111" t="s">
        <v>734</v>
      </c>
      <c r="H26" s="111" t="s">
        <v>771</v>
      </c>
    </row>
    <row r="27" spans="1:8" x14ac:dyDescent="0.25">
      <c r="A27" s="111" t="s">
        <v>47</v>
      </c>
      <c r="B27" s="111" t="s">
        <v>46</v>
      </c>
      <c r="C27" s="111" t="s">
        <v>736</v>
      </c>
      <c r="D27" s="111" t="s">
        <v>737</v>
      </c>
      <c r="E27" s="111" t="s">
        <v>738</v>
      </c>
      <c r="F27" s="111" t="s">
        <v>764</v>
      </c>
      <c r="G27" s="111" t="s">
        <v>740</v>
      </c>
      <c r="H27" s="111" t="s">
        <v>766</v>
      </c>
    </row>
    <row r="28" spans="1:8" x14ac:dyDescent="0.25">
      <c r="A28" s="111" t="s">
        <v>49</v>
      </c>
      <c r="B28" s="111" t="s">
        <v>48</v>
      </c>
      <c r="C28" s="111" t="s">
        <v>745</v>
      </c>
      <c r="D28" s="111" t="s">
        <v>732</v>
      </c>
      <c r="E28" s="111" t="s">
        <v>768</v>
      </c>
      <c r="F28" s="111" t="s">
        <v>745</v>
      </c>
      <c r="G28" s="111" t="s">
        <v>743</v>
      </c>
      <c r="H28" s="111" t="s">
        <v>769</v>
      </c>
    </row>
    <row r="29" spans="1:8" x14ac:dyDescent="0.25">
      <c r="A29" s="111" t="s">
        <v>51</v>
      </c>
      <c r="B29" s="111" t="s">
        <v>50</v>
      </c>
      <c r="C29" s="111" t="s">
        <v>745</v>
      </c>
      <c r="D29" s="111" t="s">
        <v>732</v>
      </c>
      <c r="E29" s="111" t="s">
        <v>772</v>
      </c>
      <c r="F29" s="111" t="s">
        <v>745</v>
      </c>
      <c r="G29" s="111" t="s">
        <v>743</v>
      </c>
      <c r="H29" s="111" t="s">
        <v>773</v>
      </c>
    </row>
    <row r="30" spans="1:8" x14ac:dyDescent="0.25">
      <c r="A30" s="111" t="s">
        <v>879</v>
      </c>
      <c r="B30" s="111" t="s">
        <v>58</v>
      </c>
      <c r="C30" s="111" t="s">
        <v>745</v>
      </c>
      <c r="D30" s="111" t="s">
        <v>756</v>
      </c>
      <c r="E30" s="111" t="s">
        <v>768</v>
      </c>
      <c r="F30" s="111" t="s">
        <v>745</v>
      </c>
      <c r="G30" s="111" t="s">
        <v>743</v>
      </c>
      <c r="H30" s="111" t="s">
        <v>769</v>
      </c>
    </row>
    <row r="31" spans="1:8" x14ac:dyDescent="0.25">
      <c r="A31" s="111" t="s">
        <v>53</v>
      </c>
      <c r="B31" s="111" t="s">
        <v>52</v>
      </c>
      <c r="C31" s="111" t="s">
        <v>759</v>
      </c>
      <c r="D31" s="111" t="s">
        <v>732</v>
      </c>
      <c r="E31" s="111" t="s">
        <v>761</v>
      </c>
      <c r="F31" s="111" t="s">
        <v>759</v>
      </c>
      <c r="G31" s="111" t="s">
        <v>734</v>
      </c>
      <c r="H31" s="111" t="s">
        <v>771</v>
      </c>
    </row>
    <row r="32" spans="1:8" x14ac:dyDescent="0.25">
      <c r="A32" s="111" t="s">
        <v>55</v>
      </c>
      <c r="B32" s="111" t="s">
        <v>54</v>
      </c>
      <c r="C32" s="111" t="s">
        <v>745</v>
      </c>
      <c r="D32" s="111" t="s">
        <v>756</v>
      </c>
      <c r="E32" s="111" t="s">
        <v>768</v>
      </c>
      <c r="F32" s="111" t="s">
        <v>745</v>
      </c>
      <c r="G32" s="111" t="s">
        <v>743</v>
      </c>
      <c r="H32" s="111" t="s">
        <v>747</v>
      </c>
    </row>
    <row r="33" spans="1:8" x14ac:dyDescent="0.25">
      <c r="A33" s="111" t="s">
        <v>57</v>
      </c>
      <c r="B33" s="111" t="s">
        <v>56</v>
      </c>
      <c r="C33" s="111" t="s">
        <v>774</v>
      </c>
      <c r="D33" s="111" t="s">
        <v>760</v>
      </c>
      <c r="E33" s="111" t="s">
        <v>738</v>
      </c>
      <c r="F33" s="111" t="s">
        <v>774</v>
      </c>
      <c r="G33" s="111" t="s">
        <v>752</v>
      </c>
      <c r="H33" s="111" t="s">
        <v>775</v>
      </c>
    </row>
    <row r="34" spans="1:8" x14ac:dyDescent="0.25">
      <c r="A34" s="111" t="s">
        <v>60</v>
      </c>
      <c r="B34" s="111" t="s">
        <v>59</v>
      </c>
      <c r="C34" s="111" t="s">
        <v>745</v>
      </c>
      <c r="D34" s="111" t="s">
        <v>732</v>
      </c>
      <c r="E34" s="111" t="s">
        <v>768</v>
      </c>
      <c r="F34" s="111" t="s">
        <v>745</v>
      </c>
      <c r="G34" s="111" t="s">
        <v>743</v>
      </c>
      <c r="H34" s="111" t="s">
        <v>747</v>
      </c>
    </row>
    <row r="35" spans="1:8" x14ac:dyDescent="0.25">
      <c r="A35" s="111" t="s">
        <v>62</v>
      </c>
      <c r="B35" s="111" t="s">
        <v>61</v>
      </c>
      <c r="C35" s="111" t="s">
        <v>745</v>
      </c>
      <c r="D35" s="111" t="s">
        <v>732</v>
      </c>
      <c r="E35" s="111" t="s">
        <v>768</v>
      </c>
      <c r="F35" s="111" t="s">
        <v>745</v>
      </c>
      <c r="G35" s="111" t="s">
        <v>743</v>
      </c>
      <c r="H35" s="111" t="s">
        <v>747</v>
      </c>
    </row>
    <row r="36" spans="1:8" x14ac:dyDescent="0.25">
      <c r="A36" s="111" t="s">
        <v>64</v>
      </c>
      <c r="B36" s="111" t="s">
        <v>63</v>
      </c>
      <c r="C36" s="111" t="s">
        <v>748</v>
      </c>
      <c r="D36" s="111" t="s">
        <v>760</v>
      </c>
      <c r="E36" s="111" t="s">
        <v>750</v>
      </c>
      <c r="F36" s="111" t="s">
        <v>754</v>
      </c>
      <c r="G36" s="111" t="s">
        <v>752</v>
      </c>
      <c r="H36" s="111" t="s">
        <v>755</v>
      </c>
    </row>
    <row r="37" spans="1:8" x14ac:dyDescent="0.25">
      <c r="A37" s="111" t="s">
        <v>376</v>
      </c>
      <c r="B37" s="111" t="s">
        <v>65</v>
      </c>
      <c r="C37" s="111" t="s">
        <v>759</v>
      </c>
      <c r="D37" s="111" t="s">
        <v>737</v>
      </c>
      <c r="E37" s="111" t="s">
        <v>761</v>
      </c>
      <c r="F37" s="111" t="s">
        <v>759</v>
      </c>
      <c r="G37" s="111" t="s">
        <v>734</v>
      </c>
      <c r="H37" s="111" t="s">
        <v>776</v>
      </c>
    </row>
    <row r="38" spans="1:8" x14ac:dyDescent="0.25">
      <c r="A38" s="111" t="s">
        <v>67</v>
      </c>
      <c r="B38" s="111" t="s">
        <v>66</v>
      </c>
      <c r="C38" s="111" t="s">
        <v>748</v>
      </c>
      <c r="D38" s="111" t="s">
        <v>737</v>
      </c>
      <c r="E38" s="111" t="s">
        <v>750</v>
      </c>
      <c r="F38" s="111" t="s">
        <v>754</v>
      </c>
      <c r="G38" s="111" t="s">
        <v>752</v>
      </c>
      <c r="H38" s="111" t="s">
        <v>755</v>
      </c>
    </row>
    <row r="39" spans="1:8" x14ac:dyDescent="0.25">
      <c r="A39" s="111" t="s">
        <v>69</v>
      </c>
      <c r="B39" s="111" t="s">
        <v>68</v>
      </c>
      <c r="C39" s="111" t="s">
        <v>745</v>
      </c>
      <c r="D39" s="111" t="s">
        <v>732</v>
      </c>
      <c r="E39" s="111" t="s">
        <v>746</v>
      </c>
      <c r="F39" s="111" t="s">
        <v>745</v>
      </c>
      <c r="G39" s="111" t="s">
        <v>743</v>
      </c>
      <c r="H39" s="111" t="s">
        <v>773</v>
      </c>
    </row>
    <row r="40" spans="1:8" x14ac:dyDescent="0.25">
      <c r="A40" s="111" t="s">
        <v>374</v>
      </c>
      <c r="B40" s="111" t="s">
        <v>71</v>
      </c>
      <c r="C40" s="111" t="s">
        <v>745</v>
      </c>
      <c r="D40" s="111" t="s">
        <v>756</v>
      </c>
      <c r="E40" s="111" t="s">
        <v>768</v>
      </c>
      <c r="F40" s="111" t="s">
        <v>745</v>
      </c>
      <c r="G40" s="111" t="s">
        <v>743</v>
      </c>
      <c r="H40" s="111" t="s">
        <v>747</v>
      </c>
    </row>
    <row r="41" spans="1:8" x14ac:dyDescent="0.25">
      <c r="A41" s="111" t="s">
        <v>881</v>
      </c>
      <c r="B41" s="111" t="s">
        <v>70</v>
      </c>
      <c r="C41" s="111" t="s">
        <v>745</v>
      </c>
      <c r="D41" s="111" t="s">
        <v>732</v>
      </c>
      <c r="E41" s="111" t="s">
        <v>768</v>
      </c>
      <c r="F41" s="111" t="s">
        <v>745</v>
      </c>
      <c r="G41" s="111" t="s">
        <v>743</v>
      </c>
      <c r="H41" s="111" t="s">
        <v>747</v>
      </c>
    </row>
    <row r="42" spans="1:8" x14ac:dyDescent="0.25">
      <c r="A42" s="111" t="s">
        <v>73</v>
      </c>
      <c r="B42" s="111" t="s">
        <v>72</v>
      </c>
      <c r="C42" s="111" t="s">
        <v>748</v>
      </c>
      <c r="D42" s="111" t="s">
        <v>737</v>
      </c>
      <c r="E42" s="111" t="s">
        <v>750</v>
      </c>
      <c r="F42" s="111" t="s">
        <v>751</v>
      </c>
      <c r="G42" s="111" t="s">
        <v>752</v>
      </c>
      <c r="H42" s="111" t="s">
        <v>767</v>
      </c>
    </row>
    <row r="43" spans="1:8" x14ac:dyDescent="0.25">
      <c r="A43" s="111" t="s">
        <v>371</v>
      </c>
      <c r="B43" s="111" t="s">
        <v>74</v>
      </c>
      <c r="C43" s="111" t="s">
        <v>745</v>
      </c>
      <c r="D43" s="111" t="s">
        <v>756</v>
      </c>
      <c r="E43" s="111" t="s">
        <v>768</v>
      </c>
      <c r="F43" s="111" t="s">
        <v>745</v>
      </c>
      <c r="G43" s="111" t="s">
        <v>743</v>
      </c>
      <c r="H43" s="111" t="s">
        <v>769</v>
      </c>
    </row>
    <row r="44" spans="1:8" x14ac:dyDescent="0.25">
      <c r="A44" s="111" t="s">
        <v>76</v>
      </c>
      <c r="B44" s="111" t="s">
        <v>75</v>
      </c>
      <c r="C44" s="111" t="s">
        <v>736</v>
      </c>
      <c r="D44" s="111" t="s">
        <v>749</v>
      </c>
      <c r="E44" s="111" t="s">
        <v>738</v>
      </c>
      <c r="F44" s="111" t="s">
        <v>764</v>
      </c>
      <c r="G44" s="111" t="s">
        <v>740</v>
      </c>
      <c r="H44" s="111" t="s">
        <v>741</v>
      </c>
    </row>
    <row r="45" spans="1:8" x14ac:dyDescent="0.25">
      <c r="A45" s="111" t="s">
        <v>78</v>
      </c>
      <c r="B45" s="111" t="s">
        <v>77</v>
      </c>
      <c r="C45" s="111" t="s">
        <v>748</v>
      </c>
      <c r="D45" s="111" t="s">
        <v>737</v>
      </c>
      <c r="E45" s="111" t="s">
        <v>750</v>
      </c>
      <c r="F45" s="111" t="s">
        <v>751</v>
      </c>
      <c r="G45" s="111" t="s">
        <v>752</v>
      </c>
      <c r="H45" s="111" t="s">
        <v>753</v>
      </c>
    </row>
    <row r="46" spans="1:8" x14ac:dyDescent="0.25">
      <c r="A46" s="111" t="s">
        <v>80</v>
      </c>
      <c r="B46" s="111" t="s">
        <v>79</v>
      </c>
      <c r="C46" s="111" t="s">
        <v>736</v>
      </c>
      <c r="D46" s="111" t="s">
        <v>749</v>
      </c>
      <c r="E46" s="111" t="s">
        <v>738</v>
      </c>
      <c r="F46" s="111" t="s">
        <v>764</v>
      </c>
      <c r="G46" s="111" t="s">
        <v>734</v>
      </c>
      <c r="H46" s="111" t="s">
        <v>758</v>
      </c>
    </row>
    <row r="47" spans="1:8" x14ac:dyDescent="0.25">
      <c r="A47" s="111" t="s">
        <v>82</v>
      </c>
      <c r="B47" s="111" t="s">
        <v>81</v>
      </c>
      <c r="C47" s="111" t="s">
        <v>736</v>
      </c>
      <c r="D47" s="111" t="s">
        <v>760</v>
      </c>
      <c r="E47" s="111" t="s">
        <v>738</v>
      </c>
      <c r="F47" s="111" t="s">
        <v>764</v>
      </c>
      <c r="G47" s="111" t="s">
        <v>740</v>
      </c>
      <c r="H47" s="111" t="s">
        <v>766</v>
      </c>
    </row>
    <row r="48" spans="1:8" x14ac:dyDescent="0.25">
      <c r="A48" s="111" t="s">
        <v>84</v>
      </c>
      <c r="B48" s="111" t="s">
        <v>83</v>
      </c>
      <c r="C48" s="111" t="s">
        <v>736</v>
      </c>
      <c r="D48" s="111" t="s">
        <v>760</v>
      </c>
      <c r="E48" s="111" t="s">
        <v>738</v>
      </c>
      <c r="F48" s="111" t="s">
        <v>764</v>
      </c>
      <c r="G48" s="111" t="s">
        <v>740</v>
      </c>
      <c r="H48" s="111" t="s">
        <v>777</v>
      </c>
    </row>
    <row r="49" spans="1:8" x14ac:dyDescent="0.25">
      <c r="A49" s="111" t="s">
        <v>86</v>
      </c>
      <c r="B49" s="111" t="s">
        <v>85</v>
      </c>
      <c r="C49" s="111" t="s">
        <v>742</v>
      </c>
      <c r="D49" s="111" t="s">
        <v>756</v>
      </c>
      <c r="E49" s="111" t="s">
        <v>772</v>
      </c>
      <c r="F49" s="111" t="s">
        <v>742</v>
      </c>
      <c r="G49" s="111" t="s">
        <v>743</v>
      </c>
      <c r="H49" s="111" t="s">
        <v>773</v>
      </c>
    </row>
    <row r="50" spans="1:8" x14ac:dyDescent="0.25">
      <c r="A50" s="111" t="s">
        <v>88</v>
      </c>
      <c r="B50" s="111" t="s">
        <v>87</v>
      </c>
      <c r="C50" s="111" t="s">
        <v>748</v>
      </c>
      <c r="D50" s="111" t="s">
        <v>737</v>
      </c>
      <c r="E50" s="111" t="s">
        <v>750</v>
      </c>
      <c r="F50" s="111" t="s">
        <v>751</v>
      </c>
      <c r="G50" s="111" t="s">
        <v>752</v>
      </c>
      <c r="H50" s="111" t="s">
        <v>753</v>
      </c>
    </row>
    <row r="51" spans="1:8" x14ac:dyDescent="0.25">
      <c r="A51" s="111" t="s">
        <v>90</v>
      </c>
      <c r="B51" s="111" t="s">
        <v>89</v>
      </c>
      <c r="C51" s="111" t="s">
        <v>748</v>
      </c>
      <c r="D51" s="111" t="s">
        <v>737</v>
      </c>
      <c r="E51" s="111" t="s">
        <v>750</v>
      </c>
      <c r="F51" s="111" t="s">
        <v>751</v>
      </c>
      <c r="G51" s="111" t="s">
        <v>752</v>
      </c>
      <c r="H51" s="111" t="s">
        <v>753</v>
      </c>
    </row>
    <row r="52" spans="1:8" x14ac:dyDescent="0.25">
      <c r="A52" s="111" t="s">
        <v>93</v>
      </c>
      <c r="B52" s="111" t="s">
        <v>92</v>
      </c>
      <c r="C52" s="111" t="s">
        <v>748</v>
      </c>
      <c r="D52" s="111" t="s">
        <v>737</v>
      </c>
      <c r="E52" s="111" t="s">
        <v>750</v>
      </c>
      <c r="F52" s="111" t="s">
        <v>751</v>
      </c>
      <c r="G52" s="111" t="s">
        <v>752</v>
      </c>
      <c r="H52" s="111" t="s">
        <v>755</v>
      </c>
    </row>
    <row r="53" spans="1:8" x14ac:dyDescent="0.25">
      <c r="A53" s="111" t="s">
        <v>95</v>
      </c>
      <c r="B53" s="111" t="s">
        <v>94</v>
      </c>
      <c r="C53" s="111" t="s">
        <v>742</v>
      </c>
      <c r="D53" s="111" t="s">
        <v>756</v>
      </c>
      <c r="E53" s="111" t="s">
        <v>733</v>
      </c>
      <c r="F53" s="111" t="s">
        <v>742</v>
      </c>
      <c r="G53" s="111" t="s">
        <v>743</v>
      </c>
      <c r="H53" s="111" t="s">
        <v>744</v>
      </c>
    </row>
    <row r="54" spans="1:8" x14ac:dyDescent="0.25">
      <c r="A54" s="111" t="s">
        <v>97</v>
      </c>
      <c r="B54" s="111" t="s">
        <v>96</v>
      </c>
      <c r="C54" s="111" t="s">
        <v>748</v>
      </c>
      <c r="D54" s="111" t="s">
        <v>756</v>
      </c>
      <c r="E54" s="111" t="s">
        <v>750</v>
      </c>
      <c r="F54" s="111" t="s">
        <v>751</v>
      </c>
      <c r="G54" s="111" t="s">
        <v>752</v>
      </c>
      <c r="H54" s="111" t="s">
        <v>767</v>
      </c>
    </row>
    <row r="55" spans="1:8" x14ac:dyDescent="0.25">
      <c r="A55" s="111" t="s">
        <v>99</v>
      </c>
      <c r="B55" s="111" t="s">
        <v>98</v>
      </c>
      <c r="C55" s="111" t="s">
        <v>745</v>
      </c>
      <c r="D55" s="111" t="s">
        <v>749</v>
      </c>
      <c r="E55" s="111" t="s">
        <v>768</v>
      </c>
      <c r="F55" s="111" t="s">
        <v>745</v>
      </c>
      <c r="G55" s="111" t="s">
        <v>743</v>
      </c>
      <c r="H55" s="111" t="s">
        <v>747</v>
      </c>
    </row>
    <row r="56" spans="1:8" x14ac:dyDescent="0.25">
      <c r="A56" s="111" t="s">
        <v>101</v>
      </c>
      <c r="B56" s="111" t="s">
        <v>100</v>
      </c>
      <c r="C56" s="111" t="s">
        <v>745</v>
      </c>
      <c r="D56" s="111" t="s">
        <v>732</v>
      </c>
      <c r="E56" s="111" t="s">
        <v>772</v>
      </c>
      <c r="F56" s="111" t="s">
        <v>745</v>
      </c>
      <c r="G56" s="111" t="s">
        <v>743</v>
      </c>
      <c r="H56" s="111" t="s">
        <v>773</v>
      </c>
    </row>
    <row r="57" spans="1:8" x14ac:dyDescent="0.25">
      <c r="A57" s="111" t="s">
        <v>103</v>
      </c>
      <c r="B57" s="111" t="s">
        <v>102</v>
      </c>
      <c r="C57" s="111" t="s">
        <v>736</v>
      </c>
      <c r="D57" s="111" t="s">
        <v>760</v>
      </c>
      <c r="E57" s="111" t="s">
        <v>738</v>
      </c>
      <c r="F57" s="111" t="s">
        <v>764</v>
      </c>
      <c r="G57" s="111" t="s">
        <v>740</v>
      </c>
      <c r="H57" s="111" t="s">
        <v>777</v>
      </c>
    </row>
    <row r="58" spans="1:8" x14ac:dyDescent="0.25">
      <c r="A58" s="111" t="s">
        <v>105</v>
      </c>
      <c r="B58" s="111" t="s">
        <v>104</v>
      </c>
      <c r="C58" s="111" t="s">
        <v>745</v>
      </c>
      <c r="D58" s="111" t="s">
        <v>732</v>
      </c>
      <c r="E58" s="111" t="s">
        <v>772</v>
      </c>
      <c r="F58" s="111" t="s">
        <v>745</v>
      </c>
      <c r="G58" s="111" t="s">
        <v>743</v>
      </c>
      <c r="H58" s="111" t="s">
        <v>773</v>
      </c>
    </row>
    <row r="59" spans="1:8" x14ac:dyDescent="0.25">
      <c r="A59" s="111" t="s">
        <v>107</v>
      </c>
      <c r="B59" s="111" t="s">
        <v>106</v>
      </c>
      <c r="C59" s="111" t="s">
        <v>759</v>
      </c>
      <c r="D59" s="111" t="s">
        <v>737</v>
      </c>
      <c r="E59" s="111" t="s">
        <v>778</v>
      </c>
      <c r="F59" s="111" t="s">
        <v>759</v>
      </c>
      <c r="G59" s="111" t="s">
        <v>762</v>
      </c>
      <c r="H59" s="111" t="s">
        <v>779</v>
      </c>
    </row>
    <row r="60" spans="1:8" x14ac:dyDescent="0.25">
      <c r="A60" s="111" t="s">
        <v>109</v>
      </c>
      <c r="B60" s="111" t="s">
        <v>108</v>
      </c>
      <c r="C60" s="111" t="s">
        <v>736</v>
      </c>
      <c r="D60" s="111" t="s">
        <v>760</v>
      </c>
      <c r="E60" s="111" t="s">
        <v>738</v>
      </c>
      <c r="F60" s="111" t="s">
        <v>764</v>
      </c>
      <c r="G60" s="111" t="s">
        <v>740</v>
      </c>
      <c r="H60" s="111" t="s">
        <v>777</v>
      </c>
    </row>
    <row r="61" spans="1:8" x14ac:dyDescent="0.25">
      <c r="A61" s="111" t="s">
        <v>111</v>
      </c>
      <c r="B61" s="111" t="s">
        <v>110</v>
      </c>
      <c r="C61" s="111" t="s">
        <v>736</v>
      </c>
      <c r="D61" s="111" t="s">
        <v>760</v>
      </c>
      <c r="E61" s="111" t="s">
        <v>738</v>
      </c>
      <c r="F61" s="111" t="s">
        <v>764</v>
      </c>
      <c r="G61" s="111" t="s">
        <v>740</v>
      </c>
      <c r="H61" s="111" t="s">
        <v>765</v>
      </c>
    </row>
    <row r="62" spans="1:8" x14ac:dyDescent="0.25">
      <c r="A62" s="111" t="s">
        <v>113</v>
      </c>
      <c r="B62" s="111" t="s">
        <v>112</v>
      </c>
      <c r="C62" s="111" t="s">
        <v>745</v>
      </c>
      <c r="D62" s="111" t="s">
        <v>737</v>
      </c>
      <c r="E62" s="111" t="s">
        <v>768</v>
      </c>
      <c r="F62" s="111" t="s">
        <v>745</v>
      </c>
      <c r="G62" s="111" t="s">
        <v>743</v>
      </c>
      <c r="H62" s="111" t="s">
        <v>747</v>
      </c>
    </row>
    <row r="63" spans="1:8" x14ac:dyDescent="0.25">
      <c r="A63" s="111" t="s">
        <v>115</v>
      </c>
      <c r="B63" s="111" t="s">
        <v>114</v>
      </c>
      <c r="C63" s="111" t="s">
        <v>745</v>
      </c>
      <c r="D63" s="111" t="s">
        <v>732</v>
      </c>
      <c r="E63" s="111" t="s">
        <v>768</v>
      </c>
      <c r="F63" s="111" t="s">
        <v>745</v>
      </c>
      <c r="G63" s="111" t="s">
        <v>743</v>
      </c>
      <c r="H63" s="111" t="s">
        <v>769</v>
      </c>
    </row>
    <row r="64" spans="1:8" x14ac:dyDescent="0.25">
      <c r="A64" s="111" t="s">
        <v>117</v>
      </c>
      <c r="B64" s="111" t="s">
        <v>116</v>
      </c>
      <c r="C64" s="111" t="s">
        <v>736</v>
      </c>
      <c r="D64" s="111" t="s">
        <v>756</v>
      </c>
      <c r="E64" s="111" t="s">
        <v>757</v>
      </c>
      <c r="F64" s="111" t="s">
        <v>739</v>
      </c>
      <c r="G64" s="111" t="s">
        <v>734</v>
      </c>
      <c r="H64" s="111" t="s">
        <v>758</v>
      </c>
    </row>
    <row r="65" spans="1:8" x14ac:dyDescent="0.25">
      <c r="A65" s="111" t="s">
        <v>119</v>
      </c>
      <c r="B65" s="111" t="s">
        <v>118</v>
      </c>
      <c r="C65" s="111" t="s">
        <v>736</v>
      </c>
      <c r="D65" s="111" t="s">
        <v>760</v>
      </c>
      <c r="E65" s="111" t="s">
        <v>738</v>
      </c>
      <c r="F65" s="111" t="s">
        <v>764</v>
      </c>
      <c r="G65" s="111" t="s">
        <v>740</v>
      </c>
      <c r="H65" s="111" t="s">
        <v>765</v>
      </c>
    </row>
    <row r="66" spans="1:8" x14ac:dyDescent="0.25">
      <c r="A66" s="111" t="s">
        <v>121</v>
      </c>
      <c r="B66" s="111" t="s">
        <v>120</v>
      </c>
      <c r="C66" s="111" t="s">
        <v>745</v>
      </c>
      <c r="D66" s="111" t="s">
        <v>756</v>
      </c>
      <c r="E66" s="111" t="s">
        <v>768</v>
      </c>
      <c r="F66" s="111" t="s">
        <v>745</v>
      </c>
      <c r="G66" s="111" t="s">
        <v>743</v>
      </c>
      <c r="H66" s="111" t="s">
        <v>769</v>
      </c>
    </row>
    <row r="67" spans="1:8" x14ac:dyDescent="0.25">
      <c r="A67" s="111" t="s">
        <v>123</v>
      </c>
      <c r="B67" s="111" t="s">
        <v>122</v>
      </c>
      <c r="C67" s="111" t="s">
        <v>736</v>
      </c>
      <c r="D67" s="111" t="s">
        <v>760</v>
      </c>
      <c r="E67" s="111" t="s">
        <v>738</v>
      </c>
      <c r="F67" s="111" t="s">
        <v>764</v>
      </c>
      <c r="G67" s="111" t="s">
        <v>740</v>
      </c>
      <c r="H67" s="111" t="s">
        <v>741</v>
      </c>
    </row>
    <row r="68" spans="1:8" x14ac:dyDescent="0.25">
      <c r="A68" s="111" t="s">
        <v>125</v>
      </c>
      <c r="B68" s="111" t="s">
        <v>124</v>
      </c>
      <c r="C68" s="111" t="s">
        <v>748</v>
      </c>
      <c r="D68" s="111" t="s">
        <v>737</v>
      </c>
      <c r="E68" s="111" t="s">
        <v>750</v>
      </c>
      <c r="F68" s="111" t="s">
        <v>751</v>
      </c>
      <c r="G68" s="111" t="s">
        <v>752</v>
      </c>
      <c r="H68" s="111" t="s">
        <v>753</v>
      </c>
    </row>
    <row r="69" spans="1:8" x14ac:dyDescent="0.25">
      <c r="A69" s="111" t="s">
        <v>127</v>
      </c>
      <c r="B69" s="111" t="s">
        <v>126</v>
      </c>
      <c r="C69" s="111" t="s">
        <v>748</v>
      </c>
      <c r="D69" s="111" t="s">
        <v>756</v>
      </c>
      <c r="E69" s="111" t="s">
        <v>750</v>
      </c>
      <c r="F69" s="111" t="s">
        <v>751</v>
      </c>
      <c r="G69" s="111" t="s">
        <v>752</v>
      </c>
      <c r="H69" s="111" t="s">
        <v>767</v>
      </c>
    </row>
    <row r="70" spans="1:8" x14ac:dyDescent="0.25">
      <c r="A70" s="111" t="s">
        <v>129</v>
      </c>
      <c r="B70" s="111" t="s">
        <v>128</v>
      </c>
      <c r="C70" s="111" t="s">
        <v>745</v>
      </c>
      <c r="D70" s="111" t="s">
        <v>732</v>
      </c>
      <c r="E70" s="111" t="s">
        <v>768</v>
      </c>
      <c r="F70" s="111" t="s">
        <v>745</v>
      </c>
      <c r="G70" s="111" t="s">
        <v>743</v>
      </c>
      <c r="H70" s="111" t="s">
        <v>769</v>
      </c>
    </row>
    <row r="71" spans="1:8" x14ac:dyDescent="0.25">
      <c r="A71" s="111" t="s">
        <v>372</v>
      </c>
      <c r="B71" s="111" t="s">
        <v>130</v>
      </c>
      <c r="C71" s="111" t="s">
        <v>745</v>
      </c>
      <c r="D71" s="111" t="s">
        <v>732</v>
      </c>
      <c r="E71" s="111" t="s">
        <v>768</v>
      </c>
      <c r="F71" s="111" t="s">
        <v>745</v>
      </c>
      <c r="G71" s="111" t="s">
        <v>743</v>
      </c>
      <c r="H71" s="111" t="s">
        <v>769</v>
      </c>
    </row>
    <row r="72" spans="1:8" x14ac:dyDescent="0.25">
      <c r="A72" s="111" t="s">
        <v>132</v>
      </c>
      <c r="B72" s="111" t="s">
        <v>131</v>
      </c>
      <c r="C72" s="111" t="s">
        <v>748</v>
      </c>
      <c r="D72" s="111" t="s">
        <v>756</v>
      </c>
      <c r="E72" s="111" t="s">
        <v>750</v>
      </c>
      <c r="F72" s="111" t="s">
        <v>754</v>
      </c>
      <c r="G72" s="111" t="s">
        <v>752</v>
      </c>
      <c r="H72" s="111" t="s">
        <v>755</v>
      </c>
    </row>
    <row r="73" spans="1:8" x14ac:dyDescent="0.25">
      <c r="A73" s="111" t="s">
        <v>134</v>
      </c>
      <c r="B73" s="111" t="s">
        <v>133</v>
      </c>
      <c r="C73" s="111" t="s">
        <v>748</v>
      </c>
      <c r="D73" s="111" t="s">
        <v>732</v>
      </c>
      <c r="E73" s="111" t="s">
        <v>750</v>
      </c>
      <c r="F73" s="111" t="s">
        <v>751</v>
      </c>
      <c r="G73" s="111" t="s">
        <v>752</v>
      </c>
      <c r="H73" s="111" t="s">
        <v>753</v>
      </c>
    </row>
    <row r="74" spans="1:8" x14ac:dyDescent="0.25">
      <c r="A74" s="111" t="s">
        <v>136</v>
      </c>
      <c r="B74" s="111" t="s">
        <v>135</v>
      </c>
      <c r="C74" s="111" t="s">
        <v>748</v>
      </c>
      <c r="D74" s="111" t="s">
        <v>756</v>
      </c>
      <c r="E74" s="111" t="s">
        <v>750</v>
      </c>
      <c r="F74" s="111" t="s">
        <v>751</v>
      </c>
      <c r="G74" s="111" t="s">
        <v>752</v>
      </c>
      <c r="H74" s="111" t="s">
        <v>767</v>
      </c>
    </row>
    <row r="75" spans="1:8" x14ac:dyDescent="0.25">
      <c r="A75" s="111" t="s">
        <v>138</v>
      </c>
      <c r="B75" s="111" t="s">
        <v>137</v>
      </c>
      <c r="C75" s="111" t="s">
        <v>736</v>
      </c>
      <c r="D75" s="111" t="s">
        <v>737</v>
      </c>
      <c r="E75" s="111" t="s">
        <v>738</v>
      </c>
      <c r="F75" s="111" t="s">
        <v>764</v>
      </c>
      <c r="G75" s="111" t="s">
        <v>740</v>
      </c>
      <c r="H75" s="111" t="s">
        <v>766</v>
      </c>
    </row>
    <row r="76" spans="1:8" x14ac:dyDescent="0.25">
      <c r="A76" s="111" t="s">
        <v>140</v>
      </c>
      <c r="B76" s="111" t="s">
        <v>139</v>
      </c>
      <c r="C76" s="111" t="s">
        <v>736</v>
      </c>
      <c r="D76" s="111" t="s">
        <v>760</v>
      </c>
      <c r="E76" s="111" t="s">
        <v>738</v>
      </c>
      <c r="F76" s="111" t="s">
        <v>780</v>
      </c>
      <c r="G76" s="111" t="s">
        <v>740</v>
      </c>
      <c r="H76" s="111" t="s">
        <v>777</v>
      </c>
    </row>
    <row r="77" spans="1:8" x14ac:dyDescent="0.25">
      <c r="A77" s="111" t="s">
        <v>142</v>
      </c>
      <c r="B77" s="111" t="s">
        <v>141</v>
      </c>
      <c r="C77" s="111" t="s">
        <v>731</v>
      </c>
      <c r="D77" s="111" t="s">
        <v>756</v>
      </c>
      <c r="E77" s="111" t="s">
        <v>761</v>
      </c>
      <c r="F77" s="111" t="s">
        <v>731</v>
      </c>
      <c r="G77" s="111" t="s">
        <v>734</v>
      </c>
      <c r="H77" s="111" t="s">
        <v>735</v>
      </c>
    </row>
    <row r="78" spans="1:8" x14ac:dyDescent="0.25">
      <c r="A78" s="111" t="s">
        <v>144</v>
      </c>
      <c r="B78" s="111" t="s">
        <v>143</v>
      </c>
      <c r="C78" s="111" t="s">
        <v>759</v>
      </c>
      <c r="D78" s="111" t="s">
        <v>756</v>
      </c>
      <c r="E78" s="111" t="s">
        <v>761</v>
      </c>
      <c r="F78" s="111" t="s">
        <v>759</v>
      </c>
      <c r="G78" s="111" t="s">
        <v>734</v>
      </c>
      <c r="H78" s="111" t="s">
        <v>771</v>
      </c>
    </row>
    <row r="79" spans="1:8" x14ac:dyDescent="0.25">
      <c r="A79" s="111" t="s">
        <v>882</v>
      </c>
      <c r="B79" s="111" t="s">
        <v>145</v>
      </c>
      <c r="C79" s="111" t="s">
        <v>742</v>
      </c>
      <c r="D79" s="111" t="s">
        <v>737</v>
      </c>
      <c r="E79" s="111" t="s">
        <v>733</v>
      </c>
      <c r="F79" s="111" t="s">
        <v>742</v>
      </c>
      <c r="G79" s="111" t="s">
        <v>734</v>
      </c>
      <c r="H79" s="111" t="s">
        <v>735</v>
      </c>
    </row>
    <row r="80" spans="1:8" x14ac:dyDescent="0.25">
      <c r="A80" s="111" t="s">
        <v>147</v>
      </c>
      <c r="B80" s="111" t="s">
        <v>146</v>
      </c>
      <c r="C80" s="111" t="s">
        <v>742</v>
      </c>
      <c r="D80" s="111" t="s">
        <v>737</v>
      </c>
      <c r="E80" s="111" t="s">
        <v>733</v>
      </c>
      <c r="F80" s="111" t="s">
        <v>742</v>
      </c>
      <c r="G80" s="111" t="s">
        <v>734</v>
      </c>
      <c r="H80" s="111" t="s">
        <v>758</v>
      </c>
    </row>
    <row r="81" spans="1:8" x14ac:dyDescent="0.25">
      <c r="A81" s="111" t="s">
        <v>149</v>
      </c>
      <c r="B81" s="111" t="s">
        <v>148</v>
      </c>
      <c r="C81" s="111" t="s">
        <v>736</v>
      </c>
      <c r="D81" s="111" t="s">
        <v>760</v>
      </c>
      <c r="E81" s="111" t="s">
        <v>738</v>
      </c>
      <c r="F81" s="111" t="s">
        <v>764</v>
      </c>
      <c r="G81" s="111" t="s">
        <v>740</v>
      </c>
      <c r="H81" s="111" t="s">
        <v>777</v>
      </c>
    </row>
    <row r="82" spans="1:8" x14ac:dyDescent="0.25">
      <c r="A82" s="111" t="s">
        <v>151</v>
      </c>
      <c r="B82" s="111" t="s">
        <v>150</v>
      </c>
      <c r="C82" s="111" t="s">
        <v>742</v>
      </c>
      <c r="D82" s="111" t="s">
        <v>760</v>
      </c>
      <c r="E82" s="111" t="s">
        <v>733</v>
      </c>
      <c r="F82" s="111" t="s">
        <v>742</v>
      </c>
      <c r="G82" s="111" t="s">
        <v>734</v>
      </c>
      <c r="H82" s="111" t="s">
        <v>758</v>
      </c>
    </row>
    <row r="83" spans="1:8" x14ac:dyDescent="0.25">
      <c r="A83" s="111" t="s">
        <v>153</v>
      </c>
      <c r="B83" s="111" t="s">
        <v>152</v>
      </c>
      <c r="C83" s="111" t="s">
        <v>736</v>
      </c>
      <c r="D83" s="111" t="s">
        <v>760</v>
      </c>
      <c r="E83" s="111" t="s">
        <v>738</v>
      </c>
      <c r="F83" s="111" t="s">
        <v>764</v>
      </c>
      <c r="G83" s="111" t="s">
        <v>740</v>
      </c>
      <c r="H83" s="111" t="s">
        <v>741</v>
      </c>
    </row>
    <row r="84" spans="1:8" x14ac:dyDescent="0.25">
      <c r="A84" s="111" t="s">
        <v>155</v>
      </c>
      <c r="B84" s="111" t="s">
        <v>154</v>
      </c>
      <c r="C84" s="111" t="s">
        <v>748</v>
      </c>
      <c r="D84" s="111" t="s">
        <v>737</v>
      </c>
      <c r="E84" s="111" t="s">
        <v>750</v>
      </c>
      <c r="F84" s="111" t="s">
        <v>751</v>
      </c>
      <c r="G84" s="111" t="s">
        <v>752</v>
      </c>
      <c r="H84" s="111" t="s">
        <v>753</v>
      </c>
    </row>
    <row r="85" spans="1:8" x14ac:dyDescent="0.25">
      <c r="A85" s="111" t="s">
        <v>157</v>
      </c>
      <c r="B85" s="111" t="s">
        <v>156</v>
      </c>
      <c r="C85" s="111" t="s">
        <v>759</v>
      </c>
      <c r="D85" s="111" t="s">
        <v>760</v>
      </c>
      <c r="E85" s="111" t="s">
        <v>761</v>
      </c>
      <c r="F85" s="111" t="s">
        <v>759</v>
      </c>
      <c r="G85" s="111" t="s">
        <v>734</v>
      </c>
      <c r="H85" s="111" t="s">
        <v>776</v>
      </c>
    </row>
    <row r="86" spans="1:8" x14ac:dyDescent="0.25">
      <c r="A86" s="111" t="s">
        <v>159</v>
      </c>
      <c r="B86" s="111" t="s">
        <v>158</v>
      </c>
      <c r="C86" s="111" t="s">
        <v>742</v>
      </c>
      <c r="D86" s="111" t="s">
        <v>737</v>
      </c>
      <c r="E86" s="111" t="s">
        <v>733</v>
      </c>
      <c r="F86" s="111" t="s">
        <v>742</v>
      </c>
      <c r="G86" s="111" t="s">
        <v>734</v>
      </c>
      <c r="H86" s="111" t="s">
        <v>758</v>
      </c>
    </row>
    <row r="87" spans="1:8" x14ac:dyDescent="0.25">
      <c r="A87" s="111" t="s">
        <v>161</v>
      </c>
      <c r="B87" s="111" t="s">
        <v>160</v>
      </c>
      <c r="C87" s="111" t="s">
        <v>736</v>
      </c>
      <c r="D87" s="111" t="s">
        <v>737</v>
      </c>
      <c r="E87" s="111" t="s">
        <v>757</v>
      </c>
      <c r="F87" s="111" t="s">
        <v>781</v>
      </c>
      <c r="G87" s="111" t="s">
        <v>734</v>
      </c>
      <c r="H87" s="111" t="s">
        <v>781</v>
      </c>
    </row>
    <row r="88" spans="1:8" x14ac:dyDescent="0.25">
      <c r="A88" s="111" t="s">
        <v>163</v>
      </c>
      <c r="B88" s="111" t="s">
        <v>162</v>
      </c>
      <c r="C88" s="111" t="s">
        <v>745</v>
      </c>
      <c r="D88" s="111" t="s">
        <v>732</v>
      </c>
      <c r="E88" s="111" t="s">
        <v>772</v>
      </c>
      <c r="F88" s="111" t="s">
        <v>745</v>
      </c>
      <c r="G88" s="111" t="s">
        <v>743</v>
      </c>
      <c r="H88" s="111" t="s">
        <v>773</v>
      </c>
    </row>
    <row r="89" spans="1:8" x14ac:dyDescent="0.25">
      <c r="A89" s="111" t="s">
        <v>165</v>
      </c>
      <c r="B89" s="111" t="s">
        <v>164</v>
      </c>
      <c r="C89" s="111" t="s">
        <v>759</v>
      </c>
      <c r="D89" s="111" t="s">
        <v>756</v>
      </c>
      <c r="E89" s="111" t="s">
        <v>778</v>
      </c>
      <c r="F89" s="111" t="s">
        <v>759</v>
      </c>
      <c r="G89" s="111" t="s">
        <v>762</v>
      </c>
      <c r="H89" s="111" t="s">
        <v>782</v>
      </c>
    </row>
    <row r="90" spans="1:8" x14ac:dyDescent="0.25">
      <c r="A90" s="111" t="s">
        <v>880</v>
      </c>
      <c r="B90" s="111" t="s">
        <v>166</v>
      </c>
      <c r="C90" s="111" t="s">
        <v>759</v>
      </c>
      <c r="D90" s="111" t="s">
        <v>732</v>
      </c>
      <c r="E90" s="111" t="s">
        <v>761</v>
      </c>
      <c r="F90" s="111" t="s">
        <v>759</v>
      </c>
      <c r="G90" s="111" t="s">
        <v>734</v>
      </c>
      <c r="H90" s="111" t="s">
        <v>776</v>
      </c>
    </row>
    <row r="91" spans="1:8" x14ac:dyDescent="0.25">
      <c r="A91" s="111" t="s">
        <v>884</v>
      </c>
      <c r="B91" s="111" t="s">
        <v>297</v>
      </c>
      <c r="C91" s="111" t="s">
        <v>759</v>
      </c>
      <c r="D91" s="111" t="s">
        <v>760</v>
      </c>
      <c r="E91" s="111" t="s">
        <v>761</v>
      </c>
      <c r="F91" s="111" t="s">
        <v>759</v>
      </c>
      <c r="G91" s="111" t="s">
        <v>734</v>
      </c>
      <c r="H91" s="111" t="s">
        <v>776</v>
      </c>
    </row>
    <row r="92" spans="1:8" x14ac:dyDescent="0.25">
      <c r="A92" s="111" t="s">
        <v>168</v>
      </c>
      <c r="B92" s="111" t="s">
        <v>167</v>
      </c>
      <c r="C92" s="111" t="s">
        <v>742</v>
      </c>
      <c r="D92" s="111" t="s">
        <v>749</v>
      </c>
      <c r="E92" s="111" t="s">
        <v>733</v>
      </c>
      <c r="F92" s="111" t="s">
        <v>742</v>
      </c>
      <c r="G92" s="111" t="s">
        <v>734</v>
      </c>
      <c r="H92" s="111" t="s">
        <v>758</v>
      </c>
    </row>
    <row r="93" spans="1:8" x14ac:dyDescent="0.25">
      <c r="A93" s="111" t="s">
        <v>170</v>
      </c>
      <c r="B93" s="111" t="s">
        <v>169</v>
      </c>
      <c r="C93" s="111" t="s">
        <v>736</v>
      </c>
      <c r="D93" s="111" t="s">
        <v>732</v>
      </c>
      <c r="E93" s="111" t="s">
        <v>757</v>
      </c>
      <c r="F93" s="111" t="s">
        <v>781</v>
      </c>
      <c r="G93" s="111" t="s">
        <v>734</v>
      </c>
      <c r="H93" s="111" t="s">
        <v>781</v>
      </c>
    </row>
    <row r="94" spans="1:8" x14ac:dyDescent="0.25">
      <c r="A94" s="111" t="s">
        <v>883</v>
      </c>
      <c r="B94" s="111" t="s">
        <v>171</v>
      </c>
      <c r="C94" s="111" t="s">
        <v>759</v>
      </c>
      <c r="D94" s="111" t="s">
        <v>756</v>
      </c>
      <c r="E94" s="111" t="s">
        <v>761</v>
      </c>
      <c r="F94" s="111" t="s">
        <v>759</v>
      </c>
      <c r="G94" s="111" t="s">
        <v>734</v>
      </c>
      <c r="H94" s="111" t="s">
        <v>771</v>
      </c>
    </row>
    <row r="95" spans="1:8" x14ac:dyDescent="0.25">
      <c r="A95" s="111" t="s">
        <v>378</v>
      </c>
      <c r="B95" s="111" t="s">
        <v>172</v>
      </c>
      <c r="C95" s="111" t="s">
        <v>736</v>
      </c>
      <c r="D95" s="111" t="s">
        <v>749</v>
      </c>
      <c r="E95" s="111" t="s">
        <v>738</v>
      </c>
      <c r="F95" s="111" t="s">
        <v>764</v>
      </c>
      <c r="G95" s="111" t="s">
        <v>740</v>
      </c>
      <c r="H95" s="111" t="s">
        <v>777</v>
      </c>
    </row>
    <row r="96" spans="1:8" x14ac:dyDescent="0.25">
      <c r="A96" s="111" t="s">
        <v>174</v>
      </c>
      <c r="B96" s="111" t="s">
        <v>173</v>
      </c>
      <c r="C96" s="111" t="s">
        <v>742</v>
      </c>
      <c r="D96" s="111" t="s">
        <v>737</v>
      </c>
      <c r="E96" s="111" t="s">
        <v>733</v>
      </c>
      <c r="F96" s="111" t="s">
        <v>742</v>
      </c>
      <c r="G96" s="111" t="s">
        <v>734</v>
      </c>
      <c r="H96" s="111" t="s">
        <v>758</v>
      </c>
    </row>
    <row r="97" spans="1:8" x14ac:dyDescent="0.25">
      <c r="A97" s="111" t="s">
        <v>176</v>
      </c>
      <c r="B97" s="111" t="s">
        <v>175</v>
      </c>
      <c r="C97" s="111" t="s">
        <v>745</v>
      </c>
      <c r="D97" s="111" t="s">
        <v>756</v>
      </c>
      <c r="E97" s="111" t="s">
        <v>746</v>
      </c>
      <c r="F97" s="111" t="s">
        <v>745</v>
      </c>
      <c r="G97" s="111" t="s">
        <v>743</v>
      </c>
      <c r="H97" s="111" t="s">
        <v>770</v>
      </c>
    </row>
    <row r="98" spans="1:8" x14ac:dyDescent="0.25">
      <c r="A98" s="111" t="s">
        <v>178</v>
      </c>
      <c r="B98" s="111" t="s">
        <v>177</v>
      </c>
      <c r="C98" s="111" t="s">
        <v>745</v>
      </c>
      <c r="D98" s="111" t="s">
        <v>732</v>
      </c>
      <c r="E98" s="111" t="s">
        <v>768</v>
      </c>
      <c r="F98" s="111" t="s">
        <v>745</v>
      </c>
      <c r="G98" s="111" t="s">
        <v>743</v>
      </c>
      <c r="H98" s="111" t="s">
        <v>769</v>
      </c>
    </row>
    <row r="99" spans="1:8" x14ac:dyDescent="0.25">
      <c r="A99" s="111" t="s">
        <v>180</v>
      </c>
      <c r="B99" s="111" t="s">
        <v>179</v>
      </c>
      <c r="C99" s="111" t="s">
        <v>742</v>
      </c>
      <c r="D99" s="111" t="s">
        <v>737</v>
      </c>
      <c r="E99" s="111" t="s">
        <v>733</v>
      </c>
      <c r="F99" s="111" t="s">
        <v>742</v>
      </c>
      <c r="G99" s="111" t="s">
        <v>743</v>
      </c>
      <c r="H99" s="111" t="s">
        <v>744</v>
      </c>
    </row>
    <row r="100" spans="1:8" x14ac:dyDescent="0.25">
      <c r="A100" s="111" t="s">
        <v>182</v>
      </c>
      <c r="B100" s="111" t="s">
        <v>181</v>
      </c>
      <c r="C100" s="111" t="s">
        <v>736</v>
      </c>
      <c r="D100" s="111" t="s">
        <v>749</v>
      </c>
      <c r="E100" s="111" t="s">
        <v>738</v>
      </c>
      <c r="F100" s="111" t="s">
        <v>780</v>
      </c>
      <c r="G100" s="111" t="s">
        <v>740</v>
      </c>
      <c r="H100" s="111" t="s">
        <v>765</v>
      </c>
    </row>
    <row r="101" spans="1:8" x14ac:dyDescent="0.25">
      <c r="A101" s="111" t="s">
        <v>184</v>
      </c>
      <c r="B101" s="111" t="s">
        <v>183</v>
      </c>
      <c r="C101" s="111" t="s">
        <v>736</v>
      </c>
      <c r="D101" s="111" t="s">
        <v>749</v>
      </c>
      <c r="E101" s="111" t="s">
        <v>738</v>
      </c>
      <c r="F101" s="111" t="s">
        <v>764</v>
      </c>
      <c r="G101" s="111" t="s">
        <v>740</v>
      </c>
      <c r="H101" s="111" t="s">
        <v>777</v>
      </c>
    </row>
    <row r="102" spans="1:8" x14ac:dyDescent="0.25">
      <c r="A102" s="111" t="s">
        <v>186</v>
      </c>
      <c r="B102" s="111" t="s">
        <v>185</v>
      </c>
      <c r="C102" s="111" t="s">
        <v>736</v>
      </c>
      <c r="D102" s="111" t="s">
        <v>760</v>
      </c>
      <c r="E102" s="111" t="s">
        <v>738</v>
      </c>
      <c r="F102" s="111" t="s">
        <v>764</v>
      </c>
      <c r="G102" s="111" t="s">
        <v>740</v>
      </c>
      <c r="H102" s="111" t="s">
        <v>765</v>
      </c>
    </row>
    <row r="103" spans="1:8" x14ac:dyDescent="0.25">
      <c r="A103" s="111" t="s">
        <v>998</v>
      </c>
      <c r="B103" s="111" t="s">
        <v>187</v>
      </c>
      <c r="C103" s="111" t="s">
        <v>736</v>
      </c>
      <c r="D103" s="111" t="s">
        <v>737</v>
      </c>
      <c r="E103" s="111" t="s">
        <v>738</v>
      </c>
      <c r="F103" s="111" t="s">
        <v>739</v>
      </c>
      <c r="G103" s="111" t="s">
        <v>740</v>
      </c>
      <c r="H103" s="111" t="s">
        <v>741</v>
      </c>
    </row>
    <row r="104" spans="1:8" x14ac:dyDescent="0.25">
      <c r="A104" s="111" t="s">
        <v>189</v>
      </c>
      <c r="B104" s="111" t="s">
        <v>188</v>
      </c>
      <c r="C104" s="111" t="s">
        <v>745</v>
      </c>
      <c r="D104" s="111" t="s">
        <v>732</v>
      </c>
      <c r="E104" s="111" t="s">
        <v>746</v>
      </c>
      <c r="F104" s="111" t="s">
        <v>745</v>
      </c>
      <c r="G104" s="111" t="s">
        <v>743</v>
      </c>
      <c r="H104" s="111" t="s">
        <v>773</v>
      </c>
    </row>
    <row r="105" spans="1:8" x14ac:dyDescent="0.25">
      <c r="A105" s="111" t="s">
        <v>191</v>
      </c>
      <c r="B105" s="111" t="s">
        <v>190</v>
      </c>
      <c r="C105" s="111" t="s">
        <v>745</v>
      </c>
      <c r="D105" s="111" t="s">
        <v>732</v>
      </c>
      <c r="E105" s="111" t="s">
        <v>746</v>
      </c>
      <c r="F105" s="111" t="s">
        <v>745</v>
      </c>
      <c r="G105" s="111" t="s">
        <v>743</v>
      </c>
      <c r="H105" s="111" t="s">
        <v>773</v>
      </c>
    </row>
    <row r="106" spans="1:8" x14ac:dyDescent="0.25">
      <c r="A106" s="111" t="s">
        <v>193</v>
      </c>
      <c r="B106" s="111" t="s">
        <v>192</v>
      </c>
      <c r="C106" s="111" t="s">
        <v>759</v>
      </c>
      <c r="D106" s="111" t="s">
        <v>737</v>
      </c>
      <c r="E106" s="111" t="s">
        <v>761</v>
      </c>
      <c r="F106" s="111" t="s">
        <v>759</v>
      </c>
      <c r="G106" s="111" t="s">
        <v>734</v>
      </c>
      <c r="H106" s="111" t="s">
        <v>771</v>
      </c>
    </row>
    <row r="107" spans="1:8" x14ac:dyDescent="0.25">
      <c r="A107" s="111" t="s">
        <v>195</v>
      </c>
      <c r="B107" s="111" t="s">
        <v>194</v>
      </c>
      <c r="C107" s="111" t="s">
        <v>731</v>
      </c>
      <c r="D107" s="111" t="s">
        <v>737</v>
      </c>
      <c r="E107" s="111" t="s">
        <v>761</v>
      </c>
      <c r="F107" s="111" t="s">
        <v>731</v>
      </c>
      <c r="G107" s="111" t="s">
        <v>734</v>
      </c>
      <c r="H107" s="111" t="s">
        <v>735</v>
      </c>
    </row>
    <row r="108" spans="1:8" x14ac:dyDescent="0.25">
      <c r="A108" s="111" t="s">
        <v>197</v>
      </c>
      <c r="B108" s="111" t="s">
        <v>196</v>
      </c>
      <c r="C108" s="111" t="s">
        <v>745</v>
      </c>
      <c r="D108" s="111" t="s">
        <v>732</v>
      </c>
      <c r="E108" s="111" t="s">
        <v>768</v>
      </c>
      <c r="F108" s="111" t="s">
        <v>745</v>
      </c>
      <c r="G108" s="111" t="s">
        <v>743</v>
      </c>
      <c r="H108" s="111" t="s">
        <v>769</v>
      </c>
    </row>
    <row r="109" spans="1:8" x14ac:dyDescent="0.25">
      <c r="A109" s="111" t="s">
        <v>199</v>
      </c>
      <c r="B109" s="111" t="s">
        <v>198</v>
      </c>
      <c r="C109" s="111" t="s">
        <v>742</v>
      </c>
      <c r="D109" s="111" t="s">
        <v>749</v>
      </c>
      <c r="E109" s="111" t="s">
        <v>738</v>
      </c>
      <c r="F109" s="111" t="s">
        <v>764</v>
      </c>
      <c r="G109" s="111" t="s">
        <v>740</v>
      </c>
      <c r="H109" s="111" t="s">
        <v>741</v>
      </c>
    </row>
    <row r="110" spans="1:8" x14ac:dyDescent="0.25">
      <c r="A110" s="111" t="s">
        <v>201</v>
      </c>
      <c r="B110" s="111" t="s">
        <v>200</v>
      </c>
      <c r="C110" s="111" t="s">
        <v>759</v>
      </c>
      <c r="D110" s="111" t="s">
        <v>737</v>
      </c>
      <c r="E110" s="111" t="s">
        <v>778</v>
      </c>
      <c r="F110" s="111" t="s">
        <v>759</v>
      </c>
      <c r="G110" s="111" t="s">
        <v>762</v>
      </c>
      <c r="H110" s="111" t="s">
        <v>782</v>
      </c>
    </row>
    <row r="111" spans="1:8" x14ac:dyDescent="0.25">
      <c r="A111" s="111" t="s">
        <v>203</v>
      </c>
      <c r="B111" s="111" t="s">
        <v>202</v>
      </c>
      <c r="C111" s="111" t="s">
        <v>745</v>
      </c>
      <c r="D111" s="111" t="s">
        <v>756</v>
      </c>
      <c r="E111" s="111" t="s">
        <v>768</v>
      </c>
      <c r="F111" s="111" t="s">
        <v>745</v>
      </c>
      <c r="G111" s="111" t="s">
        <v>743</v>
      </c>
      <c r="H111" s="111" t="s">
        <v>769</v>
      </c>
    </row>
    <row r="112" spans="1:8" x14ac:dyDescent="0.25">
      <c r="A112" s="111" t="s">
        <v>205</v>
      </c>
      <c r="B112" s="111" t="s">
        <v>204</v>
      </c>
      <c r="C112" s="111" t="s">
        <v>745</v>
      </c>
      <c r="D112" s="111" t="s">
        <v>737</v>
      </c>
      <c r="E112" s="111" t="s">
        <v>746</v>
      </c>
      <c r="F112" s="111" t="s">
        <v>745</v>
      </c>
      <c r="G112" s="111" t="s">
        <v>743</v>
      </c>
      <c r="H112" s="111" t="s">
        <v>773</v>
      </c>
    </row>
    <row r="113" spans="1:8" x14ac:dyDescent="0.25">
      <c r="A113" s="111" t="s">
        <v>207</v>
      </c>
      <c r="B113" s="111" t="s">
        <v>206</v>
      </c>
      <c r="C113" s="111" t="s">
        <v>748</v>
      </c>
      <c r="D113" s="111" t="s">
        <v>737</v>
      </c>
      <c r="E113" s="111" t="s">
        <v>750</v>
      </c>
      <c r="F113" s="111" t="s">
        <v>751</v>
      </c>
      <c r="G113" s="111" t="s">
        <v>752</v>
      </c>
      <c r="H113" s="111" t="s">
        <v>767</v>
      </c>
    </row>
    <row r="114" spans="1:8" x14ac:dyDescent="0.25">
      <c r="A114" s="111" t="s">
        <v>782</v>
      </c>
      <c r="B114" s="111" t="s">
        <v>208</v>
      </c>
      <c r="C114" s="111" t="s">
        <v>759</v>
      </c>
      <c r="D114" s="111" t="s">
        <v>756</v>
      </c>
      <c r="E114" s="111" t="s">
        <v>778</v>
      </c>
      <c r="F114" s="111" t="s">
        <v>759</v>
      </c>
      <c r="G114" s="111" t="s">
        <v>762</v>
      </c>
      <c r="H114" s="111" t="s">
        <v>782</v>
      </c>
    </row>
    <row r="115" spans="1:8" x14ac:dyDescent="0.25">
      <c r="A115" s="111" t="s">
        <v>885</v>
      </c>
      <c r="B115" s="111" t="s">
        <v>209</v>
      </c>
      <c r="C115" s="111" t="s">
        <v>736</v>
      </c>
      <c r="D115" s="111" t="s">
        <v>756</v>
      </c>
      <c r="E115" s="111" t="s">
        <v>738</v>
      </c>
      <c r="F115" s="111" t="s">
        <v>739</v>
      </c>
      <c r="G115" s="111" t="s">
        <v>740</v>
      </c>
      <c r="H115" s="111" t="s">
        <v>766</v>
      </c>
    </row>
    <row r="116" spans="1:8" x14ac:dyDescent="0.25">
      <c r="A116" s="111" t="s">
        <v>211</v>
      </c>
      <c r="B116" s="111" t="s">
        <v>210</v>
      </c>
      <c r="C116" s="111" t="s">
        <v>759</v>
      </c>
      <c r="D116" s="111" t="s">
        <v>756</v>
      </c>
      <c r="E116" s="111" t="s">
        <v>761</v>
      </c>
      <c r="F116" s="111" t="s">
        <v>759</v>
      </c>
      <c r="G116" s="111" t="s">
        <v>734</v>
      </c>
      <c r="H116" s="111" t="s">
        <v>776</v>
      </c>
    </row>
    <row r="117" spans="1:8" x14ac:dyDescent="0.25">
      <c r="A117" s="111" t="s">
        <v>213</v>
      </c>
      <c r="B117" s="111" t="s">
        <v>212</v>
      </c>
      <c r="C117" s="111" t="s">
        <v>736</v>
      </c>
      <c r="D117" s="111" t="s">
        <v>737</v>
      </c>
      <c r="E117" s="111" t="s">
        <v>738</v>
      </c>
      <c r="F117" s="111" t="s">
        <v>739</v>
      </c>
      <c r="G117" s="111" t="s">
        <v>740</v>
      </c>
      <c r="H117" s="111" t="s">
        <v>741</v>
      </c>
    </row>
    <row r="118" spans="1:8" x14ac:dyDescent="0.25">
      <c r="A118" s="111" t="s">
        <v>215</v>
      </c>
      <c r="B118" s="111" t="s">
        <v>214</v>
      </c>
      <c r="C118" s="111" t="s">
        <v>742</v>
      </c>
      <c r="D118" s="111" t="s">
        <v>756</v>
      </c>
      <c r="E118" s="111" t="s">
        <v>733</v>
      </c>
      <c r="F118" s="111" t="s">
        <v>742</v>
      </c>
      <c r="G118" s="111" t="s">
        <v>743</v>
      </c>
      <c r="H118" s="111" t="s">
        <v>744</v>
      </c>
    </row>
    <row r="119" spans="1:8" x14ac:dyDescent="0.25">
      <c r="A119" s="111" t="s">
        <v>217</v>
      </c>
      <c r="B119" s="111" t="s">
        <v>216</v>
      </c>
      <c r="C119" s="111" t="s">
        <v>745</v>
      </c>
      <c r="D119" s="111" t="s">
        <v>732</v>
      </c>
      <c r="E119" s="111" t="s">
        <v>746</v>
      </c>
      <c r="F119" s="111" t="s">
        <v>745</v>
      </c>
      <c r="G119" s="111" t="s">
        <v>743</v>
      </c>
      <c r="H119" s="111" t="s">
        <v>773</v>
      </c>
    </row>
    <row r="120" spans="1:8" x14ac:dyDescent="0.25">
      <c r="A120" s="111" t="s">
        <v>370</v>
      </c>
      <c r="B120" s="111" t="s">
        <v>218</v>
      </c>
      <c r="C120" s="111" t="s">
        <v>759</v>
      </c>
      <c r="D120" s="111" t="s">
        <v>732</v>
      </c>
      <c r="E120" s="111" t="s">
        <v>761</v>
      </c>
      <c r="F120" s="111" t="s">
        <v>759</v>
      </c>
      <c r="G120" s="111" t="s">
        <v>734</v>
      </c>
      <c r="H120" s="111" t="s">
        <v>771</v>
      </c>
    </row>
    <row r="121" spans="1:8" x14ac:dyDescent="0.25">
      <c r="A121" s="111" t="s">
        <v>220</v>
      </c>
      <c r="B121" s="111" t="s">
        <v>219</v>
      </c>
      <c r="C121" s="111" t="s">
        <v>745</v>
      </c>
      <c r="D121" s="111" t="s">
        <v>737</v>
      </c>
      <c r="E121" s="111" t="s">
        <v>746</v>
      </c>
      <c r="F121" s="111" t="s">
        <v>745</v>
      </c>
      <c r="G121" s="111" t="s">
        <v>743</v>
      </c>
      <c r="H121" s="111" t="s">
        <v>770</v>
      </c>
    </row>
    <row r="122" spans="1:8" x14ac:dyDescent="0.25">
      <c r="A122" s="111" t="s">
        <v>222</v>
      </c>
      <c r="B122" s="111" t="s">
        <v>221</v>
      </c>
      <c r="C122" s="111" t="s">
        <v>759</v>
      </c>
      <c r="D122" s="111"/>
      <c r="E122" s="111" t="s">
        <v>778</v>
      </c>
      <c r="F122" s="111" t="s">
        <v>759</v>
      </c>
      <c r="G122" s="111" t="s">
        <v>762</v>
      </c>
      <c r="H122" s="111" t="s">
        <v>782</v>
      </c>
    </row>
    <row r="123" spans="1:8" x14ac:dyDescent="0.25">
      <c r="A123" s="111" t="s">
        <v>224</v>
      </c>
      <c r="B123" s="111" t="s">
        <v>223</v>
      </c>
      <c r="C123" s="111" t="s">
        <v>731</v>
      </c>
      <c r="D123" s="111" t="s">
        <v>732</v>
      </c>
      <c r="E123" s="111" t="s">
        <v>761</v>
      </c>
      <c r="F123" s="111" t="s">
        <v>731</v>
      </c>
      <c r="G123" s="111" t="s">
        <v>734</v>
      </c>
      <c r="H123" s="111" t="s">
        <v>735</v>
      </c>
    </row>
    <row r="124" spans="1:8" x14ac:dyDescent="0.25">
      <c r="A124" s="111" t="s">
        <v>226</v>
      </c>
      <c r="B124" s="111" t="s">
        <v>225</v>
      </c>
      <c r="C124" s="111" t="s">
        <v>736</v>
      </c>
      <c r="D124" s="111" t="s">
        <v>760</v>
      </c>
      <c r="E124" s="111" t="s">
        <v>738</v>
      </c>
      <c r="F124" s="111" t="s">
        <v>764</v>
      </c>
      <c r="G124" s="111" t="s">
        <v>740</v>
      </c>
      <c r="H124" s="111" t="s">
        <v>765</v>
      </c>
    </row>
    <row r="125" spans="1:8" x14ac:dyDescent="0.25">
      <c r="A125" s="111" t="s">
        <v>228</v>
      </c>
      <c r="B125" s="111" t="s">
        <v>227</v>
      </c>
      <c r="C125" s="111" t="s">
        <v>759</v>
      </c>
      <c r="D125" s="111" t="s">
        <v>760</v>
      </c>
      <c r="E125" s="111" t="s">
        <v>761</v>
      </c>
      <c r="F125" s="111" t="s">
        <v>759</v>
      </c>
      <c r="G125" s="111" t="s">
        <v>762</v>
      </c>
      <c r="H125" s="111" t="s">
        <v>763</v>
      </c>
    </row>
    <row r="126" spans="1:8" x14ac:dyDescent="0.25">
      <c r="A126" s="111" t="s">
        <v>230</v>
      </c>
      <c r="B126" s="111" t="s">
        <v>229</v>
      </c>
      <c r="C126" s="111" t="s">
        <v>748</v>
      </c>
      <c r="D126" s="111" t="s">
        <v>756</v>
      </c>
      <c r="E126" s="111" t="s">
        <v>750</v>
      </c>
      <c r="F126" s="111" t="s">
        <v>751</v>
      </c>
      <c r="G126" s="111" t="s">
        <v>752</v>
      </c>
      <c r="H126" s="111" t="s">
        <v>767</v>
      </c>
    </row>
    <row r="127" spans="1:8" x14ac:dyDescent="0.25">
      <c r="A127" s="111" t="s">
        <v>232</v>
      </c>
      <c r="B127" s="111" t="s">
        <v>231</v>
      </c>
      <c r="C127" s="111" t="s">
        <v>745</v>
      </c>
      <c r="D127" s="111" t="s">
        <v>732</v>
      </c>
      <c r="E127" s="111" t="s">
        <v>768</v>
      </c>
      <c r="F127" s="111" t="s">
        <v>745</v>
      </c>
      <c r="G127" s="111" t="s">
        <v>743</v>
      </c>
      <c r="H127" s="111" t="s">
        <v>769</v>
      </c>
    </row>
    <row r="128" spans="1:8" x14ac:dyDescent="0.25">
      <c r="A128" s="111" t="s">
        <v>234</v>
      </c>
      <c r="B128" s="111" t="s">
        <v>233</v>
      </c>
      <c r="C128" s="111" t="s">
        <v>745</v>
      </c>
      <c r="D128" s="111" t="s">
        <v>756</v>
      </c>
      <c r="E128" s="111" t="s">
        <v>768</v>
      </c>
      <c r="F128" s="111" t="s">
        <v>745</v>
      </c>
      <c r="G128" s="111" t="s">
        <v>743</v>
      </c>
      <c r="H128" s="111" t="s">
        <v>769</v>
      </c>
    </row>
    <row r="129" spans="1:8" x14ac:dyDescent="0.25">
      <c r="A129" s="111" t="s">
        <v>236</v>
      </c>
      <c r="B129" s="111" t="s">
        <v>235</v>
      </c>
      <c r="C129" s="111" t="s">
        <v>736</v>
      </c>
      <c r="D129" s="111" t="s">
        <v>760</v>
      </c>
      <c r="E129" s="111" t="s">
        <v>738</v>
      </c>
      <c r="F129" s="111" t="s">
        <v>780</v>
      </c>
      <c r="G129" s="111" t="s">
        <v>740</v>
      </c>
      <c r="H129" s="111" t="s">
        <v>777</v>
      </c>
    </row>
    <row r="130" spans="1:8" x14ac:dyDescent="0.25">
      <c r="A130" s="111" t="s">
        <v>239</v>
      </c>
      <c r="B130" s="111" t="s">
        <v>238</v>
      </c>
      <c r="C130" s="111" t="s">
        <v>742</v>
      </c>
      <c r="D130" s="111" t="s">
        <v>749</v>
      </c>
      <c r="E130" s="111" t="s">
        <v>733</v>
      </c>
      <c r="F130" s="111" t="s">
        <v>742</v>
      </c>
      <c r="G130" s="111" t="s">
        <v>734</v>
      </c>
      <c r="H130" s="111" t="s">
        <v>758</v>
      </c>
    </row>
    <row r="131" spans="1:8" x14ac:dyDescent="0.25">
      <c r="A131" s="111" t="s">
        <v>241</v>
      </c>
      <c r="B131" s="111" t="s">
        <v>240</v>
      </c>
      <c r="C131" s="111" t="s">
        <v>731</v>
      </c>
      <c r="D131" s="111" t="s">
        <v>756</v>
      </c>
      <c r="E131" s="111" t="s">
        <v>733</v>
      </c>
      <c r="F131" s="111" t="s">
        <v>731</v>
      </c>
      <c r="G131" s="111" t="s">
        <v>734</v>
      </c>
      <c r="H131" s="111" t="s">
        <v>735</v>
      </c>
    </row>
    <row r="132" spans="1:8" x14ac:dyDescent="0.25">
      <c r="A132" s="111" t="s">
        <v>243</v>
      </c>
      <c r="B132" s="111" t="s">
        <v>242</v>
      </c>
      <c r="C132" s="111" t="s">
        <v>759</v>
      </c>
      <c r="D132" s="111" t="s">
        <v>737</v>
      </c>
      <c r="E132" s="111" t="s">
        <v>778</v>
      </c>
      <c r="F132" s="111" t="s">
        <v>759</v>
      </c>
      <c r="G132" s="111" t="s">
        <v>762</v>
      </c>
      <c r="H132" s="111" t="s">
        <v>782</v>
      </c>
    </row>
    <row r="133" spans="1:8" x14ac:dyDescent="0.25">
      <c r="A133" s="111" t="s">
        <v>393</v>
      </c>
      <c r="B133" s="111" t="s">
        <v>237</v>
      </c>
      <c r="C133" s="111" t="s">
        <v>742</v>
      </c>
      <c r="D133" s="111" t="s">
        <v>756</v>
      </c>
      <c r="E133" s="111" t="s">
        <v>733</v>
      </c>
      <c r="F133" s="111" t="s">
        <v>742</v>
      </c>
      <c r="G133" s="111" t="s">
        <v>734</v>
      </c>
      <c r="H133" s="111" t="s">
        <v>758</v>
      </c>
    </row>
    <row r="134" spans="1:8" x14ac:dyDescent="0.25">
      <c r="A134" s="111" t="s">
        <v>245</v>
      </c>
      <c r="B134" s="111" t="s">
        <v>244</v>
      </c>
      <c r="C134" s="111" t="s">
        <v>748</v>
      </c>
      <c r="D134" s="111" t="s">
        <v>737</v>
      </c>
      <c r="E134" s="111" t="s">
        <v>750</v>
      </c>
      <c r="F134" s="111" t="s">
        <v>751</v>
      </c>
      <c r="G134" s="111" t="s">
        <v>752</v>
      </c>
      <c r="H134" s="111" t="s">
        <v>767</v>
      </c>
    </row>
    <row r="135" spans="1:8" x14ac:dyDescent="0.25">
      <c r="A135" s="111" t="s">
        <v>247</v>
      </c>
      <c r="B135" s="111" t="s">
        <v>246</v>
      </c>
      <c r="C135" s="111" t="s">
        <v>759</v>
      </c>
      <c r="D135" s="111" t="s">
        <v>756</v>
      </c>
      <c r="E135" s="111" t="s">
        <v>761</v>
      </c>
      <c r="F135" s="111" t="s">
        <v>759</v>
      </c>
      <c r="G135" s="111" t="s">
        <v>762</v>
      </c>
      <c r="H135" s="111" t="s">
        <v>779</v>
      </c>
    </row>
    <row r="136" spans="1:8" x14ac:dyDescent="0.25">
      <c r="A136" s="111" t="s">
        <v>249</v>
      </c>
      <c r="B136" s="111" t="s">
        <v>248</v>
      </c>
      <c r="C136" s="111" t="s">
        <v>748</v>
      </c>
      <c r="D136" s="111" t="s">
        <v>756</v>
      </c>
      <c r="E136" s="111" t="s">
        <v>750</v>
      </c>
      <c r="F136" s="111" t="s">
        <v>754</v>
      </c>
      <c r="G136" s="111" t="s">
        <v>752</v>
      </c>
      <c r="H136" s="111" t="s">
        <v>755</v>
      </c>
    </row>
    <row r="137" spans="1:8" x14ac:dyDescent="0.25">
      <c r="A137" s="111" t="s">
        <v>251</v>
      </c>
      <c r="B137" s="111" t="s">
        <v>250</v>
      </c>
      <c r="C137" s="111" t="s">
        <v>748</v>
      </c>
      <c r="D137" s="111" t="s">
        <v>737</v>
      </c>
      <c r="E137" s="111" t="s">
        <v>750</v>
      </c>
      <c r="F137" s="111" t="s">
        <v>754</v>
      </c>
      <c r="G137" s="111" t="s">
        <v>752</v>
      </c>
      <c r="H137" s="111" t="s">
        <v>755</v>
      </c>
    </row>
    <row r="138" spans="1:8" x14ac:dyDescent="0.25">
      <c r="A138" s="111" t="s">
        <v>253</v>
      </c>
      <c r="B138" s="111" t="s">
        <v>252</v>
      </c>
      <c r="C138" s="111" t="s">
        <v>759</v>
      </c>
      <c r="D138" s="111" t="s">
        <v>756</v>
      </c>
      <c r="E138" s="111" t="s">
        <v>761</v>
      </c>
      <c r="F138" s="111" t="s">
        <v>759</v>
      </c>
      <c r="G138" s="111" t="s">
        <v>734</v>
      </c>
      <c r="H138" s="111" t="s">
        <v>771</v>
      </c>
    </row>
    <row r="139" spans="1:8" x14ac:dyDescent="0.25">
      <c r="A139" s="111" t="s">
        <v>255</v>
      </c>
      <c r="B139" s="111" t="s">
        <v>254</v>
      </c>
      <c r="C139" s="111" t="s">
        <v>736</v>
      </c>
      <c r="D139" s="111" t="s">
        <v>760</v>
      </c>
      <c r="E139" s="111" t="s">
        <v>738</v>
      </c>
      <c r="F139" s="111" t="s">
        <v>764</v>
      </c>
      <c r="G139" s="111" t="s">
        <v>740</v>
      </c>
      <c r="H139" s="111" t="s">
        <v>766</v>
      </c>
    </row>
    <row r="140" spans="1:8" x14ac:dyDescent="0.25">
      <c r="A140" s="111" t="s">
        <v>257</v>
      </c>
      <c r="B140" s="111" t="s">
        <v>256</v>
      </c>
      <c r="C140" s="111" t="s">
        <v>736</v>
      </c>
      <c r="D140" s="111" t="s">
        <v>760</v>
      </c>
      <c r="E140" s="111" t="s">
        <v>738</v>
      </c>
      <c r="F140" s="111" t="s">
        <v>764</v>
      </c>
      <c r="G140" s="111" t="s">
        <v>740</v>
      </c>
      <c r="H140" s="111" t="s">
        <v>741</v>
      </c>
    </row>
    <row r="141" spans="1:8" x14ac:dyDescent="0.25">
      <c r="A141" s="111" t="s">
        <v>259</v>
      </c>
      <c r="B141" s="111" t="s">
        <v>258</v>
      </c>
      <c r="C141" s="111" t="s">
        <v>742</v>
      </c>
      <c r="D141" s="111" t="s">
        <v>749</v>
      </c>
      <c r="E141" s="111" t="s">
        <v>733</v>
      </c>
      <c r="F141" s="111" t="s">
        <v>742</v>
      </c>
      <c r="G141" s="111" t="s">
        <v>734</v>
      </c>
      <c r="H141" s="111" t="s">
        <v>758</v>
      </c>
    </row>
    <row r="142" spans="1:8" x14ac:dyDescent="0.25">
      <c r="A142" s="111" t="s">
        <v>261</v>
      </c>
      <c r="B142" s="111" t="s">
        <v>260</v>
      </c>
      <c r="C142" s="111" t="s">
        <v>736</v>
      </c>
      <c r="D142" s="111" t="s">
        <v>737</v>
      </c>
      <c r="E142" s="111" t="s">
        <v>738</v>
      </c>
      <c r="F142" s="111" t="s">
        <v>764</v>
      </c>
      <c r="G142" s="111" t="s">
        <v>740</v>
      </c>
      <c r="H142" s="111" t="s">
        <v>766</v>
      </c>
    </row>
    <row r="143" spans="1:8" x14ac:dyDescent="0.25">
      <c r="A143" s="111" t="s">
        <v>377</v>
      </c>
      <c r="B143" s="111" t="s">
        <v>262</v>
      </c>
      <c r="C143" s="111" t="s">
        <v>736</v>
      </c>
      <c r="D143" s="111" t="s">
        <v>749</v>
      </c>
      <c r="E143" s="111" t="s">
        <v>738</v>
      </c>
      <c r="F143" s="111" t="s">
        <v>783</v>
      </c>
      <c r="G143" s="111" t="s">
        <v>740</v>
      </c>
      <c r="H143" s="111" t="s">
        <v>766</v>
      </c>
    </row>
    <row r="144" spans="1:8" x14ac:dyDescent="0.25">
      <c r="A144" s="111" t="s">
        <v>264</v>
      </c>
      <c r="B144" s="111" t="s">
        <v>263</v>
      </c>
      <c r="C144" s="111" t="s">
        <v>745</v>
      </c>
      <c r="D144" s="111" t="s">
        <v>732</v>
      </c>
      <c r="E144" s="111" t="s">
        <v>772</v>
      </c>
      <c r="F144" s="111" t="s">
        <v>745</v>
      </c>
      <c r="G144" s="111" t="s">
        <v>743</v>
      </c>
      <c r="H144" s="111" t="s">
        <v>773</v>
      </c>
    </row>
    <row r="145" spans="1:8" x14ac:dyDescent="0.25">
      <c r="A145" s="111" t="s">
        <v>266</v>
      </c>
      <c r="B145" s="111" t="s">
        <v>265</v>
      </c>
      <c r="C145" s="111" t="s">
        <v>748</v>
      </c>
      <c r="D145" s="111" t="s">
        <v>749</v>
      </c>
      <c r="E145" s="111" t="s">
        <v>750</v>
      </c>
      <c r="F145" s="111" t="s">
        <v>751</v>
      </c>
      <c r="G145" s="111" t="s">
        <v>752</v>
      </c>
      <c r="H145" s="111" t="s">
        <v>753</v>
      </c>
    </row>
    <row r="146" spans="1:8" x14ac:dyDescent="0.25">
      <c r="A146" s="111" t="s">
        <v>268</v>
      </c>
      <c r="B146" s="111" t="s">
        <v>267</v>
      </c>
      <c r="C146" s="111" t="s">
        <v>748</v>
      </c>
      <c r="D146" s="111" t="s">
        <v>737</v>
      </c>
      <c r="E146" s="111" t="s">
        <v>750</v>
      </c>
      <c r="F146" s="111" t="s">
        <v>751</v>
      </c>
      <c r="G146" s="111" t="s">
        <v>752</v>
      </c>
      <c r="H146" s="111" t="s">
        <v>753</v>
      </c>
    </row>
    <row r="147" spans="1:8" x14ac:dyDescent="0.25">
      <c r="A147" s="111" t="s">
        <v>270</v>
      </c>
      <c r="B147" s="111" t="s">
        <v>269</v>
      </c>
      <c r="C147" s="111" t="s">
        <v>748</v>
      </c>
      <c r="D147" s="111" t="s">
        <v>737</v>
      </c>
      <c r="E147" s="111" t="s">
        <v>750</v>
      </c>
      <c r="F147" s="111" t="s">
        <v>751</v>
      </c>
      <c r="G147" s="111" t="s">
        <v>752</v>
      </c>
      <c r="H147" s="111" t="s">
        <v>753</v>
      </c>
    </row>
    <row r="148" spans="1:8" x14ac:dyDescent="0.25">
      <c r="A148" s="111" t="s">
        <v>272</v>
      </c>
      <c r="B148" s="111" t="s">
        <v>271</v>
      </c>
      <c r="C148" s="111" t="s">
        <v>759</v>
      </c>
      <c r="D148" s="111" t="s">
        <v>756</v>
      </c>
      <c r="E148" s="111" t="s">
        <v>778</v>
      </c>
      <c r="F148" s="111" t="s">
        <v>759</v>
      </c>
      <c r="G148" s="111" t="s">
        <v>762</v>
      </c>
      <c r="H148" s="111" t="s">
        <v>784</v>
      </c>
    </row>
    <row r="149" spans="1:8" x14ac:dyDescent="0.25">
      <c r="A149" s="111" t="s">
        <v>274</v>
      </c>
      <c r="B149" s="111" t="s">
        <v>273</v>
      </c>
      <c r="C149" s="111" t="s">
        <v>745</v>
      </c>
      <c r="D149" s="111" t="s">
        <v>756</v>
      </c>
      <c r="E149" s="111" t="s">
        <v>768</v>
      </c>
      <c r="F149" s="111" t="s">
        <v>745</v>
      </c>
      <c r="G149" s="111" t="s">
        <v>743</v>
      </c>
      <c r="H149" s="111" t="s">
        <v>747</v>
      </c>
    </row>
    <row r="150" spans="1:8" x14ac:dyDescent="0.25">
      <c r="A150" s="111" t="s">
        <v>276</v>
      </c>
      <c r="B150" s="111" t="s">
        <v>275</v>
      </c>
      <c r="C150" s="111" t="s">
        <v>742</v>
      </c>
      <c r="D150" s="111" t="s">
        <v>749</v>
      </c>
      <c r="E150" s="111" t="s">
        <v>733</v>
      </c>
      <c r="F150" s="111" t="s">
        <v>742</v>
      </c>
      <c r="G150" s="111" t="s">
        <v>734</v>
      </c>
      <c r="H150" s="111" t="s">
        <v>758</v>
      </c>
    </row>
    <row r="151" spans="1:8" x14ac:dyDescent="0.25">
      <c r="A151" s="111" t="s">
        <v>278</v>
      </c>
      <c r="B151" s="111" t="s">
        <v>277</v>
      </c>
      <c r="C151" s="111" t="s">
        <v>745</v>
      </c>
      <c r="D151" s="111" t="s">
        <v>756</v>
      </c>
      <c r="E151" s="111" t="s">
        <v>768</v>
      </c>
      <c r="F151" s="111" t="s">
        <v>745</v>
      </c>
      <c r="G151" s="111" t="s">
        <v>743</v>
      </c>
      <c r="H151" s="111" t="s">
        <v>769</v>
      </c>
    </row>
    <row r="152" spans="1:8" x14ac:dyDescent="0.25">
      <c r="A152" s="111" t="s">
        <v>280</v>
      </c>
      <c r="B152" s="111" t="s">
        <v>279</v>
      </c>
      <c r="C152" s="111" t="s">
        <v>736</v>
      </c>
      <c r="D152" s="111" t="s">
        <v>737</v>
      </c>
      <c r="E152" s="111" t="s">
        <v>738</v>
      </c>
      <c r="F152" s="111" t="s">
        <v>739</v>
      </c>
      <c r="G152" s="111" t="s">
        <v>740</v>
      </c>
      <c r="H152" s="111" t="s">
        <v>741</v>
      </c>
    </row>
    <row r="153" spans="1:8" x14ac:dyDescent="0.25">
      <c r="A153" s="111" t="s">
        <v>282</v>
      </c>
      <c r="B153" s="111" t="s">
        <v>281</v>
      </c>
      <c r="C153" s="111" t="s">
        <v>745</v>
      </c>
      <c r="D153" s="111" t="s">
        <v>737</v>
      </c>
      <c r="E153" s="111" t="s">
        <v>746</v>
      </c>
      <c r="F153" s="111" t="s">
        <v>745</v>
      </c>
      <c r="G153" s="111" t="s">
        <v>743</v>
      </c>
      <c r="H153" s="111" t="s">
        <v>773</v>
      </c>
    </row>
    <row r="154" spans="1:8" x14ac:dyDescent="0.25">
      <c r="A154" s="111" t="s">
        <v>284</v>
      </c>
      <c r="B154" s="111" t="s">
        <v>283</v>
      </c>
      <c r="C154" s="111" t="s">
        <v>745</v>
      </c>
      <c r="D154" s="111" t="s">
        <v>732</v>
      </c>
      <c r="E154" s="111" t="s">
        <v>768</v>
      </c>
      <c r="F154" s="111" t="s">
        <v>745</v>
      </c>
      <c r="G154" s="111" t="s">
        <v>743</v>
      </c>
      <c r="H154" s="111" t="s">
        <v>769</v>
      </c>
    </row>
    <row r="155" spans="1:8" x14ac:dyDescent="0.25">
      <c r="A155" s="111" t="s">
        <v>286</v>
      </c>
      <c r="B155" s="111" t="s">
        <v>285</v>
      </c>
      <c r="C155" s="111" t="s">
        <v>759</v>
      </c>
      <c r="D155" s="111" t="s">
        <v>749</v>
      </c>
      <c r="E155" s="111" t="s">
        <v>761</v>
      </c>
      <c r="F155" s="111" t="s">
        <v>759</v>
      </c>
      <c r="G155" s="111" t="s">
        <v>734</v>
      </c>
      <c r="H155" s="111" t="s">
        <v>771</v>
      </c>
    </row>
    <row r="156" spans="1:8" x14ac:dyDescent="0.25">
      <c r="A156" s="111" t="s">
        <v>288</v>
      </c>
      <c r="B156" s="111" t="s">
        <v>287</v>
      </c>
      <c r="C156" s="111" t="s">
        <v>736</v>
      </c>
      <c r="D156" s="111" t="s">
        <v>760</v>
      </c>
      <c r="E156" s="111" t="s">
        <v>738</v>
      </c>
      <c r="F156" s="111" t="s">
        <v>764</v>
      </c>
      <c r="G156" s="111" t="s">
        <v>740</v>
      </c>
      <c r="H156" s="111" t="s">
        <v>766</v>
      </c>
    </row>
    <row r="157" spans="1:8" x14ac:dyDescent="0.25">
      <c r="A157" s="111" t="s">
        <v>290</v>
      </c>
      <c r="B157" s="111" t="s">
        <v>289</v>
      </c>
      <c r="C157" s="111" t="s">
        <v>736</v>
      </c>
      <c r="D157" s="111" t="s">
        <v>760</v>
      </c>
      <c r="E157" s="111" t="s">
        <v>738</v>
      </c>
      <c r="F157" s="111" t="s">
        <v>764</v>
      </c>
      <c r="G157" s="111" t="s">
        <v>740</v>
      </c>
      <c r="H157" s="111" t="s">
        <v>741</v>
      </c>
    </row>
    <row r="158" spans="1:8" x14ac:dyDescent="0.25">
      <c r="A158" s="111" t="s">
        <v>292</v>
      </c>
      <c r="B158" s="111" t="s">
        <v>291</v>
      </c>
      <c r="C158" s="111" t="s">
        <v>759</v>
      </c>
      <c r="D158" s="111" t="s">
        <v>756</v>
      </c>
      <c r="E158" s="111" t="s">
        <v>778</v>
      </c>
      <c r="F158" s="111" t="s">
        <v>759</v>
      </c>
      <c r="G158" s="111" t="s">
        <v>762</v>
      </c>
      <c r="H158" s="111" t="s">
        <v>779</v>
      </c>
    </row>
    <row r="159" spans="1:8" x14ac:dyDescent="0.25">
      <c r="A159" s="111" t="s">
        <v>294</v>
      </c>
      <c r="B159" s="111" t="s">
        <v>293</v>
      </c>
      <c r="C159" s="111" t="s">
        <v>745</v>
      </c>
      <c r="D159" s="111" t="s">
        <v>732</v>
      </c>
      <c r="E159" s="111" t="s">
        <v>772</v>
      </c>
      <c r="F159" s="111" t="s">
        <v>745</v>
      </c>
      <c r="G159" s="111" t="s">
        <v>743</v>
      </c>
      <c r="H159" s="111" t="s">
        <v>773</v>
      </c>
    </row>
    <row r="160" spans="1:8" x14ac:dyDescent="0.25">
      <c r="A160" s="111" t="s">
        <v>296</v>
      </c>
      <c r="B160" s="111" t="s">
        <v>295</v>
      </c>
      <c r="C160" s="111" t="s">
        <v>745</v>
      </c>
      <c r="D160" s="111" t="s">
        <v>737</v>
      </c>
      <c r="E160" s="111" t="s">
        <v>746</v>
      </c>
      <c r="F160" s="111" t="s">
        <v>745</v>
      </c>
      <c r="G160" s="111" t="s">
        <v>743</v>
      </c>
      <c r="H160" s="111" t="s">
        <v>770</v>
      </c>
    </row>
    <row r="161" spans="1:8" x14ac:dyDescent="0.25">
      <c r="A161" s="111" t="s">
        <v>299</v>
      </c>
      <c r="B161" s="111" t="s">
        <v>298</v>
      </c>
      <c r="C161" s="111" t="s">
        <v>745</v>
      </c>
      <c r="D161" s="111" t="s">
        <v>732</v>
      </c>
      <c r="E161" s="111" t="s">
        <v>772</v>
      </c>
      <c r="F161" s="111" t="s">
        <v>745</v>
      </c>
      <c r="G161" s="111" t="s">
        <v>743</v>
      </c>
      <c r="H161" s="111" t="s">
        <v>773</v>
      </c>
    </row>
    <row r="162" spans="1:8" x14ac:dyDescent="0.25">
      <c r="A162" s="111" t="s">
        <v>301</v>
      </c>
      <c r="B162" s="111" t="s">
        <v>300</v>
      </c>
      <c r="C162" s="111" t="s">
        <v>736</v>
      </c>
      <c r="D162" s="111" t="s">
        <v>760</v>
      </c>
      <c r="E162" s="111" t="s">
        <v>738</v>
      </c>
      <c r="F162" s="111" t="s">
        <v>764</v>
      </c>
      <c r="G162" s="111" t="s">
        <v>740</v>
      </c>
      <c r="H162" s="111" t="s">
        <v>741</v>
      </c>
    </row>
    <row r="163" spans="1:8" x14ac:dyDescent="0.25">
      <c r="A163" s="111" t="s">
        <v>303</v>
      </c>
      <c r="B163" s="111" t="s">
        <v>302</v>
      </c>
      <c r="C163" s="111" t="s">
        <v>731</v>
      </c>
      <c r="D163" s="111" t="s">
        <v>756</v>
      </c>
      <c r="E163" s="111" t="s">
        <v>761</v>
      </c>
      <c r="F163" s="111" t="s">
        <v>731</v>
      </c>
      <c r="G163" s="111" t="s">
        <v>734</v>
      </c>
      <c r="H163" s="111" t="s">
        <v>735</v>
      </c>
    </row>
    <row r="164" spans="1:8" x14ac:dyDescent="0.25">
      <c r="A164" s="111" t="s">
        <v>305</v>
      </c>
      <c r="B164" s="111" t="s">
        <v>304</v>
      </c>
      <c r="C164" s="111" t="s">
        <v>745</v>
      </c>
      <c r="D164" s="111" t="s">
        <v>756</v>
      </c>
      <c r="E164" s="111" t="s">
        <v>772</v>
      </c>
      <c r="F164" s="111" t="s">
        <v>745</v>
      </c>
      <c r="G164" s="111" t="s">
        <v>743</v>
      </c>
      <c r="H164" s="111" t="s">
        <v>744</v>
      </c>
    </row>
    <row r="165" spans="1:8" x14ac:dyDescent="0.25">
      <c r="A165" s="111" t="s">
        <v>307</v>
      </c>
      <c r="B165" s="111" t="s">
        <v>306</v>
      </c>
      <c r="C165" s="111" t="s">
        <v>748</v>
      </c>
      <c r="D165" s="111" t="s">
        <v>737</v>
      </c>
      <c r="E165" s="111" t="s">
        <v>750</v>
      </c>
      <c r="F165" s="111" t="s">
        <v>754</v>
      </c>
      <c r="G165" s="111" t="s">
        <v>752</v>
      </c>
      <c r="H165" s="111" t="s">
        <v>755</v>
      </c>
    </row>
    <row r="166" spans="1:8" x14ac:dyDescent="0.25">
      <c r="A166" s="111" t="s">
        <v>309</v>
      </c>
      <c r="B166" s="111" t="s">
        <v>308</v>
      </c>
      <c r="C166" s="111" t="s">
        <v>745</v>
      </c>
      <c r="D166" s="111" t="s">
        <v>756</v>
      </c>
      <c r="E166" s="111" t="s">
        <v>746</v>
      </c>
      <c r="F166" s="111" t="s">
        <v>745</v>
      </c>
      <c r="G166" s="111" t="s">
        <v>743</v>
      </c>
      <c r="H166" s="111" t="s">
        <v>770</v>
      </c>
    </row>
    <row r="167" spans="1:8" x14ac:dyDescent="0.25">
      <c r="A167" s="111" t="s">
        <v>311</v>
      </c>
      <c r="B167" s="111" t="s">
        <v>310</v>
      </c>
      <c r="C167" s="111" t="s">
        <v>736</v>
      </c>
      <c r="D167" s="111" t="s">
        <v>760</v>
      </c>
      <c r="E167" s="111" t="s">
        <v>738</v>
      </c>
      <c r="F167" s="111" t="s">
        <v>764</v>
      </c>
      <c r="G167" s="111" t="s">
        <v>740</v>
      </c>
      <c r="H167" s="111" t="s">
        <v>777</v>
      </c>
    </row>
    <row r="168" spans="1:8" x14ac:dyDescent="0.25">
      <c r="A168" s="111" t="s">
        <v>313</v>
      </c>
      <c r="B168" s="111" t="s">
        <v>312</v>
      </c>
      <c r="C168" s="111" t="s">
        <v>736</v>
      </c>
      <c r="D168" s="111" t="s">
        <v>760</v>
      </c>
      <c r="E168" s="111" t="s">
        <v>738</v>
      </c>
      <c r="F168" s="111" t="s">
        <v>780</v>
      </c>
      <c r="G168" s="111" t="s">
        <v>740</v>
      </c>
      <c r="H168" s="111" t="s">
        <v>765</v>
      </c>
    </row>
    <row r="169" spans="1:8" x14ac:dyDescent="0.25">
      <c r="A169" s="111" t="s">
        <v>315</v>
      </c>
      <c r="B169" s="111" t="s">
        <v>314</v>
      </c>
      <c r="C169" s="111" t="s">
        <v>742</v>
      </c>
      <c r="D169" s="111" t="s">
        <v>756</v>
      </c>
      <c r="E169" s="111" t="s">
        <v>733</v>
      </c>
      <c r="F169" s="111" t="s">
        <v>742</v>
      </c>
      <c r="G169" s="111" t="s">
        <v>734</v>
      </c>
      <c r="H169" s="111" t="s">
        <v>758</v>
      </c>
    </row>
    <row r="170" spans="1:8" x14ac:dyDescent="0.25">
      <c r="A170" s="111" t="s">
        <v>317</v>
      </c>
      <c r="B170" s="111" t="s">
        <v>316</v>
      </c>
      <c r="C170" s="111" t="s">
        <v>736</v>
      </c>
      <c r="D170" s="111" t="s">
        <v>732</v>
      </c>
      <c r="E170" s="111" t="s">
        <v>757</v>
      </c>
      <c r="F170" s="111" t="s">
        <v>781</v>
      </c>
      <c r="G170" s="111" t="s">
        <v>734</v>
      </c>
      <c r="H170" s="111" t="s">
        <v>781</v>
      </c>
    </row>
    <row r="171" spans="1:8" x14ac:dyDescent="0.25">
      <c r="A171" s="111" t="s">
        <v>887</v>
      </c>
      <c r="B171" s="111" t="s">
        <v>318</v>
      </c>
      <c r="C171" s="111" t="s">
        <v>745</v>
      </c>
      <c r="D171" s="111" t="s">
        <v>732</v>
      </c>
      <c r="E171" s="111" t="s">
        <v>746</v>
      </c>
      <c r="F171" s="111" t="s">
        <v>745</v>
      </c>
      <c r="G171" s="111" t="s">
        <v>743</v>
      </c>
      <c r="H171" s="111" t="s">
        <v>773</v>
      </c>
    </row>
    <row r="172" spans="1:8" x14ac:dyDescent="0.25">
      <c r="A172" s="111" t="s">
        <v>320</v>
      </c>
      <c r="B172" s="111" t="s">
        <v>319</v>
      </c>
      <c r="C172" s="111" t="s">
        <v>759</v>
      </c>
      <c r="D172" s="111" t="s">
        <v>737</v>
      </c>
      <c r="E172" s="111" t="s">
        <v>761</v>
      </c>
      <c r="F172" s="111" t="s">
        <v>759</v>
      </c>
      <c r="G172" s="111" t="s">
        <v>734</v>
      </c>
      <c r="H172" s="111" t="s">
        <v>771</v>
      </c>
    </row>
    <row r="173" spans="1:8" x14ac:dyDescent="0.25">
      <c r="A173" s="111" t="s">
        <v>373</v>
      </c>
      <c r="B173" s="111" t="s">
        <v>91</v>
      </c>
      <c r="C173" s="111" t="s">
        <v>759</v>
      </c>
      <c r="D173" s="111" t="s">
        <v>756</v>
      </c>
      <c r="E173" s="111" t="s">
        <v>761</v>
      </c>
      <c r="F173" s="111" t="s">
        <v>759</v>
      </c>
      <c r="G173" s="111" t="s">
        <v>734</v>
      </c>
      <c r="H173" s="111" t="s">
        <v>771</v>
      </c>
    </row>
    <row r="174" spans="1:8" x14ac:dyDescent="0.25">
      <c r="A174" s="111" t="s">
        <v>322</v>
      </c>
      <c r="B174" s="111" t="s">
        <v>321</v>
      </c>
      <c r="C174" s="111" t="s">
        <v>745</v>
      </c>
      <c r="D174" s="111" t="s">
        <v>732</v>
      </c>
      <c r="E174" s="111" t="s">
        <v>768</v>
      </c>
      <c r="F174" s="111" t="s">
        <v>745</v>
      </c>
      <c r="G174" s="111" t="s">
        <v>743</v>
      </c>
      <c r="H174" s="111" t="s">
        <v>769</v>
      </c>
    </row>
    <row r="175" spans="1:8" x14ac:dyDescent="0.25">
      <c r="A175" s="111" t="s">
        <v>324</v>
      </c>
      <c r="B175" s="111" t="s">
        <v>323</v>
      </c>
      <c r="C175" s="111" t="s">
        <v>759</v>
      </c>
      <c r="D175" s="111" t="s">
        <v>737</v>
      </c>
      <c r="E175" s="111" t="s">
        <v>778</v>
      </c>
      <c r="F175" s="111" t="s">
        <v>759</v>
      </c>
      <c r="G175" s="111" t="s">
        <v>762</v>
      </c>
      <c r="H175" s="111" t="s">
        <v>784</v>
      </c>
    </row>
    <row r="176" spans="1:8" x14ac:dyDescent="0.25">
      <c r="A176" s="111" t="s">
        <v>326</v>
      </c>
      <c r="B176" s="111" t="s">
        <v>325</v>
      </c>
      <c r="C176" s="111" t="s">
        <v>748</v>
      </c>
      <c r="D176" s="111" t="s">
        <v>749</v>
      </c>
      <c r="E176" s="111" t="s">
        <v>750</v>
      </c>
      <c r="F176" s="111" t="s">
        <v>751</v>
      </c>
      <c r="G176" s="111" t="s">
        <v>752</v>
      </c>
      <c r="H176" s="111" t="s">
        <v>753</v>
      </c>
    </row>
    <row r="177" spans="1:8" x14ac:dyDescent="0.25">
      <c r="A177" s="111" t="s">
        <v>328</v>
      </c>
      <c r="B177" s="111" t="s">
        <v>327</v>
      </c>
      <c r="C177" s="111" t="s">
        <v>742</v>
      </c>
      <c r="D177" s="111" t="s">
        <v>737</v>
      </c>
      <c r="E177" s="111" t="s">
        <v>733</v>
      </c>
      <c r="F177" s="111" t="s">
        <v>742</v>
      </c>
      <c r="G177" s="111" t="s">
        <v>743</v>
      </c>
      <c r="H177" s="111" t="s">
        <v>744</v>
      </c>
    </row>
    <row r="178" spans="1:8" x14ac:dyDescent="0.25">
      <c r="A178" s="111" t="s">
        <v>330</v>
      </c>
      <c r="B178" s="111" t="s">
        <v>329</v>
      </c>
      <c r="C178" s="111" t="s">
        <v>736</v>
      </c>
      <c r="D178" s="111" t="s">
        <v>737</v>
      </c>
      <c r="E178" s="111" t="s">
        <v>733</v>
      </c>
      <c r="F178" s="111" t="s">
        <v>739</v>
      </c>
      <c r="G178" s="111" t="s">
        <v>734</v>
      </c>
      <c r="H178" s="111" t="s">
        <v>758</v>
      </c>
    </row>
    <row r="179" spans="1:8" x14ac:dyDescent="0.25">
      <c r="A179" s="111" t="s">
        <v>332</v>
      </c>
      <c r="B179" s="111" t="s">
        <v>331</v>
      </c>
      <c r="C179" s="111" t="s">
        <v>736</v>
      </c>
      <c r="D179" s="111" t="s">
        <v>737</v>
      </c>
      <c r="E179" s="111" t="s">
        <v>757</v>
      </c>
      <c r="F179" s="111" t="s">
        <v>781</v>
      </c>
      <c r="G179" s="111" t="s">
        <v>734</v>
      </c>
      <c r="H179" s="111" t="s">
        <v>781</v>
      </c>
    </row>
    <row r="180" spans="1:8" x14ac:dyDescent="0.25">
      <c r="A180" s="111" t="s">
        <v>334</v>
      </c>
      <c r="B180" s="111" t="s">
        <v>333</v>
      </c>
      <c r="C180" s="111" t="s">
        <v>759</v>
      </c>
      <c r="D180" s="111" t="s">
        <v>737</v>
      </c>
      <c r="E180" s="111" t="s">
        <v>778</v>
      </c>
      <c r="F180" s="111" t="s">
        <v>759</v>
      </c>
      <c r="G180" s="111" t="s">
        <v>762</v>
      </c>
      <c r="H180" s="111" t="s">
        <v>784</v>
      </c>
    </row>
    <row r="181" spans="1:8" x14ac:dyDescent="0.25">
      <c r="A181" s="111" t="s">
        <v>336</v>
      </c>
      <c r="B181" s="111" t="s">
        <v>335</v>
      </c>
      <c r="C181" s="111" t="s">
        <v>745</v>
      </c>
      <c r="D181" s="111" t="s">
        <v>732</v>
      </c>
      <c r="E181" s="111" t="s">
        <v>772</v>
      </c>
      <c r="F181" s="111" t="s">
        <v>745</v>
      </c>
      <c r="G181" s="111" t="s">
        <v>743</v>
      </c>
      <c r="H181" s="111" t="s">
        <v>773</v>
      </c>
    </row>
    <row r="182" spans="1:8" x14ac:dyDescent="0.25">
      <c r="A182" s="111" t="s">
        <v>338</v>
      </c>
      <c r="B182" s="111" t="s">
        <v>337</v>
      </c>
      <c r="C182" s="111" t="s">
        <v>736</v>
      </c>
      <c r="D182" s="111" t="s">
        <v>756</v>
      </c>
      <c r="E182" s="111" t="s">
        <v>738</v>
      </c>
      <c r="F182" s="111" t="s">
        <v>739</v>
      </c>
      <c r="G182" s="111" t="s">
        <v>740</v>
      </c>
      <c r="H182" s="111" t="s">
        <v>766</v>
      </c>
    </row>
    <row r="183" spans="1:8" x14ac:dyDescent="0.25">
      <c r="A183" s="111" t="s">
        <v>340</v>
      </c>
      <c r="B183" s="111" t="s">
        <v>339</v>
      </c>
      <c r="C183" s="111" t="s">
        <v>742</v>
      </c>
      <c r="D183" s="111" t="s">
        <v>749</v>
      </c>
      <c r="E183" s="111" t="s">
        <v>733</v>
      </c>
      <c r="F183" s="111" t="s">
        <v>742</v>
      </c>
      <c r="G183" s="111" t="s">
        <v>734</v>
      </c>
      <c r="H183" s="111" t="s">
        <v>758</v>
      </c>
    </row>
    <row r="184" spans="1:8" x14ac:dyDescent="0.25">
      <c r="A184" s="111" t="s">
        <v>888</v>
      </c>
      <c r="B184" s="111" t="s">
        <v>341</v>
      </c>
      <c r="C184" s="111" t="s">
        <v>736</v>
      </c>
      <c r="D184" s="111" t="s">
        <v>760</v>
      </c>
      <c r="E184" s="111" t="s">
        <v>738</v>
      </c>
      <c r="F184" s="111" t="s">
        <v>764</v>
      </c>
      <c r="G184" s="111" t="s">
        <v>740</v>
      </c>
      <c r="H184" s="111" t="s">
        <v>777</v>
      </c>
    </row>
    <row r="185" spans="1:8" x14ac:dyDescent="0.25">
      <c r="A185" s="111" t="s">
        <v>343</v>
      </c>
      <c r="B185" s="111" t="s">
        <v>342</v>
      </c>
      <c r="C185" s="111" t="s">
        <v>774</v>
      </c>
      <c r="D185" s="111" t="s">
        <v>760</v>
      </c>
      <c r="E185" s="111" t="s">
        <v>738</v>
      </c>
      <c r="F185" s="111" t="s">
        <v>774</v>
      </c>
      <c r="G185" s="111" t="s">
        <v>752</v>
      </c>
      <c r="H185" s="111" t="s">
        <v>775</v>
      </c>
    </row>
    <row r="186" spans="1:8" x14ac:dyDescent="0.25">
      <c r="A186" s="111" t="s">
        <v>345</v>
      </c>
      <c r="B186" s="111" t="s">
        <v>344</v>
      </c>
      <c r="C186" s="111" t="s">
        <v>748</v>
      </c>
      <c r="D186" s="111" t="s">
        <v>749</v>
      </c>
      <c r="E186" s="111" t="s">
        <v>750</v>
      </c>
      <c r="F186" s="111" t="s">
        <v>754</v>
      </c>
      <c r="G186" s="111" t="s">
        <v>752</v>
      </c>
      <c r="H186" s="111" t="s">
        <v>755</v>
      </c>
    </row>
    <row r="187" spans="1:8" x14ac:dyDescent="0.25">
      <c r="A187" s="111" t="s">
        <v>347</v>
      </c>
      <c r="B187" s="111" t="s">
        <v>346</v>
      </c>
      <c r="C187" s="111" t="s">
        <v>736</v>
      </c>
      <c r="D187" s="111" t="s">
        <v>756</v>
      </c>
      <c r="E187" s="111" t="s">
        <v>757</v>
      </c>
      <c r="F187" s="111" t="s">
        <v>781</v>
      </c>
      <c r="G187" s="111" t="s">
        <v>734</v>
      </c>
      <c r="H187" s="111" t="s">
        <v>781</v>
      </c>
    </row>
    <row r="188" spans="1:8" x14ac:dyDescent="0.25">
      <c r="A188" s="111" t="s">
        <v>349</v>
      </c>
      <c r="B188" s="111" t="s">
        <v>348</v>
      </c>
      <c r="C188" s="111" t="s">
        <v>759</v>
      </c>
      <c r="D188" s="111" t="s">
        <v>756</v>
      </c>
      <c r="E188" s="111" t="s">
        <v>778</v>
      </c>
      <c r="F188" s="111" t="s">
        <v>759</v>
      </c>
      <c r="G188" s="111" t="s">
        <v>762</v>
      </c>
      <c r="H188" s="111" t="s">
        <v>779</v>
      </c>
    </row>
    <row r="189" spans="1:8" x14ac:dyDescent="0.25">
      <c r="A189" s="111" t="s">
        <v>889</v>
      </c>
      <c r="B189" s="111" t="s">
        <v>350</v>
      </c>
      <c r="C189" s="111" t="s">
        <v>748</v>
      </c>
      <c r="D189" s="111" t="s">
        <v>737</v>
      </c>
      <c r="E189" s="111" t="s">
        <v>750</v>
      </c>
      <c r="F189" s="111" t="s">
        <v>754</v>
      </c>
      <c r="G189" s="111" t="s">
        <v>752</v>
      </c>
      <c r="H189" s="111" t="s">
        <v>755</v>
      </c>
    </row>
    <row r="190" spans="1:8" x14ac:dyDescent="0.25">
      <c r="A190" s="111" t="s">
        <v>375</v>
      </c>
      <c r="B190" s="111" t="s">
        <v>351</v>
      </c>
      <c r="C190" s="111" t="s">
        <v>759</v>
      </c>
      <c r="D190" s="111" t="s">
        <v>756</v>
      </c>
      <c r="E190" s="111" t="s">
        <v>761</v>
      </c>
      <c r="F190" s="111" t="s">
        <v>759</v>
      </c>
      <c r="G190" s="111" t="s">
        <v>734</v>
      </c>
      <c r="H190" s="111" t="s">
        <v>771</v>
      </c>
    </row>
    <row r="191" spans="1:8" x14ac:dyDescent="0.25">
      <c r="A191" s="111" t="s">
        <v>353</v>
      </c>
      <c r="B191" s="111" t="s">
        <v>352</v>
      </c>
      <c r="C191" s="111" t="s">
        <v>742</v>
      </c>
      <c r="D191" s="111" t="s">
        <v>756</v>
      </c>
      <c r="E191" s="111" t="s">
        <v>733</v>
      </c>
      <c r="F191" s="111" t="s">
        <v>742</v>
      </c>
      <c r="G191" s="111" t="s">
        <v>734</v>
      </c>
      <c r="H191" s="111" t="s">
        <v>758</v>
      </c>
    </row>
    <row r="192" spans="1:8" x14ac:dyDescent="0.25">
      <c r="A192" s="111" t="s">
        <v>355</v>
      </c>
      <c r="B192" s="111" t="s">
        <v>354</v>
      </c>
      <c r="C192" s="111" t="s">
        <v>745</v>
      </c>
      <c r="D192" s="111" t="s">
        <v>756</v>
      </c>
      <c r="E192" s="111" t="s">
        <v>746</v>
      </c>
      <c r="F192" s="111" t="s">
        <v>745</v>
      </c>
      <c r="G192" s="111" t="s">
        <v>743</v>
      </c>
      <c r="H192" s="111" t="s">
        <v>773</v>
      </c>
    </row>
    <row r="193" spans="1:8" x14ac:dyDescent="0.25">
      <c r="A193" s="111" t="s">
        <v>357</v>
      </c>
      <c r="B193" s="111" t="s">
        <v>356</v>
      </c>
      <c r="C193" s="111" t="s">
        <v>745</v>
      </c>
      <c r="D193" s="111" t="s">
        <v>732</v>
      </c>
      <c r="E193" s="111" t="s">
        <v>746</v>
      </c>
      <c r="F193" s="111" t="s">
        <v>745</v>
      </c>
      <c r="G193" s="111" t="s">
        <v>743</v>
      </c>
      <c r="H193" s="111" t="s">
        <v>773</v>
      </c>
    </row>
  </sheetData>
  <sortState ref="A3:H193">
    <sortCondition ref="A3:A193"/>
  </sortState>
  <mergeCells count="1">
    <mergeCell ref="A1:H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Home</vt:lpstr>
      <vt:lpstr>Table of Contents</vt:lpstr>
      <vt:lpstr>INFORM 2016 (a-z)</vt:lpstr>
      <vt:lpstr>Hazard &amp; Exposure</vt:lpstr>
      <vt:lpstr>Vulnerability</vt:lpstr>
      <vt:lpstr>Lack of Coping Capacity</vt:lpstr>
      <vt:lpstr>Indicator Data</vt:lpstr>
      <vt:lpstr>Indicator Metadata</vt:lpstr>
      <vt:lpstr>Regions</vt:lpstr>
      <vt:lpstr>'Indicator Metadata'!_2012.06.11___GFM_Indicator_List</vt:lpstr>
      <vt:lpstr>'INFORM 2016 (a-z)'!Print_Area</vt:lpstr>
      <vt:lpstr>'INFORM 2016 (a-z)'!Print_Titles</vt:lpstr>
    </vt:vector>
  </TitlesOfParts>
  <Company>JRC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Luca Vernaccini</cp:lastModifiedBy>
  <cp:lastPrinted>2013-10-11T13:18:42Z</cp:lastPrinted>
  <dcterms:created xsi:type="dcterms:W3CDTF">2013-01-24T09:37:59Z</dcterms:created>
  <dcterms:modified xsi:type="dcterms:W3CDTF">2016-01-14T10:29:20Z</dcterms:modified>
</cp:coreProperties>
</file>