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Projects\DG_2013_INFORM\INFORM\Subnational models\Regional\LAC\Output\Version 2019\"/>
    </mc:Choice>
  </mc:AlternateContent>
  <bookViews>
    <workbookView xWindow="0" yWindow="0" windowWidth="20490" windowHeight="7155" tabRatio="821"/>
  </bookViews>
  <sheets>
    <sheet name="Home" sheetId="73" r:id="rId1"/>
    <sheet name="Table of Contents" sheetId="72" r:id="rId2"/>
    <sheet name="INFORM-LAC 2019" sheetId="5" r:id="rId3"/>
    <sheet name="Hazard &amp; Exposure" sheetId="75" r:id="rId4"/>
    <sheet name="Vulnerability" sheetId="3" r:id="rId5"/>
    <sheet name="Lack of Coping Capacity" sheetId="4" r:id="rId6"/>
    <sheet name="Indicator Data" sheetId="74" r:id="rId7"/>
    <sheet name="Indicator Date" sheetId="78" r:id="rId8"/>
    <sheet name="Indicator Source" sheetId="80" r:id="rId9"/>
    <sheet name="Indicator Date hidden" sheetId="85" state="hidden" r:id="rId10"/>
    <sheet name="Indicator Date hidden2" sheetId="86" state="hidden" r:id="rId11"/>
    <sheet name="Indicator Data imputation" sheetId="79" r:id="rId12"/>
    <sheet name="Imputed and missing data hidden" sheetId="87" state="hidden" r:id="rId13"/>
    <sheet name="Missing component hidden" sheetId="89" state="hidden" r:id="rId14"/>
    <sheet name="Lack of Reliability Index" sheetId="88" r:id="rId15"/>
    <sheet name="Global Indicator Metadata" sheetId="76" r:id="rId16"/>
    <sheet name="LAC Indicator Metadata" sheetId="84" r:id="rId17"/>
    <sheet name="Regions" sheetId="77" r:id="rId18"/>
  </sheets>
  <definedNames>
    <definedName name="_2012.06.11___GFM_Indicator_List" localSheetId="15">'Global Indicator Metadata'!$G$24:$M$51</definedName>
    <definedName name="_xlnm._FilterDatabase" localSheetId="3" hidden="1">'Hazard &amp; Exposure'!$A$2:$BW$37</definedName>
    <definedName name="_xlnm._FilterDatabase" localSheetId="6" hidden="1">'Indicator Data'!$A$4:$CH$37</definedName>
    <definedName name="_xlnm._FilterDatabase" localSheetId="7" hidden="1">'Indicator Date'!$A$3:$CH$36</definedName>
    <definedName name="_xlnm._FilterDatabase" localSheetId="2" hidden="1">'INFORM-LAC 2019'!$A$3:$AU$3</definedName>
    <definedName name="_xlnm._FilterDatabase" localSheetId="16" hidden="1">'LAC Indicator Metadata'!$A$2:$M$41</definedName>
    <definedName name="_xlnm._FilterDatabase" localSheetId="14" hidden="1">'Lack of Reliability Index'!$A$2:$N$2</definedName>
    <definedName name="_xlnm._FilterDatabase" localSheetId="17" hidden="1">Regions!$A$2:$I$35</definedName>
    <definedName name="_xlnm._FilterDatabase" localSheetId="4" hidden="1">Vulnerability!$A$2:$AX$35</definedName>
    <definedName name="_Key1" localSheetId="3" hidden="1">#REF!</definedName>
    <definedName name="_Key1" localSheetId="12" hidden="1">#REF!</definedName>
    <definedName name="_Key1" localSheetId="11" hidden="1">#REF!</definedName>
    <definedName name="_Key1" localSheetId="7" hidden="1">#REF!</definedName>
    <definedName name="_Key1" localSheetId="9" hidden="1">#REF!</definedName>
    <definedName name="_Key1" localSheetId="10" hidden="1">#REF!</definedName>
    <definedName name="_Key1" localSheetId="8" hidden="1">#REF!</definedName>
    <definedName name="_Key1" localSheetId="14" hidden="1">#REF!</definedName>
    <definedName name="_Key1" hidden="1">#REF!</definedName>
    <definedName name="_Order1" hidden="1">255</definedName>
    <definedName name="_Sort" localSheetId="3" hidden="1">#REF!</definedName>
    <definedName name="_Sort" localSheetId="12" hidden="1">#REF!</definedName>
    <definedName name="_Sort" localSheetId="11" hidden="1">#REF!</definedName>
    <definedName name="_Sort" localSheetId="7" hidden="1">#REF!</definedName>
    <definedName name="_Sort" localSheetId="9" hidden="1">#REF!</definedName>
    <definedName name="_Sort" localSheetId="10" hidden="1">#REF!</definedName>
    <definedName name="_Sort" localSheetId="8" hidden="1">#REF!</definedName>
    <definedName name="_Sort" localSheetId="14" hidden="1">#REF!</definedName>
    <definedName name="_Sort" hidden="1">#REF!</definedName>
    <definedName name="aa" localSheetId="12" hidden="1">#REF!</definedName>
    <definedName name="aa" localSheetId="9" hidden="1">#REF!</definedName>
    <definedName name="aa" localSheetId="10" hidden="1">#REF!</definedName>
    <definedName name="aa" localSheetId="14" hidden="1">#REF!</definedName>
    <definedName name="aa" hidden="1">#REF!</definedName>
    <definedName name="_xlnm.Print_Area" localSheetId="6">'Indicator Data'!$C$2:$CG$37</definedName>
    <definedName name="_xlnm.Print_Area" localSheetId="7">'Indicator Date'!$C$2:$CG$36</definedName>
    <definedName name="_xlnm.Print_Area" localSheetId="8">'Indicator Source'!$C$2:$CG$37</definedName>
    <definedName name="_xlnm.Print_Titles" localSheetId="6">'Indicator Data'!$C:$C,'Indicator Data'!$2:$4</definedName>
    <definedName name="_xlnm.Print_Titles" localSheetId="7">'Indicator Date'!$C:$C,'Indicator Date'!$2:$3</definedName>
    <definedName name="_xlnm.Print_Titles" localSheetId="8">'Indicator Source'!$C:$C,'Indicator Source'!$2:$3</definedName>
    <definedName name="_xlnm.Print_Titles" localSheetId="2">'INFORM-LAC 2019'!$C:$C,'INFORM-LAC 2019'!$2:$2</definedName>
  </definedNames>
  <calcPr calcId="162913"/>
</workbook>
</file>

<file path=xl/calcChain.xml><?xml version="1.0" encoding="utf-8"?>
<calcChain xmlns="http://schemas.openxmlformats.org/spreadsheetml/2006/main">
  <c r="E3" i="79" l="1"/>
  <c r="F3" i="79"/>
  <c r="G3" i="79"/>
  <c r="H3" i="79"/>
  <c r="I3" i="79"/>
  <c r="J3" i="79"/>
  <c r="K3" i="79"/>
  <c r="L3" i="79"/>
  <c r="M3" i="79"/>
  <c r="N3" i="79"/>
  <c r="O3" i="79"/>
  <c r="P3" i="79"/>
  <c r="Q3" i="79"/>
  <c r="R3" i="79"/>
  <c r="S3" i="79"/>
  <c r="T3" i="79"/>
  <c r="U3" i="79"/>
  <c r="V3" i="79"/>
  <c r="W3" i="79"/>
  <c r="X3" i="79"/>
  <c r="Y3" i="79"/>
  <c r="Z3" i="79"/>
  <c r="AA3" i="79"/>
  <c r="AB3" i="79"/>
  <c r="AC3" i="79"/>
  <c r="AD3" i="79"/>
  <c r="AE3" i="79"/>
  <c r="AF3" i="79"/>
  <c r="AG3" i="79"/>
  <c r="AH3" i="79"/>
  <c r="AI3" i="79"/>
  <c r="AJ3" i="79"/>
  <c r="AK3" i="79"/>
  <c r="AL3" i="79"/>
  <c r="AM3" i="79"/>
  <c r="AN3" i="79"/>
  <c r="AO3" i="79"/>
  <c r="AP3" i="79"/>
  <c r="AQ3" i="79"/>
  <c r="AR3" i="79"/>
  <c r="AS3" i="79"/>
  <c r="AT3" i="79"/>
  <c r="AU3" i="79"/>
  <c r="AV3" i="79"/>
  <c r="AW3" i="79"/>
  <c r="AX3" i="79"/>
  <c r="AY3" i="79"/>
  <c r="AZ3" i="79"/>
  <c r="BA3" i="79"/>
  <c r="BB3" i="79"/>
  <c r="BC3" i="79"/>
  <c r="BD3" i="79"/>
  <c r="BE3" i="79"/>
  <c r="BF3" i="79"/>
  <c r="BG3" i="79"/>
  <c r="BH3" i="79"/>
  <c r="BI3" i="79"/>
  <c r="BJ3" i="79"/>
  <c r="BK3" i="79"/>
  <c r="BL3" i="79"/>
  <c r="BM3" i="79"/>
  <c r="BN3" i="79"/>
  <c r="BO3" i="79"/>
  <c r="BP3" i="79"/>
  <c r="BQ3" i="79"/>
  <c r="BR3" i="79"/>
  <c r="BS3" i="79"/>
  <c r="BT3" i="79"/>
  <c r="BU3" i="79"/>
  <c r="BV3" i="79"/>
  <c r="BW3" i="79"/>
  <c r="BX3" i="79"/>
  <c r="BY3" i="79"/>
  <c r="BZ3" i="79"/>
  <c r="CA3" i="79"/>
  <c r="CB3" i="79"/>
  <c r="CC3" i="79"/>
  <c r="CD3" i="79"/>
  <c r="CE3" i="79"/>
  <c r="CF3" i="79"/>
  <c r="CG3" i="79"/>
  <c r="D3" i="79"/>
  <c r="AY4" i="85"/>
  <c r="AY5" i="85"/>
  <c r="AY6" i="85"/>
  <c r="AY7" i="85"/>
  <c r="AY8" i="85"/>
  <c r="AY9" i="85"/>
  <c r="AY10" i="85"/>
  <c r="AY11" i="85"/>
  <c r="AY12" i="85"/>
  <c r="AY13" i="85"/>
  <c r="AY14" i="85"/>
  <c r="AY15" i="85"/>
  <c r="AY16" i="85"/>
  <c r="AY17" i="85"/>
  <c r="AY18" i="85"/>
  <c r="AY19" i="85"/>
  <c r="AY20" i="85"/>
  <c r="AY21" i="85"/>
  <c r="AY22" i="85"/>
  <c r="AY23" i="85"/>
  <c r="AY24" i="85"/>
  <c r="AY25" i="85"/>
  <c r="AY26" i="85"/>
  <c r="AY27" i="85"/>
  <c r="AY28" i="85"/>
  <c r="AY29" i="85"/>
  <c r="AY30" i="85"/>
  <c r="AY31" i="85"/>
  <c r="AY32" i="85"/>
  <c r="AY33" i="85"/>
  <c r="AY34" i="85"/>
  <c r="AY35" i="85"/>
  <c r="AY36" i="85"/>
  <c r="AZ4" i="85"/>
  <c r="AZ5" i="85"/>
  <c r="AZ6" i="85"/>
  <c r="AZ7" i="85"/>
  <c r="AZ8" i="85"/>
  <c r="AZ9" i="85"/>
  <c r="AZ10" i="85"/>
  <c r="AZ11" i="85"/>
  <c r="AZ12" i="85"/>
  <c r="AZ13" i="85"/>
  <c r="AZ14" i="85"/>
  <c r="AZ15" i="85"/>
  <c r="AZ16" i="85"/>
  <c r="AZ17" i="85"/>
  <c r="AZ18" i="85"/>
  <c r="AZ19" i="85"/>
  <c r="AZ20" i="85"/>
  <c r="AZ21" i="85"/>
  <c r="AZ22" i="85"/>
  <c r="AZ23" i="85"/>
  <c r="AZ24" i="85"/>
  <c r="AZ25" i="85"/>
  <c r="AZ26" i="85"/>
  <c r="AZ27" i="85"/>
  <c r="AZ28" i="85"/>
  <c r="AZ29" i="85"/>
  <c r="AZ30" i="85"/>
  <c r="AZ31" i="85"/>
  <c r="AZ32" i="85"/>
  <c r="AZ33" i="85"/>
  <c r="AZ34" i="85"/>
  <c r="AZ35" i="85"/>
  <c r="AZ36" i="85"/>
  <c r="CG3" i="86" l="1"/>
  <c r="CF3" i="86"/>
  <c r="CE3" i="86"/>
  <c r="CD3" i="86"/>
  <c r="CC3" i="86"/>
  <c r="CB3" i="86"/>
  <c r="CA3" i="86"/>
  <c r="BZ3" i="86"/>
  <c r="BY3" i="86"/>
  <c r="BX3" i="86"/>
  <c r="BW3" i="86"/>
  <c r="BV3" i="86"/>
  <c r="BU3" i="86"/>
  <c r="BT3" i="86"/>
  <c r="BS3" i="86"/>
  <c r="BR3" i="86"/>
  <c r="BQ3" i="86"/>
  <c r="BP3" i="86"/>
  <c r="BO3" i="86"/>
  <c r="BN3" i="86"/>
  <c r="BM3" i="86"/>
  <c r="BL3" i="86"/>
  <c r="BK3" i="86"/>
  <c r="BJ3" i="86"/>
  <c r="BI3" i="86"/>
  <c r="BH3" i="86"/>
  <c r="BG3" i="86"/>
  <c r="BF3" i="86"/>
  <c r="BE3" i="86"/>
  <c r="BD3" i="86"/>
  <c r="BC3" i="86"/>
  <c r="BB3" i="86"/>
  <c r="BA3" i="86"/>
  <c r="AZ3" i="86"/>
  <c r="AY3" i="86"/>
  <c r="AX3" i="86"/>
  <c r="AW3" i="86"/>
  <c r="AV3" i="86"/>
  <c r="AU3" i="86"/>
  <c r="AT3" i="86"/>
  <c r="AS3" i="86"/>
  <c r="AR3" i="86"/>
  <c r="AQ3" i="86"/>
  <c r="AP3" i="86"/>
  <c r="AO3" i="86"/>
  <c r="AN3" i="86"/>
  <c r="AM3" i="86"/>
  <c r="AL3" i="86"/>
  <c r="AK3" i="86"/>
  <c r="AJ3" i="86"/>
  <c r="AI3" i="86"/>
  <c r="AH3" i="86"/>
  <c r="AG3" i="86"/>
  <c r="AF3" i="86"/>
  <c r="AE3" i="86"/>
  <c r="AD3" i="86"/>
  <c r="AC3" i="86"/>
  <c r="AB3" i="86"/>
  <c r="AA3" i="86"/>
  <c r="Z3" i="86"/>
  <c r="Y3" i="86"/>
  <c r="X3" i="86"/>
  <c r="W3" i="86"/>
  <c r="V3" i="86"/>
  <c r="U3" i="86"/>
  <c r="T3" i="86"/>
  <c r="S3" i="86"/>
  <c r="R3" i="86"/>
  <c r="Q3" i="86"/>
  <c r="P3" i="86"/>
  <c r="O3" i="86"/>
  <c r="N3" i="86"/>
  <c r="M3" i="86"/>
  <c r="L3" i="86"/>
  <c r="K3" i="86"/>
  <c r="J3" i="86"/>
  <c r="I3" i="86"/>
  <c r="H3" i="86"/>
  <c r="G3" i="86"/>
  <c r="F3" i="86"/>
  <c r="E3" i="86"/>
  <c r="D3" i="86"/>
  <c r="E4" i="85"/>
  <c r="F4" i="85"/>
  <c r="G4" i="85"/>
  <c r="H4" i="85"/>
  <c r="I4" i="85"/>
  <c r="J4" i="85"/>
  <c r="K4" i="85"/>
  <c r="L4" i="85"/>
  <c r="M4" i="85"/>
  <c r="N4" i="85"/>
  <c r="O4" i="85"/>
  <c r="P4" i="85"/>
  <c r="Q4" i="85"/>
  <c r="R4" i="85"/>
  <c r="S4" i="85"/>
  <c r="T4" i="85"/>
  <c r="U4" i="85"/>
  <c r="V4" i="85"/>
  <c r="W4" i="85"/>
  <c r="X4" i="85"/>
  <c r="Y4" i="85"/>
  <c r="Z4" i="85"/>
  <c r="AA4" i="85"/>
  <c r="AB4" i="85"/>
  <c r="AC4" i="85"/>
  <c r="AD4" i="85"/>
  <c r="AE4" i="85"/>
  <c r="AF4" i="85"/>
  <c r="AG4" i="85"/>
  <c r="AH4" i="85"/>
  <c r="AI4" i="85"/>
  <c r="AJ4" i="85"/>
  <c r="AK4" i="85"/>
  <c r="AL4" i="85"/>
  <c r="AM4" i="85"/>
  <c r="AN4" i="85"/>
  <c r="AO4" i="85"/>
  <c r="AP4" i="85"/>
  <c r="AQ4" i="85"/>
  <c r="AR4" i="85"/>
  <c r="AS4" i="85"/>
  <c r="AT4" i="85"/>
  <c r="AU4" i="85"/>
  <c r="AV4" i="85"/>
  <c r="AW4" i="85"/>
  <c r="AX4" i="85"/>
  <c r="BA4" i="85"/>
  <c r="BB4" i="85"/>
  <c r="BC4" i="85"/>
  <c r="BD4" i="85"/>
  <c r="BE4" i="85"/>
  <c r="BF4" i="85"/>
  <c r="BG4" i="85"/>
  <c r="BH4" i="85"/>
  <c r="BI4" i="85"/>
  <c r="BJ4" i="85"/>
  <c r="BK4" i="85"/>
  <c r="BL4" i="85"/>
  <c r="BM4" i="85"/>
  <c r="BN4" i="85"/>
  <c r="BO4" i="85"/>
  <c r="BP4" i="85"/>
  <c r="BQ4" i="85"/>
  <c r="BR4" i="85"/>
  <c r="BS4" i="85"/>
  <c r="BT4" i="85"/>
  <c r="BU4" i="85"/>
  <c r="BV4" i="85"/>
  <c r="BW4" i="85"/>
  <c r="BX4" i="85"/>
  <c r="BY4" i="85"/>
  <c r="BZ4" i="85"/>
  <c r="CA4" i="85"/>
  <c r="CB4" i="85"/>
  <c r="CC4" i="85"/>
  <c r="CD4" i="85"/>
  <c r="CE4" i="85"/>
  <c r="CF4" i="85"/>
  <c r="CG4" i="85"/>
  <c r="E5" i="85"/>
  <c r="F5" i="85"/>
  <c r="G5" i="85"/>
  <c r="H5" i="85"/>
  <c r="I5" i="85"/>
  <c r="J5" i="85"/>
  <c r="K5" i="85"/>
  <c r="L5" i="85"/>
  <c r="M5" i="85"/>
  <c r="N5" i="85"/>
  <c r="O5" i="85"/>
  <c r="P5" i="85"/>
  <c r="Q5" i="85"/>
  <c r="R5" i="85"/>
  <c r="S5" i="85"/>
  <c r="T5" i="85"/>
  <c r="U5" i="85"/>
  <c r="V5" i="85"/>
  <c r="W5" i="85"/>
  <c r="X5" i="85"/>
  <c r="Y5" i="85"/>
  <c r="Z5" i="85"/>
  <c r="AA5" i="85"/>
  <c r="AB5" i="85"/>
  <c r="AC5" i="85"/>
  <c r="AD5" i="85"/>
  <c r="AE5" i="85"/>
  <c r="AF5" i="85"/>
  <c r="AG5" i="85"/>
  <c r="AH5" i="85"/>
  <c r="AI5" i="85"/>
  <c r="AJ5" i="85"/>
  <c r="AK5" i="85"/>
  <c r="AL5" i="85"/>
  <c r="AM5" i="85"/>
  <c r="AN5" i="85"/>
  <c r="AO5" i="85"/>
  <c r="AP5" i="85"/>
  <c r="AQ5" i="85"/>
  <c r="AR5" i="85"/>
  <c r="AS5" i="85"/>
  <c r="AT5" i="85"/>
  <c r="AU5" i="85"/>
  <c r="AV5" i="85"/>
  <c r="AW5" i="85"/>
  <c r="AX5" i="85"/>
  <c r="BA5" i="85"/>
  <c r="BB5" i="85"/>
  <c r="BC5" i="85"/>
  <c r="BD5" i="85"/>
  <c r="BE5" i="85"/>
  <c r="BF5" i="85"/>
  <c r="BG5" i="85"/>
  <c r="BH5" i="85"/>
  <c r="BI5" i="85"/>
  <c r="BJ5" i="85"/>
  <c r="BK5" i="85"/>
  <c r="BL5" i="85"/>
  <c r="BM5" i="85"/>
  <c r="BN5" i="85"/>
  <c r="BO5" i="85"/>
  <c r="BP5" i="85"/>
  <c r="BQ5" i="85"/>
  <c r="BR5" i="85"/>
  <c r="BS5" i="85"/>
  <c r="BT5" i="85"/>
  <c r="BU5" i="85"/>
  <c r="BV5" i="85"/>
  <c r="BW5" i="85"/>
  <c r="BX5" i="85"/>
  <c r="BY5" i="85"/>
  <c r="BZ5" i="85"/>
  <c r="CA5" i="85"/>
  <c r="CB5" i="85"/>
  <c r="CC5" i="85"/>
  <c r="CD5" i="85"/>
  <c r="CE5" i="85"/>
  <c r="CF5" i="85"/>
  <c r="CG5" i="85"/>
  <c r="E6" i="85"/>
  <c r="F6" i="85"/>
  <c r="G6" i="85"/>
  <c r="H6" i="85"/>
  <c r="I6" i="85"/>
  <c r="J6" i="85"/>
  <c r="K6" i="85"/>
  <c r="L6" i="85"/>
  <c r="M6" i="85"/>
  <c r="N6" i="85"/>
  <c r="O6" i="85"/>
  <c r="P6" i="85"/>
  <c r="Q6" i="85"/>
  <c r="R6" i="85"/>
  <c r="S6" i="85"/>
  <c r="T6" i="85"/>
  <c r="U6" i="85"/>
  <c r="V6" i="85"/>
  <c r="W6" i="85"/>
  <c r="X6" i="85"/>
  <c r="Y6" i="85"/>
  <c r="Z6" i="85"/>
  <c r="AA6" i="85"/>
  <c r="AB6" i="85"/>
  <c r="AC6" i="85"/>
  <c r="AD6" i="85"/>
  <c r="AE6" i="85"/>
  <c r="AF6" i="85"/>
  <c r="AG6" i="85"/>
  <c r="AH6" i="85"/>
  <c r="AI6" i="85"/>
  <c r="AJ6" i="85"/>
  <c r="AK6" i="85"/>
  <c r="AL6" i="85"/>
  <c r="AM6" i="85"/>
  <c r="AN6" i="85"/>
  <c r="AO6" i="85"/>
  <c r="AP6" i="85"/>
  <c r="AQ6" i="85"/>
  <c r="AR6" i="85"/>
  <c r="AS6" i="85"/>
  <c r="AT6" i="85"/>
  <c r="AU6" i="85"/>
  <c r="AV6" i="85"/>
  <c r="AW6" i="85"/>
  <c r="AX6" i="85"/>
  <c r="BA6" i="85"/>
  <c r="BB6" i="85"/>
  <c r="BC6" i="85"/>
  <c r="BD6" i="85"/>
  <c r="BE6" i="85"/>
  <c r="BF6" i="85"/>
  <c r="BG6" i="85"/>
  <c r="BH6" i="85"/>
  <c r="BI6" i="85"/>
  <c r="BJ6" i="85"/>
  <c r="BK6" i="85"/>
  <c r="BL6" i="85"/>
  <c r="BM6" i="85"/>
  <c r="BN6" i="85"/>
  <c r="BO6" i="85"/>
  <c r="BP6" i="85"/>
  <c r="BQ6" i="85"/>
  <c r="BR6" i="85"/>
  <c r="BS6" i="85"/>
  <c r="BT6" i="85"/>
  <c r="BU6" i="85"/>
  <c r="BV6" i="85"/>
  <c r="BW6" i="85"/>
  <c r="BX6" i="85"/>
  <c r="BY6" i="85"/>
  <c r="BZ6" i="85"/>
  <c r="CA6" i="85"/>
  <c r="CB6" i="85"/>
  <c r="CC6" i="85"/>
  <c r="CD6" i="85"/>
  <c r="CE6" i="85"/>
  <c r="CF6" i="85"/>
  <c r="CG6" i="85"/>
  <c r="E7" i="85"/>
  <c r="F7" i="85"/>
  <c r="G7" i="85"/>
  <c r="H7" i="85"/>
  <c r="I7" i="85"/>
  <c r="J7" i="85"/>
  <c r="K7" i="85"/>
  <c r="L7" i="85"/>
  <c r="M7" i="85"/>
  <c r="N7" i="85"/>
  <c r="O7" i="85"/>
  <c r="P7" i="85"/>
  <c r="Q7" i="85"/>
  <c r="R7" i="85"/>
  <c r="S7" i="85"/>
  <c r="T7" i="85"/>
  <c r="U7" i="85"/>
  <c r="V7" i="85"/>
  <c r="W7" i="85"/>
  <c r="X7" i="85"/>
  <c r="Y7" i="85"/>
  <c r="Z7" i="85"/>
  <c r="AA7" i="85"/>
  <c r="AB7" i="85"/>
  <c r="AC7" i="85"/>
  <c r="AD7" i="85"/>
  <c r="AE7" i="85"/>
  <c r="AF7" i="85"/>
  <c r="AG7" i="85"/>
  <c r="AH7" i="85"/>
  <c r="AI7" i="85"/>
  <c r="AJ7" i="85"/>
  <c r="AK7" i="85"/>
  <c r="AL7" i="85"/>
  <c r="AM7" i="85"/>
  <c r="AN7" i="85"/>
  <c r="AO7" i="85"/>
  <c r="AP7" i="85"/>
  <c r="AQ7" i="85"/>
  <c r="AR7" i="85"/>
  <c r="AS7" i="85"/>
  <c r="AT7" i="85"/>
  <c r="AU7" i="85"/>
  <c r="AV7" i="85"/>
  <c r="AW7" i="85"/>
  <c r="AX7" i="85"/>
  <c r="BA7" i="85"/>
  <c r="BB7" i="85"/>
  <c r="BC7" i="85"/>
  <c r="BD7" i="85"/>
  <c r="BE7" i="85"/>
  <c r="BF7" i="85"/>
  <c r="BG7" i="85"/>
  <c r="BH7" i="85"/>
  <c r="BI7" i="85"/>
  <c r="BJ7" i="85"/>
  <c r="BK7" i="85"/>
  <c r="BL7" i="85"/>
  <c r="BM7" i="85"/>
  <c r="BN7" i="85"/>
  <c r="BO7" i="85"/>
  <c r="BP7" i="85"/>
  <c r="BQ7" i="85"/>
  <c r="BR7" i="85"/>
  <c r="BS7" i="85"/>
  <c r="BT7" i="85"/>
  <c r="BU7" i="85"/>
  <c r="BV7" i="85"/>
  <c r="BW7" i="85"/>
  <c r="BX7" i="85"/>
  <c r="BY7" i="85"/>
  <c r="BZ7" i="85"/>
  <c r="CA7" i="85"/>
  <c r="CB7" i="85"/>
  <c r="CC7" i="85"/>
  <c r="CD7" i="85"/>
  <c r="CE7" i="85"/>
  <c r="CF7" i="85"/>
  <c r="CG7" i="85"/>
  <c r="E8" i="85"/>
  <c r="F8" i="85"/>
  <c r="G8" i="85"/>
  <c r="H8" i="85"/>
  <c r="I8" i="85"/>
  <c r="J8" i="85"/>
  <c r="K8" i="85"/>
  <c r="L8" i="85"/>
  <c r="M8" i="85"/>
  <c r="N8" i="85"/>
  <c r="O8" i="85"/>
  <c r="P8" i="85"/>
  <c r="Q8" i="85"/>
  <c r="R8" i="85"/>
  <c r="S8" i="85"/>
  <c r="T8" i="85"/>
  <c r="U8" i="85"/>
  <c r="V8" i="85"/>
  <c r="W8" i="85"/>
  <c r="X8" i="85"/>
  <c r="Y8" i="85"/>
  <c r="Z8" i="85"/>
  <c r="AA8" i="85"/>
  <c r="AB8" i="85"/>
  <c r="AC8" i="85"/>
  <c r="AD8" i="85"/>
  <c r="AE8" i="85"/>
  <c r="AF8" i="85"/>
  <c r="AG8" i="85"/>
  <c r="AH8" i="85"/>
  <c r="AI8" i="85"/>
  <c r="AJ8" i="85"/>
  <c r="AK8" i="85"/>
  <c r="AL8" i="85"/>
  <c r="AM8" i="85"/>
  <c r="AN8" i="85"/>
  <c r="AO8" i="85"/>
  <c r="AP8" i="85"/>
  <c r="AQ8" i="85"/>
  <c r="AR8" i="85"/>
  <c r="AS8" i="85"/>
  <c r="AT8" i="85"/>
  <c r="AU8" i="85"/>
  <c r="AV8" i="85"/>
  <c r="AW8" i="85"/>
  <c r="AX8" i="85"/>
  <c r="BA8" i="85"/>
  <c r="BB8" i="85"/>
  <c r="BC8" i="85"/>
  <c r="BD8" i="85"/>
  <c r="BE8" i="85"/>
  <c r="BF8" i="85"/>
  <c r="BG8" i="85"/>
  <c r="BH8" i="85"/>
  <c r="BI8" i="85"/>
  <c r="BJ8" i="85"/>
  <c r="BK8" i="85"/>
  <c r="BL8" i="85"/>
  <c r="BM8" i="85"/>
  <c r="BN8" i="85"/>
  <c r="BO8" i="85"/>
  <c r="BP8" i="85"/>
  <c r="BQ8" i="85"/>
  <c r="BR8" i="85"/>
  <c r="BS8" i="85"/>
  <c r="BT8" i="85"/>
  <c r="BU8" i="85"/>
  <c r="BV8" i="85"/>
  <c r="BW8" i="85"/>
  <c r="BX8" i="85"/>
  <c r="BY8" i="85"/>
  <c r="BZ8" i="85"/>
  <c r="CA8" i="85"/>
  <c r="CB8" i="85"/>
  <c r="CC8" i="85"/>
  <c r="CD8" i="85"/>
  <c r="CE8" i="85"/>
  <c r="CF8" i="85"/>
  <c r="CG8" i="85"/>
  <c r="E9" i="85"/>
  <c r="F9" i="85"/>
  <c r="G9" i="85"/>
  <c r="H9" i="85"/>
  <c r="I9" i="85"/>
  <c r="J9" i="85"/>
  <c r="K9" i="85"/>
  <c r="L9" i="85"/>
  <c r="M9" i="85"/>
  <c r="N9" i="85"/>
  <c r="O9" i="85"/>
  <c r="P9" i="85"/>
  <c r="Q9" i="85"/>
  <c r="R9" i="85"/>
  <c r="S9" i="85"/>
  <c r="T9" i="85"/>
  <c r="U9" i="85"/>
  <c r="V9" i="85"/>
  <c r="W9" i="85"/>
  <c r="X9" i="85"/>
  <c r="Y9" i="85"/>
  <c r="Z9" i="85"/>
  <c r="AA9" i="85"/>
  <c r="AB9" i="85"/>
  <c r="AC9" i="85"/>
  <c r="AD9" i="85"/>
  <c r="AE9" i="85"/>
  <c r="AF9" i="85"/>
  <c r="AG9" i="85"/>
  <c r="AH9" i="85"/>
  <c r="AI9" i="85"/>
  <c r="AJ9" i="85"/>
  <c r="AK9" i="85"/>
  <c r="AL9" i="85"/>
  <c r="AM9" i="85"/>
  <c r="AN9" i="85"/>
  <c r="AO9" i="85"/>
  <c r="AP9" i="85"/>
  <c r="AQ9" i="85"/>
  <c r="AR9" i="85"/>
  <c r="AS9" i="85"/>
  <c r="AT9" i="85"/>
  <c r="AU9" i="85"/>
  <c r="AV9" i="85"/>
  <c r="AW9" i="85"/>
  <c r="AX9" i="85"/>
  <c r="BA9" i="85"/>
  <c r="BB9" i="85"/>
  <c r="BC9" i="85"/>
  <c r="BD9" i="85"/>
  <c r="BE9" i="85"/>
  <c r="BF9" i="85"/>
  <c r="BG9" i="85"/>
  <c r="BH9" i="85"/>
  <c r="BI9" i="85"/>
  <c r="BJ9" i="85"/>
  <c r="BK9" i="85"/>
  <c r="BL9" i="85"/>
  <c r="BM9" i="85"/>
  <c r="BN9" i="85"/>
  <c r="BO9" i="85"/>
  <c r="BP9" i="85"/>
  <c r="BQ9" i="85"/>
  <c r="BR9" i="85"/>
  <c r="BS9" i="85"/>
  <c r="BT9" i="85"/>
  <c r="BU9" i="85"/>
  <c r="BV9" i="85"/>
  <c r="BW9" i="85"/>
  <c r="BX9" i="85"/>
  <c r="BY9" i="85"/>
  <c r="BZ9" i="85"/>
  <c r="CA9" i="85"/>
  <c r="CB9" i="85"/>
  <c r="CC9" i="85"/>
  <c r="CD9" i="85"/>
  <c r="CE9" i="85"/>
  <c r="CF9" i="85"/>
  <c r="CG9" i="85"/>
  <c r="E10" i="85"/>
  <c r="F10" i="85"/>
  <c r="G10" i="85"/>
  <c r="H10" i="85"/>
  <c r="I10" i="85"/>
  <c r="J10" i="85"/>
  <c r="K10" i="85"/>
  <c r="L10" i="85"/>
  <c r="M10" i="85"/>
  <c r="N10" i="85"/>
  <c r="O10" i="85"/>
  <c r="P10" i="85"/>
  <c r="Q10" i="85"/>
  <c r="R10" i="85"/>
  <c r="S10" i="85"/>
  <c r="T10" i="85"/>
  <c r="U10" i="85"/>
  <c r="V10" i="85"/>
  <c r="W10" i="85"/>
  <c r="X10" i="85"/>
  <c r="Y10" i="85"/>
  <c r="Z10" i="85"/>
  <c r="AA10" i="85"/>
  <c r="AB10" i="85"/>
  <c r="AC10" i="85"/>
  <c r="AD10" i="85"/>
  <c r="AE10" i="85"/>
  <c r="AF10" i="85"/>
  <c r="AG10" i="85"/>
  <c r="AH10" i="85"/>
  <c r="AI10" i="85"/>
  <c r="AJ10" i="85"/>
  <c r="AK10" i="85"/>
  <c r="AL10" i="85"/>
  <c r="AM10" i="85"/>
  <c r="AN10" i="85"/>
  <c r="AO10" i="85"/>
  <c r="AP10" i="85"/>
  <c r="AQ10" i="85"/>
  <c r="AR10" i="85"/>
  <c r="AS10" i="85"/>
  <c r="AT10" i="85"/>
  <c r="AU10" i="85"/>
  <c r="AV10" i="85"/>
  <c r="AW10" i="85"/>
  <c r="AX10" i="85"/>
  <c r="BA10" i="85"/>
  <c r="BB10" i="85"/>
  <c r="BC10" i="85"/>
  <c r="BD10" i="85"/>
  <c r="BE10" i="85"/>
  <c r="BF10" i="85"/>
  <c r="BG10" i="85"/>
  <c r="BH10" i="85"/>
  <c r="BI10" i="85"/>
  <c r="BJ10" i="85"/>
  <c r="BK10" i="85"/>
  <c r="BL10" i="85"/>
  <c r="BM10" i="85"/>
  <c r="BN10" i="85"/>
  <c r="BO10" i="85"/>
  <c r="BP10" i="85"/>
  <c r="BQ10" i="85"/>
  <c r="BR10" i="85"/>
  <c r="BS10" i="85"/>
  <c r="BT10" i="85"/>
  <c r="BU10" i="85"/>
  <c r="BV10" i="85"/>
  <c r="BW10" i="85"/>
  <c r="BX10" i="85"/>
  <c r="BY10" i="85"/>
  <c r="BZ10" i="85"/>
  <c r="CA10" i="85"/>
  <c r="CB10" i="85"/>
  <c r="CC10" i="85"/>
  <c r="CD10" i="85"/>
  <c r="CE10" i="85"/>
  <c r="CF10" i="85"/>
  <c r="CG10" i="85"/>
  <c r="E11" i="85"/>
  <c r="F11" i="85"/>
  <c r="G11" i="85"/>
  <c r="H11" i="85"/>
  <c r="I11" i="85"/>
  <c r="J11" i="85"/>
  <c r="K11" i="85"/>
  <c r="L11" i="85"/>
  <c r="M11" i="85"/>
  <c r="N11" i="85"/>
  <c r="O11" i="85"/>
  <c r="P11" i="85"/>
  <c r="Q11" i="85"/>
  <c r="R11" i="85"/>
  <c r="S11" i="85"/>
  <c r="T11" i="85"/>
  <c r="U11" i="85"/>
  <c r="V11" i="85"/>
  <c r="W11" i="85"/>
  <c r="X11" i="85"/>
  <c r="Y11" i="85"/>
  <c r="Z11" i="85"/>
  <c r="AA11" i="85"/>
  <c r="AB11" i="85"/>
  <c r="AC11" i="85"/>
  <c r="AD11" i="85"/>
  <c r="AE11" i="85"/>
  <c r="AF11" i="85"/>
  <c r="AG11" i="85"/>
  <c r="AH11" i="85"/>
  <c r="AI11" i="85"/>
  <c r="AJ11" i="85"/>
  <c r="AK11" i="85"/>
  <c r="AL11" i="85"/>
  <c r="AM11" i="85"/>
  <c r="AN11" i="85"/>
  <c r="AO11" i="85"/>
  <c r="AP11" i="85"/>
  <c r="AQ11" i="85"/>
  <c r="AR11" i="85"/>
  <c r="AS11" i="85"/>
  <c r="AT11" i="85"/>
  <c r="AU11" i="85"/>
  <c r="AV11" i="85"/>
  <c r="AW11" i="85"/>
  <c r="AX11" i="85"/>
  <c r="BA11" i="85"/>
  <c r="BB11" i="85"/>
  <c r="BC11" i="85"/>
  <c r="BD11" i="85"/>
  <c r="BE11" i="85"/>
  <c r="BF11" i="85"/>
  <c r="BG11" i="85"/>
  <c r="BH11" i="85"/>
  <c r="BI11" i="85"/>
  <c r="BJ11" i="85"/>
  <c r="BK11" i="85"/>
  <c r="BL11" i="85"/>
  <c r="BM11" i="85"/>
  <c r="BN11" i="85"/>
  <c r="BO11" i="85"/>
  <c r="BP11" i="85"/>
  <c r="BQ11" i="85"/>
  <c r="BR11" i="85"/>
  <c r="BS11" i="85"/>
  <c r="BT11" i="85"/>
  <c r="BU11" i="85"/>
  <c r="BV11" i="85"/>
  <c r="BW11" i="85"/>
  <c r="BX11" i="85"/>
  <c r="BY11" i="85"/>
  <c r="BZ11" i="85"/>
  <c r="CA11" i="85"/>
  <c r="CB11" i="85"/>
  <c r="CC11" i="85"/>
  <c r="CD11" i="85"/>
  <c r="CE11" i="85"/>
  <c r="CF11" i="85"/>
  <c r="CG11" i="85"/>
  <c r="E12" i="85"/>
  <c r="F12" i="85"/>
  <c r="G12" i="85"/>
  <c r="H12" i="85"/>
  <c r="I12" i="85"/>
  <c r="J12" i="85"/>
  <c r="K12" i="85"/>
  <c r="L12" i="85"/>
  <c r="M12" i="85"/>
  <c r="N12" i="85"/>
  <c r="O12" i="85"/>
  <c r="P12" i="85"/>
  <c r="Q12" i="85"/>
  <c r="R12" i="85"/>
  <c r="S12" i="85"/>
  <c r="T12" i="85"/>
  <c r="U12" i="85"/>
  <c r="V12" i="85"/>
  <c r="W12" i="85"/>
  <c r="X12" i="85"/>
  <c r="Y12" i="85"/>
  <c r="Z12" i="85"/>
  <c r="AA12" i="85"/>
  <c r="AB12" i="85"/>
  <c r="AC12" i="85"/>
  <c r="AD12" i="85"/>
  <c r="AE12" i="85"/>
  <c r="AF12" i="85"/>
  <c r="AG12" i="85"/>
  <c r="AH12" i="85"/>
  <c r="AI12" i="85"/>
  <c r="AJ12" i="85"/>
  <c r="AK12" i="85"/>
  <c r="AL12" i="85"/>
  <c r="AM12" i="85"/>
  <c r="AN12" i="85"/>
  <c r="AO12" i="85"/>
  <c r="AP12" i="85"/>
  <c r="AQ12" i="85"/>
  <c r="AR12" i="85"/>
  <c r="AS12" i="85"/>
  <c r="AT12" i="85"/>
  <c r="AU12" i="85"/>
  <c r="AV12" i="85"/>
  <c r="AW12" i="85"/>
  <c r="AX12" i="85"/>
  <c r="BA12" i="85"/>
  <c r="BB12" i="85"/>
  <c r="BC12" i="85"/>
  <c r="BD12" i="85"/>
  <c r="BE12" i="85"/>
  <c r="BF12" i="85"/>
  <c r="BG12" i="85"/>
  <c r="BH12" i="85"/>
  <c r="BI12" i="85"/>
  <c r="BJ12" i="85"/>
  <c r="BK12" i="85"/>
  <c r="BL12" i="85"/>
  <c r="BM12" i="85"/>
  <c r="BN12" i="85"/>
  <c r="BO12" i="85"/>
  <c r="BP12" i="85"/>
  <c r="BQ12" i="85"/>
  <c r="BR12" i="85"/>
  <c r="BS12" i="85"/>
  <c r="BT12" i="85"/>
  <c r="BU12" i="85"/>
  <c r="BV12" i="85"/>
  <c r="BW12" i="85"/>
  <c r="BX12" i="85"/>
  <c r="BY12" i="85"/>
  <c r="BZ12" i="85"/>
  <c r="CA12" i="85"/>
  <c r="CB12" i="85"/>
  <c r="CC12" i="85"/>
  <c r="CD12" i="85"/>
  <c r="CE12" i="85"/>
  <c r="CF12" i="85"/>
  <c r="CG12" i="85"/>
  <c r="E13" i="85"/>
  <c r="F13" i="85"/>
  <c r="G13" i="85"/>
  <c r="H13" i="85"/>
  <c r="I13" i="85"/>
  <c r="J13" i="85"/>
  <c r="K13" i="85"/>
  <c r="L13" i="85"/>
  <c r="M13" i="85"/>
  <c r="N13" i="85"/>
  <c r="O13" i="85"/>
  <c r="P13" i="85"/>
  <c r="Q13" i="85"/>
  <c r="R13" i="85"/>
  <c r="S13" i="85"/>
  <c r="T13" i="85"/>
  <c r="U13" i="85"/>
  <c r="V13" i="85"/>
  <c r="W13" i="85"/>
  <c r="X13" i="85"/>
  <c r="Y13" i="85"/>
  <c r="Z13" i="85"/>
  <c r="AA13" i="85"/>
  <c r="AB13" i="85"/>
  <c r="AC13" i="85"/>
  <c r="AD13" i="85"/>
  <c r="AE13" i="85"/>
  <c r="AF13" i="85"/>
  <c r="AG13" i="85"/>
  <c r="AH13" i="85"/>
  <c r="AI13" i="85"/>
  <c r="AJ13" i="85"/>
  <c r="AK13" i="85"/>
  <c r="AL13" i="85"/>
  <c r="AM13" i="85"/>
  <c r="AN13" i="85"/>
  <c r="AO13" i="85"/>
  <c r="AP13" i="85"/>
  <c r="AQ13" i="85"/>
  <c r="AR13" i="85"/>
  <c r="AS13" i="85"/>
  <c r="AT13" i="85"/>
  <c r="AU13" i="85"/>
  <c r="AV13" i="85"/>
  <c r="AW13" i="85"/>
  <c r="AX13" i="85"/>
  <c r="BA13" i="85"/>
  <c r="BB13" i="85"/>
  <c r="BC13" i="85"/>
  <c r="BD13" i="85"/>
  <c r="BE13" i="85"/>
  <c r="BF13" i="85"/>
  <c r="BG13" i="85"/>
  <c r="BH13" i="85"/>
  <c r="BI13" i="85"/>
  <c r="BJ13" i="85"/>
  <c r="BK13" i="85"/>
  <c r="BL13" i="85"/>
  <c r="BM13" i="85"/>
  <c r="BN13" i="85"/>
  <c r="BO13" i="85"/>
  <c r="BP13" i="85"/>
  <c r="BQ13" i="85"/>
  <c r="BR13" i="85"/>
  <c r="BS13" i="85"/>
  <c r="BT13" i="85"/>
  <c r="BU13" i="85"/>
  <c r="BV13" i="85"/>
  <c r="BW13" i="85"/>
  <c r="BX13" i="85"/>
  <c r="BY13" i="85"/>
  <c r="BZ13" i="85"/>
  <c r="CA13" i="85"/>
  <c r="CB13" i="85"/>
  <c r="CC13" i="85"/>
  <c r="CD13" i="85"/>
  <c r="CE13" i="85"/>
  <c r="CF13" i="85"/>
  <c r="CG13" i="85"/>
  <c r="E14" i="85"/>
  <c r="F14" i="85"/>
  <c r="G14" i="85"/>
  <c r="H14" i="85"/>
  <c r="I14" i="85"/>
  <c r="J14" i="85"/>
  <c r="K14" i="85"/>
  <c r="L14" i="85"/>
  <c r="M14" i="85"/>
  <c r="N14" i="85"/>
  <c r="O14" i="85"/>
  <c r="P14" i="85"/>
  <c r="Q14" i="85"/>
  <c r="R14" i="85"/>
  <c r="S14" i="85"/>
  <c r="T14" i="85"/>
  <c r="U14" i="85"/>
  <c r="V14" i="85"/>
  <c r="W14" i="85"/>
  <c r="X14" i="85"/>
  <c r="Y14" i="85"/>
  <c r="Z14" i="85"/>
  <c r="AA14" i="85"/>
  <c r="AB14" i="85"/>
  <c r="AC14" i="85"/>
  <c r="AD14" i="85"/>
  <c r="AE14" i="85"/>
  <c r="AF14" i="85"/>
  <c r="AG14" i="85"/>
  <c r="AH14" i="85"/>
  <c r="AI14" i="85"/>
  <c r="AJ14" i="85"/>
  <c r="AK14" i="85"/>
  <c r="AL14" i="85"/>
  <c r="AM14" i="85"/>
  <c r="AN14" i="85"/>
  <c r="AO14" i="85"/>
  <c r="AP14" i="85"/>
  <c r="AQ14" i="85"/>
  <c r="AR14" i="85"/>
  <c r="AS14" i="85"/>
  <c r="AT14" i="85"/>
  <c r="AU14" i="85"/>
  <c r="AV14" i="85"/>
  <c r="AW14" i="85"/>
  <c r="AX14" i="85"/>
  <c r="BA14" i="85"/>
  <c r="BB14" i="85"/>
  <c r="BC14" i="85"/>
  <c r="BD14" i="85"/>
  <c r="BE14" i="85"/>
  <c r="BF14" i="85"/>
  <c r="BG14" i="85"/>
  <c r="BH14" i="85"/>
  <c r="BI14" i="85"/>
  <c r="BJ14" i="85"/>
  <c r="BK14" i="85"/>
  <c r="BL14" i="85"/>
  <c r="BM14" i="85"/>
  <c r="BN14" i="85"/>
  <c r="BO14" i="85"/>
  <c r="BP14" i="85"/>
  <c r="BQ14" i="85"/>
  <c r="BR14" i="85"/>
  <c r="BS14" i="85"/>
  <c r="BT14" i="85"/>
  <c r="BU14" i="85"/>
  <c r="BV14" i="85"/>
  <c r="BW14" i="85"/>
  <c r="BX14" i="85"/>
  <c r="BY14" i="85"/>
  <c r="BZ14" i="85"/>
  <c r="CA14" i="85"/>
  <c r="CB14" i="85"/>
  <c r="CC14" i="85"/>
  <c r="CD14" i="85"/>
  <c r="CE14" i="85"/>
  <c r="CF14" i="85"/>
  <c r="CG14" i="85"/>
  <c r="E15" i="85"/>
  <c r="F15" i="85"/>
  <c r="G15" i="85"/>
  <c r="H15" i="85"/>
  <c r="I15" i="85"/>
  <c r="J15" i="85"/>
  <c r="K15" i="85"/>
  <c r="L15" i="85"/>
  <c r="M15" i="85"/>
  <c r="N15" i="85"/>
  <c r="O15" i="85"/>
  <c r="P15" i="85"/>
  <c r="Q15" i="85"/>
  <c r="R15" i="85"/>
  <c r="S15" i="85"/>
  <c r="T15" i="85"/>
  <c r="U15" i="85"/>
  <c r="V15" i="85"/>
  <c r="W15" i="85"/>
  <c r="X15" i="85"/>
  <c r="Y15" i="85"/>
  <c r="Z15" i="85"/>
  <c r="AA15" i="85"/>
  <c r="AB15" i="85"/>
  <c r="AC15" i="85"/>
  <c r="AD15" i="85"/>
  <c r="AE15" i="85"/>
  <c r="AF15" i="85"/>
  <c r="AG15" i="85"/>
  <c r="AH15" i="85"/>
  <c r="AI15" i="85"/>
  <c r="AJ15" i="85"/>
  <c r="AK15" i="85"/>
  <c r="AL15" i="85"/>
  <c r="AM15" i="85"/>
  <c r="AN15" i="85"/>
  <c r="AO15" i="85"/>
  <c r="AP15" i="85"/>
  <c r="AQ15" i="85"/>
  <c r="AR15" i="85"/>
  <c r="AS15" i="85"/>
  <c r="AT15" i="85"/>
  <c r="AU15" i="85"/>
  <c r="AV15" i="85"/>
  <c r="AW15" i="85"/>
  <c r="AX15" i="85"/>
  <c r="BA15" i="85"/>
  <c r="BB15" i="85"/>
  <c r="BC15" i="85"/>
  <c r="BD15" i="85"/>
  <c r="BE15" i="85"/>
  <c r="BF15" i="85"/>
  <c r="BG15" i="85"/>
  <c r="BH15" i="85"/>
  <c r="BI15" i="85"/>
  <c r="BJ15" i="85"/>
  <c r="BK15" i="85"/>
  <c r="BL15" i="85"/>
  <c r="BM15" i="85"/>
  <c r="BN15" i="85"/>
  <c r="BO15" i="85"/>
  <c r="BP15" i="85"/>
  <c r="BQ15" i="85"/>
  <c r="BR15" i="85"/>
  <c r="BS15" i="85"/>
  <c r="BT15" i="85"/>
  <c r="BU15" i="85"/>
  <c r="BV15" i="85"/>
  <c r="BW15" i="85"/>
  <c r="BX15" i="85"/>
  <c r="BY15" i="85"/>
  <c r="BZ15" i="85"/>
  <c r="CA15" i="85"/>
  <c r="CB15" i="85"/>
  <c r="CC15" i="85"/>
  <c r="CD15" i="85"/>
  <c r="CE15" i="85"/>
  <c r="CF15" i="85"/>
  <c r="CG15" i="85"/>
  <c r="E16" i="85"/>
  <c r="F16" i="85"/>
  <c r="G16" i="85"/>
  <c r="H16" i="85"/>
  <c r="I16" i="85"/>
  <c r="J16" i="85"/>
  <c r="K16" i="85"/>
  <c r="L16" i="85"/>
  <c r="M16" i="85"/>
  <c r="N16" i="85"/>
  <c r="O16" i="85"/>
  <c r="P16" i="85"/>
  <c r="Q16" i="85"/>
  <c r="R16" i="85"/>
  <c r="S16" i="85"/>
  <c r="T16" i="85"/>
  <c r="U16" i="85"/>
  <c r="V16" i="85"/>
  <c r="W16" i="85"/>
  <c r="X16" i="85"/>
  <c r="Y16" i="85"/>
  <c r="Z16" i="85"/>
  <c r="AA16" i="85"/>
  <c r="AB16" i="85"/>
  <c r="AC16" i="85"/>
  <c r="AD16" i="85"/>
  <c r="AE16" i="85"/>
  <c r="AF16" i="85"/>
  <c r="AG16" i="85"/>
  <c r="AH16" i="85"/>
  <c r="AI16" i="85"/>
  <c r="AJ16" i="85"/>
  <c r="AK16" i="85"/>
  <c r="AL16" i="85"/>
  <c r="AM16" i="85"/>
  <c r="AN16" i="85"/>
  <c r="AO16" i="85"/>
  <c r="AP16" i="85"/>
  <c r="AQ16" i="85"/>
  <c r="AR16" i="85"/>
  <c r="AS16" i="85"/>
  <c r="AT16" i="85"/>
  <c r="AU16" i="85"/>
  <c r="AV16" i="85"/>
  <c r="AW16" i="85"/>
  <c r="AX16" i="85"/>
  <c r="BA16" i="85"/>
  <c r="BB16" i="85"/>
  <c r="BC16" i="85"/>
  <c r="BD16" i="85"/>
  <c r="BE16" i="85"/>
  <c r="BF16" i="85"/>
  <c r="BG16" i="85"/>
  <c r="BH16" i="85"/>
  <c r="BI16" i="85"/>
  <c r="BJ16" i="85"/>
  <c r="BK16" i="85"/>
  <c r="BL16" i="85"/>
  <c r="BM16" i="85"/>
  <c r="BN16" i="85"/>
  <c r="BO16" i="85"/>
  <c r="BP16" i="85"/>
  <c r="BQ16" i="85"/>
  <c r="BR16" i="85"/>
  <c r="BS16" i="85"/>
  <c r="BT16" i="85"/>
  <c r="BU16" i="85"/>
  <c r="BV16" i="85"/>
  <c r="BW16" i="85"/>
  <c r="BX16" i="85"/>
  <c r="BY16" i="85"/>
  <c r="BZ16" i="85"/>
  <c r="CA16" i="85"/>
  <c r="CB16" i="85"/>
  <c r="CC16" i="85"/>
  <c r="CD16" i="85"/>
  <c r="CE16" i="85"/>
  <c r="CF16" i="85"/>
  <c r="CG16" i="85"/>
  <c r="E17" i="85"/>
  <c r="F17" i="85"/>
  <c r="G17" i="85"/>
  <c r="H17" i="85"/>
  <c r="I17" i="85"/>
  <c r="J17" i="85"/>
  <c r="K17" i="85"/>
  <c r="L17" i="85"/>
  <c r="M17" i="85"/>
  <c r="N17" i="85"/>
  <c r="O17" i="85"/>
  <c r="P17" i="85"/>
  <c r="Q17" i="85"/>
  <c r="R17" i="85"/>
  <c r="S17" i="85"/>
  <c r="T17" i="85"/>
  <c r="U17" i="85"/>
  <c r="V17" i="85"/>
  <c r="W17" i="85"/>
  <c r="X17" i="85"/>
  <c r="Y17" i="85"/>
  <c r="Z17" i="85"/>
  <c r="AA17" i="85"/>
  <c r="AB17" i="85"/>
  <c r="AC17" i="85"/>
  <c r="AD17" i="85"/>
  <c r="AE17" i="85"/>
  <c r="AF17" i="85"/>
  <c r="AG17" i="85"/>
  <c r="AH17" i="85"/>
  <c r="AI17" i="85"/>
  <c r="AJ17" i="85"/>
  <c r="AK17" i="85"/>
  <c r="AL17" i="85"/>
  <c r="AM17" i="85"/>
  <c r="AN17" i="85"/>
  <c r="AO17" i="85"/>
  <c r="AP17" i="85"/>
  <c r="AQ17" i="85"/>
  <c r="AR17" i="85"/>
  <c r="AS17" i="85"/>
  <c r="AT17" i="85"/>
  <c r="AU17" i="85"/>
  <c r="AV17" i="85"/>
  <c r="AW17" i="85"/>
  <c r="AX17" i="85"/>
  <c r="BA17" i="85"/>
  <c r="BB17" i="85"/>
  <c r="BC17" i="85"/>
  <c r="BD17" i="85"/>
  <c r="BE17" i="85"/>
  <c r="BF17" i="85"/>
  <c r="BG17" i="85"/>
  <c r="BH17" i="85"/>
  <c r="BI17" i="85"/>
  <c r="BJ17" i="85"/>
  <c r="BK17" i="85"/>
  <c r="BL17" i="85"/>
  <c r="BM17" i="85"/>
  <c r="BN17" i="85"/>
  <c r="BO17" i="85"/>
  <c r="BP17" i="85"/>
  <c r="BQ17" i="85"/>
  <c r="BR17" i="85"/>
  <c r="BS17" i="85"/>
  <c r="BT17" i="85"/>
  <c r="BU17" i="85"/>
  <c r="BV17" i="85"/>
  <c r="BW17" i="85"/>
  <c r="BX17" i="85"/>
  <c r="BY17" i="85"/>
  <c r="BZ17" i="85"/>
  <c r="CA17" i="85"/>
  <c r="CB17" i="85"/>
  <c r="CC17" i="85"/>
  <c r="CD17" i="85"/>
  <c r="CE17" i="85"/>
  <c r="CF17" i="85"/>
  <c r="CG17" i="85"/>
  <c r="E18" i="85"/>
  <c r="F18" i="85"/>
  <c r="G18" i="85"/>
  <c r="H18" i="85"/>
  <c r="I18" i="85"/>
  <c r="J18" i="85"/>
  <c r="K18" i="85"/>
  <c r="L18" i="85"/>
  <c r="M18" i="85"/>
  <c r="N18" i="85"/>
  <c r="O18" i="85"/>
  <c r="P18" i="85"/>
  <c r="Q18" i="85"/>
  <c r="R18" i="85"/>
  <c r="S18" i="85"/>
  <c r="T18" i="85"/>
  <c r="U18" i="85"/>
  <c r="V18" i="85"/>
  <c r="W18" i="85"/>
  <c r="X18" i="85"/>
  <c r="Y18" i="85"/>
  <c r="Z18" i="85"/>
  <c r="AA18" i="85"/>
  <c r="AB18" i="85"/>
  <c r="AC18" i="85"/>
  <c r="AD18" i="85"/>
  <c r="AE18" i="85"/>
  <c r="AF18" i="85"/>
  <c r="AG18" i="85"/>
  <c r="AH18" i="85"/>
  <c r="AI18" i="85"/>
  <c r="AJ18" i="85"/>
  <c r="AK18" i="85"/>
  <c r="AL18" i="85"/>
  <c r="AM18" i="85"/>
  <c r="AN18" i="85"/>
  <c r="AO18" i="85"/>
  <c r="AP18" i="85"/>
  <c r="AQ18" i="85"/>
  <c r="AR18" i="85"/>
  <c r="AS18" i="85"/>
  <c r="AT18" i="85"/>
  <c r="AU18" i="85"/>
  <c r="AV18" i="85"/>
  <c r="AW18" i="85"/>
  <c r="AX18" i="85"/>
  <c r="BA18" i="85"/>
  <c r="BB18" i="85"/>
  <c r="BC18" i="85"/>
  <c r="BD18" i="85"/>
  <c r="BE18" i="85"/>
  <c r="BF18" i="85"/>
  <c r="BG18" i="85"/>
  <c r="BH18" i="85"/>
  <c r="BI18" i="85"/>
  <c r="BJ18" i="85"/>
  <c r="BK18" i="85"/>
  <c r="BL18" i="85"/>
  <c r="BM18" i="85"/>
  <c r="BN18" i="85"/>
  <c r="BO18" i="85"/>
  <c r="BP18" i="85"/>
  <c r="BQ18" i="85"/>
  <c r="BR18" i="85"/>
  <c r="BS18" i="85"/>
  <c r="BT18" i="85"/>
  <c r="BU18" i="85"/>
  <c r="BV18" i="85"/>
  <c r="BW18" i="85"/>
  <c r="BX18" i="85"/>
  <c r="BY18" i="85"/>
  <c r="BZ18" i="85"/>
  <c r="CA18" i="85"/>
  <c r="CB18" i="85"/>
  <c r="CC18" i="85"/>
  <c r="CD18" i="85"/>
  <c r="CE18" i="85"/>
  <c r="CF18" i="85"/>
  <c r="CG18" i="85"/>
  <c r="E19" i="85"/>
  <c r="F19" i="85"/>
  <c r="G19" i="85"/>
  <c r="H19" i="85"/>
  <c r="I19" i="85"/>
  <c r="J19" i="85"/>
  <c r="K19" i="85"/>
  <c r="L19" i="85"/>
  <c r="M19" i="85"/>
  <c r="N19" i="85"/>
  <c r="O19" i="85"/>
  <c r="P19" i="85"/>
  <c r="Q19" i="85"/>
  <c r="R19" i="85"/>
  <c r="S19" i="85"/>
  <c r="T19" i="85"/>
  <c r="U19" i="85"/>
  <c r="V19" i="85"/>
  <c r="W19" i="85"/>
  <c r="X19" i="85"/>
  <c r="Y19" i="85"/>
  <c r="Z19" i="85"/>
  <c r="AA19" i="85"/>
  <c r="AB19" i="85"/>
  <c r="AC19" i="85"/>
  <c r="AD19" i="85"/>
  <c r="AE19" i="85"/>
  <c r="AF19" i="85"/>
  <c r="AG19" i="85"/>
  <c r="AH19" i="85"/>
  <c r="AI19" i="85"/>
  <c r="AJ19" i="85"/>
  <c r="AK19" i="85"/>
  <c r="AL19" i="85"/>
  <c r="AM19" i="85"/>
  <c r="AN19" i="85"/>
  <c r="AO19" i="85"/>
  <c r="AP19" i="85"/>
  <c r="AQ19" i="85"/>
  <c r="AR19" i="85"/>
  <c r="AS19" i="85"/>
  <c r="AT19" i="85"/>
  <c r="AU19" i="85"/>
  <c r="AV19" i="85"/>
  <c r="AW19" i="85"/>
  <c r="AX19" i="85"/>
  <c r="BA19" i="85"/>
  <c r="BB19" i="85"/>
  <c r="BC19" i="85"/>
  <c r="BD19" i="85"/>
  <c r="BE19" i="85"/>
  <c r="BF19" i="85"/>
  <c r="BG19" i="85"/>
  <c r="BH19" i="85"/>
  <c r="BI19" i="85"/>
  <c r="BJ19" i="85"/>
  <c r="BK19" i="85"/>
  <c r="BL19" i="85"/>
  <c r="BM19" i="85"/>
  <c r="BN19" i="85"/>
  <c r="BO19" i="85"/>
  <c r="BP19" i="85"/>
  <c r="BQ19" i="85"/>
  <c r="BR19" i="85"/>
  <c r="BS19" i="85"/>
  <c r="BT19" i="85"/>
  <c r="BU19" i="85"/>
  <c r="BV19" i="85"/>
  <c r="BW19" i="85"/>
  <c r="BX19" i="85"/>
  <c r="BY19" i="85"/>
  <c r="BZ19" i="85"/>
  <c r="CA19" i="85"/>
  <c r="CB19" i="85"/>
  <c r="CC19" i="85"/>
  <c r="CD19" i="85"/>
  <c r="CE19" i="85"/>
  <c r="CF19" i="85"/>
  <c r="CG19" i="85"/>
  <c r="E20" i="85"/>
  <c r="F20" i="85"/>
  <c r="G20" i="85"/>
  <c r="H20" i="85"/>
  <c r="I20" i="85"/>
  <c r="J20" i="85"/>
  <c r="K20" i="85"/>
  <c r="L20" i="85"/>
  <c r="M20" i="85"/>
  <c r="N20" i="85"/>
  <c r="O20" i="85"/>
  <c r="P20" i="85"/>
  <c r="Q20" i="85"/>
  <c r="R20" i="85"/>
  <c r="S20" i="85"/>
  <c r="T20" i="85"/>
  <c r="U20" i="85"/>
  <c r="V20" i="85"/>
  <c r="W20" i="85"/>
  <c r="X20" i="85"/>
  <c r="Y20" i="85"/>
  <c r="Z20" i="85"/>
  <c r="AA20" i="85"/>
  <c r="AB20" i="85"/>
  <c r="AC20" i="85"/>
  <c r="AD20" i="85"/>
  <c r="AE20" i="85"/>
  <c r="AF20" i="85"/>
  <c r="AG20" i="85"/>
  <c r="AH20" i="85"/>
  <c r="AI20" i="85"/>
  <c r="AJ20" i="85"/>
  <c r="AK20" i="85"/>
  <c r="AL20" i="85"/>
  <c r="AM20" i="85"/>
  <c r="AN20" i="85"/>
  <c r="AO20" i="85"/>
  <c r="AP20" i="85"/>
  <c r="AQ20" i="85"/>
  <c r="AR20" i="85"/>
  <c r="AS20" i="85"/>
  <c r="AT20" i="85"/>
  <c r="AU20" i="85"/>
  <c r="AV20" i="85"/>
  <c r="AW20" i="85"/>
  <c r="AX20" i="85"/>
  <c r="BA20" i="85"/>
  <c r="BB20" i="85"/>
  <c r="BC20" i="85"/>
  <c r="BD20" i="85"/>
  <c r="BE20" i="85"/>
  <c r="BF20" i="85"/>
  <c r="BG20" i="85"/>
  <c r="BH20" i="85"/>
  <c r="BI20" i="85"/>
  <c r="BJ20" i="85"/>
  <c r="BK20" i="85"/>
  <c r="BL20" i="85"/>
  <c r="BM20" i="85"/>
  <c r="BN20" i="85"/>
  <c r="BO20" i="85"/>
  <c r="BP20" i="85"/>
  <c r="BQ20" i="85"/>
  <c r="BR20" i="85"/>
  <c r="BS20" i="85"/>
  <c r="BT20" i="85"/>
  <c r="BU20" i="85"/>
  <c r="BV20" i="85"/>
  <c r="BW20" i="85"/>
  <c r="BX20" i="85"/>
  <c r="BY20" i="85"/>
  <c r="BZ20" i="85"/>
  <c r="CA20" i="85"/>
  <c r="CB20" i="85"/>
  <c r="CC20" i="85"/>
  <c r="CD20" i="85"/>
  <c r="CE20" i="85"/>
  <c r="CF20" i="85"/>
  <c r="CG20" i="85"/>
  <c r="E21" i="85"/>
  <c r="F21" i="85"/>
  <c r="G21" i="85"/>
  <c r="H21" i="85"/>
  <c r="I21" i="85"/>
  <c r="J21" i="85"/>
  <c r="K21" i="85"/>
  <c r="L21" i="85"/>
  <c r="M21" i="85"/>
  <c r="N21" i="85"/>
  <c r="O21" i="85"/>
  <c r="P21" i="85"/>
  <c r="Q21" i="85"/>
  <c r="R21" i="85"/>
  <c r="S21" i="85"/>
  <c r="T21" i="85"/>
  <c r="U21" i="85"/>
  <c r="V21" i="85"/>
  <c r="W21" i="85"/>
  <c r="X21" i="85"/>
  <c r="Y21" i="85"/>
  <c r="Z21" i="85"/>
  <c r="AA21" i="85"/>
  <c r="AB21" i="85"/>
  <c r="AC21" i="85"/>
  <c r="AD21" i="85"/>
  <c r="AE21" i="85"/>
  <c r="AF21" i="85"/>
  <c r="AG21" i="85"/>
  <c r="AH21" i="85"/>
  <c r="AI21" i="85"/>
  <c r="AJ21" i="85"/>
  <c r="AK21" i="85"/>
  <c r="AL21" i="85"/>
  <c r="AM21" i="85"/>
  <c r="AN21" i="85"/>
  <c r="AO21" i="85"/>
  <c r="AP21" i="85"/>
  <c r="AQ21" i="85"/>
  <c r="AR21" i="85"/>
  <c r="AS21" i="85"/>
  <c r="AT21" i="85"/>
  <c r="AU21" i="85"/>
  <c r="AV21" i="85"/>
  <c r="AW21" i="85"/>
  <c r="AX21" i="85"/>
  <c r="BA21" i="85"/>
  <c r="BB21" i="85"/>
  <c r="BC21" i="85"/>
  <c r="BD21" i="85"/>
  <c r="BE21" i="85"/>
  <c r="BF21" i="85"/>
  <c r="BG21" i="85"/>
  <c r="BH21" i="85"/>
  <c r="BI21" i="85"/>
  <c r="BJ21" i="85"/>
  <c r="BK21" i="85"/>
  <c r="BL21" i="85"/>
  <c r="BM21" i="85"/>
  <c r="BN21" i="85"/>
  <c r="BO21" i="85"/>
  <c r="BP21" i="85"/>
  <c r="BQ21" i="85"/>
  <c r="BR21" i="85"/>
  <c r="BS21" i="85"/>
  <c r="BT21" i="85"/>
  <c r="BU21" i="85"/>
  <c r="BV21" i="85"/>
  <c r="BW21" i="85"/>
  <c r="BX21" i="85"/>
  <c r="BY21" i="85"/>
  <c r="BZ21" i="85"/>
  <c r="CA21" i="85"/>
  <c r="CB21" i="85"/>
  <c r="CC21" i="85"/>
  <c r="CD21" i="85"/>
  <c r="CE21" i="85"/>
  <c r="CF21" i="85"/>
  <c r="CG21" i="85"/>
  <c r="E22" i="85"/>
  <c r="F22" i="85"/>
  <c r="G22" i="85"/>
  <c r="H22" i="85"/>
  <c r="I22" i="85"/>
  <c r="J22" i="85"/>
  <c r="K22" i="85"/>
  <c r="L22" i="85"/>
  <c r="M22" i="85"/>
  <c r="N22" i="85"/>
  <c r="O22" i="85"/>
  <c r="P22" i="85"/>
  <c r="Q22" i="85"/>
  <c r="R22" i="85"/>
  <c r="S22" i="85"/>
  <c r="T22" i="85"/>
  <c r="U22" i="85"/>
  <c r="V22" i="85"/>
  <c r="W22" i="85"/>
  <c r="X22" i="85"/>
  <c r="Y22" i="85"/>
  <c r="Z22" i="85"/>
  <c r="AA22" i="85"/>
  <c r="AB22" i="85"/>
  <c r="AC22" i="85"/>
  <c r="AD22" i="85"/>
  <c r="AE22" i="85"/>
  <c r="AF22" i="85"/>
  <c r="AG22" i="85"/>
  <c r="AH22" i="85"/>
  <c r="AI22" i="85"/>
  <c r="AJ22" i="85"/>
  <c r="AK22" i="85"/>
  <c r="AL22" i="85"/>
  <c r="AM22" i="85"/>
  <c r="AN22" i="85"/>
  <c r="AO22" i="85"/>
  <c r="AP22" i="85"/>
  <c r="AQ22" i="85"/>
  <c r="AR22" i="85"/>
  <c r="AS22" i="85"/>
  <c r="AT22" i="85"/>
  <c r="AU22" i="85"/>
  <c r="AV22" i="85"/>
  <c r="AW22" i="85"/>
  <c r="AX22" i="85"/>
  <c r="BA22" i="85"/>
  <c r="BB22" i="85"/>
  <c r="BC22" i="85"/>
  <c r="BD22" i="85"/>
  <c r="BE22" i="85"/>
  <c r="BF22" i="85"/>
  <c r="BG22" i="85"/>
  <c r="BH22" i="85"/>
  <c r="BI22" i="85"/>
  <c r="BJ22" i="85"/>
  <c r="BK22" i="85"/>
  <c r="BL22" i="85"/>
  <c r="BM22" i="85"/>
  <c r="BN22" i="85"/>
  <c r="BO22" i="85"/>
  <c r="BP22" i="85"/>
  <c r="BQ22" i="85"/>
  <c r="BR22" i="85"/>
  <c r="BS22" i="85"/>
  <c r="BT22" i="85"/>
  <c r="BU22" i="85"/>
  <c r="BV22" i="85"/>
  <c r="BW22" i="85"/>
  <c r="BX22" i="85"/>
  <c r="BY22" i="85"/>
  <c r="BZ22" i="85"/>
  <c r="CA22" i="85"/>
  <c r="CB22" i="85"/>
  <c r="CC22" i="85"/>
  <c r="CD22" i="85"/>
  <c r="CE22" i="85"/>
  <c r="CF22" i="85"/>
  <c r="CG22" i="85"/>
  <c r="E23" i="85"/>
  <c r="F23" i="85"/>
  <c r="G23" i="85"/>
  <c r="H23" i="85"/>
  <c r="I23" i="85"/>
  <c r="J23" i="85"/>
  <c r="K23" i="85"/>
  <c r="L23" i="85"/>
  <c r="M23" i="85"/>
  <c r="N23" i="85"/>
  <c r="O23" i="85"/>
  <c r="P23" i="85"/>
  <c r="Q23" i="85"/>
  <c r="R23" i="85"/>
  <c r="S23" i="85"/>
  <c r="T23" i="85"/>
  <c r="U23" i="85"/>
  <c r="V23" i="85"/>
  <c r="W23" i="85"/>
  <c r="X23" i="85"/>
  <c r="Y23" i="85"/>
  <c r="Z23" i="85"/>
  <c r="AA23" i="85"/>
  <c r="AB23" i="85"/>
  <c r="AC23" i="85"/>
  <c r="AD23" i="85"/>
  <c r="AE23" i="85"/>
  <c r="AF23" i="85"/>
  <c r="AG23" i="85"/>
  <c r="AH23" i="85"/>
  <c r="AI23" i="85"/>
  <c r="AJ23" i="85"/>
  <c r="AK23" i="85"/>
  <c r="AL23" i="85"/>
  <c r="AM23" i="85"/>
  <c r="AN23" i="85"/>
  <c r="AO23" i="85"/>
  <c r="AP23" i="85"/>
  <c r="AQ23" i="85"/>
  <c r="AR23" i="85"/>
  <c r="AS23" i="85"/>
  <c r="AT23" i="85"/>
  <c r="AU23" i="85"/>
  <c r="AV23" i="85"/>
  <c r="AW23" i="85"/>
  <c r="AX23" i="85"/>
  <c r="BA23" i="85"/>
  <c r="BB23" i="85"/>
  <c r="BC23" i="85"/>
  <c r="BD23" i="85"/>
  <c r="BE23" i="85"/>
  <c r="BF23" i="85"/>
  <c r="BG23" i="85"/>
  <c r="BH23" i="85"/>
  <c r="BI23" i="85"/>
  <c r="BJ23" i="85"/>
  <c r="BK23" i="85"/>
  <c r="BL23" i="85"/>
  <c r="BM23" i="85"/>
  <c r="BN23" i="85"/>
  <c r="BO23" i="85"/>
  <c r="BP23" i="85"/>
  <c r="BQ23" i="85"/>
  <c r="BR23" i="85"/>
  <c r="BS23" i="85"/>
  <c r="BT23" i="85"/>
  <c r="BU23" i="85"/>
  <c r="BV23" i="85"/>
  <c r="BW23" i="85"/>
  <c r="BX23" i="85"/>
  <c r="BY23" i="85"/>
  <c r="BZ23" i="85"/>
  <c r="CA23" i="85"/>
  <c r="CB23" i="85"/>
  <c r="CC23" i="85"/>
  <c r="CD23" i="85"/>
  <c r="CE23" i="85"/>
  <c r="CF23" i="85"/>
  <c r="CG23" i="85"/>
  <c r="E24" i="85"/>
  <c r="F24" i="85"/>
  <c r="G24" i="85"/>
  <c r="H24" i="85"/>
  <c r="I24" i="85"/>
  <c r="J24" i="85"/>
  <c r="K24" i="85"/>
  <c r="L24" i="85"/>
  <c r="M24" i="85"/>
  <c r="N24" i="85"/>
  <c r="O24" i="85"/>
  <c r="P24" i="85"/>
  <c r="Q24" i="85"/>
  <c r="R24" i="85"/>
  <c r="S24" i="85"/>
  <c r="T24" i="85"/>
  <c r="U24" i="85"/>
  <c r="V24" i="85"/>
  <c r="W24" i="85"/>
  <c r="X24" i="85"/>
  <c r="Y24" i="85"/>
  <c r="Z24" i="85"/>
  <c r="AA24" i="85"/>
  <c r="AB24" i="85"/>
  <c r="AC24" i="85"/>
  <c r="AD24" i="85"/>
  <c r="AE24" i="85"/>
  <c r="AF24" i="85"/>
  <c r="AG24" i="85"/>
  <c r="AH24" i="85"/>
  <c r="AI24" i="85"/>
  <c r="AJ24" i="85"/>
  <c r="AK24" i="85"/>
  <c r="AL24" i="85"/>
  <c r="AM24" i="85"/>
  <c r="AN24" i="85"/>
  <c r="AO24" i="85"/>
  <c r="AP24" i="85"/>
  <c r="AQ24" i="85"/>
  <c r="AR24" i="85"/>
  <c r="AS24" i="85"/>
  <c r="AT24" i="85"/>
  <c r="AU24" i="85"/>
  <c r="AV24" i="85"/>
  <c r="AW24" i="85"/>
  <c r="AX24" i="85"/>
  <c r="BA24" i="85"/>
  <c r="BB24" i="85"/>
  <c r="BC24" i="85"/>
  <c r="BD24" i="85"/>
  <c r="BE24" i="85"/>
  <c r="BF24" i="85"/>
  <c r="BG24" i="85"/>
  <c r="BH24" i="85"/>
  <c r="BI24" i="85"/>
  <c r="BJ24" i="85"/>
  <c r="BK24" i="85"/>
  <c r="BL24" i="85"/>
  <c r="BM24" i="85"/>
  <c r="BN24" i="85"/>
  <c r="BO24" i="85"/>
  <c r="BP24" i="85"/>
  <c r="BQ24" i="85"/>
  <c r="BR24" i="85"/>
  <c r="BS24" i="85"/>
  <c r="BT24" i="85"/>
  <c r="BU24" i="85"/>
  <c r="BV24" i="85"/>
  <c r="BW24" i="85"/>
  <c r="BX24" i="85"/>
  <c r="BY24" i="85"/>
  <c r="BZ24" i="85"/>
  <c r="CA24" i="85"/>
  <c r="CB24" i="85"/>
  <c r="CC24" i="85"/>
  <c r="CD24" i="85"/>
  <c r="CE24" i="85"/>
  <c r="CF24" i="85"/>
  <c r="CG24" i="85"/>
  <c r="E25" i="85"/>
  <c r="F25" i="85"/>
  <c r="G25" i="85"/>
  <c r="H25" i="85"/>
  <c r="I25" i="85"/>
  <c r="J25" i="85"/>
  <c r="K25" i="85"/>
  <c r="L25" i="85"/>
  <c r="M25" i="85"/>
  <c r="N25" i="85"/>
  <c r="O25" i="85"/>
  <c r="P25" i="85"/>
  <c r="Q25" i="85"/>
  <c r="R25" i="85"/>
  <c r="S25" i="85"/>
  <c r="T25" i="85"/>
  <c r="U25" i="85"/>
  <c r="V25" i="85"/>
  <c r="W25" i="85"/>
  <c r="X25" i="85"/>
  <c r="Y25" i="85"/>
  <c r="Z25" i="85"/>
  <c r="AA25" i="85"/>
  <c r="AB25" i="85"/>
  <c r="AC25" i="85"/>
  <c r="AD25" i="85"/>
  <c r="AE25" i="85"/>
  <c r="AF25" i="85"/>
  <c r="AG25" i="85"/>
  <c r="AH25" i="85"/>
  <c r="AI25" i="85"/>
  <c r="AJ25" i="85"/>
  <c r="AK25" i="85"/>
  <c r="AL25" i="85"/>
  <c r="AM25" i="85"/>
  <c r="AN25" i="85"/>
  <c r="AO25" i="85"/>
  <c r="AP25" i="85"/>
  <c r="AQ25" i="85"/>
  <c r="AR25" i="85"/>
  <c r="AS25" i="85"/>
  <c r="AT25" i="85"/>
  <c r="AU25" i="85"/>
  <c r="AV25" i="85"/>
  <c r="AW25" i="85"/>
  <c r="AX25" i="85"/>
  <c r="BA25" i="85"/>
  <c r="BB25" i="85"/>
  <c r="BC25" i="85"/>
  <c r="BD25" i="85"/>
  <c r="BE25" i="85"/>
  <c r="BF25" i="85"/>
  <c r="BG25" i="85"/>
  <c r="BH25" i="85"/>
  <c r="BI25" i="85"/>
  <c r="BJ25" i="85"/>
  <c r="BK25" i="85"/>
  <c r="BL25" i="85"/>
  <c r="BM25" i="85"/>
  <c r="BN25" i="85"/>
  <c r="BO25" i="85"/>
  <c r="BP25" i="85"/>
  <c r="BQ25" i="85"/>
  <c r="BR25" i="85"/>
  <c r="BS25" i="85"/>
  <c r="BT25" i="85"/>
  <c r="BU25" i="85"/>
  <c r="BV25" i="85"/>
  <c r="BW25" i="85"/>
  <c r="BX25" i="85"/>
  <c r="BY25" i="85"/>
  <c r="BZ25" i="85"/>
  <c r="CA25" i="85"/>
  <c r="CB25" i="85"/>
  <c r="CC25" i="85"/>
  <c r="CD25" i="85"/>
  <c r="CE25" i="85"/>
  <c r="CF25" i="85"/>
  <c r="CG25" i="85"/>
  <c r="E26" i="85"/>
  <c r="F26" i="85"/>
  <c r="G26" i="85"/>
  <c r="H26" i="85"/>
  <c r="I26" i="85"/>
  <c r="J26" i="85"/>
  <c r="K26" i="85"/>
  <c r="L26" i="85"/>
  <c r="M26" i="85"/>
  <c r="N26" i="85"/>
  <c r="O26" i="85"/>
  <c r="P26" i="85"/>
  <c r="Q26" i="85"/>
  <c r="R26" i="85"/>
  <c r="S26" i="85"/>
  <c r="T26" i="85"/>
  <c r="U26" i="85"/>
  <c r="V26" i="85"/>
  <c r="W26" i="85"/>
  <c r="X26" i="85"/>
  <c r="Y26" i="85"/>
  <c r="Z26" i="85"/>
  <c r="AA26" i="85"/>
  <c r="AB26" i="85"/>
  <c r="AC26" i="85"/>
  <c r="AD26" i="85"/>
  <c r="AE26" i="85"/>
  <c r="AF26" i="85"/>
  <c r="AG26" i="85"/>
  <c r="AH26" i="85"/>
  <c r="AI26" i="85"/>
  <c r="AJ26" i="85"/>
  <c r="AK26" i="85"/>
  <c r="AL26" i="85"/>
  <c r="AM26" i="85"/>
  <c r="AN26" i="85"/>
  <c r="AO26" i="85"/>
  <c r="AP26" i="85"/>
  <c r="AQ26" i="85"/>
  <c r="AR26" i="85"/>
  <c r="AS26" i="85"/>
  <c r="AT26" i="85"/>
  <c r="AU26" i="85"/>
  <c r="AV26" i="85"/>
  <c r="AW26" i="85"/>
  <c r="AX26" i="85"/>
  <c r="BA26" i="85"/>
  <c r="BB26" i="85"/>
  <c r="BC26" i="85"/>
  <c r="BD26" i="85"/>
  <c r="BE26" i="85"/>
  <c r="BF26" i="85"/>
  <c r="BG26" i="85"/>
  <c r="BH26" i="85"/>
  <c r="BI26" i="85"/>
  <c r="BJ26" i="85"/>
  <c r="BK26" i="85"/>
  <c r="BL26" i="85"/>
  <c r="BM26" i="85"/>
  <c r="BN26" i="85"/>
  <c r="BO26" i="85"/>
  <c r="BP26" i="85"/>
  <c r="BQ26" i="85"/>
  <c r="BR26" i="85"/>
  <c r="BS26" i="85"/>
  <c r="BT26" i="85"/>
  <c r="BU26" i="85"/>
  <c r="BV26" i="85"/>
  <c r="BW26" i="85"/>
  <c r="BX26" i="85"/>
  <c r="BY26" i="85"/>
  <c r="BZ26" i="85"/>
  <c r="CA26" i="85"/>
  <c r="CB26" i="85"/>
  <c r="CC26" i="85"/>
  <c r="CD26" i="85"/>
  <c r="CE26" i="85"/>
  <c r="CF26" i="85"/>
  <c r="CG26" i="85"/>
  <c r="E27" i="85"/>
  <c r="F27" i="85"/>
  <c r="G27" i="85"/>
  <c r="H27" i="85"/>
  <c r="I27" i="85"/>
  <c r="J27" i="85"/>
  <c r="K27" i="85"/>
  <c r="L27" i="85"/>
  <c r="M27" i="85"/>
  <c r="N27" i="85"/>
  <c r="O27" i="85"/>
  <c r="P27" i="85"/>
  <c r="Q27" i="85"/>
  <c r="R27" i="85"/>
  <c r="S27" i="85"/>
  <c r="T27" i="85"/>
  <c r="U27" i="85"/>
  <c r="V27" i="85"/>
  <c r="W27" i="85"/>
  <c r="X27" i="85"/>
  <c r="Y27" i="85"/>
  <c r="Z27" i="85"/>
  <c r="AA27" i="85"/>
  <c r="AB27" i="85"/>
  <c r="AC27" i="85"/>
  <c r="AD27" i="85"/>
  <c r="AE27" i="85"/>
  <c r="AF27" i="85"/>
  <c r="AG27" i="85"/>
  <c r="AH27" i="85"/>
  <c r="AI27" i="85"/>
  <c r="AJ27" i="85"/>
  <c r="AK27" i="85"/>
  <c r="AL27" i="85"/>
  <c r="AM27" i="85"/>
  <c r="AN27" i="85"/>
  <c r="AO27" i="85"/>
  <c r="AP27" i="85"/>
  <c r="AQ27" i="85"/>
  <c r="AR27" i="85"/>
  <c r="AS27" i="85"/>
  <c r="AT27" i="85"/>
  <c r="AU27" i="85"/>
  <c r="AV27" i="85"/>
  <c r="AW27" i="85"/>
  <c r="AX27" i="85"/>
  <c r="BA27" i="85"/>
  <c r="BB27" i="85"/>
  <c r="BC27" i="85"/>
  <c r="BD27" i="85"/>
  <c r="BE27" i="85"/>
  <c r="BF27" i="85"/>
  <c r="BG27" i="85"/>
  <c r="BH27" i="85"/>
  <c r="BI27" i="85"/>
  <c r="BJ27" i="85"/>
  <c r="BK27" i="85"/>
  <c r="BL27" i="85"/>
  <c r="BM27" i="85"/>
  <c r="BN27" i="85"/>
  <c r="BO27" i="85"/>
  <c r="BP27" i="85"/>
  <c r="BQ27" i="85"/>
  <c r="BR27" i="85"/>
  <c r="BS27" i="85"/>
  <c r="BT27" i="85"/>
  <c r="BU27" i="85"/>
  <c r="BV27" i="85"/>
  <c r="BW27" i="85"/>
  <c r="BX27" i="85"/>
  <c r="BY27" i="85"/>
  <c r="BZ27" i="85"/>
  <c r="CA27" i="85"/>
  <c r="CB27" i="85"/>
  <c r="CC27" i="85"/>
  <c r="CD27" i="85"/>
  <c r="CE27" i="85"/>
  <c r="CF27" i="85"/>
  <c r="CG27" i="85"/>
  <c r="E28" i="85"/>
  <c r="F28" i="85"/>
  <c r="G28" i="85"/>
  <c r="H28" i="85"/>
  <c r="I28" i="85"/>
  <c r="J28" i="85"/>
  <c r="K28" i="85"/>
  <c r="L28" i="85"/>
  <c r="M28" i="85"/>
  <c r="N28" i="85"/>
  <c r="O28" i="85"/>
  <c r="P28" i="85"/>
  <c r="Q28" i="85"/>
  <c r="R28" i="85"/>
  <c r="S28" i="85"/>
  <c r="T28" i="85"/>
  <c r="U28" i="85"/>
  <c r="V28" i="85"/>
  <c r="W28" i="85"/>
  <c r="X28" i="85"/>
  <c r="Y28" i="85"/>
  <c r="Z28" i="85"/>
  <c r="AA28" i="85"/>
  <c r="AB28" i="85"/>
  <c r="AC28" i="85"/>
  <c r="AD28" i="85"/>
  <c r="AE28" i="85"/>
  <c r="AF28" i="85"/>
  <c r="AG28" i="85"/>
  <c r="AH28" i="85"/>
  <c r="AI28" i="85"/>
  <c r="AJ28" i="85"/>
  <c r="AK28" i="85"/>
  <c r="AL28" i="85"/>
  <c r="AM28" i="85"/>
  <c r="AN28" i="85"/>
  <c r="AO28" i="85"/>
  <c r="AP28" i="85"/>
  <c r="AQ28" i="85"/>
  <c r="AR28" i="85"/>
  <c r="AS28" i="85"/>
  <c r="AT28" i="85"/>
  <c r="AU28" i="85"/>
  <c r="AV28" i="85"/>
  <c r="AW28" i="85"/>
  <c r="AX28" i="85"/>
  <c r="BA28" i="85"/>
  <c r="BB28" i="85"/>
  <c r="BC28" i="85"/>
  <c r="BD28" i="85"/>
  <c r="BE28" i="85"/>
  <c r="BF28" i="85"/>
  <c r="BG28" i="85"/>
  <c r="BH28" i="85"/>
  <c r="BI28" i="85"/>
  <c r="BJ28" i="85"/>
  <c r="BK28" i="85"/>
  <c r="BL28" i="85"/>
  <c r="BM28" i="85"/>
  <c r="BN28" i="85"/>
  <c r="BO28" i="85"/>
  <c r="BP28" i="85"/>
  <c r="BQ28" i="85"/>
  <c r="BR28" i="85"/>
  <c r="BS28" i="85"/>
  <c r="BT28" i="85"/>
  <c r="BU28" i="85"/>
  <c r="BV28" i="85"/>
  <c r="BW28" i="85"/>
  <c r="BX28" i="85"/>
  <c r="BY28" i="85"/>
  <c r="BZ28" i="85"/>
  <c r="CA28" i="85"/>
  <c r="CB28" i="85"/>
  <c r="CC28" i="85"/>
  <c r="CD28" i="85"/>
  <c r="CE28" i="85"/>
  <c r="CF28" i="85"/>
  <c r="CG28" i="85"/>
  <c r="E29" i="85"/>
  <c r="F29" i="85"/>
  <c r="G29" i="85"/>
  <c r="H29" i="85"/>
  <c r="I29" i="85"/>
  <c r="J29" i="85"/>
  <c r="K29" i="85"/>
  <c r="L29" i="85"/>
  <c r="M29" i="85"/>
  <c r="N29" i="85"/>
  <c r="O29" i="85"/>
  <c r="P29" i="85"/>
  <c r="Q29" i="85"/>
  <c r="R29" i="85"/>
  <c r="S29" i="85"/>
  <c r="T29" i="85"/>
  <c r="U29" i="85"/>
  <c r="V29" i="85"/>
  <c r="W29" i="85"/>
  <c r="X29" i="85"/>
  <c r="Y29" i="85"/>
  <c r="Z29" i="85"/>
  <c r="AA29" i="85"/>
  <c r="AB29" i="85"/>
  <c r="AC29" i="85"/>
  <c r="AD29" i="85"/>
  <c r="AE29" i="85"/>
  <c r="AF29" i="85"/>
  <c r="AG29" i="85"/>
  <c r="AH29" i="85"/>
  <c r="AI29" i="85"/>
  <c r="AJ29" i="85"/>
  <c r="AK29" i="85"/>
  <c r="AL29" i="85"/>
  <c r="AM29" i="85"/>
  <c r="AN29" i="85"/>
  <c r="AO29" i="85"/>
  <c r="AP29" i="85"/>
  <c r="AQ29" i="85"/>
  <c r="AR29" i="85"/>
  <c r="AS29" i="85"/>
  <c r="AT29" i="85"/>
  <c r="AU29" i="85"/>
  <c r="AV29" i="85"/>
  <c r="AW29" i="85"/>
  <c r="AX29" i="85"/>
  <c r="BA29" i="85"/>
  <c r="BB29" i="85"/>
  <c r="BC29" i="85"/>
  <c r="BD29" i="85"/>
  <c r="BE29" i="85"/>
  <c r="BF29" i="85"/>
  <c r="BG29" i="85"/>
  <c r="BH29" i="85"/>
  <c r="BI29" i="85"/>
  <c r="BJ29" i="85"/>
  <c r="BK29" i="85"/>
  <c r="BL29" i="85"/>
  <c r="BM29" i="85"/>
  <c r="BN29" i="85"/>
  <c r="BO29" i="85"/>
  <c r="BP29" i="85"/>
  <c r="BQ29" i="85"/>
  <c r="BR29" i="85"/>
  <c r="BS29" i="85"/>
  <c r="BT29" i="85"/>
  <c r="BU29" i="85"/>
  <c r="BV29" i="85"/>
  <c r="BW29" i="85"/>
  <c r="BX29" i="85"/>
  <c r="BY29" i="85"/>
  <c r="BZ29" i="85"/>
  <c r="CA29" i="85"/>
  <c r="CB29" i="85"/>
  <c r="CC29" i="85"/>
  <c r="CD29" i="85"/>
  <c r="CE29" i="85"/>
  <c r="CF29" i="85"/>
  <c r="CG29" i="85"/>
  <c r="E30" i="85"/>
  <c r="F30" i="85"/>
  <c r="G30" i="85"/>
  <c r="H30" i="85"/>
  <c r="I30" i="85"/>
  <c r="J30" i="85"/>
  <c r="K30" i="85"/>
  <c r="L30" i="85"/>
  <c r="M30" i="85"/>
  <c r="N30" i="85"/>
  <c r="O30" i="85"/>
  <c r="P30" i="85"/>
  <c r="Q30" i="85"/>
  <c r="R30" i="85"/>
  <c r="S30" i="85"/>
  <c r="T30" i="85"/>
  <c r="U30" i="85"/>
  <c r="V30" i="85"/>
  <c r="W30" i="85"/>
  <c r="X30" i="85"/>
  <c r="Y30" i="85"/>
  <c r="Z30" i="85"/>
  <c r="AA30" i="85"/>
  <c r="AB30" i="85"/>
  <c r="AC30" i="85"/>
  <c r="AD30" i="85"/>
  <c r="AE30" i="85"/>
  <c r="AF30" i="85"/>
  <c r="AG30" i="85"/>
  <c r="AH30" i="85"/>
  <c r="AI30" i="85"/>
  <c r="AJ30" i="85"/>
  <c r="AK30" i="85"/>
  <c r="AL30" i="85"/>
  <c r="AM30" i="85"/>
  <c r="AN30" i="85"/>
  <c r="AO30" i="85"/>
  <c r="AP30" i="85"/>
  <c r="AQ30" i="85"/>
  <c r="AR30" i="85"/>
  <c r="AS30" i="85"/>
  <c r="AT30" i="85"/>
  <c r="AU30" i="85"/>
  <c r="AV30" i="85"/>
  <c r="AW30" i="85"/>
  <c r="AX30" i="85"/>
  <c r="BA30" i="85"/>
  <c r="BB30" i="85"/>
  <c r="BC30" i="85"/>
  <c r="BD30" i="85"/>
  <c r="BE30" i="85"/>
  <c r="BF30" i="85"/>
  <c r="BG30" i="85"/>
  <c r="BH30" i="85"/>
  <c r="BI30" i="85"/>
  <c r="BJ30" i="85"/>
  <c r="BK30" i="85"/>
  <c r="BL30" i="85"/>
  <c r="BM30" i="85"/>
  <c r="BN30" i="85"/>
  <c r="BO30" i="85"/>
  <c r="BP30" i="85"/>
  <c r="BQ30" i="85"/>
  <c r="BR30" i="85"/>
  <c r="BS30" i="85"/>
  <c r="BT30" i="85"/>
  <c r="BU30" i="85"/>
  <c r="BV30" i="85"/>
  <c r="BW30" i="85"/>
  <c r="BX30" i="85"/>
  <c r="BY30" i="85"/>
  <c r="BZ30" i="85"/>
  <c r="CA30" i="85"/>
  <c r="CB30" i="85"/>
  <c r="CC30" i="85"/>
  <c r="CD30" i="85"/>
  <c r="CE30" i="85"/>
  <c r="CF30" i="85"/>
  <c r="CG30" i="85"/>
  <c r="E31" i="85"/>
  <c r="F31" i="85"/>
  <c r="G31" i="85"/>
  <c r="H31" i="85"/>
  <c r="I31" i="85"/>
  <c r="J31" i="85"/>
  <c r="K31" i="85"/>
  <c r="L31" i="85"/>
  <c r="M31" i="85"/>
  <c r="N31" i="85"/>
  <c r="O31" i="85"/>
  <c r="P31" i="85"/>
  <c r="Q31" i="85"/>
  <c r="R31" i="85"/>
  <c r="S31" i="85"/>
  <c r="T31" i="85"/>
  <c r="U31" i="85"/>
  <c r="V31" i="85"/>
  <c r="W31" i="85"/>
  <c r="X31" i="85"/>
  <c r="Y31" i="85"/>
  <c r="Z31" i="85"/>
  <c r="AA31" i="85"/>
  <c r="AB31" i="85"/>
  <c r="AC31" i="85"/>
  <c r="AD31" i="85"/>
  <c r="AE31" i="85"/>
  <c r="AF31" i="85"/>
  <c r="AG31" i="85"/>
  <c r="AH31" i="85"/>
  <c r="AI31" i="85"/>
  <c r="AJ31" i="85"/>
  <c r="AK31" i="85"/>
  <c r="AL31" i="85"/>
  <c r="AM31" i="85"/>
  <c r="AN31" i="85"/>
  <c r="AO31" i="85"/>
  <c r="AP31" i="85"/>
  <c r="AQ31" i="85"/>
  <c r="AR31" i="85"/>
  <c r="AS31" i="85"/>
  <c r="AT31" i="85"/>
  <c r="AU31" i="85"/>
  <c r="AV31" i="85"/>
  <c r="AW31" i="85"/>
  <c r="AX31" i="85"/>
  <c r="BA31" i="85"/>
  <c r="BB31" i="85"/>
  <c r="BC31" i="85"/>
  <c r="BD31" i="85"/>
  <c r="BE31" i="85"/>
  <c r="BF31" i="85"/>
  <c r="BG31" i="85"/>
  <c r="BH31" i="85"/>
  <c r="BI31" i="85"/>
  <c r="BJ31" i="85"/>
  <c r="BK31" i="85"/>
  <c r="BL31" i="85"/>
  <c r="BM31" i="85"/>
  <c r="BN31" i="85"/>
  <c r="BO31" i="85"/>
  <c r="BP31" i="85"/>
  <c r="BQ31" i="85"/>
  <c r="BR31" i="85"/>
  <c r="BS31" i="85"/>
  <c r="BT31" i="85"/>
  <c r="BU31" i="85"/>
  <c r="BV31" i="85"/>
  <c r="BW31" i="85"/>
  <c r="BX31" i="85"/>
  <c r="BY31" i="85"/>
  <c r="BZ31" i="85"/>
  <c r="CA31" i="85"/>
  <c r="CB31" i="85"/>
  <c r="CC31" i="85"/>
  <c r="CD31" i="85"/>
  <c r="CE31" i="85"/>
  <c r="CF31" i="85"/>
  <c r="CG31" i="85"/>
  <c r="E32" i="85"/>
  <c r="F32" i="85"/>
  <c r="G32" i="85"/>
  <c r="H32" i="85"/>
  <c r="I32" i="85"/>
  <c r="J32" i="85"/>
  <c r="K32" i="85"/>
  <c r="L32" i="85"/>
  <c r="M32" i="85"/>
  <c r="N32" i="85"/>
  <c r="O32" i="85"/>
  <c r="P32" i="85"/>
  <c r="Q32" i="85"/>
  <c r="R32" i="85"/>
  <c r="S32" i="85"/>
  <c r="T32" i="85"/>
  <c r="U32" i="85"/>
  <c r="V32" i="85"/>
  <c r="W32" i="85"/>
  <c r="X32" i="85"/>
  <c r="Y32" i="85"/>
  <c r="Z32" i="85"/>
  <c r="AA32" i="85"/>
  <c r="AB32" i="85"/>
  <c r="AC32" i="85"/>
  <c r="AD32" i="85"/>
  <c r="AE32" i="85"/>
  <c r="AF32" i="85"/>
  <c r="AG32" i="85"/>
  <c r="AH32" i="85"/>
  <c r="AI32" i="85"/>
  <c r="AJ32" i="85"/>
  <c r="AK32" i="85"/>
  <c r="AL32" i="85"/>
  <c r="AM32" i="85"/>
  <c r="AN32" i="85"/>
  <c r="AO32" i="85"/>
  <c r="AP32" i="85"/>
  <c r="AQ32" i="85"/>
  <c r="AR32" i="85"/>
  <c r="AS32" i="85"/>
  <c r="AT32" i="85"/>
  <c r="AU32" i="85"/>
  <c r="AV32" i="85"/>
  <c r="AW32" i="85"/>
  <c r="AX32" i="85"/>
  <c r="BA32" i="85"/>
  <c r="BB32" i="85"/>
  <c r="BC32" i="85"/>
  <c r="BD32" i="85"/>
  <c r="BE32" i="85"/>
  <c r="BF32" i="85"/>
  <c r="BG32" i="85"/>
  <c r="BH32" i="85"/>
  <c r="BI32" i="85"/>
  <c r="BJ32" i="85"/>
  <c r="BK32" i="85"/>
  <c r="BL32" i="85"/>
  <c r="BM32" i="85"/>
  <c r="BN32" i="85"/>
  <c r="BO32" i="85"/>
  <c r="BP32" i="85"/>
  <c r="BQ32" i="85"/>
  <c r="BR32" i="85"/>
  <c r="BS32" i="85"/>
  <c r="BT32" i="85"/>
  <c r="BU32" i="85"/>
  <c r="BV32" i="85"/>
  <c r="BW32" i="85"/>
  <c r="BX32" i="85"/>
  <c r="BY32" i="85"/>
  <c r="BZ32" i="85"/>
  <c r="CA32" i="85"/>
  <c r="CB32" i="85"/>
  <c r="CC32" i="85"/>
  <c r="CD32" i="85"/>
  <c r="CE32" i="85"/>
  <c r="CF32" i="85"/>
  <c r="CG32" i="85"/>
  <c r="E33" i="85"/>
  <c r="F33" i="85"/>
  <c r="G33" i="85"/>
  <c r="H33" i="85"/>
  <c r="I33" i="85"/>
  <c r="J33" i="85"/>
  <c r="K33" i="85"/>
  <c r="L33" i="85"/>
  <c r="M33" i="85"/>
  <c r="N33" i="85"/>
  <c r="O33" i="85"/>
  <c r="P33" i="85"/>
  <c r="Q33" i="85"/>
  <c r="R33" i="85"/>
  <c r="S33" i="85"/>
  <c r="T33" i="85"/>
  <c r="U33" i="85"/>
  <c r="V33" i="85"/>
  <c r="W33" i="85"/>
  <c r="X33" i="85"/>
  <c r="Y33" i="85"/>
  <c r="Z33" i="85"/>
  <c r="AA33" i="85"/>
  <c r="AB33" i="85"/>
  <c r="AC33" i="85"/>
  <c r="AD33" i="85"/>
  <c r="AE33" i="85"/>
  <c r="AF33" i="85"/>
  <c r="AG33" i="85"/>
  <c r="AH33" i="85"/>
  <c r="AI33" i="85"/>
  <c r="AJ33" i="85"/>
  <c r="AK33" i="85"/>
  <c r="AL33" i="85"/>
  <c r="AM33" i="85"/>
  <c r="AN33" i="85"/>
  <c r="AO33" i="85"/>
  <c r="AP33" i="85"/>
  <c r="AQ33" i="85"/>
  <c r="AR33" i="85"/>
  <c r="AS33" i="85"/>
  <c r="AT33" i="85"/>
  <c r="AU33" i="85"/>
  <c r="AV33" i="85"/>
  <c r="AW33" i="85"/>
  <c r="AX33" i="85"/>
  <c r="BA33" i="85"/>
  <c r="BB33" i="85"/>
  <c r="BC33" i="85"/>
  <c r="BD33" i="85"/>
  <c r="BE33" i="85"/>
  <c r="BF33" i="85"/>
  <c r="BG33" i="85"/>
  <c r="BH33" i="85"/>
  <c r="BI33" i="85"/>
  <c r="BJ33" i="85"/>
  <c r="BK33" i="85"/>
  <c r="BL33" i="85"/>
  <c r="BM33" i="85"/>
  <c r="BN33" i="85"/>
  <c r="BO33" i="85"/>
  <c r="BP33" i="85"/>
  <c r="BQ33" i="85"/>
  <c r="BR33" i="85"/>
  <c r="BS33" i="85"/>
  <c r="BT33" i="85"/>
  <c r="BU33" i="85"/>
  <c r="BV33" i="85"/>
  <c r="BW33" i="85"/>
  <c r="BX33" i="85"/>
  <c r="BY33" i="85"/>
  <c r="BZ33" i="85"/>
  <c r="CA33" i="85"/>
  <c r="CB33" i="85"/>
  <c r="CC33" i="85"/>
  <c r="CD33" i="85"/>
  <c r="CE33" i="85"/>
  <c r="CF33" i="85"/>
  <c r="CG33" i="85"/>
  <c r="E34" i="85"/>
  <c r="F34" i="85"/>
  <c r="G34" i="85"/>
  <c r="H34" i="85"/>
  <c r="I34" i="85"/>
  <c r="J34" i="85"/>
  <c r="K34" i="85"/>
  <c r="L34" i="85"/>
  <c r="M34" i="85"/>
  <c r="N34" i="85"/>
  <c r="O34" i="85"/>
  <c r="P34" i="85"/>
  <c r="Q34" i="85"/>
  <c r="R34" i="85"/>
  <c r="S34" i="85"/>
  <c r="T34" i="85"/>
  <c r="U34" i="85"/>
  <c r="V34" i="85"/>
  <c r="W34" i="85"/>
  <c r="X34" i="85"/>
  <c r="Y34" i="85"/>
  <c r="Z34" i="85"/>
  <c r="AA34" i="85"/>
  <c r="AB34" i="85"/>
  <c r="AC34" i="85"/>
  <c r="AD34" i="85"/>
  <c r="AE34" i="85"/>
  <c r="AF34" i="85"/>
  <c r="AG34" i="85"/>
  <c r="AH34" i="85"/>
  <c r="AI34" i="85"/>
  <c r="AJ34" i="85"/>
  <c r="AK34" i="85"/>
  <c r="AL34" i="85"/>
  <c r="AM34" i="85"/>
  <c r="AN34" i="85"/>
  <c r="AO34" i="85"/>
  <c r="AP34" i="85"/>
  <c r="AQ34" i="85"/>
  <c r="AR34" i="85"/>
  <c r="AS34" i="85"/>
  <c r="AT34" i="85"/>
  <c r="AU34" i="85"/>
  <c r="AV34" i="85"/>
  <c r="AW34" i="85"/>
  <c r="AX34" i="85"/>
  <c r="BA34" i="85"/>
  <c r="BB34" i="85"/>
  <c r="BC34" i="85"/>
  <c r="BD34" i="85"/>
  <c r="BE34" i="85"/>
  <c r="BF34" i="85"/>
  <c r="BG34" i="85"/>
  <c r="BH34" i="85"/>
  <c r="BI34" i="85"/>
  <c r="BJ34" i="85"/>
  <c r="BK34" i="85"/>
  <c r="BL34" i="85"/>
  <c r="BM34" i="85"/>
  <c r="BN34" i="85"/>
  <c r="BO34" i="85"/>
  <c r="BP34" i="85"/>
  <c r="BQ34" i="85"/>
  <c r="BR34" i="85"/>
  <c r="BS34" i="85"/>
  <c r="BT34" i="85"/>
  <c r="BU34" i="85"/>
  <c r="BV34" i="85"/>
  <c r="BW34" i="85"/>
  <c r="BX34" i="85"/>
  <c r="BY34" i="85"/>
  <c r="BZ34" i="85"/>
  <c r="CA34" i="85"/>
  <c r="CB34" i="85"/>
  <c r="CC34" i="85"/>
  <c r="CD34" i="85"/>
  <c r="CE34" i="85"/>
  <c r="CF34" i="85"/>
  <c r="CG34" i="85"/>
  <c r="E35" i="85"/>
  <c r="F35" i="85"/>
  <c r="G35" i="85"/>
  <c r="H35" i="85"/>
  <c r="I35" i="85"/>
  <c r="J35" i="85"/>
  <c r="K35" i="85"/>
  <c r="L35" i="85"/>
  <c r="M35" i="85"/>
  <c r="N35" i="85"/>
  <c r="O35" i="85"/>
  <c r="P35" i="85"/>
  <c r="Q35" i="85"/>
  <c r="R35" i="85"/>
  <c r="S35" i="85"/>
  <c r="T35" i="85"/>
  <c r="U35" i="85"/>
  <c r="V35" i="85"/>
  <c r="W35" i="85"/>
  <c r="X35" i="85"/>
  <c r="Y35" i="85"/>
  <c r="Z35" i="85"/>
  <c r="AA35" i="85"/>
  <c r="AB35" i="85"/>
  <c r="AC35" i="85"/>
  <c r="AD35" i="85"/>
  <c r="AE35" i="85"/>
  <c r="AF35" i="85"/>
  <c r="AG35" i="85"/>
  <c r="AH35" i="85"/>
  <c r="AI35" i="85"/>
  <c r="AJ35" i="85"/>
  <c r="AK35" i="85"/>
  <c r="AL35" i="85"/>
  <c r="AM35" i="85"/>
  <c r="AN35" i="85"/>
  <c r="AO35" i="85"/>
  <c r="AP35" i="85"/>
  <c r="AQ35" i="85"/>
  <c r="AR35" i="85"/>
  <c r="AS35" i="85"/>
  <c r="AT35" i="85"/>
  <c r="AU35" i="85"/>
  <c r="AV35" i="85"/>
  <c r="AW35" i="85"/>
  <c r="AX35" i="85"/>
  <c r="BA35" i="85"/>
  <c r="BB35" i="85"/>
  <c r="BC35" i="85"/>
  <c r="BD35" i="85"/>
  <c r="BE35" i="85"/>
  <c r="BF35" i="85"/>
  <c r="BG35" i="85"/>
  <c r="BH35" i="85"/>
  <c r="BI35" i="85"/>
  <c r="BJ35" i="85"/>
  <c r="BK35" i="85"/>
  <c r="BL35" i="85"/>
  <c r="BM35" i="85"/>
  <c r="BN35" i="85"/>
  <c r="BO35" i="85"/>
  <c r="BP35" i="85"/>
  <c r="BQ35" i="85"/>
  <c r="BR35" i="85"/>
  <c r="BS35" i="85"/>
  <c r="BT35" i="85"/>
  <c r="BU35" i="85"/>
  <c r="BV35" i="85"/>
  <c r="BW35" i="85"/>
  <c r="BX35" i="85"/>
  <c r="BY35" i="85"/>
  <c r="BZ35" i="85"/>
  <c r="CA35" i="85"/>
  <c r="CB35" i="85"/>
  <c r="CC35" i="85"/>
  <c r="CD35" i="85"/>
  <c r="CE35" i="85"/>
  <c r="CF35" i="85"/>
  <c r="CG35" i="85"/>
  <c r="E36" i="85"/>
  <c r="F36" i="85"/>
  <c r="G36" i="85"/>
  <c r="H36" i="85"/>
  <c r="I36" i="85"/>
  <c r="J36" i="85"/>
  <c r="K36" i="85"/>
  <c r="L36" i="85"/>
  <c r="M36" i="85"/>
  <c r="N36" i="85"/>
  <c r="O36" i="85"/>
  <c r="P36" i="85"/>
  <c r="Q36" i="85"/>
  <c r="R36" i="85"/>
  <c r="S36" i="85"/>
  <c r="T36" i="85"/>
  <c r="U36" i="85"/>
  <c r="V36" i="85"/>
  <c r="W36" i="85"/>
  <c r="X36" i="85"/>
  <c r="Y36" i="85"/>
  <c r="Z36" i="85"/>
  <c r="AA36" i="85"/>
  <c r="AB36" i="85"/>
  <c r="AC36" i="85"/>
  <c r="AD36" i="85"/>
  <c r="AE36" i="85"/>
  <c r="AF36" i="85"/>
  <c r="AG36" i="85"/>
  <c r="AH36" i="85"/>
  <c r="AI36" i="85"/>
  <c r="AJ36" i="85"/>
  <c r="AK36" i="85"/>
  <c r="AL36" i="85"/>
  <c r="AM36" i="85"/>
  <c r="AN36" i="85"/>
  <c r="AO36" i="85"/>
  <c r="AP36" i="85"/>
  <c r="AQ36" i="85"/>
  <c r="AR36" i="85"/>
  <c r="AS36" i="85"/>
  <c r="AT36" i="85"/>
  <c r="AU36" i="85"/>
  <c r="AV36" i="85"/>
  <c r="AW36" i="85"/>
  <c r="AX36" i="85"/>
  <c r="BA36" i="85"/>
  <c r="BB36" i="85"/>
  <c r="BC36" i="85"/>
  <c r="BD36" i="85"/>
  <c r="BE36" i="85"/>
  <c r="BF36" i="85"/>
  <c r="BG36" i="85"/>
  <c r="BH36" i="85"/>
  <c r="BI36" i="85"/>
  <c r="BJ36" i="85"/>
  <c r="BK36" i="85"/>
  <c r="BL36" i="85"/>
  <c r="BM36" i="85"/>
  <c r="BN36" i="85"/>
  <c r="BO36" i="85"/>
  <c r="BP36" i="85"/>
  <c r="BQ36" i="85"/>
  <c r="BR36" i="85"/>
  <c r="BS36" i="85"/>
  <c r="BT36" i="85"/>
  <c r="BU36" i="85"/>
  <c r="BV36" i="85"/>
  <c r="BW36" i="85"/>
  <c r="BX36" i="85"/>
  <c r="BY36" i="85"/>
  <c r="BZ36" i="85"/>
  <c r="CA36" i="85"/>
  <c r="CB36" i="85"/>
  <c r="CC36" i="85"/>
  <c r="CD36" i="85"/>
  <c r="CE36" i="85"/>
  <c r="CF36" i="85"/>
  <c r="CG36" i="85"/>
  <c r="D4" i="85"/>
  <c r="D5" i="85"/>
  <c r="D6" i="85"/>
  <c r="D7" i="85"/>
  <c r="D8" i="85"/>
  <c r="D9" i="85"/>
  <c r="D10" i="85"/>
  <c r="D11" i="85"/>
  <c r="D12" i="85"/>
  <c r="D13" i="85"/>
  <c r="D14" i="85"/>
  <c r="D15" i="85"/>
  <c r="D16" i="85"/>
  <c r="D17" i="85"/>
  <c r="D18" i="85"/>
  <c r="D19" i="85"/>
  <c r="D20" i="85"/>
  <c r="D21" i="85"/>
  <c r="D22" i="85"/>
  <c r="D23" i="85"/>
  <c r="D24" i="85"/>
  <c r="D25" i="85"/>
  <c r="D26" i="85"/>
  <c r="D27" i="85"/>
  <c r="D28" i="85"/>
  <c r="D29" i="85"/>
  <c r="D30" i="85"/>
  <c r="D31" i="85"/>
  <c r="D32" i="85"/>
  <c r="D33" i="85"/>
  <c r="D34" i="85"/>
  <c r="D35" i="85"/>
  <c r="D36" i="85"/>
  <c r="E2" i="85"/>
  <c r="F2" i="85"/>
  <c r="G2" i="85"/>
  <c r="H2" i="85"/>
  <c r="I2" i="85"/>
  <c r="J2" i="85"/>
  <c r="K2" i="85"/>
  <c r="L2" i="85"/>
  <c r="M2" i="85"/>
  <c r="N2" i="85"/>
  <c r="O2" i="85"/>
  <c r="P2" i="85"/>
  <c r="Q2" i="85"/>
  <c r="R2" i="85"/>
  <c r="S2" i="85"/>
  <c r="T2" i="85"/>
  <c r="U2" i="85"/>
  <c r="V2" i="85"/>
  <c r="W2" i="85"/>
  <c r="X2" i="85"/>
  <c r="Y2" i="85"/>
  <c r="Z2" i="85"/>
  <c r="AA2" i="85"/>
  <c r="AB2" i="85"/>
  <c r="AC2" i="85"/>
  <c r="AD2" i="85"/>
  <c r="AE2" i="85"/>
  <c r="AF2" i="85"/>
  <c r="AG2" i="85"/>
  <c r="AH2" i="85"/>
  <c r="AI2" i="85"/>
  <c r="AJ2" i="85"/>
  <c r="AK2" i="85"/>
  <c r="AL2" i="85"/>
  <c r="AM2" i="85"/>
  <c r="AN2" i="85"/>
  <c r="AO2" i="85"/>
  <c r="AP2" i="85"/>
  <c r="AQ2" i="85"/>
  <c r="AR2" i="85"/>
  <c r="AS2" i="85"/>
  <c r="AT2" i="85"/>
  <c r="AU2" i="85"/>
  <c r="AV2" i="85"/>
  <c r="AW2" i="85"/>
  <c r="AX2" i="85"/>
  <c r="AY2" i="85"/>
  <c r="AZ2" i="85"/>
  <c r="BA2" i="85"/>
  <c r="BB2" i="85"/>
  <c r="BC2" i="85"/>
  <c r="BD2" i="85"/>
  <c r="BE2" i="85"/>
  <c r="BF2" i="85"/>
  <c r="BG2" i="85"/>
  <c r="BH2" i="85"/>
  <c r="BI2" i="85"/>
  <c r="BJ2" i="85"/>
  <c r="BK2" i="85"/>
  <c r="BL2" i="85"/>
  <c r="BM2" i="85"/>
  <c r="BN2" i="85"/>
  <c r="BO2" i="85"/>
  <c r="BP2" i="85"/>
  <c r="BQ2" i="85"/>
  <c r="BR2" i="85"/>
  <c r="BS2" i="85"/>
  <c r="BT2" i="85"/>
  <c r="BU2" i="85"/>
  <c r="BV2" i="85"/>
  <c r="BW2" i="85"/>
  <c r="BX2" i="85"/>
  <c r="BY2" i="85"/>
  <c r="BZ2" i="85"/>
  <c r="CA2" i="85"/>
  <c r="CB2" i="85"/>
  <c r="CC2" i="85"/>
  <c r="CD2" i="85"/>
  <c r="CE2" i="85"/>
  <c r="CF2" i="85"/>
  <c r="CG2" i="85"/>
  <c r="E3" i="85"/>
  <c r="F3" i="85"/>
  <c r="G3" i="85"/>
  <c r="H3" i="85"/>
  <c r="I3" i="85"/>
  <c r="J3" i="85"/>
  <c r="K3" i="85"/>
  <c r="L3" i="85"/>
  <c r="M3" i="85"/>
  <c r="N3" i="85"/>
  <c r="O3" i="85"/>
  <c r="P3" i="85"/>
  <c r="Q3" i="85"/>
  <c r="R3" i="85"/>
  <c r="S3" i="85"/>
  <c r="T3" i="85"/>
  <c r="U3" i="85"/>
  <c r="V3" i="85"/>
  <c r="W3" i="85"/>
  <c r="X3" i="85"/>
  <c r="Y3" i="85"/>
  <c r="Z3" i="85"/>
  <c r="AA3" i="85"/>
  <c r="AB3" i="85"/>
  <c r="AC3" i="85"/>
  <c r="AD3" i="85"/>
  <c r="AE3" i="85"/>
  <c r="AF3" i="85"/>
  <c r="AG3" i="85"/>
  <c r="AH3" i="85"/>
  <c r="AI3" i="85"/>
  <c r="AJ3" i="85"/>
  <c r="AK3" i="85"/>
  <c r="AL3" i="85"/>
  <c r="AM3" i="85"/>
  <c r="AN3" i="85"/>
  <c r="AO3" i="85"/>
  <c r="AP3" i="85"/>
  <c r="AQ3" i="85"/>
  <c r="AR3" i="85"/>
  <c r="AS3" i="85"/>
  <c r="AT3" i="85"/>
  <c r="AU3" i="85"/>
  <c r="AV3" i="85"/>
  <c r="AW3" i="85"/>
  <c r="AX3" i="85"/>
  <c r="AY3" i="85"/>
  <c r="AZ3" i="85"/>
  <c r="BA3" i="85"/>
  <c r="BB3" i="85"/>
  <c r="BC3" i="85"/>
  <c r="BD3" i="85"/>
  <c r="BE3" i="85"/>
  <c r="BF3" i="85"/>
  <c r="BG3" i="85"/>
  <c r="BH3" i="85"/>
  <c r="BI3" i="85"/>
  <c r="BJ3" i="85"/>
  <c r="BK3" i="85"/>
  <c r="BL3" i="85"/>
  <c r="BM3" i="85"/>
  <c r="BN3" i="85"/>
  <c r="BO3" i="85"/>
  <c r="BP3" i="85"/>
  <c r="BQ3" i="85"/>
  <c r="BR3" i="85"/>
  <c r="BS3" i="85"/>
  <c r="BT3" i="85"/>
  <c r="BU3" i="85"/>
  <c r="BV3" i="85"/>
  <c r="BW3" i="85"/>
  <c r="BX3" i="85"/>
  <c r="BY3" i="85"/>
  <c r="BZ3" i="85"/>
  <c r="CA3" i="85"/>
  <c r="CB3" i="85"/>
  <c r="CC3" i="85"/>
  <c r="CD3" i="85"/>
  <c r="CE3" i="85"/>
  <c r="CF3" i="85"/>
  <c r="CG3" i="85"/>
  <c r="D3" i="85"/>
  <c r="D2" i="85"/>
  <c r="BS3" i="75" l="1"/>
  <c r="BS4" i="75"/>
  <c r="BS5" i="75"/>
  <c r="BS6" i="75"/>
  <c r="BS7" i="75"/>
  <c r="BS8" i="75"/>
  <c r="BS9" i="75"/>
  <c r="BS10" i="75"/>
  <c r="BS11" i="75"/>
  <c r="BS12" i="75"/>
  <c r="BS13" i="75"/>
  <c r="BS14" i="75"/>
  <c r="BS15" i="75"/>
  <c r="BS16" i="75"/>
  <c r="BS17" i="75"/>
  <c r="BS18" i="75"/>
  <c r="BS19" i="75"/>
  <c r="BS20" i="75"/>
  <c r="BS21" i="75"/>
  <c r="BS22" i="75"/>
  <c r="BS23" i="75"/>
  <c r="BS24" i="75"/>
  <c r="BS25" i="75"/>
  <c r="BS26" i="75"/>
  <c r="BS27" i="75"/>
  <c r="BS28" i="75"/>
  <c r="BS29" i="75"/>
  <c r="BS30" i="75"/>
  <c r="BS31" i="75"/>
  <c r="BS32" i="75"/>
  <c r="BS33" i="75"/>
  <c r="BS34" i="75"/>
  <c r="BS35" i="75"/>
  <c r="BI6" i="75" l="1"/>
  <c r="BJ6" i="75"/>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 i="4"/>
  <c r="AG5" i="87"/>
  <c r="AG6" i="87"/>
  <c r="AG7" i="87"/>
  <c r="AG8" i="87"/>
  <c r="AG9" i="87"/>
  <c r="AG10" i="87"/>
  <c r="AG11" i="87"/>
  <c r="AG12" i="87"/>
  <c r="AG13" i="87"/>
  <c r="AG14" i="87"/>
  <c r="AG15" i="87"/>
  <c r="AG16" i="87"/>
  <c r="AG17" i="87"/>
  <c r="AG18" i="87"/>
  <c r="AG19" i="87"/>
  <c r="AG20" i="87"/>
  <c r="AG21" i="87"/>
  <c r="AG22" i="87"/>
  <c r="AG23" i="87"/>
  <c r="AG24" i="87"/>
  <c r="AG25" i="87"/>
  <c r="AG26" i="87"/>
  <c r="AG27" i="87"/>
  <c r="AG28" i="87"/>
  <c r="AG29" i="87"/>
  <c r="AG30" i="87"/>
  <c r="AG31" i="87"/>
  <c r="AG32" i="87"/>
  <c r="AG33" i="87"/>
  <c r="AG34" i="87"/>
  <c r="AG35" i="87"/>
  <c r="AG36" i="87"/>
  <c r="AG4" i="87"/>
  <c r="AG5" i="86"/>
  <c r="AG6" i="86"/>
  <c r="AG7" i="86"/>
  <c r="AG8" i="86"/>
  <c r="AG9" i="86"/>
  <c r="AG10" i="86"/>
  <c r="AG11" i="86"/>
  <c r="AG12" i="86"/>
  <c r="AG13" i="86"/>
  <c r="AG14" i="86"/>
  <c r="AG15" i="86"/>
  <c r="AG16" i="86"/>
  <c r="AG17" i="86"/>
  <c r="AG18" i="86"/>
  <c r="AG19" i="86"/>
  <c r="AG20" i="86"/>
  <c r="AG21" i="86"/>
  <c r="AG22" i="86"/>
  <c r="AG23" i="86"/>
  <c r="AG24" i="86"/>
  <c r="AG25" i="86"/>
  <c r="AG26" i="86"/>
  <c r="AG27" i="86"/>
  <c r="AG28" i="86"/>
  <c r="AG29" i="86"/>
  <c r="AG30" i="86"/>
  <c r="AG31" i="86"/>
  <c r="AG32" i="86"/>
  <c r="AG33" i="86"/>
  <c r="AG34" i="86"/>
  <c r="AG35" i="86"/>
  <c r="AG36" i="86"/>
  <c r="AG4" i="86"/>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 i="3"/>
  <c r="R4" i="87"/>
  <c r="Q4" i="87"/>
  <c r="Y12" i="3"/>
  <c r="R3" i="3"/>
  <c r="T3" i="3" s="1"/>
  <c r="U3" i="3" s="1"/>
  <c r="BJ3" i="75"/>
  <c r="BI3" i="75"/>
  <c r="X6" i="79"/>
  <c r="X5" i="87" s="1"/>
  <c r="X7" i="79"/>
  <c r="X6" i="87" s="1"/>
  <c r="X8" i="79"/>
  <c r="X7" i="87" s="1"/>
  <c r="X9" i="79"/>
  <c r="X8" i="87" s="1"/>
  <c r="X10" i="79"/>
  <c r="X9" i="87" s="1"/>
  <c r="X11" i="79"/>
  <c r="X10" i="87" s="1"/>
  <c r="X12" i="79"/>
  <c r="X11" i="87" s="1"/>
  <c r="X13" i="79"/>
  <c r="X12" i="87" s="1"/>
  <c r="X14" i="79"/>
  <c r="X13" i="87" s="1"/>
  <c r="X15" i="79"/>
  <c r="X14" i="87" s="1"/>
  <c r="X16" i="79"/>
  <c r="X15" i="87" s="1"/>
  <c r="X17" i="79"/>
  <c r="X16" i="87" s="1"/>
  <c r="X18" i="79"/>
  <c r="X17" i="87" s="1"/>
  <c r="X19" i="79"/>
  <c r="X18" i="87" s="1"/>
  <c r="X20" i="79"/>
  <c r="X19" i="87" s="1"/>
  <c r="X21" i="79"/>
  <c r="X20" i="87" s="1"/>
  <c r="X22" i="79"/>
  <c r="X21" i="87" s="1"/>
  <c r="X23" i="79"/>
  <c r="X22" i="87" s="1"/>
  <c r="X24" i="79"/>
  <c r="X23" i="87" s="1"/>
  <c r="X25" i="79"/>
  <c r="X24" i="87" s="1"/>
  <c r="X26" i="79"/>
  <c r="X25" i="87" s="1"/>
  <c r="X27" i="79"/>
  <c r="X26" i="87" s="1"/>
  <c r="X28" i="79"/>
  <c r="X27" i="87" s="1"/>
  <c r="X29" i="79"/>
  <c r="X28" i="87" s="1"/>
  <c r="X30" i="79"/>
  <c r="X29" i="87" s="1"/>
  <c r="X31" i="79"/>
  <c r="X30" i="87" s="1"/>
  <c r="X32" i="79"/>
  <c r="X31" i="87" s="1"/>
  <c r="X33" i="79"/>
  <c r="X32" i="87" s="1"/>
  <c r="X34" i="79"/>
  <c r="X33" i="87" s="1"/>
  <c r="X35" i="79"/>
  <c r="X34" i="87" s="1"/>
  <c r="X36" i="79"/>
  <c r="X35" i="87" s="1"/>
  <c r="X37" i="79"/>
  <c r="X36" i="87" s="1"/>
  <c r="X5" i="79"/>
  <c r="X4" i="87" s="1"/>
  <c r="A35" i="89"/>
  <c r="A34" i="89"/>
  <c r="A33" i="89"/>
  <c r="A32" i="89"/>
  <c r="A31" i="89"/>
  <c r="A30" i="89"/>
  <c r="A29" i="89"/>
  <c r="A28" i="89"/>
  <c r="A27" i="89"/>
  <c r="A26" i="89"/>
  <c r="A25" i="89"/>
  <c r="A24" i="89"/>
  <c r="A23" i="89"/>
  <c r="A22" i="89"/>
  <c r="A21" i="89"/>
  <c r="A20" i="89"/>
  <c r="A19" i="89"/>
  <c r="A18" i="89"/>
  <c r="A17" i="89"/>
  <c r="A16" i="89"/>
  <c r="A15" i="89"/>
  <c r="A14" i="89"/>
  <c r="A13" i="89"/>
  <c r="A12" i="89"/>
  <c r="A11" i="89"/>
  <c r="A10" i="89"/>
  <c r="A9" i="89"/>
  <c r="A8" i="89"/>
  <c r="A7" i="89"/>
  <c r="A6" i="89"/>
  <c r="A5" i="89"/>
  <c r="A4" i="89"/>
  <c r="A3" i="89"/>
  <c r="D5" i="87"/>
  <c r="E5" i="87"/>
  <c r="F5" i="87"/>
  <c r="G5" i="87"/>
  <c r="H5" i="87"/>
  <c r="I5" i="87"/>
  <c r="J5" i="87"/>
  <c r="K5" i="87"/>
  <c r="L5" i="87"/>
  <c r="M5" i="87"/>
  <c r="N5" i="87"/>
  <c r="O5" i="87"/>
  <c r="P5" i="87"/>
  <c r="Q5" i="87"/>
  <c r="R5" i="87"/>
  <c r="S5" i="87"/>
  <c r="T5" i="87"/>
  <c r="U5" i="87"/>
  <c r="V5" i="87"/>
  <c r="W5" i="87"/>
  <c r="Y5" i="87"/>
  <c r="Z5" i="87"/>
  <c r="AA5" i="87"/>
  <c r="AB5" i="87"/>
  <c r="AC5" i="87"/>
  <c r="AD5" i="87"/>
  <c r="AE5" i="87"/>
  <c r="AF5" i="87"/>
  <c r="AH5" i="87"/>
  <c r="AI5" i="87"/>
  <c r="AJ5" i="87"/>
  <c r="AK5" i="87"/>
  <c r="AL5" i="87"/>
  <c r="AM5" i="87"/>
  <c r="AN5" i="87"/>
  <c r="AO5" i="87"/>
  <c r="AP5" i="87"/>
  <c r="AQ5" i="87"/>
  <c r="AR5" i="87"/>
  <c r="AS5" i="87"/>
  <c r="AT5" i="87"/>
  <c r="AU5" i="87"/>
  <c r="AV5" i="87"/>
  <c r="AW5" i="87"/>
  <c r="AX5" i="87"/>
  <c r="AY5" i="87"/>
  <c r="AZ5" i="87"/>
  <c r="BA5" i="87"/>
  <c r="BB5" i="87"/>
  <c r="BC5" i="87"/>
  <c r="BD5" i="87"/>
  <c r="BE5" i="87"/>
  <c r="BF5" i="87"/>
  <c r="BG5" i="87"/>
  <c r="BH5" i="87"/>
  <c r="BI5" i="87"/>
  <c r="BJ5" i="87"/>
  <c r="BK5" i="87"/>
  <c r="BL5" i="87"/>
  <c r="BM5" i="87"/>
  <c r="BN5" i="87"/>
  <c r="BO5" i="87"/>
  <c r="BP5" i="87"/>
  <c r="BQ5" i="87"/>
  <c r="BR5" i="87"/>
  <c r="BS5" i="87"/>
  <c r="BT5" i="87"/>
  <c r="BU5" i="87"/>
  <c r="BV5" i="87"/>
  <c r="BW5" i="87"/>
  <c r="BX5" i="87"/>
  <c r="BY5" i="87"/>
  <c r="BZ5" i="87"/>
  <c r="CA5" i="87"/>
  <c r="CB5" i="87"/>
  <c r="CC5" i="87"/>
  <c r="CD5" i="87"/>
  <c r="CE5" i="87"/>
  <c r="CF5" i="87"/>
  <c r="CG5" i="87"/>
  <c r="D6" i="87"/>
  <c r="E6" i="87"/>
  <c r="F6" i="87"/>
  <c r="G6" i="87"/>
  <c r="H6" i="87"/>
  <c r="I6" i="87"/>
  <c r="J6" i="87"/>
  <c r="K6" i="87"/>
  <c r="L6" i="87"/>
  <c r="M6" i="87"/>
  <c r="N6" i="87"/>
  <c r="O6" i="87"/>
  <c r="P6" i="87"/>
  <c r="Q6" i="87"/>
  <c r="R6" i="87"/>
  <c r="S6" i="87"/>
  <c r="T6" i="87"/>
  <c r="U6" i="87"/>
  <c r="V6" i="87"/>
  <c r="W6" i="87"/>
  <c r="Y6" i="87"/>
  <c r="Z6" i="87"/>
  <c r="AA6" i="87"/>
  <c r="AB6" i="87"/>
  <c r="AC6" i="87"/>
  <c r="AD6" i="87"/>
  <c r="AE6" i="87"/>
  <c r="AF6" i="87"/>
  <c r="AH6" i="87"/>
  <c r="AI6" i="87"/>
  <c r="AJ6" i="87"/>
  <c r="AK6" i="87"/>
  <c r="AL6" i="87"/>
  <c r="AM6" i="87"/>
  <c r="AN6" i="87"/>
  <c r="AO6" i="87"/>
  <c r="AP6" i="87"/>
  <c r="AQ6" i="87"/>
  <c r="AR6" i="87"/>
  <c r="AS6" i="87"/>
  <c r="AT6" i="87"/>
  <c r="AU6" i="87"/>
  <c r="AV6" i="87"/>
  <c r="AW6" i="87"/>
  <c r="AX6" i="87"/>
  <c r="AY6" i="87"/>
  <c r="AZ6" i="87"/>
  <c r="BA6" i="87"/>
  <c r="BB6" i="87"/>
  <c r="BC6" i="87"/>
  <c r="BD6" i="87"/>
  <c r="BE6" i="87"/>
  <c r="BF6" i="87"/>
  <c r="BG6" i="87"/>
  <c r="BH6" i="87"/>
  <c r="BI6" i="87"/>
  <c r="BJ6" i="87"/>
  <c r="BK6" i="87"/>
  <c r="BL6" i="87"/>
  <c r="BM6" i="87"/>
  <c r="BN6" i="87"/>
  <c r="BO6" i="87"/>
  <c r="BP6" i="87"/>
  <c r="BQ6" i="87"/>
  <c r="BR6" i="87"/>
  <c r="BS6" i="87"/>
  <c r="BT6" i="87"/>
  <c r="BU6" i="87"/>
  <c r="BV6" i="87"/>
  <c r="BW6" i="87"/>
  <c r="BX6" i="87"/>
  <c r="BY6" i="87"/>
  <c r="BZ6" i="87"/>
  <c r="CA6" i="87"/>
  <c r="CB6" i="87"/>
  <c r="CC6" i="87"/>
  <c r="CD6" i="87"/>
  <c r="CE6" i="87"/>
  <c r="CF6" i="87"/>
  <c r="CG6" i="87"/>
  <c r="D7" i="87"/>
  <c r="E7" i="87"/>
  <c r="F7" i="87"/>
  <c r="G7" i="87"/>
  <c r="H7" i="87"/>
  <c r="I7" i="87"/>
  <c r="J7" i="87"/>
  <c r="K7" i="87"/>
  <c r="L7" i="87"/>
  <c r="M7" i="87"/>
  <c r="N7" i="87"/>
  <c r="O7" i="87"/>
  <c r="P7" i="87"/>
  <c r="Q7" i="87"/>
  <c r="R7" i="87"/>
  <c r="S7" i="87"/>
  <c r="T7" i="87"/>
  <c r="U7" i="87"/>
  <c r="V7" i="87"/>
  <c r="W7" i="87"/>
  <c r="Y7" i="87"/>
  <c r="Z7" i="87"/>
  <c r="AA7" i="87"/>
  <c r="AB7" i="87"/>
  <c r="AC7" i="87"/>
  <c r="AD7" i="87"/>
  <c r="AE7" i="87"/>
  <c r="AF7" i="87"/>
  <c r="AH7" i="87"/>
  <c r="AI7" i="87"/>
  <c r="AJ7" i="87"/>
  <c r="AK7" i="87"/>
  <c r="AL7" i="87"/>
  <c r="AM7" i="87"/>
  <c r="AN7" i="87"/>
  <c r="AO7" i="87"/>
  <c r="AP7" i="87"/>
  <c r="AQ7" i="87"/>
  <c r="AR7" i="87"/>
  <c r="AS7" i="87"/>
  <c r="AT7" i="87"/>
  <c r="AU7" i="87"/>
  <c r="AV7" i="87"/>
  <c r="AW7" i="87"/>
  <c r="AX7" i="87"/>
  <c r="AY7" i="87"/>
  <c r="AZ7" i="87"/>
  <c r="BA7" i="87"/>
  <c r="BB7" i="87"/>
  <c r="BC7" i="87"/>
  <c r="BD7" i="87"/>
  <c r="BE7" i="87"/>
  <c r="BF7" i="87"/>
  <c r="BG7" i="87"/>
  <c r="BH7" i="87"/>
  <c r="BI7" i="87"/>
  <c r="BJ7" i="87"/>
  <c r="BK7" i="87"/>
  <c r="BL7" i="87"/>
  <c r="BM7" i="87"/>
  <c r="BN7" i="87"/>
  <c r="BO7" i="87"/>
  <c r="BP7" i="87"/>
  <c r="BQ7" i="87"/>
  <c r="BR7" i="87"/>
  <c r="BS7" i="87"/>
  <c r="BT7" i="87"/>
  <c r="BU7" i="87"/>
  <c r="BV7" i="87"/>
  <c r="BW7" i="87"/>
  <c r="BX7" i="87"/>
  <c r="BY7" i="87"/>
  <c r="BZ7" i="87"/>
  <c r="CA7" i="87"/>
  <c r="CB7" i="87"/>
  <c r="CC7" i="87"/>
  <c r="CD7" i="87"/>
  <c r="CE7" i="87"/>
  <c r="CF7" i="87"/>
  <c r="CG7" i="87"/>
  <c r="D8" i="87"/>
  <c r="E8" i="87"/>
  <c r="F8" i="87"/>
  <c r="G8" i="87"/>
  <c r="H8" i="87"/>
  <c r="I8" i="87"/>
  <c r="J8" i="87"/>
  <c r="K8" i="87"/>
  <c r="L8" i="87"/>
  <c r="M8" i="87"/>
  <c r="N8" i="87"/>
  <c r="O8" i="87"/>
  <c r="P8" i="87"/>
  <c r="Q8" i="87"/>
  <c r="R8" i="87"/>
  <c r="S8" i="87"/>
  <c r="T8" i="87"/>
  <c r="U8" i="87"/>
  <c r="V8" i="87"/>
  <c r="W8" i="87"/>
  <c r="Y8" i="87"/>
  <c r="Z8" i="87"/>
  <c r="AA8" i="87"/>
  <c r="AB8" i="87"/>
  <c r="AC8" i="87"/>
  <c r="AD8" i="87"/>
  <c r="AE8" i="87"/>
  <c r="AF8" i="87"/>
  <c r="AH8" i="87"/>
  <c r="AI8" i="87"/>
  <c r="AJ8" i="87"/>
  <c r="AK8" i="87"/>
  <c r="AL8" i="87"/>
  <c r="AM8" i="87"/>
  <c r="AN8" i="87"/>
  <c r="AO8" i="87"/>
  <c r="AP8" i="87"/>
  <c r="AQ8" i="87"/>
  <c r="AR8" i="87"/>
  <c r="AS8" i="87"/>
  <c r="AT8" i="87"/>
  <c r="AU8" i="87"/>
  <c r="AV8" i="87"/>
  <c r="AW8" i="87"/>
  <c r="AX8" i="87"/>
  <c r="AY8" i="87"/>
  <c r="AZ8" i="87"/>
  <c r="BA8" i="87"/>
  <c r="BB8" i="87"/>
  <c r="BC8" i="87"/>
  <c r="BD8" i="87"/>
  <c r="BE8" i="87"/>
  <c r="BF8" i="87"/>
  <c r="BG8" i="87"/>
  <c r="BH8" i="87"/>
  <c r="BI8" i="87"/>
  <c r="BJ8" i="87"/>
  <c r="BK8" i="87"/>
  <c r="BL8" i="87"/>
  <c r="BM8" i="87"/>
  <c r="BN8" i="87"/>
  <c r="BO8" i="87"/>
  <c r="BP8" i="87"/>
  <c r="BQ8" i="87"/>
  <c r="BR8" i="87"/>
  <c r="BS8" i="87"/>
  <c r="BT8" i="87"/>
  <c r="BU8" i="87"/>
  <c r="BV8" i="87"/>
  <c r="BW8" i="87"/>
  <c r="BX8" i="87"/>
  <c r="BY8" i="87"/>
  <c r="BZ8" i="87"/>
  <c r="CA8" i="87"/>
  <c r="CB8" i="87"/>
  <c r="CC8" i="87"/>
  <c r="CD8" i="87"/>
  <c r="CE8" i="87"/>
  <c r="CF8" i="87"/>
  <c r="CG8" i="87"/>
  <c r="D9" i="87"/>
  <c r="E9" i="87"/>
  <c r="F9" i="87"/>
  <c r="G9" i="87"/>
  <c r="H9" i="87"/>
  <c r="I9" i="87"/>
  <c r="J9" i="87"/>
  <c r="K9" i="87"/>
  <c r="L9" i="87"/>
  <c r="M9" i="87"/>
  <c r="N9" i="87"/>
  <c r="O9" i="87"/>
  <c r="P9" i="87"/>
  <c r="Q9" i="87"/>
  <c r="R9" i="87"/>
  <c r="S9" i="87"/>
  <c r="T9" i="87"/>
  <c r="U9" i="87"/>
  <c r="V9" i="87"/>
  <c r="W9" i="87"/>
  <c r="Y9" i="87"/>
  <c r="Z9" i="87"/>
  <c r="AA9" i="87"/>
  <c r="AB9" i="87"/>
  <c r="AC9" i="87"/>
  <c r="AD9" i="87"/>
  <c r="AE9" i="87"/>
  <c r="AF9" i="87"/>
  <c r="AH9" i="87"/>
  <c r="AI9" i="87"/>
  <c r="AJ9" i="87"/>
  <c r="AK9" i="87"/>
  <c r="AL9" i="87"/>
  <c r="AM9" i="87"/>
  <c r="AN9" i="87"/>
  <c r="AO9" i="87"/>
  <c r="AP9" i="87"/>
  <c r="AQ9" i="87"/>
  <c r="AR9" i="87"/>
  <c r="AS9" i="87"/>
  <c r="AT9" i="87"/>
  <c r="AU9" i="87"/>
  <c r="AV9" i="87"/>
  <c r="AW9" i="87"/>
  <c r="AX9" i="87"/>
  <c r="AY9" i="87"/>
  <c r="AZ9" i="87"/>
  <c r="BA9" i="87"/>
  <c r="BB9" i="87"/>
  <c r="BC9" i="87"/>
  <c r="BD9" i="87"/>
  <c r="BE9" i="87"/>
  <c r="BF9" i="87"/>
  <c r="BG9" i="87"/>
  <c r="BH9" i="87"/>
  <c r="BI9" i="87"/>
  <c r="BJ9" i="87"/>
  <c r="BK9" i="87"/>
  <c r="BL9" i="87"/>
  <c r="BM9" i="87"/>
  <c r="BN9" i="87"/>
  <c r="BO9" i="87"/>
  <c r="BP9" i="87"/>
  <c r="BQ9" i="87"/>
  <c r="BR9" i="87"/>
  <c r="BS9" i="87"/>
  <c r="BT9" i="87"/>
  <c r="BU9" i="87"/>
  <c r="BV9" i="87"/>
  <c r="BW9" i="87"/>
  <c r="BX9" i="87"/>
  <c r="BY9" i="87"/>
  <c r="BZ9" i="87"/>
  <c r="CA9" i="87"/>
  <c r="CB9" i="87"/>
  <c r="CC9" i="87"/>
  <c r="CD9" i="87"/>
  <c r="CE9" i="87"/>
  <c r="CF9" i="87"/>
  <c r="CG9" i="87"/>
  <c r="D10" i="87"/>
  <c r="E10" i="87"/>
  <c r="F10" i="87"/>
  <c r="G10" i="87"/>
  <c r="H10" i="87"/>
  <c r="I10" i="87"/>
  <c r="J10" i="87"/>
  <c r="K10" i="87"/>
  <c r="L10" i="87"/>
  <c r="M10" i="87"/>
  <c r="N10" i="87"/>
  <c r="O10" i="87"/>
  <c r="P10" i="87"/>
  <c r="Q10" i="87"/>
  <c r="R10" i="87"/>
  <c r="S10" i="87"/>
  <c r="T10" i="87"/>
  <c r="U10" i="87"/>
  <c r="V10" i="87"/>
  <c r="W10" i="87"/>
  <c r="Y10" i="87"/>
  <c r="Z10" i="87"/>
  <c r="AA10" i="87"/>
  <c r="AB10" i="87"/>
  <c r="AC10" i="87"/>
  <c r="AD10" i="87"/>
  <c r="AE10" i="87"/>
  <c r="AF10" i="87"/>
  <c r="AH10" i="87"/>
  <c r="AI10" i="87"/>
  <c r="AJ10" i="87"/>
  <c r="AK10" i="87"/>
  <c r="AL10" i="87"/>
  <c r="AM10" i="87"/>
  <c r="AN10" i="87"/>
  <c r="AO10" i="87"/>
  <c r="AP10" i="87"/>
  <c r="AQ10" i="87"/>
  <c r="AR10" i="87"/>
  <c r="AS10" i="87"/>
  <c r="AT10" i="87"/>
  <c r="AU10" i="87"/>
  <c r="AV10" i="87"/>
  <c r="AW10" i="87"/>
  <c r="AX10" i="87"/>
  <c r="AY10" i="87"/>
  <c r="AZ10" i="87"/>
  <c r="BA10" i="87"/>
  <c r="BB10" i="87"/>
  <c r="BC10" i="87"/>
  <c r="BD10" i="87"/>
  <c r="BE10" i="87"/>
  <c r="BF10" i="87"/>
  <c r="BG10" i="87"/>
  <c r="BH10" i="87"/>
  <c r="BI10" i="87"/>
  <c r="BJ10" i="87"/>
  <c r="BK10" i="87"/>
  <c r="BL10" i="87"/>
  <c r="BM10" i="87"/>
  <c r="BN10" i="87"/>
  <c r="BO10" i="87"/>
  <c r="BP10" i="87"/>
  <c r="BQ10" i="87"/>
  <c r="BR10" i="87"/>
  <c r="BS10" i="87"/>
  <c r="BT10" i="87"/>
  <c r="BU10" i="87"/>
  <c r="BV10" i="87"/>
  <c r="BW10" i="87"/>
  <c r="BX10" i="87"/>
  <c r="BY10" i="87"/>
  <c r="BZ10" i="87"/>
  <c r="CA10" i="87"/>
  <c r="CB10" i="87"/>
  <c r="CC10" i="87"/>
  <c r="CD10" i="87"/>
  <c r="CE10" i="87"/>
  <c r="CF10" i="87"/>
  <c r="CG10" i="87"/>
  <c r="D11" i="87"/>
  <c r="E11" i="87"/>
  <c r="F11" i="87"/>
  <c r="G11" i="87"/>
  <c r="H11" i="87"/>
  <c r="I11" i="87"/>
  <c r="J11" i="87"/>
  <c r="K11" i="87"/>
  <c r="L11" i="87"/>
  <c r="M11" i="87"/>
  <c r="N11" i="87"/>
  <c r="O11" i="87"/>
  <c r="P11" i="87"/>
  <c r="Q11" i="87"/>
  <c r="R11" i="87"/>
  <c r="S11" i="87"/>
  <c r="T11" i="87"/>
  <c r="U11" i="87"/>
  <c r="V11" i="87"/>
  <c r="W11" i="87"/>
  <c r="Y11" i="87"/>
  <c r="Z11" i="87"/>
  <c r="AA11" i="87"/>
  <c r="AB11" i="87"/>
  <c r="AC11" i="87"/>
  <c r="AD11" i="87"/>
  <c r="AE11" i="87"/>
  <c r="AF11" i="87"/>
  <c r="AH11" i="87"/>
  <c r="AI11" i="87"/>
  <c r="AJ11" i="87"/>
  <c r="AK11" i="87"/>
  <c r="AL11" i="87"/>
  <c r="AM11" i="87"/>
  <c r="AN11" i="87"/>
  <c r="AO11" i="87"/>
  <c r="AP11" i="87"/>
  <c r="AQ11" i="87"/>
  <c r="AR11" i="87"/>
  <c r="AS11" i="87"/>
  <c r="AT11" i="87"/>
  <c r="AU11" i="87"/>
  <c r="AV11" i="87"/>
  <c r="AW11" i="87"/>
  <c r="AX11" i="87"/>
  <c r="AY11" i="87"/>
  <c r="AZ11" i="87"/>
  <c r="BA11" i="87"/>
  <c r="BB11" i="87"/>
  <c r="BC11" i="87"/>
  <c r="BD11" i="87"/>
  <c r="BE11" i="87"/>
  <c r="BF11" i="87"/>
  <c r="BG11" i="87"/>
  <c r="BH11" i="87"/>
  <c r="BI11" i="87"/>
  <c r="BJ11" i="87"/>
  <c r="BK11" i="87"/>
  <c r="BL11" i="87"/>
  <c r="BM11" i="87"/>
  <c r="BN11" i="87"/>
  <c r="BO11" i="87"/>
  <c r="BP11" i="87"/>
  <c r="BQ11" i="87"/>
  <c r="BR11" i="87"/>
  <c r="BS11" i="87"/>
  <c r="BT11" i="87"/>
  <c r="BU11" i="87"/>
  <c r="BV11" i="87"/>
  <c r="BW11" i="87"/>
  <c r="BX11" i="87"/>
  <c r="BY11" i="87"/>
  <c r="BZ11" i="87"/>
  <c r="CA11" i="87"/>
  <c r="CB11" i="87"/>
  <c r="CC11" i="87"/>
  <c r="CD11" i="87"/>
  <c r="CE11" i="87"/>
  <c r="CF11" i="87"/>
  <c r="CG11" i="87"/>
  <c r="D12" i="87"/>
  <c r="E12" i="87"/>
  <c r="F12" i="87"/>
  <c r="G12" i="87"/>
  <c r="H12" i="87"/>
  <c r="I12" i="87"/>
  <c r="J12" i="87"/>
  <c r="K12" i="87"/>
  <c r="L12" i="87"/>
  <c r="M12" i="87"/>
  <c r="N12" i="87"/>
  <c r="O12" i="87"/>
  <c r="P12" i="87"/>
  <c r="Q12" i="87"/>
  <c r="R12" i="87"/>
  <c r="S12" i="87"/>
  <c r="T12" i="87"/>
  <c r="U12" i="87"/>
  <c r="V12" i="87"/>
  <c r="W12" i="87"/>
  <c r="Y12" i="87"/>
  <c r="Z12" i="87"/>
  <c r="AA12" i="87"/>
  <c r="AB12" i="87"/>
  <c r="AC12" i="87"/>
  <c r="AD12" i="87"/>
  <c r="AE12" i="87"/>
  <c r="AF12" i="87"/>
  <c r="AH12" i="87"/>
  <c r="AI12" i="87"/>
  <c r="AJ12" i="87"/>
  <c r="AK12" i="87"/>
  <c r="AL12" i="87"/>
  <c r="AM12" i="87"/>
  <c r="AN12" i="87"/>
  <c r="AO12" i="87"/>
  <c r="AP12" i="87"/>
  <c r="AQ12" i="87"/>
  <c r="AR12" i="87"/>
  <c r="AS12" i="87"/>
  <c r="AT12" i="87"/>
  <c r="AU12" i="87"/>
  <c r="AV12" i="87"/>
  <c r="AW12" i="87"/>
  <c r="AX12" i="87"/>
  <c r="AY12" i="87"/>
  <c r="AZ12" i="87"/>
  <c r="BA12" i="87"/>
  <c r="BB12" i="87"/>
  <c r="BC12" i="87"/>
  <c r="BD12" i="87"/>
  <c r="BE12" i="87"/>
  <c r="BF12" i="87"/>
  <c r="BG12" i="87"/>
  <c r="BH12" i="87"/>
  <c r="BI12" i="87"/>
  <c r="BJ12" i="87"/>
  <c r="BK12" i="87"/>
  <c r="BL12" i="87"/>
  <c r="BM12" i="87"/>
  <c r="BN12" i="87"/>
  <c r="BO12" i="87"/>
  <c r="BP12" i="87"/>
  <c r="BQ12" i="87"/>
  <c r="BR12" i="87"/>
  <c r="BS12" i="87"/>
  <c r="BT12" i="87"/>
  <c r="BU12" i="87"/>
  <c r="BV12" i="87"/>
  <c r="BW12" i="87"/>
  <c r="BX12" i="87"/>
  <c r="BY12" i="87"/>
  <c r="BZ12" i="87"/>
  <c r="CA12" i="87"/>
  <c r="CB12" i="87"/>
  <c r="CC12" i="87"/>
  <c r="CD12" i="87"/>
  <c r="CE12" i="87"/>
  <c r="CF12" i="87"/>
  <c r="CG12" i="87"/>
  <c r="D13" i="87"/>
  <c r="E13" i="87"/>
  <c r="F13" i="87"/>
  <c r="G13" i="87"/>
  <c r="H13" i="87"/>
  <c r="I13" i="87"/>
  <c r="J13" i="87"/>
  <c r="K13" i="87"/>
  <c r="L13" i="87"/>
  <c r="M13" i="87"/>
  <c r="N13" i="87"/>
  <c r="O13" i="87"/>
  <c r="P13" i="87"/>
  <c r="Q13" i="87"/>
  <c r="R13" i="87"/>
  <c r="S13" i="87"/>
  <c r="T13" i="87"/>
  <c r="U13" i="87"/>
  <c r="V13" i="87"/>
  <c r="W13" i="87"/>
  <c r="Y13" i="87"/>
  <c r="Z13" i="87"/>
  <c r="AA13" i="87"/>
  <c r="AB13" i="87"/>
  <c r="AC13" i="87"/>
  <c r="AD13" i="87"/>
  <c r="AE13" i="87"/>
  <c r="AF13" i="87"/>
  <c r="AH13" i="87"/>
  <c r="AI13" i="87"/>
  <c r="AJ13" i="87"/>
  <c r="AK13" i="87"/>
  <c r="AL13" i="87"/>
  <c r="AM13" i="87"/>
  <c r="AN13" i="87"/>
  <c r="AO13" i="87"/>
  <c r="AP13" i="87"/>
  <c r="AQ13" i="87"/>
  <c r="AR13" i="87"/>
  <c r="AS13" i="87"/>
  <c r="AT13" i="87"/>
  <c r="AU13" i="87"/>
  <c r="AV13" i="87"/>
  <c r="AW13" i="87"/>
  <c r="AX13" i="87"/>
  <c r="AY13" i="87"/>
  <c r="AZ13" i="87"/>
  <c r="BA13" i="87"/>
  <c r="BB13" i="87"/>
  <c r="BC13" i="87"/>
  <c r="BD13" i="87"/>
  <c r="BE13" i="87"/>
  <c r="BF13" i="87"/>
  <c r="BG13" i="87"/>
  <c r="BH13" i="87"/>
  <c r="BI13" i="87"/>
  <c r="BJ13" i="87"/>
  <c r="BK13" i="87"/>
  <c r="BL13" i="87"/>
  <c r="BM13" i="87"/>
  <c r="BN13" i="87"/>
  <c r="BO13" i="87"/>
  <c r="BP13" i="87"/>
  <c r="BQ13" i="87"/>
  <c r="BR13" i="87"/>
  <c r="BS13" i="87"/>
  <c r="BT13" i="87"/>
  <c r="BU13" i="87"/>
  <c r="BV13" i="87"/>
  <c r="BW13" i="87"/>
  <c r="BX13" i="87"/>
  <c r="BY13" i="87"/>
  <c r="BZ13" i="87"/>
  <c r="CA13" i="87"/>
  <c r="CB13" i="87"/>
  <c r="CC13" i="87"/>
  <c r="CD13" i="87"/>
  <c r="CE13" i="87"/>
  <c r="CF13" i="87"/>
  <c r="CG13" i="87"/>
  <c r="D14" i="87"/>
  <c r="E14" i="87"/>
  <c r="F14" i="87"/>
  <c r="G14" i="87"/>
  <c r="H14" i="87"/>
  <c r="I14" i="87"/>
  <c r="J14" i="87"/>
  <c r="K14" i="87"/>
  <c r="L14" i="87"/>
  <c r="M14" i="87"/>
  <c r="N14" i="87"/>
  <c r="O14" i="87"/>
  <c r="P14" i="87"/>
  <c r="Q14" i="87"/>
  <c r="R14" i="87"/>
  <c r="S14" i="87"/>
  <c r="T14" i="87"/>
  <c r="U14" i="87"/>
  <c r="V14" i="87"/>
  <c r="W14" i="87"/>
  <c r="Y14" i="87"/>
  <c r="Z14" i="87"/>
  <c r="AA14" i="87"/>
  <c r="AB14" i="87"/>
  <c r="AC14" i="87"/>
  <c r="AD14" i="87"/>
  <c r="AE14" i="87"/>
  <c r="AF14" i="87"/>
  <c r="AH14" i="87"/>
  <c r="AI14" i="87"/>
  <c r="AJ14" i="87"/>
  <c r="AK14" i="87"/>
  <c r="AL14" i="87"/>
  <c r="AM14" i="87"/>
  <c r="AN14" i="87"/>
  <c r="AO14" i="87"/>
  <c r="AP14" i="87"/>
  <c r="AQ14" i="87"/>
  <c r="AR14" i="87"/>
  <c r="AS14" i="87"/>
  <c r="AT14" i="87"/>
  <c r="AU14" i="87"/>
  <c r="AV14" i="87"/>
  <c r="AW14" i="87"/>
  <c r="AX14" i="87"/>
  <c r="AY14" i="87"/>
  <c r="AZ14" i="87"/>
  <c r="BA14" i="87"/>
  <c r="BB14" i="87"/>
  <c r="BC14" i="87"/>
  <c r="BD14" i="87"/>
  <c r="BE14" i="87"/>
  <c r="BF14" i="87"/>
  <c r="BG14" i="87"/>
  <c r="BH14" i="87"/>
  <c r="BI14" i="87"/>
  <c r="BJ14" i="87"/>
  <c r="BK14" i="87"/>
  <c r="BL14" i="87"/>
  <c r="BM14" i="87"/>
  <c r="BN14" i="87"/>
  <c r="BO14" i="87"/>
  <c r="BP14" i="87"/>
  <c r="BQ14" i="87"/>
  <c r="BR14" i="87"/>
  <c r="BS14" i="87"/>
  <c r="BT14" i="87"/>
  <c r="BU14" i="87"/>
  <c r="BV14" i="87"/>
  <c r="BW14" i="87"/>
  <c r="BX14" i="87"/>
  <c r="BY14" i="87"/>
  <c r="BZ14" i="87"/>
  <c r="CA14" i="87"/>
  <c r="CB14" i="87"/>
  <c r="CC14" i="87"/>
  <c r="CD14" i="87"/>
  <c r="CE14" i="87"/>
  <c r="CF14" i="87"/>
  <c r="CG14" i="87"/>
  <c r="D15" i="87"/>
  <c r="E15" i="87"/>
  <c r="F15" i="87"/>
  <c r="G15" i="87"/>
  <c r="H15" i="87"/>
  <c r="I15" i="87"/>
  <c r="J15" i="87"/>
  <c r="K15" i="87"/>
  <c r="L15" i="87"/>
  <c r="M15" i="87"/>
  <c r="N15" i="87"/>
  <c r="O15" i="87"/>
  <c r="P15" i="87"/>
  <c r="Q15" i="87"/>
  <c r="R15" i="87"/>
  <c r="S15" i="87"/>
  <c r="T15" i="87"/>
  <c r="U15" i="87"/>
  <c r="V15" i="87"/>
  <c r="W15" i="87"/>
  <c r="Y15" i="87"/>
  <c r="Z15" i="87"/>
  <c r="AA15" i="87"/>
  <c r="AB15" i="87"/>
  <c r="AC15" i="87"/>
  <c r="AD15" i="87"/>
  <c r="AE15" i="87"/>
  <c r="AF15" i="87"/>
  <c r="AH15" i="87"/>
  <c r="AI15" i="87"/>
  <c r="AJ15" i="87"/>
  <c r="AK15" i="87"/>
  <c r="AL15" i="87"/>
  <c r="AM15" i="87"/>
  <c r="AN15" i="87"/>
  <c r="AO15" i="87"/>
  <c r="AP15" i="87"/>
  <c r="AQ15" i="87"/>
  <c r="AR15" i="87"/>
  <c r="AS15" i="87"/>
  <c r="AT15" i="87"/>
  <c r="AU15" i="87"/>
  <c r="AV15" i="87"/>
  <c r="AW15" i="87"/>
  <c r="AX15" i="87"/>
  <c r="AY15" i="87"/>
  <c r="AZ15" i="87"/>
  <c r="BA15" i="87"/>
  <c r="BB15" i="87"/>
  <c r="BC15" i="87"/>
  <c r="BD15" i="87"/>
  <c r="BE15" i="87"/>
  <c r="BF15" i="87"/>
  <c r="BG15" i="87"/>
  <c r="BH15" i="87"/>
  <c r="BI15" i="87"/>
  <c r="BJ15" i="87"/>
  <c r="BK15" i="87"/>
  <c r="BL15" i="87"/>
  <c r="BM15" i="87"/>
  <c r="BN15" i="87"/>
  <c r="BO15" i="87"/>
  <c r="BP15" i="87"/>
  <c r="BQ15" i="87"/>
  <c r="BR15" i="87"/>
  <c r="BS15" i="87"/>
  <c r="BT15" i="87"/>
  <c r="BU15" i="87"/>
  <c r="BV15" i="87"/>
  <c r="BW15" i="87"/>
  <c r="BX15" i="87"/>
  <c r="BY15" i="87"/>
  <c r="BZ15" i="87"/>
  <c r="CA15" i="87"/>
  <c r="CB15" i="87"/>
  <c r="CC15" i="87"/>
  <c r="CD15" i="87"/>
  <c r="CE15" i="87"/>
  <c r="CF15" i="87"/>
  <c r="CG15" i="87"/>
  <c r="D16" i="87"/>
  <c r="E16" i="87"/>
  <c r="F16" i="87"/>
  <c r="G16" i="87"/>
  <c r="H16" i="87"/>
  <c r="I16" i="87"/>
  <c r="J16" i="87"/>
  <c r="K16" i="87"/>
  <c r="L16" i="87"/>
  <c r="M16" i="87"/>
  <c r="N16" i="87"/>
  <c r="O16" i="87"/>
  <c r="P16" i="87"/>
  <c r="Q16" i="87"/>
  <c r="R16" i="87"/>
  <c r="S16" i="87"/>
  <c r="T16" i="87"/>
  <c r="U16" i="87"/>
  <c r="V16" i="87"/>
  <c r="W16" i="87"/>
  <c r="Y16" i="87"/>
  <c r="Z16" i="87"/>
  <c r="AA16" i="87"/>
  <c r="AB16" i="87"/>
  <c r="AC16" i="87"/>
  <c r="AD16" i="87"/>
  <c r="AE16" i="87"/>
  <c r="AF16" i="87"/>
  <c r="AH16" i="87"/>
  <c r="AI16" i="87"/>
  <c r="AJ16" i="87"/>
  <c r="AK16" i="87"/>
  <c r="AL16" i="87"/>
  <c r="AM16" i="87"/>
  <c r="AN16" i="87"/>
  <c r="AO16" i="87"/>
  <c r="AP16" i="87"/>
  <c r="AQ16" i="87"/>
  <c r="AR16" i="87"/>
  <c r="AS16" i="87"/>
  <c r="AT16" i="87"/>
  <c r="AU16" i="87"/>
  <c r="AV16" i="87"/>
  <c r="AW16" i="87"/>
  <c r="AX16" i="87"/>
  <c r="AY16" i="87"/>
  <c r="AZ16" i="87"/>
  <c r="BA16" i="87"/>
  <c r="BB16" i="87"/>
  <c r="BC16" i="87"/>
  <c r="BD16" i="87"/>
  <c r="BE16" i="87"/>
  <c r="BF16" i="87"/>
  <c r="BG16" i="87"/>
  <c r="BH16" i="87"/>
  <c r="BI16" i="87"/>
  <c r="BJ16" i="87"/>
  <c r="BK16" i="87"/>
  <c r="BL16" i="87"/>
  <c r="BM16" i="87"/>
  <c r="BN16" i="87"/>
  <c r="BO16" i="87"/>
  <c r="BP16" i="87"/>
  <c r="BQ16" i="87"/>
  <c r="BR16" i="87"/>
  <c r="BS16" i="87"/>
  <c r="BT16" i="87"/>
  <c r="BU16" i="87"/>
  <c r="BV16" i="87"/>
  <c r="BW16" i="87"/>
  <c r="BX16" i="87"/>
  <c r="BY16" i="87"/>
  <c r="BZ16" i="87"/>
  <c r="CA16" i="87"/>
  <c r="CB16" i="87"/>
  <c r="CC16" i="87"/>
  <c r="CD16" i="87"/>
  <c r="CE16" i="87"/>
  <c r="CF16" i="87"/>
  <c r="CG16" i="87"/>
  <c r="D17" i="87"/>
  <c r="E17" i="87"/>
  <c r="F17" i="87"/>
  <c r="G17" i="87"/>
  <c r="H17" i="87"/>
  <c r="I17" i="87"/>
  <c r="J17" i="87"/>
  <c r="K17" i="87"/>
  <c r="L17" i="87"/>
  <c r="M17" i="87"/>
  <c r="N17" i="87"/>
  <c r="O17" i="87"/>
  <c r="P17" i="87"/>
  <c r="Q17" i="87"/>
  <c r="R17" i="87"/>
  <c r="S17" i="87"/>
  <c r="T17" i="87"/>
  <c r="U17" i="87"/>
  <c r="V17" i="87"/>
  <c r="W17" i="87"/>
  <c r="Y17" i="87"/>
  <c r="Z17" i="87"/>
  <c r="AA17" i="87"/>
  <c r="AB17" i="87"/>
  <c r="AC17" i="87"/>
  <c r="AD17" i="87"/>
  <c r="AE17" i="87"/>
  <c r="AF17" i="87"/>
  <c r="AH17" i="87"/>
  <c r="AI17" i="87"/>
  <c r="AJ17" i="87"/>
  <c r="AK17" i="87"/>
  <c r="AL17" i="87"/>
  <c r="AM17" i="87"/>
  <c r="AN17" i="87"/>
  <c r="AO17" i="87"/>
  <c r="AP17" i="87"/>
  <c r="AQ17" i="87"/>
  <c r="AR17" i="87"/>
  <c r="AS17" i="87"/>
  <c r="AT17" i="87"/>
  <c r="AU17" i="87"/>
  <c r="AV17" i="87"/>
  <c r="AW17" i="87"/>
  <c r="AX17" i="87"/>
  <c r="AY17" i="87"/>
  <c r="AZ17" i="87"/>
  <c r="BA17" i="87"/>
  <c r="BB17" i="87"/>
  <c r="BC17" i="87"/>
  <c r="BD17" i="87"/>
  <c r="BE17" i="87"/>
  <c r="BF17" i="87"/>
  <c r="BG17" i="87"/>
  <c r="BH17" i="87"/>
  <c r="BI17" i="87"/>
  <c r="BJ17" i="87"/>
  <c r="BK17" i="87"/>
  <c r="BL17" i="87"/>
  <c r="BM17" i="87"/>
  <c r="BN17" i="87"/>
  <c r="BO17" i="87"/>
  <c r="BP17" i="87"/>
  <c r="BQ17" i="87"/>
  <c r="BR17" i="87"/>
  <c r="BS17" i="87"/>
  <c r="BT17" i="87"/>
  <c r="BU17" i="87"/>
  <c r="BV17" i="87"/>
  <c r="BW17" i="87"/>
  <c r="BX17" i="87"/>
  <c r="BY17" i="87"/>
  <c r="BZ17" i="87"/>
  <c r="CA17" i="87"/>
  <c r="CB17" i="87"/>
  <c r="CC17" i="87"/>
  <c r="CD17" i="87"/>
  <c r="CE17" i="87"/>
  <c r="CF17" i="87"/>
  <c r="CG17" i="87"/>
  <c r="D18" i="87"/>
  <c r="E18" i="87"/>
  <c r="F18" i="87"/>
  <c r="G18" i="87"/>
  <c r="H18" i="87"/>
  <c r="I18" i="87"/>
  <c r="J18" i="87"/>
  <c r="K18" i="87"/>
  <c r="L18" i="87"/>
  <c r="M18" i="87"/>
  <c r="N18" i="87"/>
  <c r="O18" i="87"/>
  <c r="P18" i="87"/>
  <c r="Q18" i="87"/>
  <c r="R18" i="87"/>
  <c r="S18" i="87"/>
  <c r="T18" i="87"/>
  <c r="U18" i="87"/>
  <c r="V18" i="87"/>
  <c r="W18" i="87"/>
  <c r="Y18" i="87"/>
  <c r="Z18" i="87"/>
  <c r="AA18" i="87"/>
  <c r="AB18" i="87"/>
  <c r="AC18" i="87"/>
  <c r="AD18" i="87"/>
  <c r="AE18" i="87"/>
  <c r="AF18" i="87"/>
  <c r="AH18" i="87"/>
  <c r="AI18" i="87"/>
  <c r="AJ18" i="87"/>
  <c r="AK18" i="87"/>
  <c r="AL18" i="87"/>
  <c r="AM18" i="87"/>
  <c r="AN18" i="87"/>
  <c r="AO18" i="87"/>
  <c r="AP18" i="87"/>
  <c r="AQ18" i="87"/>
  <c r="AR18" i="87"/>
  <c r="AS18" i="87"/>
  <c r="AT18" i="87"/>
  <c r="AU18" i="87"/>
  <c r="AV18" i="87"/>
  <c r="AW18" i="87"/>
  <c r="AX18" i="87"/>
  <c r="AY18" i="87"/>
  <c r="AZ18" i="87"/>
  <c r="BA18" i="87"/>
  <c r="BB18" i="87"/>
  <c r="BC18" i="87"/>
  <c r="BD18" i="87"/>
  <c r="BE18" i="87"/>
  <c r="BF18" i="87"/>
  <c r="BG18" i="87"/>
  <c r="BH18" i="87"/>
  <c r="BI18" i="87"/>
  <c r="BJ18" i="87"/>
  <c r="BK18" i="87"/>
  <c r="BL18" i="87"/>
  <c r="BM18" i="87"/>
  <c r="BN18" i="87"/>
  <c r="BO18" i="87"/>
  <c r="BP18" i="87"/>
  <c r="BQ18" i="87"/>
  <c r="BR18" i="87"/>
  <c r="BS18" i="87"/>
  <c r="BT18" i="87"/>
  <c r="BU18" i="87"/>
  <c r="BV18" i="87"/>
  <c r="BW18" i="87"/>
  <c r="BX18" i="87"/>
  <c r="BY18" i="87"/>
  <c r="BZ18" i="87"/>
  <c r="CA18" i="87"/>
  <c r="CB18" i="87"/>
  <c r="CC18" i="87"/>
  <c r="CD18" i="87"/>
  <c r="CE18" i="87"/>
  <c r="CF18" i="87"/>
  <c r="CG18" i="87"/>
  <c r="D19" i="87"/>
  <c r="E19" i="87"/>
  <c r="F19" i="87"/>
  <c r="G19" i="87"/>
  <c r="H19" i="87"/>
  <c r="I19" i="87"/>
  <c r="J19" i="87"/>
  <c r="K19" i="87"/>
  <c r="L19" i="87"/>
  <c r="M19" i="87"/>
  <c r="N19" i="87"/>
  <c r="O19" i="87"/>
  <c r="P19" i="87"/>
  <c r="Q19" i="87"/>
  <c r="R19" i="87"/>
  <c r="S19" i="87"/>
  <c r="T19" i="87"/>
  <c r="U19" i="87"/>
  <c r="V19" i="87"/>
  <c r="W19" i="87"/>
  <c r="Y19" i="87"/>
  <c r="Z19" i="87"/>
  <c r="AA19" i="87"/>
  <c r="AB19" i="87"/>
  <c r="AC19" i="87"/>
  <c r="AD19" i="87"/>
  <c r="AE19" i="87"/>
  <c r="AF19" i="87"/>
  <c r="AH19" i="87"/>
  <c r="AI19" i="87"/>
  <c r="AJ19" i="87"/>
  <c r="AK19" i="87"/>
  <c r="AL19" i="87"/>
  <c r="AM19" i="87"/>
  <c r="AN19" i="87"/>
  <c r="AO19" i="87"/>
  <c r="AP19" i="87"/>
  <c r="AQ19" i="87"/>
  <c r="AR19" i="87"/>
  <c r="AS19" i="87"/>
  <c r="AT19" i="87"/>
  <c r="AU19" i="87"/>
  <c r="AV19" i="87"/>
  <c r="AW19" i="87"/>
  <c r="AX19" i="87"/>
  <c r="AY19" i="87"/>
  <c r="AZ19" i="87"/>
  <c r="BA19" i="87"/>
  <c r="BB19" i="87"/>
  <c r="BC19" i="87"/>
  <c r="BD19" i="87"/>
  <c r="BE19" i="87"/>
  <c r="BF19" i="87"/>
  <c r="BG19" i="87"/>
  <c r="BH19" i="87"/>
  <c r="BI19" i="87"/>
  <c r="BJ19" i="87"/>
  <c r="BK19" i="87"/>
  <c r="BL19" i="87"/>
  <c r="BM19" i="87"/>
  <c r="BN19" i="87"/>
  <c r="BO19" i="87"/>
  <c r="BP19" i="87"/>
  <c r="BQ19" i="87"/>
  <c r="BR19" i="87"/>
  <c r="BS19" i="87"/>
  <c r="BT19" i="87"/>
  <c r="BU19" i="87"/>
  <c r="BV19" i="87"/>
  <c r="BW19" i="87"/>
  <c r="BX19" i="87"/>
  <c r="BY19" i="87"/>
  <c r="BZ19" i="87"/>
  <c r="CA19" i="87"/>
  <c r="CB19" i="87"/>
  <c r="CC19" i="87"/>
  <c r="CD19" i="87"/>
  <c r="CE19" i="87"/>
  <c r="CF19" i="87"/>
  <c r="CG19" i="87"/>
  <c r="D20" i="87"/>
  <c r="E20" i="87"/>
  <c r="F20" i="87"/>
  <c r="G20" i="87"/>
  <c r="H20" i="87"/>
  <c r="I20" i="87"/>
  <c r="J20" i="87"/>
  <c r="K20" i="87"/>
  <c r="L20" i="87"/>
  <c r="M20" i="87"/>
  <c r="N20" i="87"/>
  <c r="O20" i="87"/>
  <c r="P20" i="87"/>
  <c r="Q20" i="87"/>
  <c r="R20" i="87"/>
  <c r="S20" i="87"/>
  <c r="T20" i="87"/>
  <c r="U20" i="87"/>
  <c r="V20" i="87"/>
  <c r="W20" i="87"/>
  <c r="Y20" i="87"/>
  <c r="Z20" i="87"/>
  <c r="AA20" i="87"/>
  <c r="AB20" i="87"/>
  <c r="AC20" i="87"/>
  <c r="AD20" i="87"/>
  <c r="AE20" i="87"/>
  <c r="AF20" i="87"/>
  <c r="AH20" i="87"/>
  <c r="AI20" i="87"/>
  <c r="AJ20" i="87"/>
  <c r="AK20" i="87"/>
  <c r="AL20" i="87"/>
  <c r="AM20" i="87"/>
  <c r="AN20" i="87"/>
  <c r="AO20" i="87"/>
  <c r="AP20" i="87"/>
  <c r="AQ20" i="87"/>
  <c r="AR20" i="87"/>
  <c r="AS20" i="87"/>
  <c r="AT20" i="87"/>
  <c r="AU20" i="87"/>
  <c r="AV20" i="87"/>
  <c r="AW20" i="87"/>
  <c r="AX20" i="87"/>
  <c r="AY20" i="87"/>
  <c r="AZ20" i="87"/>
  <c r="BA20" i="87"/>
  <c r="BB20" i="87"/>
  <c r="BC20" i="87"/>
  <c r="BD20" i="87"/>
  <c r="BE20" i="87"/>
  <c r="BF20" i="87"/>
  <c r="BG20" i="87"/>
  <c r="BH20" i="87"/>
  <c r="BI20" i="87"/>
  <c r="BJ20" i="87"/>
  <c r="BK20" i="87"/>
  <c r="BL20" i="87"/>
  <c r="BM20" i="87"/>
  <c r="BN20" i="87"/>
  <c r="BO20" i="87"/>
  <c r="BP20" i="87"/>
  <c r="BQ20" i="87"/>
  <c r="BR20" i="87"/>
  <c r="BS20" i="87"/>
  <c r="BT20" i="87"/>
  <c r="BU20" i="87"/>
  <c r="BV20" i="87"/>
  <c r="BW20" i="87"/>
  <c r="BX20" i="87"/>
  <c r="BY20" i="87"/>
  <c r="BZ20" i="87"/>
  <c r="CA20" i="87"/>
  <c r="CB20" i="87"/>
  <c r="CC20" i="87"/>
  <c r="CD20" i="87"/>
  <c r="CE20" i="87"/>
  <c r="CF20" i="87"/>
  <c r="CG20" i="87"/>
  <c r="D21" i="87"/>
  <c r="E21" i="87"/>
  <c r="F21" i="87"/>
  <c r="G21" i="87"/>
  <c r="H21" i="87"/>
  <c r="I21" i="87"/>
  <c r="J21" i="87"/>
  <c r="K21" i="87"/>
  <c r="L21" i="87"/>
  <c r="M21" i="87"/>
  <c r="N21" i="87"/>
  <c r="O21" i="87"/>
  <c r="P21" i="87"/>
  <c r="Q21" i="87"/>
  <c r="R21" i="87"/>
  <c r="S21" i="87"/>
  <c r="T21" i="87"/>
  <c r="U21" i="87"/>
  <c r="V21" i="87"/>
  <c r="W21" i="87"/>
  <c r="Y21" i="87"/>
  <c r="Z21" i="87"/>
  <c r="AA21" i="87"/>
  <c r="AB21" i="87"/>
  <c r="AC21" i="87"/>
  <c r="AD21" i="87"/>
  <c r="AE21" i="87"/>
  <c r="AF21" i="87"/>
  <c r="AH21" i="87"/>
  <c r="AI21" i="87"/>
  <c r="AJ21" i="87"/>
  <c r="AK21" i="87"/>
  <c r="AL21" i="87"/>
  <c r="AM21" i="87"/>
  <c r="AN21" i="87"/>
  <c r="AO21" i="87"/>
  <c r="AP21" i="87"/>
  <c r="AQ21" i="87"/>
  <c r="AR21" i="87"/>
  <c r="AS21" i="87"/>
  <c r="AT21" i="87"/>
  <c r="AU21" i="87"/>
  <c r="AV21" i="87"/>
  <c r="AW21" i="87"/>
  <c r="AX21" i="87"/>
  <c r="AY21" i="87"/>
  <c r="AZ21" i="87"/>
  <c r="BA21" i="87"/>
  <c r="BB21" i="87"/>
  <c r="BC21" i="87"/>
  <c r="BD21" i="87"/>
  <c r="BE21" i="87"/>
  <c r="BF21" i="87"/>
  <c r="BG21" i="87"/>
  <c r="BH21" i="87"/>
  <c r="BI21" i="87"/>
  <c r="BJ21" i="87"/>
  <c r="BK21" i="87"/>
  <c r="BL21" i="87"/>
  <c r="BM21" i="87"/>
  <c r="BN21" i="87"/>
  <c r="BO21" i="87"/>
  <c r="BP21" i="87"/>
  <c r="BQ21" i="87"/>
  <c r="BR21" i="87"/>
  <c r="BS21" i="87"/>
  <c r="BT21" i="87"/>
  <c r="BU21" i="87"/>
  <c r="BV21" i="87"/>
  <c r="BW21" i="87"/>
  <c r="BX21" i="87"/>
  <c r="BY21" i="87"/>
  <c r="BZ21" i="87"/>
  <c r="CA21" i="87"/>
  <c r="CB21" i="87"/>
  <c r="CC21" i="87"/>
  <c r="CD21" i="87"/>
  <c r="CE21" i="87"/>
  <c r="CF21" i="87"/>
  <c r="CG21" i="87"/>
  <c r="D22" i="87"/>
  <c r="E22" i="87"/>
  <c r="F22" i="87"/>
  <c r="G22" i="87"/>
  <c r="H22" i="87"/>
  <c r="I22" i="87"/>
  <c r="J22" i="87"/>
  <c r="K22" i="87"/>
  <c r="L22" i="87"/>
  <c r="M22" i="87"/>
  <c r="N22" i="87"/>
  <c r="O22" i="87"/>
  <c r="P22" i="87"/>
  <c r="Q22" i="87"/>
  <c r="R22" i="87"/>
  <c r="S22" i="87"/>
  <c r="T22" i="87"/>
  <c r="U22" i="87"/>
  <c r="V22" i="87"/>
  <c r="W22" i="87"/>
  <c r="Y22" i="87"/>
  <c r="Z22" i="87"/>
  <c r="AA22" i="87"/>
  <c r="AB22" i="87"/>
  <c r="AC22" i="87"/>
  <c r="AD22" i="87"/>
  <c r="AE22" i="87"/>
  <c r="AF22" i="87"/>
  <c r="AH22" i="87"/>
  <c r="AI22" i="87"/>
  <c r="AJ22" i="87"/>
  <c r="AK22" i="87"/>
  <c r="AL22" i="87"/>
  <c r="AM22" i="87"/>
  <c r="AN22" i="87"/>
  <c r="AO22" i="87"/>
  <c r="AP22" i="87"/>
  <c r="AQ22" i="87"/>
  <c r="AR22" i="87"/>
  <c r="AS22" i="87"/>
  <c r="AT22" i="87"/>
  <c r="AU22" i="87"/>
  <c r="AV22" i="87"/>
  <c r="AW22" i="87"/>
  <c r="AX22" i="87"/>
  <c r="AY22" i="87"/>
  <c r="AZ22" i="87"/>
  <c r="BA22" i="87"/>
  <c r="BB22" i="87"/>
  <c r="BC22" i="87"/>
  <c r="BD22" i="87"/>
  <c r="BE22" i="87"/>
  <c r="BF22" i="87"/>
  <c r="BG22" i="87"/>
  <c r="BH22" i="87"/>
  <c r="BI22" i="87"/>
  <c r="BJ22" i="87"/>
  <c r="BK22" i="87"/>
  <c r="BL22" i="87"/>
  <c r="BM22" i="87"/>
  <c r="BN22" i="87"/>
  <c r="BO22" i="87"/>
  <c r="BP22" i="87"/>
  <c r="BQ22" i="87"/>
  <c r="BR22" i="87"/>
  <c r="BS22" i="87"/>
  <c r="BT22" i="87"/>
  <c r="BU22" i="87"/>
  <c r="BV22" i="87"/>
  <c r="BW22" i="87"/>
  <c r="BX22" i="87"/>
  <c r="BY22" i="87"/>
  <c r="BZ22" i="87"/>
  <c r="CA22" i="87"/>
  <c r="CB22" i="87"/>
  <c r="CC22" i="87"/>
  <c r="CD22" i="87"/>
  <c r="CE22" i="87"/>
  <c r="CF22" i="87"/>
  <c r="CG22" i="87"/>
  <c r="D23" i="87"/>
  <c r="E23" i="87"/>
  <c r="F23" i="87"/>
  <c r="G23" i="87"/>
  <c r="H23" i="87"/>
  <c r="I23" i="87"/>
  <c r="J23" i="87"/>
  <c r="K23" i="87"/>
  <c r="L23" i="87"/>
  <c r="M23" i="87"/>
  <c r="N23" i="87"/>
  <c r="O23" i="87"/>
  <c r="P23" i="87"/>
  <c r="Q23" i="87"/>
  <c r="R23" i="87"/>
  <c r="S23" i="87"/>
  <c r="T23" i="87"/>
  <c r="U23" i="87"/>
  <c r="V23" i="87"/>
  <c r="W23" i="87"/>
  <c r="Y23" i="87"/>
  <c r="Z23" i="87"/>
  <c r="AA23" i="87"/>
  <c r="AB23" i="87"/>
  <c r="AC23" i="87"/>
  <c r="AD23" i="87"/>
  <c r="AE23" i="87"/>
  <c r="AF23" i="87"/>
  <c r="AH23" i="87"/>
  <c r="AI23" i="87"/>
  <c r="AJ23" i="87"/>
  <c r="AK23" i="87"/>
  <c r="AL23" i="87"/>
  <c r="AM23" i="87"/>
  <c r="AN23" i="87"/>
  <c r="AO23" i="87"/>
  <c r="AP23" i="87"/>
  <c r="AQ23" i="87"/>
  <c r="AR23" i="87"/>
  <c r="AS23" i="87"/>
  <c r="AT23" i="87"/>
  <c r="AU23" i="87"/>
  <c r="AV23" i="87"/>
  <c r="AW23" i="87"/>
  <c r="AX23" i="87"/>
  <c r="AY23" i="87"/>
  <c r="AZ23" i="87"/>
  <c r="BA23" i="87"/>
  <c r="BB23" i="87"/>
  <c r="BC23" i="87"/>
  <c r="BD23" i="87"/>
  <c r="BE23" i="87"/>
  <c r="BF23" i="87"/>
  <c r="BG23" i="87"/>
  <c r="BH23" i="87"/>
  <c r="BI23" i="87"/>
  <c r="BJ23" i="87"/>
  <c r="BK23" i="87"/>
  <c r="BL23" i="87"/>
  <c r="BM23" i="87"/>
  <c r="BN23" i="87"/>
  <c r="BO23" i="87"/>
  <c r="BP23" i="87"/>
  <c r="BQ23" i="87"/>
  <c r="BR23" i="87"/>
  <c r="BS23" i="87"/>
  <c r="BT23" i="87"/>
  <c r="BU23" i="87"/>
  <c r="BV23" i="87"/>
  <c r="BW23" i="87"/>
  <c r="BX23" i="87"/>
  <c r="BY23" i="87"/>
  <c r="BZ23" i="87"/>
  <c r="CA23" i="87"/>
  <c r="CB23" i="87"/>
  <c r="CC23" i="87"/>
  <c r="CD23" i="87"/>
  <c r="CE23" i="87"/>
  <c r="CF23" i="87"/>
  <c r="CG23" i="87"/>
  <c r="D24" i="87"/>
  <c r="E24" i="87"/>
  <c r="F24" i="87"/>
  <c r="G24" i="87"/>
  <c r="H24" i="87"/>
  <c r="I24" i="87"/>
  <c r="J24" i="87"/>
  <c r="K24" i="87"/>
  <c r="L24" i="87"/>
  <c r="M24" i="87"/>
  <c r="N24" i="87"/>
  <c r="O24" i="87"/>
  <c r="P24" i="87"/>
  <c r="Q24" i="87"/>
  <c r="R24" i="87"/>
  <c r="S24" i="87"/>
  <c r="T24" i="87"/>
  <c r="U24" i="87"/>
  <c r="V24" i="87"/>
  <c r="W24" i="87"/>
  <c r="Y24" i="87"/>
  <c r="Z24" i="87"/>
  <c r="AA24" i="87"/>
  <c r="AB24" i="87"/>
  <c r="AC24" i="87"/>
  <c r="AD24" i="87"/>
  <c r="AE24" i="87"/>
  <c r="AF24" i="87"/>
  <c r="AH24" i="87"/>
  <c r="AI24" i="87"/>
  <c r="AJ24" i="87"/>
  <c r="AK24" i="87"/>
  <c r="AL24" i="87"/>
  <c r="AM24" i="87"/>
  <c r="AN24" i="87"/>
  <c r="AO24" i="87"/>
  <c r="AP24" i="87"/>
  <c r="AQ24" i="87"/>
  <c r="AR24" i="87"/>
  <c r="AS24" i="87"/>
  <c r="AT24" i="87"/>
  <c r="AU24" i="87"/>
  <c r="AV24" i="87"/>
  <c r="AW24" i="87"/>
  <c r="AX24" i="87"/>
  <c r="AY24" i="87"/>
  <c r="AZ24" i="87"/>
  <c r="BA24" i="87"/>
  <c r="BB24" i="87"/>
  <c r="BC24" i="87"/>
  <c r="BD24" i="87"/>
  <c r="BE24" i="87"/>
  <c r="BF24" i="87"/>
  <c r="BG24" i="87"/>
  <c r="BH24" i="87"/>
  <c r="BI24" i="87"/>
  <c r="BJ24" i="87"/>
  <c r="BK24" i="87"/>
  <c r="BL24" i="87"/>
  <c r="BM24" i="87"/>
  <c r="BN24" i="87"/>
  <c r="BO24" i="87"/>
  <c r="BP24" i="87"/>
  <c r="BQ24" i="87"/>
  <c r="BR24" i="87"/>
  <c r="BS24" i="87"/>
  <c r="BT24" i="87"/>
  <c r="BU24" i="87"/>
  <c r="BV24" i="87"/>
  <c r="BW24" i="87"/>
  <c r="BX24" i="87"/>
  <c r="BY24" i="87"/>
  <c r="BZ24" i="87"/>
  <c r="CA24" i="87"/>
  <c r="CB24" i="87"/>
  <c r="CC24" i="87"/>
  <c r="CD24" i="87"/>
  <c r="CE24" i="87"/>
  <c r="CF24" i="87"/>
  <c r="CG24" i="87"/>
  <c r="D25" i="87"/>
  <c r="E25" i="87"/>
  <c r="F25" i="87"/>
  <c r="G25" i="87"/>
  <c r="H25" i="87"/>
  <c r="I25" i="87"/>
  <c r="J25" i="87"/>
  <c r="K25" i="87"/>
  <c r="L25" i="87"/>
  <c r="M25" i="87"/>
  <c r="N25" i="87"/>
  <c r="O25" i="87"/>
  <c r="P25" i="87"/>
  <c r="Q25" i="87"/>
  <c r="R25" i="87"/>
  <c r="S25" i="87"/>
  <c r="T25" i="87"/>
  <c r="U25" i="87"/>
  <c r="V25" i="87"/>
  <c r="W25" i="87"/>
  <c r="Y25" i="87"/>
  <c r="Z25" i="87"/>
  <c r="AA25" i="87"/>
  <c r="AB25" i="87"/>
  <c r="AC25" i="87"/>
  <c r="AD25" i="87"/>
  <c r="AE25" i="87"/>
  <c r="AF25" i="87"/>
  <c r="AH25" i="87"/>
  <c r="AI25" i="87"/>
  <c r="AJ25" i="87"/>
  <c r="AK25" i="87"/>
  <c r="AL25" i="87"/>
  <c r="AM25" i="87"/>
  <c r="AN25" i="87"/>
  <c r="AO25" i="87"/>
  <c r="AP25" i="87"/>
  <c r="AQ25" i="87"/>
  <c r="AR25" i="87"/>
  <c r="AS25" i="87"/>
  <c r="AT25" i="87"/>
  <c r="AU25" i="87"/>
  <c r="AV25" i="87"/>
  <c r="AW25" i="87"/>
  <c r="AX25" i="87"/>
  <c r="AY25" i="87"/>
  <c r="AZ25" i="87"/>
  <c r="BA25" i="87"/>
  <c r="BB25" i="87"/>
  <c r="BC25" i="87"/>
  <c r="BD25" i="87"/>
  <c r="BE25" i="87"/>
  <c r="BF25" i="87"/>
  <c r="BG25" i="87"/>
  <c r="BH25" i="87"/>
  <c r="BI25" i="87"/>
  <c r="BJ25" i="87"/>
  <c r="BK25" i="87"/>
  <c r="BL25" i="87"/>
  <c r="BM25" i="87"/>
  <c r="BN25" i="87"/>
  <c r="BO25" i="87"/>
  <c r="BP25" i="87"/>
  <c r="BQ25" i="87"/>
  <c r="BR25" i="87"/>
  <c r="BS25" i="87"/>
  <c r="BT25" i="87"/>
  <c r="BU25" i="87"/>
  <c r="BV25" i="87"/>
  <c r="BW25" i="87"/>
  <c r="BX25" i="87"/>
  <c r="BY25" i="87"/>
  <c r="BZ25" i="87"/>
  <c r="CA25" i="87"/>
  <c r="CB25" i="87"/>
  <c r="CC25" i="87"/>
  <c r="CD25" i="87"/>
  <c r="CE25" i="87"/>
  <c r="CF25" i="87"/>
  <c r="CG25" i="87"/>
  <c r="D26" i="87"/>
  <c r="E26" i="87"/>
  <c r="F26" i="87"/>
  <c r="G26" i="87"/>
  <c r="H26" i="87"/>
  <c r="I26" i="87"/>
  <c r="J26" i="87"/>
  <c r="K26" i="87"/>
  <c r="L26" i="87"/>
  <c r="M26" i="87"/>
  <c r="N26" i="87"/>
  <c r="O26" i="87"/>
  <c r="P26" i="87"/>
  <c r="Q26" i="87"/>
  <c r="R26" i="87"/>
  <c r="S26" i="87"/>
  <c r="T26" i="87"/>
  <c r="U26" i="87"/>
  <c r="V26" i="87"/>
  <c r="W26" i="87"/>
  <c r="Y26" i="87"/>
  <c r="Z26" i="87"/>
  <c r="AA26" i="87"/>
  <c r="AB26" i="87"/>
  <c r="AC26" i="87"/>
  <c r="AD26" i="87"/>
  <c r="AE26" i="87"/>
  <c r="AF26" i="87"/>
  <c r="AH26" i="87"/>
  <c r="AI26" i="87"/>
  <c r="AJ26" i="87"/>
  <c r="AK26" i="87"/>
  <c r="AL26" i="87"/>
  <c r="AM26" i="87"/>
  <c r="AN26" i="87"/>
  <c r="AO26" i="87"/>
  <c r="AP26" i="87"/>
  <c r="AQ26" i="87"/>
  <c r="AR26" i="87"/>
  <c r="AS26" i="87"/>
  <c r="AT26" i="87"/>
  <c r="AU26" i="87"/>
  <c r="AV26" i="87"/>
  <c r="AW26" i="87"/>
  <c r="AX26" i="87"/>
  <c r="AY26" i="87"/>
  <c r="AZ26" i="87"/>
  <c r="BA26" i="87"/>
  <c r="BB26" i="87"/>
  <c r="BC26" i="87"/>
  <c r="BD26" i="87"/>
  <c r="BE26" i="87"/>
  <c r="BF26" i="87"/>
  <c r="BG26" i="87"/>
  <c r="BH26" i="87"/>
  <c r="BI26" i="87"/>
  <c r="BJ26" i="87"/>
  <c r="BK26" i="87"/>
  <c r="BL26" i="87"/>
  <c r="BM26" i="87"/>
  <c r="BN26" i="87"/>
  <c r="BO26" i="87"/>
  <c r="BP26" i="87"/>
  <c r="BQ26" i="87"/>
  <c r="BR26" i="87"/>
  <c r="BS26" i="87"/>
  <c r="BT26" i="87"/>
  <c r="BU26" i="87"/>
  <c r="BV26" i="87"/>
  <c r="BW26" i="87"/>
  <c r="BX26" i="87"/>
  <c r="BY26" i="87"/>
  <c r="BZ26" i="87"/>
  <c r="CA26" i="87"/>
  <c r="CB26" i="87"/>
  <c r="CC26" i="87"/>
  <c r="CD26" i="87"/>
  <c r="CE26" i="87"/>
  <c r="CF26" i="87"/>
  <c r="CG26" i="87"/>
  <c r="D27" i="87"/>
  <c r="E27" i="87"/>
  <c r="F27" i="87"/>
  <c r="G27" i="87"/>
  <c r="H27" i="87"/>
  <c r="I27" i="87"/>
  <c r="J27" i="87"/>
  <c r="K27" i="87"/>
  <c r="L27" i="87"/>
  <c r="M27" i="87"/>
  <c r="N27" i="87"/>
  <c r="O27" i="87"/>
  <c r="P27" i="87"/>
  <c r="Q27" i="87"/>
  <c r="R27" i="87"/>
  <c r="S27" i="87"/>
  <c r="T27" i="87"/>
  <c r="U27" i="87"/>
  <c r="V27" i="87"/>
  <c r="W27" i="87"/>
  <c r="Y27" i="87"/>
  <c r="Z27" i="87"/>
  <c r="AA27" i="87"/>
  <c r="AB27" i="87"/>
  <c r="AC27" i="87"/>
  <c r="AD27" i="87"/>
  <c r="AE27" i="87"/>
  <c r="AF27" i="87"/>
  <c r="AH27" i="87"/>
  <c r="AI27" i="87"/>
  <c r="AJ27" i="87"/>
  <c r="AK27" i="87"/>
  <c r="AL27" i="87"/>
  <c r="AM27" i="87"/>
  <c r="AN27" i="87"/>
  <c r="AO27" i="87"/>
  <c r="AP27" i="87"/>
  <c r="AQ27" i="87"/>
  <c r="AR27" i="87"/>
  <c r="AS27" i="87"/>
  <c r="AT27" i="87"/>
  <c r="AU27" i="87"/>
  <c r="AV27" i="87"/>
  <c r="AW27" i="87"/>
  <c r="AX27" i="87"/>
  <c r="AY27" i="87"/>
  <c r="AZ27" i="87"/>
  <c r="BA27" i="87"/>
  <c r="BB27" i="87"/>
  <c r="BC27" i="87"/>
  <c r="BD27" i="87"/>
  <c r="BE27" i="87"/>
  <c r="BF27" i="87"/>
  <c r="BG27" i="87"/>
  <c r="BH27" i="87"/>
  <c r="BI27" i="87"/>
  <c r="BJ27" i="87"/>
  <c r="BK27" i="87"/>
  <c r="BL27" i="87"/>
  <c r="BM27" i="87"/>
  <c r="BN27" i="87"/>
  <c r="BO27" i="87"/>
  <c r="BP27" i="87"/>
  <c r="BQ27" i="87"/>
  <c r="BR27" i="87"/>
  <c r="BS27" i="87"/>
  <c r="BT27" i="87"/>
  <c r="BU27" i="87"/>
  <c r="BV27" i="87"/>
  <c r="BW27" i="87"/>
  <c r="BX27" i="87"/>
  <c r="BY27" i="87"/>
  <c r="BZ27" i="87"/>
  <c r="CA27" i="87"/>
  <c r="CB27" i="87"/>
  <c r="CC27" i="87"/>
  <c r="CD27" i="87"/>
  <c r="CE27" i="87"/>
  <c r="CF27" i="87"/>
  <c r="CG27" i="87"/>
  <c r="D28" i="87"/>
  <c r="E28" i="87"/>
  <c r="F28" i="87"/>
  <c r="G28" i="87"/>
  <c r="H28" i="87"/>
  <c r="I28" i="87"/>
  <c r="J28" i="87"/>
  <c r="K28" i="87"/>
  <c r="L28" i="87"/>
  <c r="M28" i="87"/>
  <c r="N28" i="87"/>
  <c r="O28" i="87"/>
  <c r="P28" i="87"/>
  <c r="Q28" i="87"/>
  <c r="R28" i="87"/>
  <c r="S28" i="87"/>
  <c r="T28" i="87"/>
  <c r="U28" i="87"/>
  <c r="V28" i="87"/>
  <c r="W28" i="87"/>
  <c r="Y28" i="87"/>
  <c r="Z28" i="87"/>
  <c r="AA28" i="87"/>
  <c r="AB28" i="87"/>
  <c r="AC28" i="87"/>
  <c r="AD28" i="87"/>
  <c r="AE28" i="87"/>
  <c r="AF28" i="87"/>
  <c r="AH28" i="87"/>
  <c r="AI28" i="87"/>
  <c r="AJ28" i="87"/>
  <c r="AK28" i="87"/>
  <c r="AL28" i="87"/>
  <c r="AM28" i="87"/>
  <c r="AN28" i="87"/>
  <c r="AO28" i="87"/>
  <c r="AP28" i="87"/>
  <c r="AQ28" i="87"/>
  <c r="AR28" i="87"/>
  <c r="AS28" i="87"/>
  <c r="AT28" i="87"/>
  <c r="AU28" i="87"/>
  <c r="AV28" i="87"/>
  <c r="AW28" i="87"/>
  <c r="AX28" i="87"/>
  <c r="AY28" i="87"/>
  <c r="AZ28" i="87"/>
  <c r="BA28" i="87"/>
  <c r="BB28" i="87"/>
  <c r="BC28" i="87"/>
  <c r="BD28" i="87"/>
  <c r="BE28" i="87"/>
  <c r="BF28" i="87"/>
  <c r="BG28" i="87"/>
  <c r="BH28" i="87"/>
  <c r="BI28" i="87"/>
  <c r="BJ28" i="87"/>
  <c r="BK28" i="87"/>
  <c r="BL28" i="87"/>
  <c r="BM28" i="87"/>
  <c r="BN28" i="87"/>
  <c r="BO28" i="87"/>
  <c r="BP28" i="87"/>
  <c r="BQ28" i="87"/>
  <c r="BR28" i="87"/>
  <c r="BS28" i="87"/>
  <c r="BT28" i="87"/>
  <c r="BU28" i="87"/>
  <c r="BV28" i="87"/>
  <c r="BW28" i="87"/>
  <c r="BX28" i="87"/>
  <c r="BY28" i="87"/>
  <c r="BZ28" i="87"/>
  <c r="CA28" i="87"/>
  <c r="CB28" i="87"/>
  <c r="CC28" i="87"/>
  <c r="CD28" i="87"/>
  <c r="CE28" i="87"/>
  <c r="CF28" i="87"/>
  <c r="CG28" i="87"/>
  <c r="D29" i="87"/>
  <c r="E29" i="87"/>
  <c r="F29" i="87"/>
  <c r="G29" i="87"/>
  <c r="H29" i="87"/>
  <c r="I29" i="87"/>
  <c r="J29" i="87"/>
  <c r="K29" i="87"/>
  <c r="L29" i="87"/>
  <c r="M29" i="87"/>
  <c r="N29" i="87"/>
  <c r="O29" i="87"/>
  <c r="P29" i="87"/>
  <c r="Q29" i="87"/>
  <c r="R29" i="87"/>
  <c r="S29" i="87"/>
  <c r="T29" i="87"/>
  <c r="U29" i="87"/>
  <c r="V29" i="87"/>
  <c r="W29" i="87"/>
  <c r="Y29" i="87"/>
  <c r="Z29" i="87"/>
  <c r="AA29" i="87"/>
  <c r="AB29" i="87"/>
  <c r="AC29" i="87"/>
  <c r="AD29" i="87"/>
  <c r="AE29" i="87"/>
  <c r="AF29" i="87"/>
  <c r="AH29" i="87"/>
  <c r="AI29" i="87"/>
  <c r="AJ29" i="87"/>
  <c r="AK29" i="87"/>
  <c r="AL29" i="87"/>
  <c r="AM29" i="87"/>
  <c r="AN29" i="87"/>
  <c r="AO29" i="87"/>
  <c r="AP29" i="87"/>
  <c r="AQ29" i="87"/>
  <c r="AR29" i="87"/>
  <c r="AS29" i="87"/>
  <c r="AT29" i="87"/>
  <c r="AU29" i="87"/>
  <c r="AV29" i="87"/>
  <c r="AW29" i="87"/>
  <c r="AX29" i="87"/>
  <c r="AY29" i="87"/>
  <c r="AZ29" i="87"/>
  <c r="BA29" i="87"/>
  <c r="BB29" i="87"/>
  <c r="BC29" i="87"/>
  <c r="BD29" i="87"/>
  <c r="BE29" i="87"/>
  <c r="BF29" i="87"/>
  <c r="BG29" i="87"/>
  <c r="BH29" i="87"/>
  <c r="BI29" i="87"/>
  <c r="BJ29" i="87"/>
  <c r="BK29" i="87"/>
  <c r="BL29" i="87"/>
  <c r="BM29" i="87"/>
  <c r="BN29" i="87"/>
  <c r="BO29" i="87"/>
  <c r="BP29" i="87"/>
  <c r="BQ29" i="87"/>
  <c r="BR29" i="87"/>
  <c r="BS29" i="87"/>
  <c r="BT29" i="87"/>
  <c r="BU29" i="87"/>
  <c r="BV29" i="87"/>
  <c r="BW29" i="87"/>
  <c r="BX29" i="87"/>
  <c r="BY29" i="87"/>
  <c r="BZ29" i="87"/>
  <c r="CA29" i="87"/>
  <c r="CB29" i="87"/>
  <c r="CC29" i="87"/>
  <c r="CD29" i="87"/>
  <c r="CE29" i="87"/>
  <c r="CF29" i="87"/>
  <c r="CG29" i="87"/>
  <c r="D30" i="87"/>
  <c r="E30" i="87"/>
  <c r="F30" i="87"/>
  <c r="G30" i="87"/>
  <c r="H30" i="87"/>
  <c r="I30" i="87"/>
  <c r="J30" i="87"/>
  <c r="K30" i="87"/>
  <c r="L30" i="87"/>
  <c r="M30" i="87"/>
  <c r="N30" i="87"/>
  <c r="O30" i="87"/>
  <c r="P30" i="87"/>
  <c r="Q30" i="87"/>
  <c r="R30" i="87"/>
  <c r="S30" i="87"/>
  <c r="T30" i="87"/>
  <c r="U30" i="87"/>
  <c r="V30" i="87"/>
  <c r="W30" i="87"/>
  <c r="Y30" i="87"/>
  <c r="Z30" i="87"/>
  <c r="AA30" i="87"/>
  <c r="AB30" i="87"/>
  <c r="AC30" i="87"/>
  <c r="AD30" i="87"/>
  <c r="AE30" i="87"/>
  <c r="AF30" i="87"/>
  <c r="AH30" i="87"/>
  <c r="AI30" i="87"/>
  <c r="AJ30" i="87"/>
  <c r="AK30" i="87"/>
  <c r="AL30" i="87"/>
  <c r="AM30" i="87"/>
  <c r="AN30" i="87"/>
  <c r="AO30" i="87"/>
  <c r="AP30" i="87"/>
  <c r="AQ30" i="87"/>
  <c r="AR30" i="87"/>
  <c r="AS30" i="87"/>
  <c r="AT30" i="87"/>
  <c r="AU30" i="87"/>
  <c r="AV30" i="87"/>
  <c r="AW30" i="87"/>
  <c r="AX30" i="87"/>
  <c r="AY30" i="87"/>
  <c r="AZ30" i="87"/>
  <c r="BA30" i="87"/>
  <c r="BB30" i="87"/>
  <c r="BC30" i="87"/>
  <c r="BD30" i="87"/>
  <c r="BE30" i="87"/>
  <c r="BF30" i="87"/>
  <c r="BG30" i="87"/>
  <c r="BH30" i="87"/>
  <c r="BI30" i="87"/>
  <c r="BJ30" i="87"/>
  <c r="BK30" i="87"/>
  <c r="BL30" i="87"/>
  <c r="BM30" i="87"/>
  <c r="BN30" i="87"/>
  <c r="BO30" i="87"/>
  <c r="BP30" i="87"/>
  <c r="BQ30" i="87"/>
  <c r="BR30" i="87"/>
  <c r="BS30" i="87"/>
  <c r="BT30" i="87"/>
  <c r="BU30" i="87"/>
  <c r="BV30" i="87"/>
  <c r="BW30" i="87"/>
  <c r="BX30" i="87"/>
  <c r="BY30" i="87"/>
  <c r="BZ30" i="87"/>
  <c r="CA30" i="87"/>
  <c r="CB30" i="87"/>
  <c r="CC30" i="87"/>
  <c r="CD30" i="87"/>
  <c r="CE30" i="87"/>
  <c r="CF30" i="87"/>
  <c r="CG30" i="87"/>
  <c r="D31" i="87"/>
  <c r="E31" i="87"/>
  <c r="F31" i="87"/>
  <c r="G31" i="87"/>
  <c r="H31" i="87"/>
  <c r="I31" i="87"/>
  <c r="J31" i="87"/>
  <c r="K31" i="87"/>
  <c r="L31" i="87"/>
  <c r="M31" i="87"/>
  <c r="N31" i="87"/>
  <c r="O31" i="87"/>
  <c r="P31" i="87"/>
  <c r="Q31" i="87"/>
  <c r="R31" i="87"/>
  <c r="S31" i="87"/>
  <c r="T31" i="87"/>
  <c r="U31" i="87"/>
  <c r="V31" i="87"/>
  <c r="W31" i="87"/>
  <c r="Y31" i="87"/>
  <c r="Z31" i="87"/>
  <c r="AA31" i="87"/>
  <c r="AB31" i="87"/>
  <c r="AC31" i="87"/>
  <c r="AD31" i="87"/>
  <c r="AE31" i="87"/>
  <c r="AF31" i="87"/>
  <c r="AH31" i="87"/>
  <c r="AI31" i="87"/>
  <c r="AJ31" i="87"/>
  <c r="AK31" i="87"/>
  <c r="AL31" i="87"/>
  <c r="AM31" i="87"/>
  <c r="AN31" i="87"/>
  <c r="AO31" i="87"/>
  <c r="AP31" i="87"/>
  <c r="AQ31" i="87"/>
  <c r="AR31" i="87"/>
  <c r="AS31" i="87"/>
  <c r="AT31" i="87"/>
  <c r="AU31" i="87"/>
  <c r="AV31" i="87"/>
  <c r="AW31" i="87"/>
  <c r="AX31" i="87"/>
  <c r="AY31" i="87"/>
  <c r="AZ31" i="87"/>
  <c r="BA31" i="87"/>
  <c r="BB31" i="87"/>
  <c r="BC31" i="87"/>
  <c r="BD31" i="87"/>
  <c r="BE31" i="87"/>
  <c r="BF31" i="87"/>
  <c r="BG31" i="87"/>
  <c r="BH31" i="87"/>
  <c r="BI31" i="87"/>
  <c r="BJ31" i="87"/>
  <c r="BK31" i="87"/>
  <c r="BL31" i="87"/>
  <c r="BM31" i="87"/>
  <c r="BN31" i="87"/>
  <c r="BO31" i="87"/>
  <c r="BP31" i="87"/>
  <c r="BQ31" i="87"/>
  <c r="BR31" i="87"/>
  <c r="BS31" i="87"/>
  <c r="BT31" i="87"/>
  <c r="BU31" i="87"/>
  <c r="BV31" i="87"/>
  <c r="BW31" i="87"/>
  <c r="BX31" i="87"/>
  <c r="BY31" i="87"/>
  <c r="BZ31" i="87"/>
  <c r="CA31" i="87"/>
  <c r="CB31" i="87"/>
  <c r="CC31" i="87"/>
  <c r="CD31" i="87"/>
  <c r="CE31" i="87"/>
  <c r="CF31" i="87"/>
  <c r="CG31" i="87"/>
  <c r="D32" i="87"/>
  <c r="E32" i="87"/>
  <c r="F32" i="87"/>
  <c r="G32" i="87"/>
  <c r="H32" i="87"/>
  <c r="I32" i="87"/>
  <c r="J32" i="87"/>
  <c r="K32" i="87"/>
  <c r="L32" i="87"/>
  <c r="M32" i="87"/>
  <c r="N32" i="87"/>
  <c r="O32" i="87"/>
  <c r="P32" i="87"/>
  <c r="Q32" i="87"/>
  <c r="R32" i="87"/>
  <c r="S32" i="87"/>
  <c r="T32" i="87"/>
  <c r="U32" i="87"/>
  <c r="V32" i="87"/>
  <c r="W32" i="87"/>
  <c r="Y32" i="87"/>
  <c r="Z32" i="87"/>
  <c r="AA32" i="87"/>
  <c r="AB32" i="87"/>
  <c r="AC32" i="87"/>
  <c r="AD32" i="87"/>
  <c r="AE32" i="87"/>
  <c r="AF32" i="87"/>
  <c r="AH32" i="87"/>
  <c r="AI32" i="87"/>
  <c r="AJ32" i="87"/>
  <c r="AK32" i="87"/>
  <c r="AL32" i="87"/>
  <c r="AM32" i="87"/>
  <c r="AN32" i="87"/>
  <c r="AO32" i="87"/>
  <c r="AP32" i="87"/>
  <c r="AQ32" i="87"/>
  <c r="AR32" i="87"/>
  <c r="AS32" i="87"/>
  <c r="AT32" i="87"/>
  <c r="AU32" i="87"/>
  <c r="AV32" i="87"/>
  <c r="AW32" i="87"/>
  <c r="AX32" i="87"/>
  <c r="AY32" i="87"/>
  <c r="AZ32" i="87"/>
  <c r="BA32" i="87"/>
  <c r="BB32" i="87"/>
  <c r="BC32" i="87"/>
  <c r="BD32" i="87"/>
  <c r="BE32" i="87"/>
  <c r="BF32" i="87"/>
  <c r="BG32" i="87"/>
  <c r="BH32" i="87"/>
  <c r="BI32" i="87"/>
  <c r="BJ32" i="87"/>
  <c r="BK32" i="87"/>
  <c r="BL32" i="87"/>
  <c r="BM32" i="87"/>
  <c r="BN32" i="87"/>
  <c r="BO32" i="87"/>
  <c r="BP32" i="87"/>
  <c r="BQ32" i="87"/>
  <c r="BR32" i="87"/>
  <c r="BS32" i="87"/>
  <c r="BT32" i="87"/>
  <c r="BU32" i="87"/>
  <c r="BV32" i="87"/>
  <c r="BW32" i="87"/>
  <c r="BX32" i="87"/>
  <c r="BY32" i="87"/>
  <c r="BZ32" i="87"/>
  <c r="CA32" i="87"/>
  <c r="CB32" i="87"/>
  <c r="CC32" i="87"/>
  <c r="CD32" i="87"/>
  <c r="CE32" i="87"/>
  <c r="CF32" i="87"/>
  <c r="CG32" i="87"/>
  <c r="D33" i="87"/>
  <c r="E33" i="87"/>
  <c r="F33" i="87"/>
  <c r="G33" i="87"/>
  <c r="H33" i="87"/>
  <c r="I33" i="87"/>
  <c r="J33" i="87"/>
  <c r="K33" i="87"/>
  <c r="L33" i="87"/>
  <c r="M33" i="87"/>
  <c r="N33" i="87"/>
  <c r="O33" i="87"/>
  <c r="P33" i="87"/>
  <c r="Q33" i="87"/>
  <c r="R33" i="87"/>
  <c r="S33" i="87"/>
  <c r="T33" i="87"/>
  <c r="U33" i="87"/>
  <c r="V33" i="87"/>
  <c r="W33" i="87"/>
  <c r="Y33" i="87"/>
  <c r="Z33" i="87"/>
  <c r="AA33" i="87"/>
  <c r="AB33" i="87"/>
  <c r="AC33" i="87"/>
  <c r="AD33" i="87"/>
  <c r="AE33" i="87"/>
  <c r="AF33" i="87"/>
  <c r="AH33" i="87"/>
  <c r="AI33" i="87"/>
  <c r="AJ33" i="87"/>
  <c r="AK33" i="87"/>
  <c r="AL33" i="87"/>
  <c r="AM33" i="87"/>
  <c r="AN33" i="87"/>
  <c r="AO33" i="87"/>
  <c r="AP33" i="87"/>
  <c r="AQ33" i="87"/>
  <c r="AR33" i="87"/>
  <c r="AS33" i="87"/>
  <c r="AT33" i="87"/>
  <c r="AU33" i="87"/>
  <c r="AV33" i="87"/>
  <c r="AW33" i="87"/>
  <c r="AX33" i="87"/>
  <c r="AY33" i="87"/>
  <c r="AZ33" i="87"/>
  <c r="BA33" i="87"/>
  <c r="BB33" i="87"/>
  <c r="BC33" i="87"/>
  <c r="BD33" i="87"/>
  <c r="BE33" i="87"/>
  <c r="BF33" i="87"/>
  <c r="BG33" i="87"/>
  <c r="BH33" i="87"/>
  <c r="BI33" i="87"/>
  <c r="BJ33" i="87"/>
  <c r="BK33" i="87"/>
  <c r="BL33" i="87"/>
  <c r="BM33" i="87"/>
  <c r="BN33" i="87"/>
  <c r="BO33" i="87"/>
  <c r="BP33" i="87"/>
  <c r="BQ33" i="87"/>
  <c r="BR33" i="87"/>
  <c r="BS33" i="87"/>
  <c r="BT33" i="87"/>
  <c r="BU33" i="87"/>
  <c r="BV33" i="87"/>
  <c r="BW33" i="87"/>
  <c r="BX33" i="87"/>
  <c r="BY33" i="87"/>
  <c r="BZ33" i="87"/>
  <c r="CA33" i="87"/>
  <c r="CB33" i="87"/>
  <c r="CC33" i="87"/>
  <c r="CD33" i="87"/>
  <c r="CE33" i="87"/>
  <c r="CF33" i="87"/>
  <c r="CG33" i="87"/>
  <c r="D34" i="87"/>
  <c r="E34" i="87"/>
  <c r="F34" i="87"/>
  <c r="G34" i="87"/>
  <c r="H34" i="87"/>
  <c r="I34" i="87"/>
  <c r="J34" i="87"/>
  <c r="K34" i="87"/>
  <c r="L34" i="87"/>
  <c r="M34" i="87"/>
  <c r="N34" i="87"/>
  <c r="O34" i="87"/>
  <c r="P34" i="87"/>
  <c r="Q34" i="87"/>
  <c r="R34" i="87"/>
  <c r="S34" i="87"/>
  <c r="T34" i="87"/>
  <c r="U34" i="87"/>
  <c r="V34" i="87"/>
  <c r="W34" i="87"/>
  <c r="Y34" i="87"/>
  <c r="Z34" i="87"/>
  <c r="AA34" i="87"/>
  <c r="AB34" i="87"/>
  <c r="AC34" i="87"/>
  <c r="AD34" i="87"/>
  <c r="AE34" i="87"/>
  <c r="AF34" i="87"/>
  <c r="AH34" i="87"/>
  <c r="AI34" i="87"/>
  <c r="AJ34" i="87"/>
  <c r="AK34" i="87"/>
  <c r="AL34" i="87"/>
  <c r="AM34" i="87"/>
  <c r="AN34" i="87"/>
  <c r="AO34" i="87"/>
  <c r="AP34" i="87"/>
  <c r="AQ34" i="87"/>
  <c r="AR34" i="87"/>
  <c r="AS34" i="87"/>
  <c r="AT34" i="87"/>
  <c r="AU34" i="87"/>
  <c r="AV34" i="87"/>
  <c r="AW34" i="87"/>
  <c r="AX34" i="87"/>
  <c r="AY34" i="87"/>
  <c r="AZ34" i="87"/>
  <c r="BA34" i="87"/>
  <c r="BB34" i="87"/>
  <c r="BC34" i="87"/>
  <c r="BD34" i="87"/>
  <c r="BE34" i="87"/>
  <c r="BF34" i="87"/>
  <c r="BG34" i="87"/>
  <c r="BH34" i="87"/>
  <c r="BI34" i="87"/>
  <c r="BJ34" i="87"/>
  <c r="BK34" i="87"/>
  <c r="BL34" i="87"/>
  <c r="BM34" i="87"/>
  <c r="BN34" i="87"/>
  <c r="BO34" i="87"/>
  <c r="BP34" i="87"/>
  <c r="BQ34" i="87"/>
  <c r="BR34" i="87"/>
  <c r="BS34" i="87"/>
  <c r="BT34" i="87"/>
  <c r="BU34" i="87"/>
  <c r="BV34" i="87"/>
  <c r="BW34" i="87"/>
  <c r="BX34" i="87"/>
  <c r="BY34" i="87"/>
  <c r="BZ34" i="87"/>
  <c r="CA34" i="87"/>
  <c r="CB34" i="87"/>
  <c r="CC34" i="87"/>
  <c r="CD34" i="87"/>
  <c r="CE34" i="87"/>
  <c r="CF34" i="87"/>
  <c r="CG34" i="87"/>
  <c r="D35" i="87"/>
  <c r="E35" i="87"/>
  <c r="F35" i="87"/>
  <c r="G35" i="87"/>
  <c r="H35" i="87"/>
  <c r="I35" i="87"/>
  <c r="J35" i="87"/>
  <c r="K35" i="87"/>
  <c r="L35" i="87"/>
  <c r="M35" i="87"/>
  <c r="N35" i="87"/>
  <c r="O35" i="87"/>
  <c r="P35" i="87"/>
  <c r="Q35" i="87"/>
  <c r="R35" i="87"/>
  <c r="S35" i="87"/>
  <c r="T35" i="87"/>
  <c r="U35" i="87"/>
  <c r="V35" i="87"/>
  <c r="W35" i="87"/>
  <c r="Y35" i="87"/>
  <c r="Z35" i="87"/>
  <c r="AA35" i="87"/>
  <c r="AB35" i="87"/>
  <c r="AC35" i="87"/>
  <c r="AD35" i="87"/>
  <c r="AE35" i="87"/>
  <c r="AF35" i="87"/>
  <c r="AH35" i="87"/>
  <c r="AI35" i="87"/>
  <c r="AJ35" i="87"/>
  <c r="AK35" i="87"/>
  <c r="AL35" i="87"/>
  <c r="AM35" i="87"/>
  <c r="AN35" i="87"/>
  <c r="AO35" i="87"/>
  <c r="AP35" i="87"/>
  <c r="AQ35" i="87"/>
  <c r="AR35" i="87"/>
  <c r="AS35" i="87"/>
  <c r="AT35" i="87"/>
  <c r="AU35" i="87"/>
  <c r="AV35" i="87"/>
  <c r="AW35" i="87"/>
  <c r="AX35" i="87"/>
  <c r="AY35" i="87"/>
  <c r="AZ35" i="87"/>
  <c r="BA35" i="87"/>
  <c r="BB35" i="87"/>
  <c r="BC35" i="87"/>
  <c r="BD35" i="87"/>
  <c r="BE35" i="87"/>
  <c r="BF35" i="87"/>
  <c r="BG35" i="87"/>
  <c r="BH35" i="87"/>
  <c r="BI35" i="87"/>
  <c r="BJ35" i="87"/>
  <c r="BK35" i="87"/>
  <c r="BL35" i="87"/>
  <c r="BM35" i="87"/>
  <c r="BN35" i="87"/>
  <c r="BO35" i="87"/>
  <c r="BP35" i="87"/>
  <c r="BQ35" i="87"/>
  <c r="BR35" i="87"/>
  <c r="BS35" i="87"/>
  <c r="BT35" i="87"/>
  <c r="BU35" i="87"/>
  <c r="BV35" i="87"/>
  <c r="BW35" i="87"/>
  <c r="BX35" i="87"/>
  <c r="BY35" i="87"/>
  <c r="BZ35" i="87"/>
  <c r="CA35" i="87"/>
  <c r="CB35" i="87"/>
  <c r="CC35" i="87"/>
  <c r="CD35" i="87"/>
  <c r="CE35" i="87"/>
  <c r="CF35" i="87"/>
  <c r="CG35" i="87"/>
  <c r="D36" i="87"/>
  <c r="E36" i="87"/>
  <c r="F36" i="87"/>
  <c r="G36" i="87"/>
  <c r="H36" i="87"/>
  <c r="I36" i="87"/>
  <c r="J36" i="87"/>
  <c r="K36" i="87"/>
  <c r="L36" i="87"/>
  <c r="M36" i="87"/>
  <c r="N36" i="87"/>
  <c r="O36" i="87"/>
  <c r="P36" i="87"/>
  <c r="Q36" i="87"/>
  <c r="R36" i="87"/>
  <c r="S36" i="87"/>
  <c r="T36" i="87"/>
  <c r="U36" i="87"/>
  <c r="V36" i="87"/>
  <c r="W36" i="87"/>
  <c r="Y36" i="87"/>
  <c r="Z36" i="87"/>
  <c r="AA36" i="87"/>
  <c r="AB36" i="87"/>
  <c r="AC36" i="87"/>
  <c r="AD36" i="87"/>
  <c r="AE36" i="87"/>
  <c r="AF36" i="87"/>
  <c r="AH36" i="87"/>
  <c r="AI36" i="87"/>
  <c r="AJ36" i="87"/>
  <c r="AK36" i="87"/>
  <c r="AL36" i="87"/>
  <c r="AM36" i="87"/>
  <c r="AN36" i="87"/>
  <c r="AO36" i="87"/>
  <c r="AP36" i="87"/>
  <c r="AQ36" i="87"/>
  <c r="AR36" i="87"/>
  <c r="AS36" i="87"/>
  <c r="AT36" i="87"/>
  <c r="AU36" i="87"/>
  <c r="AV36" i="87"/>
  <c r="AW36" i="87"/>
  <c r="AX36" i="87"/>
  <c r="AY36" i="87"/>
  <c r="AZ36" i="87"/>
  <c r="BA36" i="87"/>
  <c r="BB36" i="87"/>
  <c r="BC36" i="87"/>
  <c r="BD36" i="87"/>
  <c r="BE36" i="87"/>
  <c r="BF36" i="87"/>
  <c r="BG36" i="87"/>
  <c r="BH36" i="87"/>
  <c r="BI36" i="87"/>
  <c r="BJ36" i="87"/>
  <c r="BK36" i="87"/>
  <c r="BL36" i="87"/>
  <c r="BM36" i="87"/>
  <c r="BN36" i="87"/>
  <c r="BO36" i="87"/>
  <c r="BP36" i="87"/>
  <c r="BQ36" i="87"/>
  <c r="BR36" i="87"/>
  <c r="BS36" i="87"/>
  <c r="BT36" i="87"/>
  <c r="BU36" i="87"/>
  <c r="BV36" i="87"/>
  <c r="BW36" i="87"/>
  <c r="BX36" i="87"/>
  <c r="BY36" i="87"/>
  <c r="BZ36" i="87"/>
  <c r="CA36" i="87"/>
  <c r="CB36" i="87"/>
  <c r="CC36" i="87"/>
  <c r="CD36" i="87"/>
  <c r="CE36" i="87"/>
  <c r="CF36" i="87"/>
  <c r="CG36" i="87"/>
  <c r="Q5" i="86"/>
  <c r="R5" i="86"/>
  <c r="S5" i="86"/>
  <c r="T5" i="86"/>
  <c r="Q6" i="86"/>
  <c r="R6" i="86"/>
  <c r="S6" i="86"/>
  <c r="T6" i="86"/>
  <c r="Q7" i="86"/>
  <c r="R7" i="86"/>
  <c r="S7" i="86"/>
  <c r="T7" i="86"/>
  <c r="Q8" i="86"/>
  <c r="R8" i="86"/>
  <c r="S8" i="86"/>
  <c r="T8" i="86"/>
  <c r="Q9" i="86"/>
  <c r="R9" i="86"/>
  <c r="S9" i="86"/>
  <c r="T9" i="86"/>
  <c r="Q10" i="86"/>
  <c r="R10" i="86"/>
  <c r="S10" i="86"/>
  <c r="T10" i="86"/>
  <c r="Q11" i="86"/>
  <c r="R11" i="86"/>
  <c r="S11" i="86"/>
  <c r="T11" i="86"/>
  <c r="Q12" i="86"/>
  <c r="R12" i="86"/>
  <c r="S12" i="86"/>
  <c r="T12" i="86"/>
  <c r="Q13" i="86"/>
  <c r="R13" i="86"/>
  <c r="S13" i="86"/>
  <c r="T13" i="86"/>
  <c r="Q14" i="86"/>
  <c r="R14" i="86"/>
  <c r="S14" i="86"/>
  <c r="T14" i="86"/>
  <c r="Q15" i="86"/>
  <c r="R15" i="86"/>
  <c r="S15" i="86"/>
  <c r="T15" i="86"/>
  <c r="Q16" i="86"/>
  <c r="R16" i="86"/>
  <c r="S16" i="86"/>
  <c r="T16" i="86"/>
  <c r="Q17" i="86"/>
  <c r="R17" i="86"/>
  <c r="S17" i="86"/>
  <c r="T17" i="86"/>
  <c r="Q18" i="86"/>
  <c r="R18" i="86"/>
  <c r="S18" i="86"/>
  <c r="T18" i="86"/>
  <c r="Q19" i="86"/>
  <c r="R19" i="86"/>
  <c r="S19" i="86"/>
  <c r="T19" i="86"/>
  <c r="Q20" i="86"/>
  <c r="R20" i="86"/>
  <c r="S20" i="86"/>
  <c r="T20" i="86"/>
  <c r="Q21" i="86"/>
  <c r="R21" i="86"/>
  <c r="S21" i="86"/>
  <c r="T21" i="86"/>
  <c r="Q22" i="86"/>
  <c r="R22" i="86"/>
  <c r="S22" i="86"/>
  <c r="T22" i="86"/>
  <c r="Q23" i="86"/>
  <c r="R23" i="86"/>
  <c r="S23" i="86"/>
  <c r="T23" i="86"/>
  <c r="Q24" i="86"/>
  <c r="R24" i="86"/>
  <c r="S24" i="86"/>
  <c r="T24" i="86"/>
  <c r="Q25" i="86"/>
  <c r="R25" i="86"/>
  <c r="S25" i="86"/>
  <c r="T25" i="86"/>
  <c r="Q26" i="86"/>
  <c r="R26" i="86"/>
  <c r="S26" i="86"/>
  <c r="T26" i="86"/>
  <c r="Q27" i="86"/>
  <c r="R27" i="86"/>
  <c r="S27" i="86"/>
  <c r="T27" i="86"/>
  <c r="Q28" i="86"/>
  <c r="R28" i="86"/>
  <c r="S28" i="86"/>
  <c r="T28" i="86"/>
  <c r="Q29" i="86"/>
  <c r="R29" i="86"/>
  <c r="S29" i="86"/>
  <c r="T29" i="86"/>
  <c r="Q30" i="86"/>
  <c r="R30" i="86"/>
  <c r="S30" i="86"/>
  <c r="T30" i="86"/>
  <c r="Q31" i="86"/>
  <c r="R31" i="86"/>
  <c r="S31" i="86"/>
  <c r="T31" i="86"/>
  <c r="Q32" i="86"/>
  <c r="R32" i="86"/>
  <c r="S32" i="86"/>
  <c r="T32" i="86"/>
  <c r="Q33" i="86"/>
  <c r="R33" i="86"/>
  <c r="S33" i="86"/>
  <c r="T33" i="86"/>
  <c r="Q34" i="86"/>
  <c r="R34" i="86"/>
  <c r="S34" i="86"/>
  <c r="T34" i="86"/>
  <c r="Q35" i="86"/>
  <c r="R35" i="86"/>
  <c r="S35" i="86"/>
  <c r="T35" i="86"/>
  <c r="Q36" i="86"/>
  <c r="R36" i="86"/>
  <c r="S36" i="86"/>
  <c r="T36" i="86"/>
  <c r="T4" i="86"/>
  <c r="S4" i="86"/>
  <c r="R4" i="86"/>
  <c r="Q4" i="86"/>
  <c r="D5" i="86"/>
  <c r="E5" i="86"/>
  <c r="F5" i="86"/>
  <c r="G5" i="86"/>
  <c r="H5" i="86"/>
  <c r="I5" i="86"/>
  <c r="J5" i="86"/>
  <c r="K5" i="86"/>
  <c r="L5" i="86"/>
  <c r="M5" i="86"/>
  <c r="N5" i="86"/>
  <c r="O5" i="86"/>
  <c r="P5" i="86"/>
  <c r="U5" i="86"/>
  <c r="V5" i="86"/>
  <c r="W5" i="86"/>
  <c r="X5" i="86"/>
  <c r="Y5" i="86"/>
  <c r="Z5" i="86"/>
  <c r="AA5" i="86"/>
  <c r="AB5" i="86"/>
  <c r="AC5" i="86"/>
  <c r="AD5" i="86"/>
  <c r="AE5" i="86"/>
  <c r="AF5" i="86"/>
  <c r="AH5" i="86"/>
  <c r="AI5" i="86"/>
  <c r="AJ5" i="86"/>
  <c r="AK5" i="86"/>
  <c r="AL5" i="86"/>
  <c r="AM5" i="86"/>
  <c r="AN5" i="86"/>
  <c r="AO5" i="86"/>
  <c r="AP5" i="86"/>
  <c r="AQ5" i="86"/>
  <c r="AR5" i="86"/>
  <c r="AS5" i="86"/>
  <c r="AT5" i="86"/>
  <c r="AU5" i="86"/>
  <c r="AV5" i="86"/>
  <c r="AW5" i="86"/>
  <c r="AX5" i="86"/>
  <c r="AY5" i="86"/>
  <c r="AZ5" i="86"/>
  <c r="BA5" i="86"/>
  <c r="BB5" i="86"/>
  <c r="BC5" i="86"/>
  <c r="BD5" i="86"/>
  <c r="BE5" i="86"/>
  <c r="BF5" i="86"/>
  <c r="BG5" i="86"/>
  <c r="BH5" i="86"/>
  <c r="BI5" i="86"/>
  <c r="BJ5" i="86"/>
  <c r="BK5" i="86"/>
  <c r="BL5" i="86"/>
  <c r="BM5" i="86"/>
  <c r="BN5" i="86"/>
  <c r="BO5" i="86"/>
  <c r="BP5" i="86"/>
  <c r="BQ5" i="86"/>
  <c r="BR5" i="86"/>
  <c r="BS5" i="86"/>
  <c r="BT5" i="86"/>
  <c r="BU5" i="86"/>
  <c r="BV5" i="86"/>
  <c r="BW5" i="86"/>
  <c r="BX5" i="86"/>
  <c r="BY5" i="86"/>
  <c r="BZ5" i="86"/>
  <c r="CA5" i="86"/>
  <c r="CB5" i="86"/>
  <c r="CC5" i="86"/>
  <c r="CD5" i="86"/>
  <c r="CE5" i="86"/>
  <c r="CF5" i="86"/>
  <c r="CG5" i="86"/>
  <c r="D6" i="86"/>
  <c r="E6" i="86"/>
  <c r="F6" i="86"/>
  <c r="G6" i="86"/>
  <c r="H6" i="86"/>
  <c r="I6" i="86"/>
  <c r="J6" i="86"/>
  <c r="K6" i="86"/>
  <c r="L6" i="86"/>
  <c r="M6" i="86"/>
  <c r="N6" i="86"/>
  <c r="O6" i="86"/>
  <c r="P6" i="86"/>
  <c r="U6" i="86"/>
  <c r="V6" i="86"/>
  <c r="W6" i="86"/>
  <c r="X6" i="86"/>
  <c r="Y6" i="86"/>
  <c r="Z6" i="86"/>
  <c r="AA6" i="86"/>
  <c r="AB6" i="86"/>
  <c r="AC6" i="86"/>
  <c r="AD6" i="86"/>
  <c r="AE6" i="86"/>
  <c r="AF6" i="86"/>
  <c r="AH6" i="86"/>
  <c r="AI6" i="86"/>
  <c r="AJ6" i="86"/>
  <c r="AK6" i="86"/>
  <c r="AL6" i="86"/>
  <c r="AM6" i="86"/>
  <c r="AN6" i="86"/>
  <c r="AO6" i="86"/>
  <c r="AP6" i="86"/>
  <c r="AQ6" i="86"/>
  <c r="AR6" i="86"/>
  <c r="AS6" i="86"/>
  <c r="AT6" i="86"/>
  <c r="AU6" i="86"/>
  <c r="AV6" i="86"/>
  <c r="AW6" i="86"/>
  <c r="AX6" i="86"/>
  <c r="AY6" i="86"/>
  <c r="AZ6" i="86"/>
  <c r="BA6" i="86"/>
  <c r="BB6" i="86"/>
  <c r="BC6" i="86"/>
  <c r="BD6" i="86"/>
  <c r="BE6" i="86"/>
  <c r="BF6" i="86"/>
  <c r="BG6" i="86"/>
  <c r="BH6" i="86"/>
  <c r="BI6" i="86"/>
  <c r="BJ6" i="86"/>
  <c r="BK6" i="86"/>
  <c r="BL6" i="86"/>
  <c r="BM6" i="86"/>
  <c r="BN6" i="86"/>
  <c r="BO6" i="86"/>
  <c r="BP6" i="86"/>
  <c r="BQ6" i="86"/>
  <c r="BR6" i="86"/>
  <c r="BS6" i="86"/>
  <c r="BT6" i="86"/>
  <c r="BU6" i="86"/>
  <c r="BV6" i="86"/>
  <c r="BW6" i="86"/>
  <c r="BX6" i="86"/>
  <c r="BY6" i="86"/>
  <c r="BZ6" i="86"/>
  <c r="CA6" i="86"/>
  <c r="CB6" i="86"/>
  <c r="CC6" i="86"/>
  <c r="CD6" i="86"/>
  <c r="CE6" i="86"/>
  <c r="CF6" i="86"/>
  <c r="CG6" i="86"/>
  <c r="D7" i="86"/>
  <c r="E7" i="86"/>
  <c r="F7" i="86"/>
  <c r="G7" i="86"/>
  <c r="H7" i="86"/>
  <c r="I7" i="86"/>
  <c r="J7" i="86"/>
  <c r="K7" i="86"/>
  <c r="L7" i="86"/>
  <c r="M7" i="86"/>
  <c r="N7" i="86"/>
  <c r="O7" i="86"/>
  <c r="P7" i="86"/>
  <c r="U7" i="86"/>
  <c r="V7" i="86"/>
  <c r="W7" i="86"/>
  <c r="X7" i="86"/>
  <c r="Y7" i="86"/>
  <c r="Z7" i="86"/>
  <c r="AA7" i="86"/>
  <c r="AB7" i="86"/>
  <c r="AC7" i="86"/>
  <c r="AD7" i="86"/>
  <c r="AE7" i="86"/>
  <c r="AF7" i="86"/>
  <c r="AH7" i="86"/>
  <c r="AI7" i="86"/>
  <c r="AJ7" i="86"/>
  <c r="AK7" i="86"/>
  <c r="AL7" i="86"/>
  <c r="AM7" i="86"/>
  <c r="AN7" i="86"/>
  <c r="AO7" i="86"/>
  <c r="AP7" i="86"/>
  <c r="AQ7" i="86"/>
  <c r="AR7" i="86"/>
  <c r="AS7" i="86"/>
  <c r="AT7" i="86"/>
  <c r="AU7" i="86"/>
  <c r="AV7" i="86"/>
  <c r="AW7" i="86"/>
  <c r="AX7" i="86"/>
  <c r="AY7" i="86"/>
  <c r="AZ7" i="86"/>
  <c r="BA7" i="86"/>
  <c r="BB7" i="86"/>
  <c r="BC7" i="86"/>
  <c r="BD7" i="86"/>
  <c r="BE7" i="86"/>
  <c r="BF7" i="86"/>
  <c r="BG7" i="86"/>
  <c r="BH7" i="86"/>
  <c r="BI7" i="86"/>
  <c r="BJ7" i="86"/>
  <c r="BK7" i="86"/>
  <c r="BL7" i="86"/>
  <c r="BM7" i="86"/>
  <c r="BN7" i="86"/>
  <c r="BO7" i="86"/>
  <c r="BP7" i="86"/>
  <c r="BQ7" i="86"/>
  <c r="BR7" i="86"/>
  <c r="BS7" i="86"/>
  <c r="BT7" i="86"/>
  <c r="BU7" i="86"/>
  <c r="BV7" i="86"/>
  <c r="BW7" i="86"/>
  <c r="BX7" i="86"/>
  <c r="BY7" i="86"/>
  <c r="BZ7" i="86"/>
  <c r="CA7" i="86"/>
  <c r="CB7" i="86"/>
  <c r="CC7" i="86"/>
  <c r="CD7" i="86"/>
  <c r="CE7" i="86"/>
  <c r="CF7" i="86"/>
  <c r="CG7" i="86"/>
  <c r="D8" i="86"/>
  <c r="E8" i="86"/>
  <c r="F8" i="86"/>
  <c r="G8" i="86"/>
  <c r="H8" i="86"/>
  <c r="I8" i="86"/>
  <c r="J8" i="86"/>
  <c r="K8" i="86"/>
  <c r="L8" i="86"/>
  <c r="M8" i="86"/>
  <c r="N8" i="86"/>
  <c r="O8" i="86"/>
  <c r="P8" i="86"/>
  <c r="U8" i="86"/>
  <c r="V8" i="86"/>
  <c r="W8" i="86"/>
  <c r="X8" i="86"/>
  <c r="Y8" i="86"/>
  <c r="Z8" i="86"/>
  <c r="AA8" i="86"/>
  <c r="AB8" i="86"/>
  <c r="AC8" i="86"/>
  <c r="AD8" i="86"/>
  <c r="AE8" i="86"/>
  <c r="AF8" i="86"/>
  <c r="AH8" i="86"/>
  <c r="AI8" i="86"/>
  <c r="AJ8" i="86"/>
  <c r="AK8" i="86"/>
  <c r="AL8" i="86"/>
  <c r="AM8" i="86"/>
  <c r="AN8" i="86"/>
  <c r="AO8" i="86"/>
  <c r="AP8" i="86"/>
  <c r="AQ8" i="86"/>
  <c r="AR8" i="86"/>
  <c r="AS8" i="86"/>
  <c r="AT8" i="86"/>
  <c r="AU8" i="86"/>
  <c r="AV8" i="86"/>
  <c r="AW8" i="86"/>
  <c r="AX8" i="86"/>
  <c r="AY8" i="86"/>
  <c r="AZ8" i="86"/>
  <c r="BA8" i="86"/>
  <c r="BB8" i="86"/>
  <c r="BC8" i="86"/>
  <c r="BD8" i="86"/>
  <c r="BE8" i="86"/>
  <c r="BF8" i="86"/>
  <c r="BG8" i="86"/>
  <c r="BH8" i="86"/>
  <c r="BI8" i="86"/>
  <c r="BJ8" i="86"/>
  <c r="BK8" i="86"/>
  <c r="BL8" i="86"/>
  <c r="BM8" i="86"/>
  <c r="BN8" i="86"/>
  <c r="BO8" i="86"/>
  <c r="BP8" i="86"/>
  <c r="BQ8" i="86"/>
  <c r="BR8" i="86"/>
  <c r="BS8" i="86"/>
  <c r="BT8" i="86"/>
  <c r="BU8" i="86"/>
  <c r="BV8" i="86"/>
  <c r="BW8" i="86"/>
  <c r="BX8" i="86"/>
  <c r="BY8" i="86"/>
  <c r="BZ8" i="86"/>
  <c r="CA8" i="86"/>
  <c r="CB8" i="86"/>
  <c r="CC8" i="86"/>
  <c r="CD8" i="86"/>
  <c r="CE8" i="86"/>
  <c r="CF8" i="86"/>
  <c r="CG8" i="86"/>
  <c r="D9" i="86"/>
  <c r="E9" i="86"/>
  <c r="F9" i="86"/>
  <c r="G9" i="86"/>
  <c r="H9" i="86"/>
  <c r="I9" i="86"/>
  <c r="J9" i="86"/>
  <c r="K9" i="86"/>
  <c r="L9" i="86"/>
  <c r="M9" i="86"/>
  <c r="N9" i="86"/>
  <c r="O9" i="86"/>
  <c r="P9" i="86"/>
  <c r="U9" i="86"/>
  <c r="V9" i="86"/>
  <c r="W9" i="86"/>
  <c r="X9" i="86"/>
  <c r="Y9" i="86"/>
  <c r="Z9" i="86"/>
  <c r="AA9" i="86"/>
  <c r="AB9" i="86"/>
  <c r="AC9" i="86"/>
  <c r="AD9" i="86"/>
  <c r="AE9" i="86"/>
  <c r="AF9" i="86"/>
  <c r="AH9" i="86"/>
  <c r="AI9" i="86"/>
  <c r="AJ9" i="86"/>
  <c r="AK9" i="86"/>
  <c r="AL9" i="86"/>
  <c r="AM9" i="86"/>
  <c r="AN9" i="86"/>
  <c r="AO9" i="86"/>
  <c r="AP9" i="86"/>
  <c r="AQ9" i="86"/>
  <c r="AR9" i="86"/>
  <c r="AS9" i="86"/>
  <c r="AT9" i="86"/>
  <c r="AU9" i="86"/>
  <c r="AV9" i="86"/>
  <c r="AW9" i="86"/>
  <c r="AX9" i="86"/>
  <c r="AY9" i="86"/>
  <c r="AZ9" i="86"/>
  <c r="BA9" i="86"/>
  <c r="BB9" i="86"/>
  <c r="BC9" i="86"/>
  <c r="BD9" i="86"/>
  <c r="BE9" i="86"/>
  <c r="BF9" i="86"/>
  <c r="BG9" i="86"/>
  <c r="BH9" i="86"/>
  <c r="BI9" i="86"/>
  <c r="BJ9" i="86"/>
  <c r="BK9" i="86"/>
  <c r="BL9" i="86"/>
  <c r="BM9" i="86"/>
  <c r="BN9" i="86"/>
  <c r="BO9" i="86"/>
  <c r="BP9" i="86"/>
  <c r="BQ9" i="86"/>
  <c r="BR9" i="86"/>
  <c r="BS9" i="86"/>
  <c r="BT9" i="86"/>
  <c r="BU9" i="86"/>
  <c r="BV9" i="86"/>
  <c r="BW9" i="86"/>
  <c r="BX9" i="86"/>
  <c r="BY9" i="86"/>
  <c r="BZ9" i="86"/>
  <c r="CA9" i="86"/>
  <c r="CB9" i="86"/>
  <c r="CC9" i="86"/>
  <c r="CD9" i="86"/>
  <c r="CE9" i="86"/>
  <c r="CF9" i="86"/>
  <c r="CG9" i="86"/>
  <c r="D10" i="86"/>
  <c r="E10" i="86"/>
  <c r="F10" i="86"/>
  <c r="G10" i="86"/>
  <c r="H10" i="86"/>
  <c r="I10" i="86"/>
  <c r="J10" i="86"/>
  <c r="K10" i="86"/>
  <c r="L10" i="86"/>
  <c r="M10" i="86"/>
  <c r="N10" i="86"/>
  <c r="O10" i="86"/>
  <c r="P10" i="86"/>
  <c r="U10" i="86"/>
  <c r="V10" i="86"/>
  <c r="W10" i="86"/>
  <c r="X10" i="86"/>
  <c r="Y10" i="86"/>
  <c r="Z10" i="86"/>
  <c r="AA10" i="86"/>
  <c r="AB10" i="86"/>
  <c r="AC10" i="86"/>
  <c r="AD10" i="86"/>
  <c r="AE10" i="86"/>
  <c r="AF10" i="86"/>
  <c r="AH10" i="86"/>
  <c r="AI10" i="86"/>
  <c r="AJ10" i="86"/>
  <c r="AK10" i="86"/>
  <c r="AL10" i="86"/>
  <c r="AM10" i="86"/>
  <c r="AN10" i="86"/>
  <c r="AO10" i="86"/>
  <c r="AP10" i="86"/>
  <c r="AQ10" i="86"/>
  <c r="AR10" i="86"/>
  <c r="AS10" i="86"/>
  <c r="AT10" i="86"/>
  <c r="AU10" i="86"/>
  <c r="AV10" i="86"/>
  <c r="AW10" i="86"/>
  <c r="AX10" i="86"/>
  <c r="AY10" i="86"/>
  <c r="AZ10" i="86"/>
  <c r="BA10" i="86"/>
  <c r="BB10" i="86"/>
  <c r="BC10" i="86"/>
  <c r="BD10" i="86"/>
  <c r="BE10" i="86"/>
  <c r="BF10" i="86"/>
  <c r="BG10" i="86"/>
  <c r="BH10" i="86"/>
  <c r="BI10" i="86"/>
  <c r="BJ10" i="86"/>
  <c r="BK10" i="86"/>
  <c r="BL10" i="86"/>
  <c r="BM10" i="86"/>
  <c r="BN10" i="86"/>
  <c r="BO10" i="86"/>
  <c r="BP10" i="86"/>
  <c r="BQ10" i="86"/>
  <c r="BR10" i="86"/>
  <c r="BS10" i="86"/>
  <c r="BT10" i="86"/>
  <c r="BU10" i="86"/>
  <c r="BV10" i="86"/>
  <c r="BW10" i="86"/>
  <c r="BX10" i="86"/>
  <c r="BY10" i="86"/>
  <c r="BZ10" i="86"/>
  <c r="CA10" i="86"/>
  <c r="CB10" i="86"/>
  <c r="CC10" i="86"/>
  <c r="CD10" i="86"/>
  <c r="CE10" i="86"/>
  <c r="CF10" i="86"/>
  <c r="CG10" i="86"/>
  <c r="D11" i="86"/>
  <c r="E11" i="86"/>
  <c r="F11" i="86"/>
  <c r="G11" i="86"/>
  <c r="H11" i="86"/>
  <c r="I11" i="86"/>
  <c r="J11" i="86"/>
  <c r="K11" i="86"/>
  <c r="L11" i="86"/>
  <c r="M11" i="86"/>
  <c r="N11" i="86"/>
  <c r="O11" i="86"/>
  <c r="P11" i="86"/>
  <c r="U11" i="86"/>
  <c r="V11" i="86"/>
  <c r="W11" i="86"/>
  <c r="X11" i="86"/>
  <c r="Y11" i="86"/>
  <c r="Z11" i="86"/>
  <c r="AA11" i="86"/>
  <c r="AB11" i="86"/>
  <c r="AC11" i="86"/>
  <c r="AD11" i="86"/>
  <c r="AE11" i="86"/>
  <c r="AF11" i="86"/>
  <c r="AH11" i="86"/>
  <c r="AI11" i="86"/>
  <c r="AJ11" i="86"/>
  <c r="AK11" i="86"/>
  <c r="AL11" i="86"/>
  <c r="AM11" i="86"/>
  <c r="AN11" i="86"/>
  <c r="AO11" i="86"/>
  <c r="AP11" i="86"/>
  <c r="AQ11" i="86"/>
  <c r="AR11" i="86"/>
  <c r="AS11" i="86"/>
  <c r="AT11" i="86"/>
  <c r="AU11" i="86"/>
  <c r="AV11" i="86"/>
  <c r="AW11" i="86"/>
  <c r="AX11" i="86"/>
  <c r="AY11" i="86"/>
  <c r="AZ11" i="86"/>
  <c r="BA11" i="86"/>
  <c r="BB11" i="86"/>
  <c r="BC11" i="86"/>
  <c r="BD11" i="86"/>
  <c r="BE11" i="86"/>
  <c r="BF11" i="86"/>
  <c r="BG11" i="86"/>
  <c r="BH11" i="86"/>
  <c r="BI11" i="86"/>
  <c r="BJ11" i="86"/>
  <c r="BK11" i="86"/>
  <c r="BL11" i="86"/>
  <c r="BM11" i="86"/>
  <c r="BN11" i="86"/>
  <c r="BO11" i="86"/>
  <c r="BP11" i="86"/>
  <c r="BQ11" i="86"/>
  <c r="BR11" i="86"/>
  <c r="BS11" i="86"/>
  <c r="BT11" i="86"/>
  <c r="BU11" i="86"/>
  <c r="BV11" i="86"/>
  <c r="BW11" i="86"/>
  <c r="BX11" i="86"/>
  <c r="BY11" i="86"/>
  <c r="BZ11" i="86"/>
  <c r="CA11" i="86"/>
  <c r="CB11" i="86"/>
  <c r="CC11" i="86"/>
  <c r="CD11" i="86"/>
  <c r="CE11" i="86"/>
  <c r="CF11" i="86"/>
  <c r="CG11" i="86"/>
  <c r="D12" i="86"/>
  <c r="E12" i="86"/>
  <c r="F12" i="86"/>
  <c r="G12" i="86"/>
  <c r="H12" i="86"/>
  <c r="I12" i="86"/>
  <c r="J12" i="86"/>
  <c r="K12" i="86"/>
  <c r="L12" i="86"/>
  <c r="M12" i="86"/>
  <c r="N12" i="86"/>
  <c r="O12" i="86"/>
  <c r="P12" i="86"/>
  <c r="U12" i="86"/>
  <c r="V12" i="86"/>
  <c r="W12" i="86"/>
  <c r="X12" i="86"/>
  <c r="Y12" i="86"/>
  <c r="Z12" i="86"/>
  <c r="AA12" i="86"/>
  <c r="AB12" i="86"/>
  <c r="AC12" i="86"/>
  <c r="AD12" i="86"/>
  <c r="AE12" i="86"/>
  <c r="AF12" i="86"/>
  <c r="AH12" i="86"/>
  <c r="AI12" i="86"/>
  <c r="AJ12" i="86"/>
  <c r="AK12" i="86"/>
  <c r="AL12" i="86"/>
  <c r="AM12" i="86"/>
  <c r="AN12" i="86"/>
  <c r="AO12" i="86"/>
  <c r="AP12" i="86"/>
  <c r="AQ12" i="86"/>
  <c r="AR12" i="86"/>
  <c r="AS12" i="86"/>
  <c r="AT12" i="86"/>
  <c r="AU12" i="86"/>
  <c r="AV12" i="86"/>
  <c r="AW12" i="86"/>
  <c r="AX12" i="86"/>
  <c r="AY12" i="86"/>
  <c r="AZ12" i="86"/>
  <c r="BA12" i="86"/>
  <c r="BB12" i="86"/>
  <c r="BC12" i="86"/>
  <c r="BD12" i="86"/>
  <c r="BE12" i="86"/>
  <c r="BF12" i="86"/>
  <c r="BG12" i="86"/>
  <c r="BH12" i="86"/>
  <c r="BI12" i="86"/>
  <c r="BJ12" i="86"/>
  <c r="BK12" i="86"/>
  <c r="BL12" i="86"/>
  <c r="BM12" i="86"/>
  <c r="BN12" i="86"/>
  <c r="BO12" i="86"/>
  <c r="BP12" i="86"/>
  <c r="BQ12" i="86"/>
  <c r="BR12" i="86"/>
  <c r="BS12" i="86"/>
  <c r="BT12" i="86"/>
  <c r="BU12" i="86"/>
  <c r="BV12" i="86"/>
  <c r="BW12" i="86"/>
  <c r="BX12" i="86"/>
  <c r="BY12" i="86"/>
  <c r="BZ12" i="86"/>
  <c r="CA12" i="86"/>
  <c r="CB12" i="86"/>
  <c r="CC12" i="86"/>
  <c r="CD12" i="86"/>
  <c r="CE12" i="86"/>
  <c r="CF12" i="86"/>
  <c r="CG12" i="86"/>
  <c r="D13" i="86"/>
  <c r="E13" i="86"/>
  <c r="F13" i="86"/>
  <c r="G13" i="86"/>
  <c r="H13" i="86"/>
  <c r="I13" i="86"/>
  <c r="J13" i="86"/>
  <c r="K13" i="86"/>
  <c r="L13" i="86"/>
  <c r="M13" i="86"/>
  <c r="N13" i="86"/>
  <c r="O13" i="86"/>
  <c r="P13" i="86"/>
  <c r="U13" i="86"/>
  <c r="V13" i="86"/>
  <c r="W13" i="86"/>
  <c r="X13" i="86"/>
  <c r="Y13" i="86"/>
  <c r="Z13" i="86"/>
  <c r="AA13" i="86"/>
  <c r="AB13" i="86"/>
  <c r="AC13" i="86"/>
  <c r="AD13" i="86"/>
  <c r="AE13" i="86"/>
  <c r="AF13" i="86"/>
  <c r="AH13" i="86"/>
  <c r="AI13" i="86"/>
  <c r="AJ13" i="86"/>
  <c r="AK13" i="86"/>
  <c r="AL13" i="86"/>
  <c r="AM13" i="86"/>
  <c r="AN13" i="86"/>
  <c r="AO13" i="86"/>
  <c r="AP13" i="86"/>
  <c r="AQ13" i="86"/>
  <c r="AR13" i="86"/>
  <c r="AS13" i="86"/>
  <c r="AT13" i="86"/>
  <c r="AU13" i="86"/>
  <c r="AV13" i="86"/>
  <c r="AW13" i="86"/>
  <c r="AX13" i="86"/>
  <c r="AY13" i="86"/>
  <c r="AZ13" i="86"/>
  <c r="BA13" i="86"/>
  <c r="BB13" i="86"/>
  <c r="BC13" i="86"/>
  <c r="BD13" i="86"/>
  <c r="BE13" i="86"/>
  <c r="BF13" i="86"/>
  <c r="BG13" i="86"/>
  <c r="BH13" i="86"/>
  <c r="BI13" i="86"/>
  <c r="BJ13" i="86"/>
  <c r="BK13" i="86"/>
  <c r="BL13" i="86"/>
  <c r="BM13" i="86"/>
  <c r="BN13" i="86"/>
  <c r="BO13" i="86"/>
  <c r="BP13" i="86"/>
  <c r="BQ13" i="86"/>
  <c r="BR13" i="86"/>
  <c r="BS13" i="86"/>
  <c r="BT13" i="86"/>
  <c r="BU13" i="86"/>
  <c r="BV13" i="86"/>
  <c r="BW13" i="86"/>
  <c r="BX13" i="86"/>
  <c r="BY13" i="86"/>
  <c r="BZ13" i="86"/>
  <c r="CA13" i="86"/>
  <c r="CB13" i="86"/>
  <c r="CC13" i="86"/>
  <c r="CD13" i="86"/>
  <c r="CE13" i="86"/>
  <c r="CF13" i="86"/>
  <c r="CG13" i="86"/>
  <c r="D14" i="86"/>
  <c r="E14" i="86"/>
  <c r="F14" i="86"/>
  <c r="G14" i="86"/>
  <c r="H14" i="86"/>
  <c r="I14" i="86"/>
  <c r="J14" i="86"/>
  <c r="K14" i="86"/>
  <c r="L14" i="86"/>
  <c r="M14" i="86"/>
  <c r="N14" i="86"/>
  <c r="O14" i="86"/>
  <c r="P14" i="86"/>
  <c r="U14" i="86"/>
  <c r="V14" i="86"/>
  <c r="W14" i="86"/>
  <c r="X14" i="86"/>
  <c r="Y14" i="86"/>
  <c r="Z14" i="86"/>
  <c r="AA14" i="86"/>
  <c r="AB14" i="86"/>
  <c r="AC14" i="86"/>
  <c r="AD14" i="86"/>
  <c r="AE14" i="86"/>
  <c r="AF14" i="86"/>
  <c r="AH14" i="86"/>
  <c r="AI14" i="86"/>
  <c r="AJ14" i="86"/>
  <c r="AK14" i="86"/>
  <c r="AL14" i="86"/>
  <c r="AM14" i="86"/>
  <c r="AN14" i="86"/>
  <c r="AO14" i="86"/>
  <c r="AP14" i="86"/>
  <c r="AQ14" i="86"/>
  <c r="AR14" i="86"/>
  <c r="AS14" i="86"/>
  <c r="AT14" i="86"/>
  <c r="AU14" i="86"/>
  <c r="AV14" i="86"/>
  <c r="AW14" i="86"/>
  <c r="AX14" i="86"/>
  <c r="AY14" i="86"/>
  <c r="AZ14" i="86"/>
  <c r="BA14" i="86"/>
  <c r="BB14" i="86"/>
  <c r="BC14" i="86"/>
  <c r="BD14" i="86"/>
  <c r="BE14" i="86"/>
  <c r="BF14" i="86"/>
  <c r="BG14" i="86"/>
  <c r="BH14" i="86"/>
  <c r="BI14" i="86"/>
  <c r="BJ14" i="86"/>
  <c r="BK14" i="86"/>
  <c r="BL14" i="86"/>
  <c r="BM14" i="86"/>
  <c r="BN14" i="86"/>
  <c r="BO14" i="86"/>
  <c r="BP14" i="86"/>
  <c r="BQ14" i="86"/>
  <c r="BR14" i="86"/>
  <c r="BS14" i="86"/>
  <c r="BT14" i="86"/>
  <c r="BU14" i="86"/>
  <c r="BV14" i="86"/>
  <c r="BW14" i="86"/>
  <c r="BX14" i="86"/>
  <c r="BY14" i="86"/>
  <c r="BZ14" i="86"/>
  <c r="CA14" i="86"/>
  <c r="CB14" i="86"/>
  <c r="CC14" i="86"/>
  <c r="CD14" i="86"/>
  <c r="CE14" i="86"/>
  <c r="CF14" i="86"/>
  <c r="CG14" i="86"/>
  <c r="D15" i="86"/>
  <c r="E15" i="86"/>
  <c r="F15" i="86"/>
  <c r="G15" i="86"/>
  <c r="H15" i="86"/>
  <c r="I15" i="86"/>
  <c r="J15" i="86"/>
  <c r="K15" i="86"/>
  <c r="L15" i="86"/>
  <c r="M15" i="86"/>
  <c r="N15" i="86"/>
  <c r="O15" i="86"/>
  <c r="P15" i="86"/>
  <c r="U15" i="86"/>
  <c r="V15" i="86"/>
  <c r="W15" i="86"/>
  <c r="X15" i="86"/>
  <c r="Y15" i="86"/>
  <c r="Z15" i="86"/>
  <c r="AA15" i="86"/>
  <c r="AB15" i="86"/>
  <c r="AC15" i="86"/>
  <c r="AD15" i="86"/>
  <c r="AE15" i="86"/>
  <c r="AF15" i="86"/>
  <c r="AH15" i="86"/>
  <c r="AI15" i="86"/>
  <c r="AJ15" i="86"/>
  <c r="AK15" i="86"/>
  <c r="AL15" i="86"/>
  <c r="AM15" i="86"/>
  <c r="AN15" i="86"/>
  <c r="AO15" i="86"/>
  <c r="AP15" i="86"/>
  <c r="AQ15" i="86"/>
  <c r="AR15" i="86"/>
  <c r="AS15" i="86"/>
  <c r="AT15" i="86"/>
  <c r="AU15" i="86"/>
  <c r="AV15" i="86"/>
  <c r="AW15" i="86"/>
  <c r="AX15" i="86"/>
  <c r="AY15" i="86"/>
  <c r="AZ15" i="86"/>
  <c r="BA15" i="86"/>
  <c r="BB15" i="86"/>
  <c r="BC15" i="86"/>
  <c r="BD15" i="86"/>
  <c r="BE15" i="86"/>
  <c r="BF15" i="86"/>
  <c r="BG15" i="86"/>
  <c r="BH15" i="86"/>
  <c r="BI15" i="86"/>
  <c r="BJ15" i="86"/>
  <c r="BK15" i="86"/>
  <c r="BL15" i="86"/>
  <c r="BM15" i="86"/>
  <c r="BN15" i="86"/>
  <c r="BO15" i="86"/>
  <c r="BP15" i="86"/>
  <c r="BQ15" i="86"/>
  <c r="BR15" i="86"/>
  <c r="BS15" i="86"/>
  <c r="BT15" i="86"/>
  <c r="BU15" i="86"/>
  <c r="BV15" i="86"/>
  <c r="BW15" i="86"/>
  <c r="BX15" i="86"/>
  <c r="BY15" i="86"/>
  <c r="BZ15" i="86"/>
  <c r="CA15" i="86"/>
  <c r="CB15" i="86"/>
  <c r="CC15" i="86"/>
  <c r="CD15" i="86"/>
  <c r="CE15" i="86"/>
  <c r="CF15" i="86"/>
  <c r="CG15" i="86"/>
  <c r="D16" i="86"/>
  <c r="E16" i="86"/>
  <c r="F16" i="86"/>
  <c r="G16" i="86"/>
  <c r="H16" i="86"/>
  <c r="I16" i="86"/>
  <c r="J16" i="86"/>
  <c r="K16" i="86"/>
  <c r="L16" i="86"/>
  <c r="M16" i="86"/>
  <c r="N16" i="86"/>
  <c r="O16" i="86"/>
  <c r="P16" i="86"/>
  <c r="U16" i="86"/>
  <c r="V16" i="86"/>
  <c r="W16" i="86"/>
  <c r="X16" i="86"/>
  <c r="Y16" i="86"/>
  <c r="Z16" i="86"/>
  <c r="AA16" i="86"/>
  <c r="AB16" i="86"/>
  <c r="AC16" i="86"/>
  <c r="AD16" i="86"/>
  <c r="AE16" i="86"/>
  <c r="AF16" i="86"/>
  <c r="AH16" i="86"/>
  <c r="AI16" i="86"/>
  <c r="AJ16" i="86"/>
  <c r="AK16" i="86"/>
  <c r="AL16" i="86"/>
  <c r="AM16" i="86"/>
  <c r="AN16" i="86"/>
  <c r="AO16" i="86"/>
  <c r="AP16" i="86"/>
  <c r="AQ16" i="86"/>
  <c r="AR16" i="86"/>
  <c r="AS16" i="86"/>
  <c r="AT16" i="86"/>
  <c r="AU16" i="86"/>
  <c r="AV16" i="86"/>
  <c r="AW16" i="86"/>
  <c r="AX16" i="86"/>
  <c r="AY16" i="86"/>
  <c r="AZ16" i="86"/>
  <c r="BA16" i="86"/>
  <c r="BB16" i="86"/>
  <c r="BC16" i="86"/>
  <c r="BD16" i="86"/>
  <c r="BE16" i="86"/>
  <c r="BF16" i="86"/>
  <c r="BG16" i="86"/>
  <c r="BH16" i="86"/>
  <c r="BI16" i="86"/>
  <c r="BJ16" i="86"/>
  <c r="BK16" i="86"/>
  <c r="BL16" i="86"/>
  <c r="BM16" i="86"/>
  <c r="BN16" i="86"/>
  <c r="BO16" i="86"/>
  <c r="BP16" i="86"/>
  <c r="BQ16" i="86"/>
  <c r="BR16" i="86"/>
  <c r="BS16" i="86"/>
  <c r="BT16" i="86"/>
  <c r="BU16" i="86"/>
  <c r="BV16" i="86"/>
  <c r="BW16" i="86"/>
  <c r="BX16" i="86"/>
  <c r="BY16" i="86"/>
  <c r="BZ16" i="86"/>
  <c r="CA16" i="86"/>
  <c r="CB16" i="86"/>
  <c r="CC16" i="86"/>
  <c r="CD16" i="86"/>
  <c r="CE16" i="86"/>
  <c r="CF16" i="86"/>
  <c r="CG16" i="86"/>
  <c r="D17" i="86"/>
  <c r="E17" i="86"/>
  <c r="F17" i="86"/>
  <c r="G17" i="86"/>
  <c r="H17" i="86"/>
  <c r="I17" i="86"/>
  <c r="J17" i="86"/>
  <c r="K17" i="86"/>
  <c r="L17" i="86"/>
  <c r="M17" i="86"/>
  <c r="N17" i="86"/>
  <c r="O17" i="86"/>
  <c r="P17" i="86"/>
  <c r="U17" i="86"/>
  <c r="V17" i="86"/>
  <c r="W17" i="86"/>
  <c r="X17" i="86"/>
  <c r="Y17" i="86"/>
  <c r="Z17" i="86"/>
  <c r="AA17" i="86"/>
  <c r="AB17" i="86"/>
  <c r="AC17" i="86"/>
  <c r="AD17" i="86"/>
  <c r="AE17" i="86"/>
  <c r="AF17" i="86"/>
  <c r="AH17" i="86"/>
  <c r="AI17" i="86"/>
  <c r="AJ17" i="86"/>
  <c r="AK17" i="86"/>
  <c r="AL17" i="86"/>
  <c r="AM17" i="86"/>
  <c r="AN17" i="86"/>
  <c r="AO17" i="86"/>
  <c r="AP17" i="86"/>
  <c r="AQ17" i="86"/>
  <c r="AR17" i="86"/>
  <c r="AS17" i="86"/>
  <c r="AT17" i="86"/>
  <c r="AU17" i="86"/>
  <c r="AV17" i="86"/>
  <c r="AW17" i="86"/>
  <c r="AX17" i="86"/>
  <c r="AY17" i="86"/>
  <c r="AZ17" i="86"/>
  <c r="BA17" i="86"/>
  <c r="BB17" i="86"/>
  <c r="BC17" i="86"/>
  <c r="BD17" i="86"/>
  <c r="BE17" i="86"/>
  <c r="BF17" i="86"/>
  <c r="BG17" i="86"/>
  <c r="BH17" i="86"/>
  <c r="BI17" i="86"/>
  <c r="BJ17" i="86"/>
  <c r="BK17" i="86"/>
  <c r="BL17" i="86"/>
  <c r="BM17" i="86"/>
  <c r="BN17" i="86"/>
  <c r="BO17" i="86"/>
  <c r="BP17" i="86"/>
  <c r="BQ17" i="86"/>
  <c r="BR17" i="86"/>
  <c r="BS17" i="86"/>
  <c r="BT17" i="86"/>
  <c r="BU17" i="86"/>
  <c r="BV17" i="86"/>
  <c r="BW17" i="86"/>
  <c r="BX17" i="86"/>
  <c r="BY17" i="86"/>
  <c r="BZ17" i="86"/>
  <c r="CA17" i="86"/>
  <c r="CB17" i="86"/>
  <c r="CC17" i="86"/>
  <c r="CD17" i="86"/>
  <c r="CE17" i="86"/>
  <c r="CF17" i="86"/>
  <c r="CG17" i="86"/>
  <c r="D18" i="86"/>
  <c r="E18" i="86"/>
  <c r="F18" i="86"/>
  <c r="G18" i="86"/>
  <c r="H18" i="86"/>
  <c r="I18" i="86"/>
  <c r="J18" i="86"/>
  <c r="K18" i="86"/>
  <c r="L18" i="86"/>
  <c r="M18" i="86"/>
  <c r="N18" i="86"/>
  <c r="O18" i="86"/>
  <c r="P18" i="86"/>
  <c r="U18" i="86"/>
  <c r="V18" i="86"/>
  <c r="W18" i="86"/>
  <c r="X18" i="86"/>
  <c r="Y18" i="86"/>
  <c r="Z18" i="86"/>
  <c r="AA18" i="86"/>
  <c r="AB18" i="86"/>
  <c r="AC18" i="86"/>
  <c r="AD18" i="86"/>
  <c r="AE18" i="86"/>
  <c r="AF18" i="86"/>
  <c r="AH18" i="86"/>
  <c r="AI18" i="86"/>
  <c r="AJ18" i="86"/>
  <c r="AK18" i="86"/>
  <c r="AL18" i="86"/>
  <c r="AM18" i="86"/>
  <c r="AN18" i="86"/>
  <c r="AO18" i="86"/>
  <c r="AP18" i="86"/>
  <c r="AQ18" i="86"/>
  <c r="AR18" i="86"/>
  <c r="AS18" i="86"/>
  <c r="AT18" i="86"/>
  <c r="AU18" i="86"/>
  <c r="AV18" i="86"/>
  <c r="AW18" i="86"/>
  <c r="AX18" i="86"/>
  <c r="AY18" i="86"/>
  <c r="AZ18" i="86"/>
  <c r="BA18" i="86"/>
  <c r="BB18" i="86"/>
  <c r="BC18" i="86"/>
  <c r="BD18" i="86"/>
  <c r="BE18" i="86"/>
  <c r="BF18" i="86"/>
  <c r="BG18" i="86"/>
  <c r="BH18" i="86"/>
  <c r="BI18" i="86"/>
  <c r="BJ18" i="86"/>
  <c r="BK18" i="86"/>
  <c r="BL18" i="86"/>
  <c r="BM18" i="86"/>
  <c r="BN18" i="86"/>
  <c r="BO18" i="86"/>
  <c r="BP18" i="86"/>
  <c r="BQ18" i="86"/>
  <c r="BR18" i="86"/>
  <c r="BS18" i="86"/>
  <c r="BT18" i="86"/>
  <c r="BU18" i="86"/>
  <c r="BV18" i="86"/>
  <c r="BW18" i="86"/>
  <c r="BX18" i="86"/>
  <c r="BY18" i="86"/>
  <c r="BZ18" i="86"/>
  <c r="CA18" i="86"/>
  <c r="CB18" i="86"/>
  <c r="CC18" i="86"/>
  <c r="CD18" i="86"/>
  <c r="CE18" i="86"/>
  <c r="CF18" i="86"/>
  <c r="CG18" i="86"/>
  <c r="D19" i="86"/>
  <c r="E19" i="86"/>
  <c r="F19" i="86"/>
  <c r="G19" i="86"/>
  <c r="H19" i="86"/>
  <c r="I19" i="86"/>
  <c r="J19" i="86"/>
  <c r="K19" i="86"/>
  <c r="L19" i="86"/>
  <c r="M19" i="86"/>
  <c r="N19" i="86"/>
  <c r="O19" i="86"/>
  <c r="P19" i="86"/>
  <c r="U19" i="86"/>
  <c r="V19" i="86"/>
  <c r="W19" i="86"/>
  <c r="X19" i="86"/>
  <c r="Y19" i="86"/>
  <c r="Z19" i="86"/>
  <c r="AA19" i="86"/>
  <c r="AB19" i="86"/>
  <c r="AC19" i="86"/>
  <c r="AD19" i="86"/>
  <c r="AE19" i="86"/>
  <c r="AF19" i="86"/>
  <c r="AH19" i="86"/>
  <c r="AI19" i="86"/>
  <c r="AJ19" i="86"/>
  <c r="AK19" i="86"/>
  <c r="AL19" i="86"/>
  <c r="AM19" i="86"/>
  <c r="AN19" i="86"/>
  <c r="AO19" i="86"/>
  <c r="AP19" i="86"/>
  <c r="AQ19" i="86"/>
  <c r="AR19" i="86"/>
  <c r="AS19" i="86"/>
  <c r="AT19" i="86"/>
  <c r="AU19" i="86"/>
  <c r="AV19" i="86"/>
  <c r="AW19" i="86"/>
  <c r="AX19" i="86"/>
  <c r="AY19" i="86"/>
  <c r="AZ19" i="86"/>
  <c r="BA19" i="86"/>
  <c r="BB19" i="86"/>
  <c r="BC19" i="86"/>
  <c r="BD19" i="86"/>
  <c r="BE19" i="86"/>
  <c r="BF19" i="86"/>
  <c r="BG19" i="86"/>
  <c r="BH19" i="86"/>
  <c r="BI19" i="86"/>
  <c r="BJ19" i="86"/>
  <c r="BK19" i="86"/>
  <c r="BL19" i="86"/>
  <c r="BM19" i="86"/>
  <c r="BN19" i="86"/>
  <c r="BO19" i="86"/>
  <c r="BP19" i="86"/>
  <c r="BQ19" i="86"/>
  <c r="BR19" i="86"/>
  <c r="BS19" i="86"/>
  <c r="BT19" i="86"/>
  <c r="BU19" i="86"/>
  <c r="BV19" i="86"/>
  <c r="BW19" i="86"/>
  <c r="BX19" i="86"/>
  <c r="BY19" i="86"/>
  <c r="BZ19" i="86"/>
  <c r="CA19" i="86"/>
  <c r="CB19" i="86"/>
  <c r="CC19" i="86"/>
  <c r="CD19" i="86"/>
  <c r="CE19" i="86"/>
  <c r="CF19" i="86"/>
  <c r="CG19" i="86"/>
  <c r="D20" i="86"/>
  <c r="E20" i="86"/>
  <c r="F20" i="86"/>
  <c r="G20" i="86"/>
  <c r="H20" i="86"/>
  <c r="I20" i="86"/>
  <c r="J20" i="86"/>
  <c r="K20" i="86"/>
  <c r="L20" i="86"/>
  <c r="M20" i="86"/>
  <c r="N20" i="86"/>
  <c r="O20" i="86"/>
  <c r="P20" i="86"/>
  <c r="U20" i="86"/>
  <c r="V20" i="86"/>
  <c r="W20" i="86"/>
  <c r="X20" i="86"/>
  <c r="Y20" i="86"/>
  <c r="Z20" i="86"/>
  <c r="AA20" i="86"/>
  <c r="AB20" i="86"/>
  <c r="AC20" i="86"/>
  <c r="AD20" i="86"/>
  <c r="AE20" i="86"/>
  <c r="AF20" i="86"/>
  <c r="AH20" i="86"/>
  <c r="AI20" i="86"/>
  <c r="AJ20" i="86"/>
  <c r="AK20" i="86"/>
  <c r="AL20" i="86"/>
  <c r="AM20" i="86"/>
  <c r="AN20" i="86"/>
  <c r="AO20" i="86"/>
  <c r="AP20" i="86"/>
  <c r="AQ20" i="86"/>
  <c r="AR20" i="86"/>
  <c r="AS20" i="86"/>
  <c r="AT20" i="86"/>
  <c r="AU20" i="86"/>
  <c r="AV20" i="86"/>
  <c r="AW20" i="86"/>
  <c r="AX20" i="86"/>
  <c r="AY20" i="86"/>
  <c r="AZ20" i="86"/>
  <c r="BA20" i="86"/>
  <c r="BB20" i="86"/>
  <c r="BC20" i="86"/>
  <c r="BD20" i="86"/>
  <c r="BE20" i="86"/>
  <c r="BF20" i="86"/>
  <c r="BG20" i="86"/>
  <c r="BH20" i="86"/>
  <c r="BI20" i="86"/>
  <c r="BJ20" i="86"/>
  <c r="BK20" i="86"/>
  <c r="BL20" i="86"/>
  <c r="BM20" i="86"/>
  <c r="BN20" i="86"/>
  <c r="BO20" i="86"/>
  <c r="BP20" i="86"/>
  <c r="BQ20" i="86"/>
  <c r="BR20" i="86"/>
  <c r="BS20" i="86"/>
  <c r="BT20" i="86"/>
  <c r="BU20" i="86"/>
  <c r="BV20" i="86"/>
  <c r="BW20" i="86"/>
  <c r="BX20" i="86"/>
  <c r="BY20" i="86"/>
  <c r="BZ20" i="86"/>
  <c r="CA20" i="86"/>
  <c r="CB20" i="86"/>
  <c r="CC20" i="86"/>
  <c r="CD20" i="86"/>
  <c r="CE20" i="86"/>
  <c r="CF20" i="86"/>
  <c r="CG20" i="86"/>
  <c r="D21" i="86"/>
  <c r="E21" i="86"/>
  <c r="F21" i="86"/>
  <c r="G21" i="86"/>
  <c r="H21" i="86"/>
  <c r="I21" i="86"/>
  <c r="J21" i="86"/>
  <c r="K21" i="86"/>
  <c r="L21" i="86"/>
  <c r="M21" i="86"/>
  <c r="N21" i="86"/>
  <c r="O21" i="86"/>
  <c r="P21" i="86"/>
  <c r="U21" i="86"/>
  <c r="V21" i="86"/>
  <c r="W21" i="86"/>
  <c r="X21" i="86"/>
  <c r="Y21" i="86"/>
  <c r="Z21" i="86"/>
  <c r="AA21" i="86"/>
  <c r="AB21" i="86"/>
  <c r="AC21" i="86"/>
  <c r="AD21" i="86"/>
  <c r="AE21" i="86"/>
  <c r="AF21" i="86"/>
  <c r="AH21" i="86"/>
  <c r="AI21" i="86"/>
  <c r="AJ21" i="86"/>
  <c r="AK21" i="86"/>
  <c r="AL21" i="86"/>
  <c r="AM21" i="86"/>
  <c r="AN21" i="86"/>
  <c r="AO21" i="86"/>
  <c r="AP21" i="86"/>
  <c r="AQ21" i="86"/>
  <c r="AR21" i="86"/>
  <c r="AS21" i="86"/>
  <c r="AT21" i="86"/>
  <c r="AU21" i="86"/>
  <c r="AV21" i="86"/>
  <c r="AW21" i="86"/>
  <c r="AX21" i="86"/>
  <c r="AY21" i="86"/>
  <c r="AZ21" i="86"/>
  <c r="BA21" i="86"/>
  <c r="BB21" i="86"/>
  <c r="BC21" i="86"/>
  <c r="BD21" i="86"/>
  <c r="BE21" i="86"/>
  <c r="BF21" i="86"/>
  <c r="BG21" i="86"/>
  <c r="BH21" i="86"/>
  <c r="BI21" i="86"/>
  <c r="BJ21" i="86"/>
  <c r="BK21" i="86"/>
  <c r="BL21" i="86"/>
  <c r="BM21" i="86"/>
  <c r="BN21" i="86"/>
  <c r="BO21" i="86"/>
  <c r="BP21" i="86"/>
  <c r="BQ21" i="86"/>
  <c r="BR21" i="86"/>
  <c r="BS21" i="86"/>
  <c r="BT21" i="86"/>
  <c r="BU21" i="86"/>
  <c r="BV21" i="86"/>
  <c r="BW21" i="86"/>
  <c r="BX21" i="86"/>
  <c r="BY21" i="86"/>
  <c r="BZ21" i="86"/>
  <c r="CA21" i="86"/>
  <c r="CB21" i="86"/>
  <c r="CC21" i="86"/>
  <c r="CD21" i="86"/>
  <c r="CE21" i="86"/>
  <c r="CF21" i="86"/>
  <c r="CG21" i="86"/>
  <c r="D22" i="86"/>
  <c r="E22" i="86"/>
  <c r="F22" i="86"/>
  <c r="G22" i="86"/>
  <c r="H22" i="86"/>
  <c r="I22" i="86"/>
  <c r="J22" i="86"/>
  <c r="K22" i="86"/>
  <c r="L22" i="86"/>
  <c r="M22" i="86"/>
  <c r="N22" i="86"/>
  <c r="O22" i="86"/>
  <c r="P22" i="86"/>
  <c r="U22" i="86"/>
  <c r="V22" i="86"/>
  <c r="W22" i="86"/>
  <c r="X22" i="86"/>
  <c r="Y22" i="86"/>
  <c r="Z22" i="86"/>
  <c r="AA22" i="86"/>
  <c r="AB22" i="86"/>
  <c r="AC22" i="86"/>
  <c r="AD22" i="86"/>
  <c r="AE22" i="86"/>
  <c r="AF22" i="86"/>
  <c r="AH22" i="86"/>
  <c r="AI22" i="86"/>
  <c r="AJ22" i="86"/>
  <c r="AK22" i="86"/>
  <c r="AL22" i="86"/>
  <c r="AM22" i="86"/>
  <c r="AN22" i="86"/>
  <c r="AO22" i="86"/>
  <c r="AP22" i="86"/>
  <c r="AQ22" i="86"/>
  <c r="AR22" i="86"/>
  <c r="AS22" i="86"/>
  <c r="AT22" i="86"/>
  <c r="AU22" i="86"/>
  <c r="AV22" i="86"/>
  <c r="AW22" i="86"/>
  <c r="AX22" i="86"/>
  <c r="AY22" i="86"/>
  <c r="AZ22" i="86"/>
  <c r="BA22" i="86"/>
  <c r="BB22" i="86"/>
  <c r="BC22" i="86"/>
  <c r="BD22" i="86"/>
  <c r="BE22" i="86"/>
  <c r="BF22" i="86"/>
  <c r="BG22" i="86"/>
  <c r="BH22" i="86"/>
  <c r="BI22" i="86"/>
  <c r="BJ22" i="86"/>
  <c r="BK22" i="86"/>
  <c r="BL22" i="86"/>
  <c r="BM22" i="86"/>
  <c r="BN22" i="86"/>
  <c r="BO22" i="86"/>
  <c r="BP22" i="86"/>
  <c r="BQ22" i="86"/>
  <c r="BR22" i="86"/>
  <c r="BS22" i="86"/>
  <c r="BT22" i="86"/>
  <c r="BU22" i="86"/>
  <c r="BV22" i="86"/>
  <c r="BW22" i="86"/>
  <c r="BX22" i="86"/>
  <c r="BY22" i="86"/>
  <c r="BZ22" i="86"/>
  <c r="CA22" i="86"/>
  <c r="CB22" i="86"/>
  <c r="CC22" i="86"/>
  <c r="CD22" i="86"/>
  <c r="CE22" i="86"/>
  <c r="CF22" i="86"/>
  <c r="CG22" i="86"/>
  <c r="D23" i="86"/>
  <c r="E23" i="86"/>
  <c r="F23" i="86"/>
  <c r="G23" i="86"/>
  <c r="H23" i="86"/>
  <c r="I23" i="86"/>
  <c r="J23" i="86"/>
  <c r="K23" i="86"/>
  <c r="L23" i="86"/>
  <c r="M23" i="86"/>
  <c r="N23" i="86"/>
  <c r="O23" i="86"/>
  <c r="P23" i="86"/>
  <c r="U23" i="86"/>
  <c r="V23" i="86"/>
  <c r="W23" i="86"/>
  <c r="X23" i="86"/>
  <c r="Y23" i="86"/>
  <c r="Z23" i="86"/>
  <c r="AA23" i="86"/>
  <c r="AB23" i="86"/>
  <c r="AC23" i="86"/>
  <c r="AD23" i="86"/>
  <c r="AE23" i="86"/>
  <c r="AF23" i="86"/>
  <c r="AH23" i="86"/>
  <c r="AI23" i="86"/>
  <c r="AJ23" i="86"/>
  <c r="AK23" i="86"/>
  <c r="AL23" i="86"/>
  <c r="AM23" i="86"/>
  <c r="AN23" i="86"/>
  <c r="AO23" i="86"/>
  <c r="AP23" i="86"/>
  <c r="AQ23" i="86"/>
  <c r="AR23" i="86"/>
  <c r="AS23" i="86"/>
  <c r="AT23" i="86"/>
  <c r="AU23" i="86"/>
  <c r="AV23" i="86"/>
  <c r="AW23" i="86"/>
  <c r="AX23" i="86"/>
  <c r="AY23" i="86"/>
  <c r="AZ23" i="86"/>
  <c r="BA23" i="86"/>
  <c r="BB23" i="86"/>
  <c r="BC23" i="86"/>
  <c r="BD23" i="86"/>
  <c r="BE23" i="86"/>
  <c r="BF23" i="86"/>
  <c r="BG23" i="86"/>
  <c r="BH23" i="86"/>
  <c r="BI23" i="86"/>
  <c r="BJ23" i="86"/>
  <c r="BK23" i="86"/>
  <c r="BL23" i="86"/>
  <c r="BM23" i="86"/>
  <c r="BN23" i="86"/>
  <c r="BO23" i="86"/>
  <c r="BP23" i="86"/>
  <c r="BQ23" i="86"/>
  <c r="BR23" i="86"/>
  <c r="BS23" i="86"/>
  <c r="BT23" i="86"/>
  <c r="BU23" i="86"/>
  <c r="BV23" i="86"/>
  <c r="BW23" i="86"/>
  <c r="BX23" i="86"/>
  <c r="BY23" i="86"/>
  <c r="BZ23" i="86"/>
  <c r="CA23" i="86"/>
  <c r="CB23" i="86"/>
  <c r="CC23" i="86"/>
  <c r="CD23" i="86"/>
  <c r="CE23" i="86"/>
  <c r="CF23" i="86"/>
  <c r="CG23" i="86"/>
  <c r="D24" i="86"/>
  <c r="E24" i="86"/>
  <c r="F24" i="86"/>
  <c r="G24" i="86"/>
  <c r="H24" i="86"/>
  <c r="I24" i="86"/>
  <c r="J24" i="86"/>
  <c r="K24" i="86"/>
  <c r="L24" i="86"/>
  <c r="M24" i="86"/>
  <c r="N24" i="86"/>
  <c r="O24" i="86"/>
  <c r="P24" i="86"/>
  <c r="U24" i="86"/>
  <c r="V24" i="86"/>
  <c r="W24" i="86"/>
  <c r="X24" i="86"/>
  <c r="Y24" i="86"/>
  <c r="Z24" i="86"/>
  <c r="AA24" i="86"/>
  <c r="AB24" i="86"/>
  <c r="AC24" i="86"/>
  <c r="AD24" i="86"/>
  <c r="AE24" i="86"/>
  <c r="AF24" i="86"/>
  <c r="AH24" i="86"/>
  <c r="AI24" i="86"/>
  <c r="AJ24" i="86"/>
  <c r="AK24" i="86"/>
  <c r="AL24" i="86"/>
  <c r="AM24" i="86"/>
  <c r="AN24" i="86"/>
  <c r="AO24" i="86"/>
  <c r="AP24" i="86"/>
  <c r="AQ24" i="86"/>
  <c r="AR24" i="86"/>
  <c r="AS24" i="86"/>
  <c r="AT24" i="86"/>
  <c r="AU24" i="86"/>
  <c r="AV24" i="86"/>
  <c r="AW24" i="86"/>
  <c r="AX24" i="86"/>
  <c r="AY24" i="86"/>
  <c r="AZ24" i="86"/>
  <c r="BA24" i="86"/>
  <c r="BB24" i="86"/>
  <c r="BC24" i="86"/>
  <c r="BD24" i="86"/>
  <c r="BE24" i="86"/>
  <c r="BF24" i="86"/>
  <c r="BG24" i="86"/>
  <c r="BH24" i="86"/>
  <c r="BI24" i="86"/>
  <c r="BJ24" i="86"/>
  <c r="BK24" i="86"/>
  <c r="BL24" i="86"/>
  <c r="BM24" i="86"/>
  <c r="BN24" i="86"/>
  <c r="BO24" i="86"/>
  <c r="BP24" i="86"/>
  <c r="BQ24" i="86"/>
  <c r="BR24" i="86"/>
  <c r="BS24" i="86"/>
  <c r="BT24" i="86"/>
  <c r="BU24" i="86"/>
  <c r="BV24" i="86"/>
  <c r="BW24" i="86"/>
  <c r="BX24" i="86"/>
  <c r="BY24" i="86"/>
  <c r="BZ24" i="86"/>
  <c r="CA24" i="86"/>
  <c r="CB24" i="86"/>
  <c r="CC24" i="86"/>
  <c r="CD24" i="86"/>
  <c r="CE24" i="86"/>
  <c r="CF24" i="86"/>
  <c r="CG24" i="86"/>
  <c r="D25" i="86"/>
  <c r="E25" i="86"/>
  <c r="F25" i="86"/>
  <c r="G25" i="86"/>
  <c r="H25" i="86"/>
  <c r="I25" i="86"/>
  <c r="J25" i="86"/>
  <c r="K25" i="86"/>
  <c r="L25" i="86"/>
  <c r="M25" i="86"/>
  <c r="N25" i="86"/>
  <c r="O25" i="86"/>
  <c r="P25" i="86"/>
  <c r="U25" i="86"/>
  <c r="V25" i="86"/>
  <c r="W25" i="86"/>
  <c r="X25" i="86"/>
  <c r="Y25" i="86"/>
  <c r="Z25" i="86"/>
  <c r="AA25" i="86"/>
  <c r="AB25" i="86"/>
  <c r="AC25" i="86"/>
  <c r="AD25" i="86"/>
  <c r="AE25" i="86"/>
  <c r="AF25" i="86"/>
  <c r="AH25" i="86"/>
  <c r="AI25" i="86"/>
  <c r="AJ25" i="86"/>
  <c r="AK25" i="86"/>
  <c r="AL25" i="86"/>
  <c r="AM25" i="86"/>
  <c r="AN25" i="86"/>
  <c r="AO25" i="86"/>
  <c r="AP25" i="86"/>
  <c r="AQ25" i="86"/>
  <c r="AR25" i="86"/>
  <c r="AS25" i="86"/>
  <c r="AT25" i="86"/>
  <c r="AU25" i="86"/>
  <c r="AV25" i="86"/>
  <c r="AW25" i="86"/>
  <c r="AX25" i="86"/>
  <c r="AY25" i="86"/>
  <c r="AZ25" i="86"/>
  <c r="BA25" i="86"/>
  <c r="BB25" i="86"/>
  <c r="BC25" i="86"/>
  <c r="BD25" i="86"/>
  <c r="BE25" i="86"/>
  <c r="BF25" i="86"/>
  <c r="BG25" i="86"/>
  <c r="BH25" i="86"/>
  <c r="BI25" i="86"/>
  <c r="BJ25" i="86"/>
  <c r="BK25" i="86"/>
  <c r="BL25" i="86"/>
  <c r="BM25" i="86"/>
  <c r="BN25" i="86"/>
  <c r="BO25" i="86"/>
  <c r="BP25" i="86"/>
  <c r="BQ25" i="86"/>
  <c r="BR25" i="86"/>
  <c r="BS25" i="86"/>
  <c r="BT25" i="86"/>
  <c r="BU25" i="86"/>
  <c r="BV25" i="86"/>
  <c r="BW25" i="86"/>
  <c r="BX25" i="86"/>
  <c r="BY25" i="86"/>
  <c r="BZ25" i="86"/>
  <c r="CA25" i="86"/>
  <c r="CB25" i="86"/>
  <c r="CC25" i="86"/>
  <c r="CD25" i="86"/>
  <c r="CE25" i="86"/>
  <c r="CF25" i="86"/>
  <c r="CG25" i="86"/>
  <c r="D26" i="86"/>
  <c r="E26" i="86"/>
  <c r="F26" i="86"/>
  <c r="G26" i="86"/>
  <c r="H26" i="86"/>
  <c r="I26" i="86"/>
  <c r="J26" i="86"/>
  <c r="K26" i="86"/>
  <c r="L26" i="86"/>
  <c r="M26" i="86"/>
  <c r="N26" i="86"/>
  <c r="O26" i="86"/>
  <c r="P26" i="86"/>
  <c r="U26" i="86"/>
  <c r="V26" i="86"/>
  <c r="W26" i="86"/>
  <c r="X26" i="86"/>
  <c r="Y26" i="86"/>
  <c r="Z26" i="86"/>
  <c r="AA26" i="86"/>
  <c r="AB26" i="86"/>
  <c r="AC26" i="86"/>
  <c r="AD26" i="86"/>
  <c r="AE26" i="86"/>
  <c r="AF26" i="86"/>
  <c r="AH26" i="86"/>
  <c r="AI26" i="86"/>
  <c r="AJ26" i="86"/>
  <c r="AK26" i="86"/>
  <c r="AL26" i="86"/>
  <c r="AM26" i="86"/>
  <c r="AN26" i="86"/>
  <c r="AO26" i="86"/>
  <c r="AP26" i="86"/>
  <c r="AQ26" i="86"/>
  <c r="AR26" i="86"/>
  <c r="AS26" i="86"/>
  <c r="AT26" i="86"/>
  <c r="AU26" i="86"/>
  <c r="AV26" i="86"/>
  <c r="AW26" i="86"/>
  <c r="AX26" i="86"/>
  <c r="AY26" i="86"/>
  <c r="AZ26" i="86"/>
  <c r="BA26" i="86"/>
  <c r="BB26" i="86"/>
  <c r="BC26" i="86"/>
  <c r="BD26" i="86"/>
  <c r="BE26" i="86"/>
  <c r="BF26" i="86"/>
  <c r="BG26" i="86"/>
  <c r="BH26" i="86"/>
  <c r="BI26" i="86"/>
  <c r="BJ26" i="86"/>
  <c r="BK26" i="86"/>
  <c r="BL26" i="86"/>
  <c r="BM26" i="86"/>
  <c r="BN26" i="86"/>
  <c r="BO26" i="86"/>
  <c r="BP26" i="86"/>
  <c r="BQ26" i="86"/>
  <c r="BR26" i="86"/>
  <c r="BS26" i="86"/>
  <c r="BT26" i="86"/>
  <c r="BU26" i="86"/>
  <c r="BV26" i="86"/>
  <c r="BW26" i="86"/>
  <c r="BX26" i="86"/>
  <c r="BY26" i="86"/>
  <c r="BZ26" i="86"/>
  <c r="CA26" i="86"/>
  <c r="CB26" i="86"/>
  <c r="CC26" i="86"/>
  <c r="CD26" i="86"/>
  <c r="CE26" i="86"/>
  <c r="CF26" i="86"/>
  <c r="CG26" i="86"/>
  <c r="D27" i="86"/>
  <c r="E27" i="86"/>
  <c r="F27" i="86"/>
  <c r="G27" i="86"/>
  <c r="H27" i="86"/>
  <c r="I27" i="86"/>
  <c r="J27" i="86"/>
  <c r="K27" i="86"/>
  <c r="L27" i="86"/>
  <c r="M27" i="86"/>
  <c r="N27" i="86"/>
  <c r="O27" i="86"/>
  <c r="P27" i="86"/>
  <c r="U27" i="86"/>
  <c r="V27" i="86"/>
  <c r="W27" i="86"/>
  <c r="X27" i="86"/>
  <c r="Y27" i="86"/>
  <c r="Z27" i="86"/>
  <c r="AA27" i="86"/>
  <c r="AB27" i="86"/>
  <c r="AC27" i="86"/>
  <c r="AD27" i="86"/>
  <c r="AE27" i="86"/>
  <c r="AF27" i="86"/>
  <c r="AH27" i="86"/>
  <c r="AI27" i="86"/>
  <c r="AJ27" i="86"/>
  <c r="AK27" i="86"/>
  <c r="AL27" i="86"/>
  <c r="AM27" i="86"/>
  <c r="AN27" i="86"/>
  <c r="AO27" i="86"/>
  <c r="AP27" i="86"/>
  <c r="AQ27" i="86"/>
  <c r="AR27" i="86"/>
  <c r="AS27" i="86"/>
  <c r="AT27" i="86"/>
  <c r="AU27" i="86"/>
  <c r="AV27" i="86"/>
  <c r="AW27" i="86"/>
  <c r="AX27" i="86"/>
  <c r="AY27" i="86"/>
  <c r="AZ27" i="86"/>
  <c r="BA27" i="86"/>
  <c r="BB27" i="86"/>
  <c r="BC27" i="86"/>
  <c r="BD27" i="86"/>
  <c r="BE27" i="86"/>
  <c r="BF27" i="86"/>
  <c r="BG27" i="86"/>
  <c r="BH27" i="86"/>
  <c r="BI27" i="86"/>
  <c r="BJ27" i="86"/>
  <c r="BK27" i="86"/>
  <c r="BL27" i="86"/>
  <c r="BM27" i="86"/>
  <c r="BN27" i="86"/>
  <c r="BO27" i="86"/>
  <c r="BP27" i="86"/>
  <c r="BQ27" i="86"/>
  <c r="BR27" i="86"/>
  <c r="BS27" i="86"/>
  <c r="BT27" i="86"/>
  <c r="BU27" i="86"/>
  <c r="BV27" i="86"/>
  <c r="BW27" i="86"/>
  <c r="BX27" i="86"/>
  <c r="BY27" i="86"/>
  <c r="BZ27" i="86"/>
  <c r="CA27" i="86"/>
  <c r="CB27" i="86"/>
  <c r="CC27" i="86"/>
  <c r="CD27" i="86"/>
  <c r="CE27" i="86"/>
  <c r="CF27" i="86"/>
  <c r="CG27" i="86"/>
  <c r="D28" i="86"/>
  <c r="E28" i="86"/>
  <c r="F28" i="86"/>
  <c r="G28" i="86"/>
  <c r="H28" i="86"/>
  <c r="I28" i="86"/>
  <c r="J28" i="86"/>
  <c r="K28" i="86"/>
  <c r="L28" i="86"/>
  <c r="M28" i="86"/>
  <c r="N28" i="86"/>
  <c r="O28" i="86"/>
  <c r="P28" i="86"/>
  <c r="U28" i="86"/>
  <c r="V28" i="86"/>
  <c r="W28" i="86"/>
  <c r="X28" i="86"/>
  <c r="Y28" i="86"/>
  <c r="Z28" i="86"/>
  <c r="AA28" i="86"/>
  <c r="AB28" i="86"/>
  <c r="AC28" i="86"/>
  <c r="AD28" i="86"/>
  <c r="AE28" i="86"/>
  <c r="AF28" i="86"/>
  <c r="AH28" i="86"/>
  <c r="AI28" i="86"/>
  <c r="AJ28" i="86"/>
  <c r="AK28" i="86"/>
  <c r="AL28" i="86"/>
  <c r="AM28" i="86"/>
  <c r="AN28" i="86"/>
  <c r="AO28" i="86"/>
  <c r="AP28" i="86"/>
  <c r="AQ28" i="86"/>
  <c r="AR28" i="86"/>
  <c r="AS28" i="86"/>
  <c r="AT28" i="86"/>
  <c r="AU28" i="86"/>
  <c r="AV28" i="86"/>
  <c r="AW28" i="86"/>
  <c r="AX28" i="86"/>
  <c r="AY28" i="86"/>
  <c r="AZ28" i="86"/>
  <c r="BA28" i="86"/>
  <c r="BB28" i="86"/>
  <c r="BC28" i="86"/>
  <c r="BD28" i="86"/>
  <c r="BE28" i="86"/>
  <c r="BF28" i="86"/>
  <c r="BG28" i="86"/>
  <c r="BH28" i="86"/>
  <c r="BI28" i="86"/>
  <c r="BJ28" i="86"/>
  <c r="BK28" i="86"/>
  <c r="BL28" i="86"/>
  <c r="BM28" i="86"/>
  <c r="BN28" i="86"/>
  <c r="BO28" i="86"/>
  <c r="BP28" i="86"/>
  <c r="BQ28" i="86"/>
  <c r="BR28" i="86"/>
  <c r="BS28" i="86"/>
  <c r="BT28" i="86"/>
  <c r="BU28" i="86"/>
  <c r="BV28" i="86"/>
  <c r="BW28" i="86"/>
  <c r="BX28" i="86"/>
  <c r="BY28" i="86"/>
  <c r="BZ28" i="86"/>
  <c r="CA28" i="86"/>
  <c r="CB28" i="86"/>
  <c r="CC28" i="86"/>
  <c r="CD28" i="86"/>
  <c r="CE28" i="86"/>
  <c r="CF28" i="86"/>
  <c r="CG28" i="86"/>
  <c r="D29" i="86"/>
  <c r="E29" i="86"/>
  <c r="F29" i="86"/>
  <c r="G29" i="86"/>
  <c r="H29" i="86"/>
  <c r="I29" i="86"/>
  <c r="J29" i="86"/>
  <c r="K29" i="86"/>
  <c r="L29" i="86"/>
  <c r="M29" i="86"/>
  <c r="N29" i="86"/>
  <c r="O29" i="86"/>
  <c r="P29" i="86"/>
  <c r="U29" i="86"/>
  <c r="V29" i="86"/>
  <c r="W29" i="86"/>
  <c r="X29" i="86"/>
  <c r="Y29" i="86"/>
  <c r="Z29" i="86"/>
  <c r="AA29" i="86"/>
  <c r="AB29" i="86"/>
  <c r="AC29" i="86"/>
  <c r="AD29" i="86"/>
  <c r="AE29" i="86"/>
  <c r="AF29" i="86"/>
  <c r="AH29" i="86"/>
  <c r="AI29" i="86"/>
  <c r="AJ29" i="86"/>
  <c r="AK29" i="86"/>
  <c r="AL29" i="86"/>
  <c r="AM29" i="86"/>
  <c r="AN29" i="86"/>
  <c r="AO29" i="86"/>
  <c r="AP29" i="86"/>
  <c r="AQ29" i="86"/>
  <c r="AR29" i="86"/>
  <c r="AS29" i="86"/>
  <c r="AT29" i="86"/>
  <c r="AU29" i="86"/>
  <c r="AV29" i="86"/>
  <c r="AW29" i="86"/>
  <c r="AX29" i="86"/>
  <c r="AY29" i="86"/>
  <c r="AZ29" i="86"/>
  <c r="BA29" i="86"/>
  <c r="BB29" i="86"/>
  <c r="BC29" i="86"/>
  <c r="BD29" i="86"/>
  <c r="BE29" i="86"/>
  <c r="BF29" i="86"/>
  <c r="BG29" i="86"/>
  <c r="BH29" i="86"/>
  <c r="BI29" i="86"/>
  <c r="BJ29" i="86"/>
  <c r="BK29" i="86"/>
  <c r="BL29" i="86"/>
  <c r="BM29" i="86"/>
  <c r="BN29" i="86"/>
  <c r="BO29" i="86"/>
  <c r="BP29" i="86"/>
  <c r="BQ29" i="86"/>
  <c r="BR29" i="86"/>
  <c r="BS29" i="86"/>
  <c r="BT29" i="86"/>
  <c r="BU29" i="86"/>
  <c r="BV29" i="86"/>
  <c r="BW29" i="86"/>
  <c r="BX29" i="86"/>
  <c r="BY29" i="86"/>
  <c r="BZ29" i="86"/>
  <c r="CA29" i="86"/>
  <c r="CB29" i="86"/>
  <c r="CC29" i="86"/>
  <c r="CD29" i="86"/>
  <c r="CE29" i="86"/>
  <c r="CF29" i="86"/>
  <c r="CG29" i="86"/>
  <c r="D30" i="86"/>
  <c r="E30" i="86"/>
  <c r="F30" i="86"/>
  <c r="G30" i="86"/>
  <c r="H30" i="86"/>
  <c r="I30" i="86"/>
  <c r="J30" i="86"/>
  <c r="K30" i="86"/>
  <c r="L30" i="86"/>
  <c r="M30" i="86"/>
  <c r="N30" i="86"/>
  <c r="O30" i="86"/>
  <c r="P30" i="86"/>
  <c r="U30" i="86"/>
  <c r="V30" i="86"/>
  <c r="W30" i="86"/>
  <c r="X30" i="86"/>
  <c r="Y30" i="86"/>
  <c r="Z30" i="86"/>
  <c r="AA30" i="86"/>
  <c r="AB30" i="86"/>
  <c r="AC30" i="86"/>
  <c r="AD30" i="86"/>
  <c r="AE30" i="86"/>
  <c r="AF30" i="86"/>
  <c r="AH30" i="86"/>
  <c r="AI30" i="86"/>
  <c r="AJ30" i="86"/>
  <c r="AK30" i="86"/>
  <c r="AL30" i="86"/>
  <c r="AM30" i="86"/>
  <c r="AN30" i="86"/>
  <c r="AO30" i="86"/>
  <c r="AP30" i="86"/>
  <c r="AQ30" i="86"/>
  <c r="AR30" i="86"/>
  <c r="AS30" i="86"/>
  <c r="AT30" i="86"/>
  <c r="AU30" i="86"/>
  <c r="AV30" i="86"/>
  <c r="AW30" i="86"/>
  <c r="AX30" i="86"/>
  <c r="AY30" i="86"/>
  <c r="AZ30" i="86"/>
  <c r="BA30" i="86"/>
  <c r="BB30" i="86"/>
  <c r="BC30" i="86"/>
  <c r="BD30" i="86"/>
  <c r="BE30" i="86"/>
  <c r="BF30" i="86"/>
  <c r="BG30" i="86"/>
  <c r="BH30" i="86"/>
  <c r="BI30" i="86"/>
  <c r="BJ30" i="86"/>
  <c r="BK30" i="86"/>
  <c r="BL30" i="86"/>
  <c r="BM30" i="86"/>
  <c r="BN30" i="86"/>
  <c r="BO30" i="86"/>
  <c r="BP30" i="86"/>
  <c r="BQ30" i="86"/>
  <c r="BR30" i="86"/>
  <c r="BS30" i="86"/>
  <c r="BT30" i="86"/>
  <c r="BU30" i="86"/>
  <c r="BV30" i="86"/>
  <c r="BW30" i="86"/>
  <c r="BX30" i="86"/>
  <c r="BY30" i="86"/>
  <c r="BZ30" i="86"/>
  <c r="CA30" i="86"/>
  <c r="CB30" i="86"/>
  <c r="CC30" i="86"/>
  <c r="CD30" i="86"/>
  <c r="CE30" i="86"/>
  <c r="CF30" i="86"/>
  <c r="CG30" i="86"/>
  <c r="D31" i="86"/>
  <c r="E31" i="86"/>
  <c r="F31" i="86"/>
  <c r="G31" i="86"/>
  <c r="H31" i="86"/>
  <c r="I31" i="86"/>
  <c r="J31" i="86"/>
  <c r="K31" i="86"/>
  <c r="L31" i="86"/>
  <c r="M31" i="86"/>
  <c r="N31" i="86"/>
  <c r="O31" i="86"/>
  <c r="P31" i="86"/>
  <c r="U31" i="86"/>
  <c r="V31" i="86"/>
  <c r="W31" i="86"/>
  <c r="X31" i="86"/>
  <c r="Y31" i="86"/>
  <c r="Z31" i="86"/>
  <c r="AA31" i="86"/>
  <c r="AB31" i="86"/>
  <c r="AC31" i="86"/>
  <c r="AD31" i="86"/>
  <c r="AE31" i="86"/>
  <c r="AF31" i="86"/>
  <c r="AH31" i="86"/>
  <c r="AI31" i="86"/>
  <c r="AJ31" i="86"/>
  <c r="AK31" i="86"/>
  <c r="AL31" i="86"/>
  <c r="AM31" i="86"/>
  <c r="AN31" i="86"/>
  <c r="AO31" i="86"/>
  <c r="AP31" i="86"/>
  <c r="AQ31" i="86"/>
  <c r="AR31" i="86"/>
  <c r="AS31" i="86"/>
  <c r="AT31" i="86"/>
  <c r="AU31" i="86"/>
  <c r="AV31" i="86"/>
  <c r="AW31" i="86"/>
  <c r="AX31" i="86"/>
  <c r="AY31" i="86"/>
  <c r="AZ31" i="86"/>
  <c r="BA31" i="86"/>
  <c r="BB31" i="86"/>
  <c r="BC31" i="86"/>
  <c r="BD31" i="86"/>
  <c r="BE31" i="86"/>
  <c r="BF31" i="86"/>
  <c r="BG31" i="86"/>
  <c r="BH31" i="86"/>
  <c r="BI31" i="86"/>
  <c r="BJ31" i="86"/>
  <c r="BK31" i="86"/>
  <c r="BL31" i="86"/>
  <c r="BM31" i="86"/>
  <c r="BN31" i="86"/>
  <c r="BO31" i="86"/>
  <c r="BP31" i="86"/>
  <c r="BQ31" i="86"/>
  <c r="BR31" i="86"/>
  <c r="BS31" i="86"/>
  <c r="BT31" i="86"/>
  <c r="BU31" i="86"/>
  <c r="BV31" i="86"/>
  <c r="BW31" i="86"/>
  <c r="BX31" i="86"/>
  <c r="BY31" i="86"/>
  <c r="BZ31" i="86"/>
  <c r="CA31" i="86"/>
  <c r="CB31" i="86"/>
  <c r="CC31" i="86"/>
  <c r="CD31" i="86"/>
  <c r="CE31" i="86"/>
  <c r="CF31" i="86"/>
  <c r="CG31" i="86"/>
  <c r="D32" i="86"/>
  <c r="E32" i="86"/>
  <c r="F32" i="86"/>
  <c r="G32" i="86"/>
  <c r="H32" i="86"/>
  <c r="I32" i="86"/>
  <c r="J32" i="86"/>
  <c r="K32" i="86"/>
  <c r="L32" i="86"/>
  <c r="M32" i="86"/>
  <c r="N32" i="86"/>
  <c r="O32" i="86"/>
  <c r="P32" i="86"/>
  <c r="U32" i="86"/>
  <c r="V32" i="86"/>
  <c r="W32" i="86"/>
  <c r="X32" i="86"/>
  <c r="Y32" i="86"/>
  <c r="Z32" i="86"/>
  <c r="AA32" i="86"/>
  <c r="AB32" i="86"/>
  <c r="AC32" i="86"/>
  <c r="AD32" i="86"/>
  <c r="AE32" i="86"/>
  <c r="AF32" i="86"/>
  <c r="AH32" i="86"/>
  <c r="AI32" i="86"/>
  <c r="AJ32" i="86"/>
  <c r="AK32" i="86"/>
  <c r="AL32" i="86"/>
  <c r="AM32" i="86"/>
  <c r="AN32" i="86"/>
  <c r="AO32" i="86"/>
  <c r="AP32" i="86"/>
  <c r="AQ32" i="86"/>
  <c r="AR32" i="86"/>
  <c r="AS32" i="86"/>
  <c r="AT32" i="86"/>
  <c r="AU32" i="86"/>
  <c r="AV32" i="86"/>
  <c r="AW32" i="86"/>
  <c r="AX32" i="86"/>
  <c r="AY32" i="86"/>
  <c r="AZ32" i="86"/>
  <c r="BA32" i="86"/>
  <c r="BB32" i="86"/>
  <c r="BC32" i="86"/>
  <c r="BD32" i="86"/>
  <c r="BE32" i="86"/>
  <c r="BF32" i="86"/>
  <c r="BG32" i="86"/>
  <c r="BH32" i="86"/>
  <c r="BI32" i="86"/>
  <c r="BJ32" i="86"/>
  <c r="BK32" i="86"/>
  <c r="BL32" i="86"/>
  <c r="BM32" i="86"/>
  <c r="BN32" i="86"/>
  <c r="BO32" i="86"/>
  <c r="BP32" i="86"/>
  <c r="BQ32" i="86"/>
  <c r="BR32" i="86"/>
  <c r="BS32" i="86"/>
  <c r="BT32" i="86"/>
  <c r="BU32" i="86"/>
  <c r="BV32" i="86"/>
  <c r="BW32" i="86"/>
  <c r="BX32" i="86"/>
  <c r="BY32" i="86"/>
  <c r="BZ32" i="86"/>
  <c r="CA32" i="86"/>
  <c r="CB32" i="86"/>
  <c r="CC32" i="86"/>
  <c r="CD32" i="86"/>
  <c r="CE32" i="86"/>
  <c r="CF32" i="86"/>
  <c r="CG32" i="86"/>
  <c r="D33" i="86"/>
  <c r="E33" i="86"/>
  <c r="F33" i="86"/>
  <c r="G33" i="86"/>
  <c r="H33" i="86"/>
  <c r="I33" i="86"/>
  <c r="J33" i="86"/>
  <c r="K33" i="86"/>
  <c r="L33" i="86"/>
  <c r="M33" i="86"/>
  <c r="N33" i="86"/>
  <c r="O33" i="86"/>
  <c r="P33" i="86"/>
  <c r="U33" i="86"/>
  <c r="V33" i="86"/>
  <c r="W33" i="86"/>
  <c r="X33" i="86"/>
  <c r="Y33" i="86"/>
  <c r="Z33" i="86"/>
  <c r="AA33" i="86"/>
  <c r="AB33" i="86"/>
  <c r="AC33" i="86"/>
  <c r="AD33" i="86"/>
  <c r="AE33" i="86"/>
  <c r="AF33" i="86"/>
  <c r="AH33" i="86"/>
  <c r="AI33" i="86"/>
  <c r="AJ33" i="86"/>
  <c r="AK33" i="86"/>
  <c r="AL33" i="86"/>
  <c r="AM33" i="86"/>
  <c r="AN33" i="86"/>
  <c r="AO33" i="86"/>
  <c r="AP33" i="86"/>
  <c r="AQ33" i="86"/>
  <c r="AR33" i="86"/>
  <c r="AS33" i="86"/>
  <c r="AT33" i="86"/>
  <c r="AU33" i="86"/>
  <c r="AV33" i="86"/>
  <c r="AW33" i="86"/>
  <c r="AX33" i="86"/>
  <c r="AY33" i="86"/>
  <c r="AZ33" i="86"/>
  <c r="BA33" i="86"/>
  <c r="BB33" i="86"/>
  <c r="BC33" i="86"/>
  <c r="BD33" i="86"/>
  <c r="BE33" i="86"/>
  <c r="BF33" i="86"/>
  <c r="BG33" i="86"/>
  <c r="BH33" i="86"/>
  <c r="BI33" i="86"/>
  <c r="BJ33" i="86"/>
  <c r="BK33" i="86"/>
  <c r="BL33" i="86"/>
  <c r="BM33" i="86"/>
  <c r="BN33" i="86"/>
  <c r="BO33" i="86"/>
  <c r="BP33" i="86"/>
  <c r="BQ33" i="86"/>
  <c r="BR33" i="86"/>
  <c r="BS33" i="86"/>
  <c r="BT33" i="86"/>
  <c r="BU33" i="86"/>
  <c r="BV33" i="86"/>
  <c r="BW33" i="86"/>
  <c r="BX33" i="86"/>
  <c r="BY33" i="86"/>
  <c r="BZ33" i="86"/>
  <c r="CA33" i="86"/>
  <c r="CB33" i="86"/>
  <c r="CC33" i="86"/>
  <c r="CD33" i="86"/>
  <c r="CE33" i="86"/>
  <c r="CF33" i="86"/>
  <c r="CG33" i="86"/>
  <c r="D34" i="86"/>
  <c r="E34" i="86"/>
  <c r="F34" i="86"/>
  <c r="G34" i="86"/>
  <c r="H34" i="86"/>
  <c r="I34" i="86"/>
  <c r="J34" i="86"/>
  <c r="K34" i="86"/>
  <c r="L34" i="86"/>
  <c r="M34" i="86"/>
  <c r="N34" i="86"/>
  <c r="O34" i="86"/>
  <c r="P34" i="86"/>
  <c r="U34" i="86"/>
  <c r="V34" i="86"/>
  <c r="W34" i="86"/>
  <c r="X34" i="86"/>
  <c r="Y34" i="86"/>
  <c r="Z34" i="86"/>
  <c r="AA34" i="86"/>
  <c r="AB34" i="86"/>
  <c r="AC34" i="86"/>
  <c r="AD34" i="86"/>
  <c r="AE34" i="86"/>
  <c r="AF34" i="86"/>
  <c r="AH34" i="86"/>
  <c r="AI34" i="86"/>
  <c r="AJ34" i="86"/>
  <c r="AK34" i="86"/>
  <c r="AL34" i="86"/>
  <c r="AM34" i="86"/>
  <c r="AN34" i="86"/>
  <c r="AO34" i="86"/>
  <c r="AP34" i="86"/>
  <c r="AQ34" i="86"/>
  <c r="AR34" i="86"/>
  <c r="AS34" i="86"/>
  <c r="AT34" i="86"/>
  <c r="AU34" i="86"/>
  <c r="AV34" i="86"/>
  <c r="AW34" i="86"/>
  <c r="AX34" i="86"/>
  <c r="AY34" i="86"/>
  <c r="AZ34" i="86"/>
  <c r="BA34" i="86"/>
  <c r="BB34" i="86"/>
  <c r="BC34" i="86"/>
  <c r="BD34" i="86"/>
  <c r="BE34" i="86"/>
  <c r="BF34" i="86"/>
  <c r="BG34" i="86"/>
  <c r="BH34" i="86"/>
  <c r="BI34" i="86"/>
  <c r="BJ34" i="86"/>
  <c r="BK34" i="86"/>
  <c r="BL34" i="86"/>
  <c r="BM34" i="86"/>
  <c r="BN34" i="86"/>
  <c r="BO34" i="86"/>
  <c r="BP34" i="86"/>
  <c r="BQ34" i="86"/>
  <c r="BR34" i="86"/>
  <c r="BS34" i="86"/>
  <c r="BT34" i="86"/>
  <c r="BU34" i="86"/>
  <c r="BV34" i="86"/>
  <c r="BW34" i="86"/>
  <c r="BX34" i="86"/>
  <c r="BY34" i="86"/>
  <c r="BZ34" i="86"/>
  <c r="CA34" i="86"/>
  <c r="CB34" i="86"/>
  <c r="CC34" i="86"/>
  <c r="CD34" i="86"/>
  <c r="CE34" i="86"/>
  <c r="CF34" i="86"/>
  <c r="CG34" i="86"/>
  <c r="D35" i="86"/>
  <c r="E35" i="86"/>
  <c r="F35" i="86"/>
  <c r="G35" i="86"/>
  <c r="H35" i="86"/>
  <c r="I35" i="86"/>
  <c r="J35" i="86"/>
  <c r="K35" i="86"/>
  <c r="L35" i="86"/>
  <c r="M35" i="86"/>
  <c r="N35" i="86"/>
  <c r="O35" i="86"/>
  <c r="P35" i="86"/>
  <c r="U35" i="86"/>
  <c r="V35" i="86"/>
  <c r="W35" i="86"/>
  <c r="X35" i="86"/>
  <c r="Y35" i="86"/>
  <c r="Z35" i="86"/>
  <c r="AA35" i="86"/>
  <c r="AB35" i="86"/>
  <c r="AC35" i="86"/>
  <c r="AD35" i="86"/>
  <c r="AE35" i="86"/>
  <c r="AF35" i="86"/>
  <c r="AH35" i="86"/>
  <c r="AI35" i="86"/>
  <c r="AJ35" i="86"/>
  <c r="AK35" i="86"/>
  <c r="AL35" i="86"/>
  <c r="AM35" i="86"/>
  <c r="AN35" i="86"/>
  <c r="AO35" i="86"/>
  <c r="AP35" i="86"/>
  <c r="AQ35" i="86"/>
  <c r="AR35" i="86"/>
  <c r="AS35" i="86"/>
  <c r="AT35" i="86"/>
  <c r="AU35" i="86"/>
  <c r="AV35" i="86"/>
  <c r="AW35" i="86"/>
  <c r="AX35" i="86"/>
  <c r="AY35" i="86"/>
  <c r="AZ35" i="86"/>
  <c r="BA35" i="86"/>
  <c r="BB35" i="86"/>
  <c r="BC35" i="86"/>
  <c r="BD35" i="86"/>
  <c r="BE35" i="86"/>
  <c r="BF35" i="86"/>
  <c r="BG35" i="86"/>
  <c r="BH35" i="86"/>
  <c r="BI35" i="86"/>
  <c r="BJ35" i="86"/>
  <c r="BK35" i="86"/>
  <c r="BL35" i="86"/>
  <c r="BM35" i="86"/>
  <c r="BN35" i="86"/>
  <c r="BO35" i="86"/>
  <c r="BP35" i="86"/>
  <c r="BQ35" i="86"/>
  <c r="BR35" i="86"/>
  <c r="BS35" i="86"/>
  <c r="BT35" i="86"/>
  <c r="BU35" i="86"/>
  <c r="BV35" i="86"/>
  <c r="BW35" i="86"/>
  <c r="BX35" i="86"/>
  <c r="BY35" i="86"/>
  <c r="BZ35" i="86"/>
  <c r="CA35" i="86"/>
  <c r="CB35" i="86"/>
  <c r="CC35" i="86"/>
  <c r="CD35" i="86"/>
  <c r="CE35" i="86"/>
  <c r="CF35" i="86"/>
  <c r="CG35" i="86"/>
  <c r="D36" i="86"/>
  <c r="E36" i="86"/>
  <c r="F36" i="86"/>
  <c r="G36" i="86"/>
  <c r="H36" i="86"/>
  <c r="I36" i="86"/>
  <c r="J36" i="86"/>
  <c r="K36" i="86"/>
  <c r="L36" i="86"/>
  <c r="M36" i="86"/>
  <c r="N36" i="86"/>
  <c r="O36" i="86"/>
  <c r="P36" i="86"/>
  <c r="U36" i="86"/>
  <c r="V36" i="86"/>
  <c r="W36" i="86"/>
  <c r="X36" i="86"/>
  <c r="Y36" i="86"/>
  <c r="Z36" i="86"/>
  <c r="AA36" i="86"/>
  <c r="AB36" i="86"/>
  <c r="AC36" i="86"/>
  <c r="AD36" i="86"/>
  <c r="AE36" i="86"/>
  <c r="AF36" i="86"/>
  <c r="AH36" i="86"/>
  <c r="AI36" i="86"/>
  <c r="AJ36" i="86"/>
  <c r="AK36" i="86"/>
  <c r="AL36" i="86"/>
  <c r="AM36" i="86"/>
  <c r="AN36" i="86"/>
  <c r="AO36" i="86"/>
  <c r="AP36" i="86"/>
  <c r="AQ36" i="86"/>
  <c r="AR36" i="86"/>
  <c r="AS36" i="86"/>
  <c r="AT36" i="86"/>
  <c r="AU36" i="86"/>
  <c r="AV36" i="86"/>
  <c r="AW36" i="86"/>
  <c r="AX36" i="86"/>
  <c r="AY36" i="86"/>
  <c r="AZ36" i="86"/>
  <c r="BA36" i="86"/>
  <c r="BB36" i="86"/>
  <c r="BC36" i="86"/>
  <c r="BD36" i="86"/>
  <c r="BE36" i="86"/>
  <c r="BF36" i="86"/>
  <c r="BG36" i="86"/>
  <c r="BH36" i="86"/>
  <c r="BI36" i="86"/>
  <c r="BJ36" i="86"/>
  <c r="BK36" i="86"/>
  <c r="BL36" i="86"/>
  <c r="BM36" i="86"/>
  <c r="BN36" i="86"/>
  <c r="BO36" i="86"/>
  <c r="BP36" i="86"/>
  <c r="BQ36" i="86"/>
  <c r="BR36" i="86"/>
  <c r="BS36" i="86"/>
  <c r="BT36" i="86"/>
  <c r="BU36" i="86"/>
  <c r="BV36" i="86"/>
  <c r="BW36" i="86"/>
  <c r="BX36" i="86"/>
  <c r="BY36" i="86"/>
  <c r="BZ36" i="86"/>
  <c r="CA36" i="86"/>
  <c r="CB36" i="86"/>
  <c r="CC36" i="86"/>
  <c r="CD36" i="86"/>
  <c r="CE36" i="86"/>
  <c r="CF36" i="86"/>
  <c r="CG36" i="86"/>
  <c r="Z4" i="86"/>
  <c r="Y4" i="86"/>
  <c r="D4" i="3"/>
  <c r="E4" i="3" s="1"/>
  <c r="D5" i="3"/>
  <c r="E5" i="3" s="1"/>
  <c r="D6" i="3"/>
  <c r="E6" i="3" s="1"/>
  <c r="D7" i="3"/>
  <c r="E7" i="3" s="1"/>
  <c r="D8" i="3"/>
  <c r="E8" i="3" s="1"/>
  <c r="D9" i="3"/>
  <c r="E9" i="3" s="1"/>
  <c r="D10" i="3"/>
  <c r="E10" i="3" s="1"/>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E27" i="3" s="1"/>
  <c r="D28" i="3"/>
  <c r="E28" i="3" s="1"/>
  <c r="D29" i="3"/>
  <c r="E29" i="3" s="1"/>
  <c r="D30" i="3"/>
  <c r="E30" i="3" s="1"/>
  <c r="D31" i="3"/>
  <c r="E31" i="3" s="1"/>
  <c r="D32" i="3"/>
  <c r="E32" i="3" s="1"/>
  <c r="D33" i="3"/>
  <c r="E33" i="3" s="1"/>
  <c r="D34" i="3"/>
  <c r="E34" i="3" s="1"/>
  <c r="D35" i="3"/>
  <c r="E35" i="3" s="1"/>
  <c r="D3" i="3"/>
  <c r="E3" i="3" s="1"/>
  <c r="M4" i="87"/>
  <c r="N4" i="87"/>
  <c r="O4" i="87"/>
  <c r="P4" i="87"/>
  <c r="S4" i="87"/>
  <c r="T4" i="87"/>
  <c r="U4" i="87"/>
  <c r="V4" i="87"/>
  <c r="W4" i="87"/>
  <c r="Y4" i="87"/>
  <c r="Z4" i="87"/>
  <c r="AA4" i="87"/>
  <c r="AB4" i="87"/>
  <c r="AC4" i="87"/>
  <c r="AD4" i="87"/>
  <c r="AE4" i="87"/>
  <c r="AF4" i="87"/>
  <c r="AH4" i="87"/>
  <c r="AI4" i="87"/>
  <c r="AJ4" i="87"/>
  <c r="AK4" i="87"/>
  <c r="AL4" i="87"/>
  <c r="AM4" i="87"/>
  <c r="AN4" i="87"/>
  <c r="AO4" i="87"/>
  <c r="AP4" i="87"/>
  <c r="AQ4" i="87"/>
  <c r="AR4" i="87"/>
  <c r="AS4" i="87"/>
  <c r="AT4" i="87"/>
  <c r="AU4" i="87"/>
  <c r="AV4" i="87"/>
  <c r="AW4" i="87"/>
  <c r="AX4" i="87"/>
  <c r="AY4" i="87"/>
  <c r="AZ4" i="87"/>
  <c r="BA4" i="87"/>
  <c r="BB4" i="87"/>
  <c r="BC4" i="87"/>
  <c r="BD4" i="87"/>
  <c r="BE4" i="87"/>
  <c r="BF4" i="87"/>
  <c r="BG4" i="87"/>
  <c r="BH4" i="87"/>
  <c r="BI4" i="87"/>
  <c r="BJ4" i="87"/>
  <c r="BK4" i="87"/>
  <c r="BL4" i="87"/>
  <c r="BM4" i="87"/>
  <c r="BN4" i="87"/>
  <c r="BO4" i="87"/>
  <c r="BP4" i="87"/>
  <c r="BQ4" i="87"/>
  <c r="BR4" i="87"/>
  <c r="BS4" i="87"/>
  <c r="BT4" i="87"/>
  <c r="BU4" i="87"/>
  <c r="BV4" i="87"/>
  <c r="BW4" i="87"/>
  <c r="BX4" i="87"/>
  <c r="BY4" i="87"/>
  <c r="BZ4" i="87"/>
  <c r="CA4" i="87"/>
  <c r="CB4" i="87"/>
  <c r="CC4" i="87"/>
  <c r="CD4" i="87"/>
  <c r="CE4" i="87"/>
  <c r="CF4" i="87"/>
  <c r="CG4" i="87"/>
  <c r="W3" i="75"/>
  <c r="K4" i="87"/>
  <c r="A6" i="5"/>
  <c r="A7" i="5"/>
  <c r="A14" i="5"/>
  <c r="A15" i="5"/>
  <c r="A16" i="5"/>
  <c r="A19" i="5"/>
  <c r="A22" i="5"/>
  <c r="A24" i="5"/>
  <c r="A30" i="5"/>
  <c r="A31" i="5"/>
  <c r="A32" i="5"/>
  <c r="A34" i="5"/>
  <c r="A8" i="5"/>
  <c r="A13" i="5"/>
  <c r="A18" i="5"/>
  <c r="A20" i="5"/>
  <c r="A23" i="5"/>
  <c r="A25" i="5"/>
  <c r="A26" i="5"/>
  <c r="A27" i="5"/>
  <c r="A5" i="5"/>
  <c r="A9" i="5"/>
  <c r="A10" i="5"/>
  <c r="A11" i="5"/>
  <c r="A12" i="5"/>
  <c r="A17" i="5"/>
  <c r="A21" i="5"/>
  <c r="A28" i="5"/>
  <c r="A29" i="5"/>
  <c r="A33" i="5"/>
  <c r="A35" i="5"/>
  <c r="A36" i="5"/>
  <c r="A4" i="5"/>
  <c r="E4" i="87"/>
  <c r="F4" i="87"/>
  <c r="G4" i="87"/>
  <c r="H4" i="87"/>
  <c r="I4" i="87"/>
  <c r="J4" i="87"/>
  <c r="L4" i="87"/>
  <c r="D4" i="87"/>
  <c r="A36" i="87"/>
  <c r="A35" i="87"/>
  <c r="A34" i="87"/>
  <c r="A33" i="87"/>
  <c r="A32" i="87"/>
  <c r="A31" i="87"/>
  <c r="A30" i="87"/>
  <c r="A29" i="87"/>
  <c r="A28" i="87"/>
  <c r="A27" i="87"/>
  <c r="A26" i="87"/>
  <c r="A25" i="87"/>
  <c r="A24" i="87"/>
  <c r="A23" i="87"/>
  <c r="A22" i="87"/>
  <c r="A21" i="87"/>
  <c r="A20" i="87"/>
  <c r="A19" i="87"/>
  <c r="A18" i="87"/>
  <c r="A17" i="87"/>
  <c r="A16" i="87"/>
  <c r="A15" i="87"/>
  <c r="A14" i="87"/>
  <c r="A13" i="87"/>
  <c r="A12" i="87"/>
  <c r="A11" i="87"/>
  <c r="A10" i="87"/>
  <c r="A9" i="87"/>
  <c r="A8" i="87"/>
  <c r="A7" i="87"/>
  <c r="A6" i="87"/>
  <c r="A5" i="87"/>
  <c r="A4" i="87"/>
  <c r="CG4" i="86"/>
  <c r="CF4" i="86"/>
  <c r="CE4" i="86"/>
  <c r="CD4" i="86"/>
  <c r="CC4" i="86"/>
  <c r="CB4" i="86"/>
  <c r="CA4" i="86"/>
  <c r="BZ4" i="86"/>
  <c r="BY4" i="86"/>
  <c r="BX4" i="86"/>
  <c r="BW4" i="86"/>
  <c r="BV4" i="86"/>
  <c r="BU4" i="86"/>
  <c r="BT4" i="86"/>
  <c r="BS4" i="86"/>
  <c r="BR4" i="86"/>
  <c r="BQ4" i="86"/>
  <c r="BP4" i="86"/>
  <c r="BO4" i="86"/>
  <c r="BN4" i="86"/>
  <c r="BM4" i="86"/>
  <c r="BL4" i="86"/>
  <c r="BK4" i="86"/>
  <c r="BJ4" i="86"/>
  <c r="BI4" i="86"/>
  <c r="BH4" i="86"/>
  <c r="BG4" i="86"/>
  <c r="BF4" i="86"/>
  <c r="BE4" i="86"/>
  <c r="BD4" i="86"/>
  <c r="BC4" i="86"/>
  <c r="BB4" i="86"/>
  <c r="BA4" i="86"/>
  <c r="AZ4" i="86"/>
  <c r="AY4" i="86"/>
  <c r="AX4" i="86"/>
  <c r="AW4" i="86"/>
  <c r="AV4" i="86"/>
  <c r="AU4" i="86"/>
  <c r="AT4" i="86"/>
  <c r="AS4" i="86"/>
  <c r="AR4" i="86"/>
  <c r="AQ4" i="86"/>
  <c r="AP4" i="86"/>
  <c r="AO4" i="86"/>
  <c r="AN4" i="86"/>
  <c r="AM4" i="86"/>
  <c r="AL4" i="86"/>
  <c r="AK4" i="86"/>
  <c r="AJ4" i="86"/>
  <c r="AI4" i="86"/>
  <c r="AH4" i="86"/>
  <c r="AF4" i="86"/>
  <c r="AE4" i="86"/>
  <c r="AD4" i="86"/>
  <c r="AC4" i="86"/>
  <c r="AB4" i="86"/>
  <c r="AA4" i="86"/>
  <c r="X4" i="86"/>
  <c r="W4" i="86"/>
  <c r="V4" i="86"/>
  <c r="U4" i="86"/>
  <c r="P4" i="86"/>
  <c r="O4" i="86"/>
  <c r="N4" i="86"/>
  <c r="M4" i="86"/>
  <c r="L4" i="86"/>
  <c r="K4" i="86"/>
  <c r="J4" i="86"/>
  <c r="I4" i="86"/>
  <c r="H4" i="86"/>
  <c r="G4" i="86"/>
  <c r="F4" i="86"/>
  <c r="E4" i="86"/>
  <c r="D4" i="86"/>
  <c r="A36" i="86"/>
  <c r="A35" i="86"/>
  <c r="A34" i="86"/>
  <c r="A33" i="86"/>
  <c r="A32" i="86"/>
  <c r="A31" i="86"/>
  <c r="A30" i="86"/>
  <c r="A29" i="86"/>
  <c r="A28" i="86"/>
  <c r="A27" i="86"/>
  <c r="A26" i="86"/>
  <c r="A25" i="86"/>
  <c r="A24" i="86"/>
  <c r="A23" i="86"/>
  <c r="A22" i="86"/>
  <c r="A21" i="86"/>
  <c r="A20" i="86"/>
  <c r="A19" i="86"/>
  <c r="A18" i="86"/>
  <c r="A17" i="86"/>
  <c r="A16" i="86"/>
  <c r="A15" i="86"/>
  <c r="A14" i="86"/>
  <c r="A13" i="86"/>
  <c r="A12" i="86"/>
  <c r="A11" i="86"/>
  <c r="A10" i="86"/>
  <c r="A9" i="86"/>
  <c r="A8" i="86"/>
  <c r="A7" i="86"/>
  <c r="A6" i="86"/>
  <c r="A5" i="86"/>
  <c r="A4" i="86"/>
  <c r="A36" i="85"/>
  <c r="A35" i="85"/>
  <c r="A34" i="85"/>
  <c r="A33" i="85"/>
  <c r="A32" i="85"/>
  <c r="A31" i="85"/>
  <c r="A30" i="85"/>
  <c r="A29" i="85"/>
  <c r="A28" i="85"/>
  <c r="A27" i="85"/>
  <c r="A26" i="85"/>
  <c r="A25" i="85"/>
  <c r="A24" i="85"/>
  <c r="A23" i="85"/>
  <c r="A22" i="85"/>
  <c r="A21" i="85"/>
  <c r="A20" i="85"/>
  <c r="A19" i="85"/>
  <c r="A18" i="85"/>
  <c r="A17" i="85"/>
  <c r="A16" i="85"/>
  <c r="A15" i="85"/>
  <c r="A14" i="85"/>
  <c r="A13" i="85"/>
  <c r="A12" i="85"/>
  <c r="A11" i="85"/>
  <c r="A10" i="85"/>
  <c r="A9" i="85"/>
  <c r="A8" i="85"/>
  <c r="A7" i="85"/>
  <c r="A6" i="85"/>
  <c r="A5" i="85"/>
  <c r="A4" i="85"/>
  <c r="BJ4" i="75"/>
  <c r="BJ5" i="75"/>
  <c r="BJ7" i="75"/>
  <c r="BJ8" i="75"/>
  <c r="BJ9" i="75"/>
  <c r="BJ10" i="75"/>
  <c r="BJ11" i="75"/>
  <c r="BJ12" i="75"/>
  <c r="BJ13" i="75"/>
  <c r="BJ14" i="75"/>
  <c r="BJ15" i="75"/>
  <c r="BJ16" i="75"/>
  <c r="BJ17" i="75"/>
  <c r="BJ18" i="75"/>
  <c r="BJ19" i="75"/>
  <c r="BJ20" i="75"/>
  <c r="BJ21" i="75"/>
  <c r="BJ22" i="75"/>
  <c r="BJ23" i="75"/>
  <c r="BJ24" i="75"/>
  <c r="BJ25" i="75"/>
  <c r="BJ26" i="75"/>
  <c r="BJ27" i="75"/>
  <c r="BJ28" i="75"/>
  <c r="BJ29" i="75"/>
  <c r="BJ30" i="75"/>
  <c r="BJ31" i="75"/>
  <c r="BJ32" i="75"/>
  <c r="BJ33" i="75"/>
  <c r="BJ34" i="75"/>
  <c r="BJ35" i="75"/>
  <c r="BL4" i="75"/>
  <c r="BM4" i="75"/>
  <c r="BL5" i="75"/>
  <c r="BM5" i="75"/>
  <c r="BL6" i="75"/>
  <c r="BM6" i="75"/>
  <c r="BL7" i="75"/>
  <c r="BM7" i="75"/>
  <c r="BL8" i="75"/>
  <c r="BM8" i="75"/>
  <c r="BL9" i="75"/>
  <c r="BM9" i="75"/>
  <c r="BL10" i="75"/>
  <c r="BM10" i="75"/>
  <c r="BL11" i="75"/>
  <c r="BM11" i="75"/>
  <c r="BL12" i="75"/>
  <c r="BM12" i="75"/>
  <c r="BL13" i="75"/>
  <c r="BM13" i="75"/>
  <c r="BL14" i="75"/>
  <c r="BM14" i="75"/>
  <c r="BL15" i="75"/>
  <c r="BM15" i="75"/>
  <c r="BL16" i="75"/>
  <c r="BM16" i="75"/>
  <c r="BL17" i="75"/>
  <c r="BM17" i="75"/>
  <c r="BL18" i="75"/>
  <c r="BM18" i="75"/>
  <c r="BL19" i="75"/>
  <c r="BM19" i="75"/>
  <c r="BL20" i="75"/>
  <c r="BM20" i="75"/>
  <c r="BL21" i="75"/>
  <c r="BM21" i="75"/>
  <c r="BL22" i="75"/>
  <c r="BM22" i="75"/>
  <c r="BL23" i="75"/>
  <c r="BM23" i="75"/>
  <c r="BL24" i="75"/>
  <c r="BM24" i="75"/>
  <c r="BL25" i="75"/>
  <c r="BM25" i="75"/>
  <c r="BL26" i="75"/>
  <c r="BM26" i="75"/>
  <c r="BL27" i="75"/>
  <c r="BM27" i="75"/>
  <c r="BL28" i="75"/>
  <c r="BM28" i="75"/>
  <c r="BL29" i="75"/>
  <c r="BM29" i="75"/>
  <c r="BL30" i="75"/>
  <c r="BM30" i="75"/>
  <c r="BL31" i="75"/>
  <c r="BM31" i="75"/>
  <c r="BL32" i="75"/>
  <c r="BM32" i="75"/>
  <c r="BL33" i="75"/>
  <c r="BM33" i="75"/>
  <c r="BL34" i="75"/>
  <c r="BM34" i="75"/>
  <c r="BL35" i="75"/>
  <c r="BM35" i="75"/>
  <c r="BM3" i="75"/>
  <c r="BL3" i="75"/>
  <c r="BI4" i="75"/>
  <c r="BI5" i="75"/>
  <c r="BI7" i="75"/>
  <c r="BI8" i="75"/>
  <c r="BI9" i="75"/>
  <c r="BI10" i="75"/>
  <c r="BI11" i="75"/>
  <c r="BI12" i="75"/>
  <c r="BI13" i="75"/>
  <c r="BI14" i="75"/>
  <c r="BI15" i="75"/>
  <c r="BI16" i="75"/>
  <c r="BI17" i="75"/>
  <c r="BI18" i="75"/>
  <c r="BI19" i="75"/>
  <c r="BI20" i="75"/>
  <c r="BI21" i="75"/>
  <c r="BI22" i="75"/>
  <c r="BI23" i="75"/>
  <c r="BI24" i="75"/>
  <c r="BI25" i="75"/>
  <c r="BI26" i="75"/>
  <c r="BI27" i="75"/>
  <c r="BI28" i="75"/>
  <c r="BI29" i="75"/>
  <c r="BI30" i="75"/>
  <c r="BI31" i="75"/>
  <c r="BI32" i="75"/>
  <c r="BI33" i="75"/>
  <c r="BI34" i="75"/>
  <c r="BI35" i="75"/>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 i="4"/>
  <c r="AP4" i="4"/>
  <c r="AP5" i="4"/>
  <c r="AP6" i="4"/>
  <c r="AP7" i="4"/>
  <c r="AP8" i="4"/>
  <c r="AP9" i="4"/>
  <c r="AP10" i="4"/>
  <c r="AP11" i="4"/>
  <c r="AP12" i="4"/>
  <c r="AP13" i="4"/>
  <c r="AP14" i="4"/>
  <c r="AP15" i="4"/>
  <c r="AP16" i="4"/>
  <c r="AP17" i="4"/>
  <c r="AP18" i="4"/>
  <c r="AP19" i="4"/>
  <c r="AP20" i="4"/>
  <c r="AP21" i="4"/>
  <c r="AP22" i="4"/>
  <c r="AP23" i="4"/>
  <c r="AP24" i="4"/>
  <c r="AP25" i="4"/>
  <c r="AP26" i="4"/>
  <c r="AP27" i="4"/>
  <c r="AP28" i="4"/>
  <c r="AP29" i="4"/>
  <c r="AP30" i="4"/>
  <c r="AP31" i="4"/>
  <c r="AP32" i="4"/>
  <c r="AP33" i="4"/>
  <c r="AP34" i="4"/>
  <c r="AP35" i="4"/>
  <c r="AP3" i="4"/>
  <c r="AM4" i="4"/>
  <c r="AM5" i="4"/>
  <c r="AM6" i="4"/>
  <c r="AM7" i="4"/>
  <c r="AM8" i="4"/>
  <c r="AM9" i="4"/>
  <c r="AM10" i="4"/>
  <c r="AM11" i="4"/>
  <c r="AM12" i="4"/>
  <c r="AM13" i="4"/>
  <c r="AM14" i="4"/>
  <c r="AM15" i="4"/>
  <c r="AM16" i="4"/>
  <c r="AM17" i="4"/>
  <c r="AM18" i="4"/>
  <c r="AM19" i="4"/>
  <c r="AM20" i="4"/>
  <c r="AM21" i="4"/>
  <c r="AM22" i="4"/>
  <c r="AM23" i="4"/>
  <c r="AM24" i="4"/>
  <c r="AM25" i="4"/>
  <c r="AM26" i="4"/>
  <c r="AM27" i="4"/>
  <c r="AM28" i="4"/>
  <c r="AM29" i="4"/>
  <c r="AM30" i="4"/>
  <c r="AM31" i="4"/>
  <c r="AM32" i="4"/>
  <c r="AM33" i="4"/>
  <c r="AM34" i="4"/>
  <c r="AM35" i="4"/>
  <c r="AM3" i="4"/>
  <c r="AS4" i="4"/>
  <c r="AS5" i="4"/>
  <c r="AS6" i="4"/>
  <c r="AS7" i="4"/>
  <c r="AS8" i="4"/>
  <c r="AS9" i="4"/>
  <c r="AS10" i="4"/>
  <c r="AS11" i="4"/>
  <c r="AS12" i="4"/>
  <c r="AS13" i="4"/>
  <c r="AS14" i="4"/>
  <c r="AS15" i="4"/>
  <c r="AS16" i="4"/>
  <c r="AS17" i="4"/>
  <c r="AS18" i="4"/>
  <c r="AS19" i="4"/>
  <c r="AS20" i="4"/>
  <c r="AS21" i="4"/>
  <c r="AS22" i="4"/>
  <c r="AS23" i="4"/>
  <c r="AS24" i="4"/>
  <c r="AS25" i="4"/>
  <c r="AS26" i="4"/>
  <c r="AS27" i="4"/>
  <c r="AS28" i="4"/>
  <c r="AS29" i="4"/>
  <c r="AS30" i="4"/>
  <c r="AS31" i="4"/>
  <c r="AS32" i="4"/>
  <c r="AS33" i="4"/>
  <c r="AS34" i="4"/>
  <c r="AS35" i="4"/>
  <c r="AS3" i="4"/>
  <c r="AR4" i="4"/>
  <c r="AR5" i="4"/>
  <c r="AR6" i="4"/>
  <c r="AR7" i="4"/>
  <c r="AR8" i="4"/>
  <c r="AR9" i="4"/>
  <c r="AR10" i="4"/>
  <c r="AR11" i="4"/>
  <c r="AR12" i="4"/>
  <c r="AR13" i="4"/>
  <c r="AR14" i="4"/>
  <c r="AR15" i="4"/>
  <c r="AR16" i="4"/>
  <c r="AR17" i="4"/>
  <c r="AR18" i="4"/>
  <c r="AR19" i="4"/>
  <c r="AR20" i="4"/>
  <c r="AR21" i="4"/>
  <c r="AR22" i="4"/>
  <c r="AR23" i="4"/>
  <c r="AR24" i="4"/>
  <c r="AR25" i="4"/>
  <c r="AR26" i="4"/>
  <c r="AR27" i="4"/>
  <c r="AR28" i="4"/>
  <c r="AR29" i="4"/>
  <c r="AR30" i="4"/>
  <c r="AR31" i="4"/>
  <c r="AR32" i="4"/>
  <c r="AR33" i="4"/>
  <c r="AR34" i="4"/>
  <c r="AR35" i="4"/>
  <c r="AR3" i="4"/>
  <c r="AH4" i="4"/>
  <c r="AH5" i="4"/>
  <c r="AH6" i="4"/>
  <c r="AH7" i="4"/>
  <c r="AH8" i="4"/>
  <c r="AH9" i="4"/>
  <c r="AH10" i="4"/>
  <c r="AH11" i="4"/>
  <c r="AH12" i="4"/>
  <c r="AH13" i="4"/>
  <c r="AH14" i="4"/>
  <c r="AH15" i="4"/>
  <c r="AH16" i="4"/>
  <c r="AH17" i="4"/>
  <c r="AH18" i="4"/>
  <c r="AH19" i="4"/>
  <c r="AH20" i="4"/>
  <c r="AH21" i="4"/>
  <c r="AH22" i="4"/>
  <c r="AH23" i="4"/>
  <c r="AH24" i="4"/>
  <c r="AH25" i="4"/>
  <c r="AH26" i="4"/>
  <c r="AH27" i="4"/>
  <c r="AH28" i="4"/>
  <c r="AH29" i="4"/>
  <c r="AH30" i="4"/>
  <c r="AH31" i="4"/>
  <c r="AH32" i="4"/>
  <c r="AH33" i="4"/>
  <c r="AH34" i="4"/>
  <c r="AH35" i="4"/>
  <c r="AH3" i="4"/>
  <c r="AI4" i="4"/>
  <c r="AI5" i="4"/>
  <c r="AI6" i="4"/>
  <c r="AI7" i="4"/>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 i="4"/>
  <c r="Y4" i="4"/>
  <c r="Z4" i="4"/>
  <c r="Y5" i="4"/>
  <c r="Z5" i="4"/>
  <c r="Y6" i="4"/>
  <c r="Z6" i="4"/>
  <c r="Y7" i="4"/>
  <c r="Z7" i="4"/>
  <c r="Y8" i="4"/>
  <c r="Z8" i="4"/>
  <c r="Y9" i="4"/>
  <c r="Z9" i="4"/>
  <c r="Y10" i="4"/>
  <c r="Z10" i="4"/>
  <c r="Y11" i="4"/>
  <c r="Z11" i="4"/>
  <c r="Y12" i="4"/>
  <c r="Z12" i="4"/>
  <c r="Y13" i="4"/>
  <c r="Z13" i="4"/>
  <c r="Y14" i="4"/>
  <c r="Z14" i="4"/>
  <c r="Y15" i="4"/>
  <c r="Z15" i="4"/>
  <c r="Y16" i="4"/>
  <c r="Z16" i="4"/>
  <c r="Y17" i="4"/>
  <c r="Z17" i="4"/>
  <c r="Y18" i="4"/>
  <c r="Z18" i="4"/>
  <c r="Y19" i="4"/>
  <c r="Z19" i="4"/>
  <c r="Y20" i="4"/>
  <c r="Z20" i="4"/>
  <c r="Y21" i="4"/>
  <c r="Z21" i="4"/>
  <c r="Y22" i="4"/>
  <c r="Z22" i="4"/>
  <c r="Y23" i="4"/>
  <c r="Z23" i="4"/>
  <c r="Y24" i="4"/>
  <c r="Z24" i="4"/>
  <c r="Y25" i="4"/>
  <c r="Z25" i="4"/>
  <c r="Y26" i="4"/>
  <c r="Z26" i="4"/>
  <c r="Y27" i="4"/>
  <c r="Z27" i="4"/>
  <c r="Y28" i="4"/>
  <c r="Z28" i="4"/>
  <c r="Y29" i="4"/>
  <c r="Z29" i="4"/>
  <c r="Y30" i="4"/>
  <c r="Z30" i="4"/>
  <c r="Y31" i="4"/>
  <c r="Z31" i="4"/>
  <c r="Y32" i="4"/>
  <c r="Z32" i="4"/>
  <c r="Y33" i="4"/>
  <c r="Z33" i="4"/>
  <c r="Y34" i="4"/>
  <c r="Z34" i="4"/>
  <c r="Y35" i="4"/>
  <c r="Z35" i="4"/>
  <c r="Z3" i="4"/>
  <c r="Y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 i="4"/>
  <c r="I4" i="4"/>
  <c r="J4" i="4" s="1"/>
  <c r="AC6" i="5" s="1"/>
  <c r="I5" i="4"/>
  <c r="J5" i="4" s="1"/>
  <c r="V5" i="89" s="1"/>
  <c r="I6" i="4"/>
  <c r="J6" i="4" s="1"/>
  <c r="I7" i="4"/>
  <c r="J7" i="4" s="1"/>
  <c r="I8" i="4"/>
  <c r="J8" i="4" s="1"/>
  <c r="V8" i="89" s="1"/>
  <c r="I9" i="4"/>
  <c r="J9" i="4" s="1"/>
  <c r="I10" i="4"/>
  <c r="J10" i="4" s="1"/>
  <c r="I11" i="4"/>
  <c r="J11" i="4" s="1"/>
  <c r="I12" i="4"/>
  <c r="J12" i="4" s="1"/>
  <c r="AC30" i="5" s="1"/>
  <c r="I13" i="4"/>
  <c r="J13" i="4" s="1"/>
  <c r="I14" i="4"/>
  <c r="J14" i="4" s="1"/>
  <c r="AC32" i="5" s="1"/>
  <c r="I15" i="4"/>
  <c r="J15" i="4" s="1"/>
  <c r="I16" i="4"/>
  <c r="J16" i="4" s="1"/>
  <c r="I17" i="4"/>
  <c r="J17" i="4" s="1"/>
  <c r="I18" i="4"/>
  <c r="J18" i="4" s="1"/>
  <c r="I19" i="4"/>
  <c r="J19" i="4" s="1"/>
  <c r="I20" i="4"/>
  <c r="J20" i="4" s="1"/>
  <c r="I21" i="4"/>
  <c r="J21" i="4" s="1"/>
  <c r="I22" i="4"/>
  <c r="J22" i="4" s="1"/>
  <c r="I23" i="4"/>
  <c r="J23" i="4" s="1"/>
  <c r="I24" i="4"/>
  <c r="J24" i="4" s="1"/>
  <c r="I25" i="4"/>
  <c r="J25" i="4" s="1"/>
  <c r="I26" i="4"/>
  <c r="J26" i="4" s="1"/>
  <c r="V26" i="89" s="1"/>
  <c r="I27" i="4"/>
  <c r="J27" i="4" s="1"/>
  <c r="I28" i="4"/>
  <c r="J28" i="4" s="1"/>
  <c r="I29" i="4"/>
  <c r="J29" i="4" s="1"/>
  <c r="I30" i="4"/>
  <c r="J30" i="4" s="1"/>
  <c r="I31" i="4"/>
  <c r="J31" i="4" s="1"/>
  <c r="I32" i="4"/>
  <c r="J32" i="4" s="1"/>
  <c r="I33" i="4"/>
  <c r="J33" i="4" s="1"/>
  <c r="I34" i="4"/>
  <c r="J34" i="4" s="1"/>
  <c r="I35" i="4"/>
  <c r="J35" i="4" s="1"/>
  <c r="I3" i="4"/>
  <c r="J3" i="4" s="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 i="4"/>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 i="3"/>
  <c r="Y4" i="3"/>
  <c r="Y5" i="3"/>
  <c r="Y6" i="3"/>
  <c r="Y7" i="3"/>
  <c r="Y8" i="3"/>
  <c r="Y9" i="3"/>
  <c r="Y10" i="3"/>
  <c r="Y11" i="3"/>
  <c r="Y13" i="3"/>
  <c r="Y14" i="3"/>
  <c r="Y15" i="3"/>
  <c r="Y16" i="3"/>
  <c r="Y17" i="3"/>
  <c r="Y18" i="3"/>
  <c r="Y19" i="3"/>
  <c r="Y20" i="3"/>
  <c r="Y21" i="3"/>
  <c r="Y22" i="3"/>
  <c r="Y23" i="3"/>
  <c r="Y24" i="3"/>
  <c r="Y25" i="3"/>
  <c r="Y26" i="3"/>
  <c r="Y27" i="3"/>
  <c r="Y28" i="3"/>
  <c r="Y29" i="3"/>
  <c r="Y30" i="3"/>
  <c r="Y31" i="3"/>
  <c r="Y32" i="3"/>
  <c r="Y33" i="3"/>
  <c r="Y34" i="3"/>
  <c r="Y35" i="3"/>
  <c r="Y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 i="3"/>
  <c r="BU4" i="75"/>
  <c r="BU5" i="75"/>
  <c r="BU6" i="75"/>
  <c r="BU7" i="75"/>
  <c r="BU8" i="75"/>
  <c r="BU9" i="75"/>
  <c r="BU10" i="75"/>
  <c r="BU11" i="75"/>
  <c r="BU12" i="75"/>
  <c r="BU13" i="75"/>
  <c r="BU14" i="75"/>
  <c r="BU15" i="75"/>
  <c r="BU16" i="75"/>
  <c r="BU17" i="75"/>
  <c r="BU18" i="75"/>
  <c r="BU19" i="75"/>
  <c r="BU20" i="75"/>
  <c r="BU21" i="75"/>
  <c r="BU22" i="75"/>
  <c r="BU23" i="75"/>
  <c r="BU24" i="75"/>
  <c r="BU25" i="75"/>
  <c r="BU26" i="75"/>
  <c r="BU27" i="75"/>
  <c r="BU28" i="75"/>
  <c r="BU29" i="75"/>
  <c r="BU30" i="75"/>
  <c r="BU31" i="75"/>
  <c r="BU32" i="75"/>
  <c r="BU33" i="75"/>
  <c r="BU34" i="75"/>
  <c r="BU35" i="75"/>
  <c r="BU3" i="75"/>
  <c r="BQ4" i="75"/>
  <c r="BQ5" i="75"/>
  <c r="BQ6" i="75"/>
  <c r="BQ7" i="75"/>
  <c r="BQ8" i="75"/>
  <c r="BQ9" i="75"/>
  <c r="BQ10" i="75"/>
  <c r="BQ11" i="75"/>
  <c r="BQ12" i="75"/>
  <c r="BQ13" i="75"/>
  <c r="BQ14" i="75"/>
  <c r="BQ15" i="75"/>
  <c r="BQ16" i="75"/>
  <c r="BQ17" i="75"/>
  <c r="BQ18" i="75"/>
  <c r="BQ19" i="75"/>
  <c r="BQ20" i="75"/>
  <c r="BQ21" i="75"/>
  <c r="BQ22" i="75"/>
  <c r="BQ23" i="75"/>
  <c r="BQ24" i="75"/>
  <c r="BQ25" i="75"/>
  <c r="BQ26" i="75"/>
  <c r="BQ27" i="75"/>
  <c r="BQ28" i="75"/>
  <c r="BQ29" i="75"/>
  <c r="BQ30" i="75"/>
  <c r="BQ31" i="75"/>
  <c r="BQ32" i="75"/>
  <c r="BQ33" i="75"/>
  <c r="BQ34" i="75"/>
  <c r="BQ35" i="75"/>
  <c r="BQ3" i="75"/>
  <c r="BP4" i="75"/>
  <c r="BP5" i="75"/>
  <c r="BP6" i="75"/>
  <c r="BP7" i="75"/>
  <c r="BP8" i="75"/>
  <c r="BP9" i="75"/>
  <c r="BP10" i="75"/>
  <c r="BP11" i="75"/>
  <c r="BP12" i="75"/>
  <c r="BP13" i="75"/>
  <c r="BP14" i="75"/>
  <c r="BP15" i="75"/>
  <c r="BP16" i="75"/>
  <c r="BP17" i="75"/>
  <c r="BP18" i="75"/>
  <c r="BP19" i="75"/>
  <c r="BP20" i="75"/>
  <c r="BP21" i="75"/>
  <c r="BP22" i="75"/>
  <c r="BP23" i="75"/>
  <c r="BP24" i="75"/>
  <c r="BP25" i="75"/>
  <c r="BP26" i="75"/>
  <c r="BP27" i="75"/>
  <c r="BP28" i="75"/>
  <c r="BP29" i="75"/>
  <c r="BP30" i="75"/>
  <c r="BP31" i="75"/>
  <c r="BP32" i="75"/>
  <c r="BP33" i="75"/>
  <c r="BP34" i="75"/>
  <c r="BP35" i="75"/>
  <c r="BP3" i="75"/>
  <c r="N4" i="75"/>
  <c r="O4" i="75"/>
  <c r="N5" i="75"/>
  <c r="O5" i="75"/>
  <c r="N6" i="75"/>
  <c r="O6" i="75"/>
  <c r="N7" i="75"/>
  <c r="O7" i="75"/>
  <c r="N8" i="75"/>
  <c r="O8" i="75"/>
  <c r="N9" i="75"/>
  <c r="O9" i="75"/>
  <c r="N10" i="75"/>
  <c r="O10" i="75"/>
  <c r="N11" i="75"/>
  <c r="O11" i="75"/>
  <c r="N12" i="75"/>
  <c r="O12" i="75"/>
  <c r="N13" i="75"/>
  <c r="O13" i="75"/>
  <c r="N14" i="75"/>
  <c r="O14" i="75"/>
  <c r="N15" i="75"/>
  <c r="O15" i="75"/>
  <c r="N16" i="75"/>
  <c r="O16" i="75"/>
  <c r="N17" i="75"/>
  <c r="O17" i="75"/>
  <c r="N18" i="75"/>
  <c r="O18" i="75"/>
  <c r="N19" i="75"/>
  <c r="O19" i="75"/>
  <c r="N20" i="75"/>
  <c r="O20" i="75"/>
  <c r="N21" i="75"/>
  <c r="O21" i="75"/>
  <c r="N22" i="75"/>
  <c r="O22" i="75"/>
  <c r="N23" i="75"/>
  <c r="O23" i="75"/>
  <c r="N24" i="75"/>
  <c r="O24" i="75"/>
  <c r="N25" i="75"/>
  <c r="O25" i="75"/>
  <c r="N26" i="75"/>
  <c r="O26" i="75"/>
  <c r="N27" i="75"/>
  <c r="O27" i="75"/>
  <c r="N28" i="75"/>
  <c r="O28" i="75"/>
  <c r="N29" i="75"/>
  <c r="O29" i="75"/>
  <c r="N30" i="75"/>
  <c r="O30" i="75"/>
  <c r="N31" i="75"/>
  <c r="O31" i="75"/>
  <c r="N32" i="75"/>
  <c r="O32" i="75"/>
  <c r="N33" i="75"/>
  <c r="O33" i="75"/>
  <c r="N34" i="75"/>
  <c r="O34" i="75"/>
  <c r="N35" i="75"/>
  <c r="O35" i="75"/>
  <c r="O3" i="75"/>
  <c r="N3" i="75"/>
  <c r="BC4" i="75"/>
  <c r="BC5" i="75"/>
  <c r="BC6" i="75"/>
  <c r="BC7" i="75"/>
  <c r="BC8" i="75"/>
  <c r="BC9" i="75"/>
  <c r="BC10" i="75"/>
  <c r="BC11" i="75"/>
  <c r="BC12" i="75"/>
  <c r="BC13" i="75"/>
  <c r="BC14" i="75"/>
  <c r="BC15" i="75"/>
  <c r="BC16" i="75"/>
  <c r="BC17" i="75"/>
  <c r="BC18" i="75"/>
  <c r="BC19" i="75"/>
  <c r="BC20" i="75"/>
  <c r="BC21" i="75"/>
  <c r="BC22" i="75"/>
  <c r="BC23" i="75"/>
  <c r="BC24" i="75"/>
  <c r="BC25" i="75"/>
  <c r="BC26" i="75"/>
  <c r="BC27" i="75"/>
  <c r="BC28" i="75"/>
  <c r="BC29" i="75"/>
  <c r="BC30" i="75"/>
  <c r="BC31" i="75"/>
  <c r="BC32" i="75"/>
  <c r="BC33" i="75"/>
  <c r="BC34" i="75"/>
  <c r="BC35" i="75"/>
  <c r="BC3" i="75"/>
  <c r="BF4" i="75"/>
  <c r="BF5" i="75"/>
  <c r="BF6" i="75"/>
  <c r="BF7" i="75"/>
  <c r="BF8" i="75"/>
  <c r="BF9" i="75"/>
  <c r="BF10" i="75"/>
  <c r="BF11" i="75"/>
  <c r="BF12" i="75"/>
  <c r="BF13" i="75"/>
  <c r="BF14" i="75"/>
  <c r="BF15" i="75"/>
  <c r="BF16" i="75"/>
  <c r="BF17" i="75"/>
  <c r="BF18" i="75"/>
  <c r="BF19" i="75"/>
  <c r="BF20" i="75"/>
  <c r="BF21" i="75"/>
  <c r="BF22" i="75"/>
  <c r="BF23" i="75"/>
  <c r="BF24" i="75"/>
  <c r="BF25" i="75"/>
  <c r="BF26" i="75"/>
  <c r="BF27" i="75"/>
  <c r="BF28" i="75"/>
  <c r="BF29" i="75"/>
  <c r="BF30" i="75"/>
  <c r="BF31" i="75"/>
  <c r="BF32" i="75"/>
  <c r="BF33" i="75"/>
  <c r="BF34" i="75"/>
  <c r="BF35" i="75"/>
  <c r="BF3" i="75"/>
  <c r="Y4" i="75"/>
  <c r="Z4" i="75"/>
  <c r="Y5" i="75"/>
  <c r="Z5" i="75"/>
  <c r="Y6" i="75"/>
  <c r="Z6" i="75"/>
  <c r="Y7" i="75"/>
  <c r="Z7" i="75"/>
  <c r="Y8" i="75"/>
  <c r="Z8" i="75"/>
  <c r="Y9" i="75"/>
  <c r="Z9" i="75"/>
  <c r="Y10" i="75"/>
  <c r="Z10" i="75"/>
  <c r="Y11" i="75"/>
  <c r="Z11" i="75"/>
  <c r="Y12" i="75"/>
  <c r="Z12" i="75"/>
  <c r="Y13" i="75"/>
  <c r="Z13" i="75"/>
  <c r="Y14" i="75"/>
  <c r="Z14" i="75"/>
  <c r="Y15" i="75"/>
  <c r="Z15" i="75"/>
  <c r="Y16" i="75"/>
  <c r="Z16" i="75"/>
  <c r="Y17" i="75"/>
  <c r="Z17" i="75"/>
  <c r="Y18" i="75"/>
  <c r="Z18" i="75"/>
  <c r="Y19" i="75"/>
  <c r="Z19" i="75"/>
  <c r="Y20" i="75"/>
  <c r="Z20" i="75"/>
  <c r="Y21" i="75"/>
  <c r="Z21" i="75"/>
  <c r="Y22" i="75"/>
  <c r="Z22" i="75"/>
  <c r="Y23" i="75"/>
  <c r="Z23" i="75"/>
  <c r="Y24" i="75"/>
  <c r="Z24" i="75"/>
  <c r="Y25" i="75"/>
  <c r="Z25" i="75"/>
  <c r="Y26" i="75"/>
  <c r="Z26" i="75"/>
  <c r="Y27" i="75"/>
  <c r="Z27" i="75"/>
  <c r="Y28" i="75"/>
  <c r="Z28" i="75"/>
  <c r="Y29" i="75"/>
  <c r="Z29" i="75"/>
  <c r="Y30" i="75"/>
  <c r="Z30" i="75"/>
  <c r="Y31" i="75"/>
  <c r="Z31" i="75"/>
  <c r="Y32" i="75"/>
  <c r="Z32" i="75"/>
  <c r="Y33" i="75"/>
  <c r="Z33" i="75"/>
  <c r="Y34" i="75"/>
  <c r="Z34" i="75"/>
  <c r="Y35" i="75"/>
  <c r="Z35" i="75"/>
  <c r="Z3" i="75"/>
  <c r="Y3" i="75"/>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 i="4"/>
  <c r="F3" i="4"/>
  <c r="AL3" i="75"/>
  <c r="AL4" i="75"/>
  <c r="AL5" i="75"/>
  <c r="AL6" i="75"/>
  <c r="AL7" i="75"/>
  <c r="AL8" i="75"/>
  <c r="AL9" i="75"/>
  <c r="AL10" i="75"/>
  <c r="AL11" i="75"/>
  <c r="AL12" i="75"/>
  <c r="AL13" i="75"/>
  <c r="AL14" i="75"/>
  <c r="AL15" i="75"/>
  <c r="AL16" i="75"/>
  <c r="AL17" i="75"/>
  <c r="AL18" i="75"/>
  <c r="AL19" i="75"/>
  <c r="AL20" i="75"/>
  <c r="AL21" i="75"/>
  <c r="AL22" i="75"/>
  <c r="AL23" i="75"/>
  <c r="AL24" i="75"/>
  <c r="AL25" i="75"/>
  <c r="AL26" i="75"/>
  <c r="AL27" i="75"/>
  <c r="AL28" i="75"/>
  <c r="AL29" i="75"/>
  <c r="AL30" i="75"/>
  <c r="AL31" i="75"/>
  <c r="AL32" i="75"/>
  <c r="AL33" i="75"/>
  <c r="AL34" i="75"/>
  <c r="AL35" i="75"/>
  <c r="A5" i="79"/>
  <c r="A26" i="79"/>
  <c r="A6" i="79"/>
  <c r="A7" i="79"/>
  <c r="A18" i="79"/>
  <c r="A27" i="79"/>
  <c r="A28" i="79"/>
  <c r="A29" i="79"/>
  <c r="A30" i="79"/>
  <c r="A19" i="79"/>
  <c r="A8" i="79"/>
  <c r="A9" i="79"/>
  <c r="A10" i="79"/>
  <c r="A31" i="79"/>
  <c r="A20" i="79"/>
  <c r="A11" i="79"/>
  <c r="A21" i="79"/>
  <c r="A32" i="79"/>
  <c r="A12" i="79"/>
  <c r="A22" i="79"/>
  <c r="A13" i="79"/>
  <c r="A23" i="79"/>
  <c r="A24" i="79"/>
  <c r="A25" i="79"/>
  <c r="A33" i="79"/>
  <c r="A34" i="79"/>
  <c r="A14" i="79"/>
  <c r="A15" i="79"/>
  <c r="A16" i="79"/>
  <c r="A35" i="79"/>
  <c r="A17" i="79"/>
  <c r="A36" i="79"/>
  <c r="A37" i="79"/>
  <c r="A5" i="80"/>
  <c r="A26" i="80"/>
  <c r="A6" i="80"/>
  <c r="A7" i="80"/>
  <c r="A18" i="80"/>
  <c r="A27" i="80"/>
  <c r="A28" i="80"/>
  <c r="A29" i="80"/>
  <c r="A30" i="80"/>
  <c r="A19" i="80"/>
  <c r="A8" i="80"/>
  <c r="A9" i="80"/>
  <c r="A10" i="80"/>
  <c r="A31" i="80"/>
  <c r="A20" i="80"/>
  <c r="A11" i="80"/>
  <c r="A21" i="80"/>
  <c r="A32" i="80"/>
  <c r="A12" i="80"/>
  <c r="A22" i="80"/>
  <c r="A13" i="80"/>
  <c r="A23" i="80"/>
  <c r="A24" i="80"/>
  <c r="A25" i="80"/>
  <c r="A33" i="80"/>
  <c r="A34" i="80"/>
  <c r="A14" i="80"/>
  <c r="A15" i="80"/>
  <c r="A16" i="80"/>
  <c r="A35" i="80"/>
  <c r="A17" i="80"/>
  <c r="A36" i="80"/>
  <c r="A37" i="80"/>
  <c r="A4" i="78"/>
  <c r="A25" i="78"/>
  <c r="A5" i="78"/>
  <c r="A6" i="78"/>
  <c r="A17" i="78"/>
  <c r="A26" i="78"/>
  <c r="A27" i="78"/>
  <c r="A28" i="78"/>
  <c r="A29" i="78"/>
  <c r="A18" i="78"/>
  <c r="A7" i="78"/>
  <c r="A8" i="78"/>
  <c r="A9" i="78"/>
  <c r="A30" i="78"/>
  <c r="A19" i="78"/>
  <c r="A10" i="78"/>
  <c r="A20" i="78"/>
  <c r="A31" i="78"/>
  <c r="A11" i="78"/>
  <c r="A21" i="78"/>
  <c r="A12" i="78"/>
  <c r="A22" i="78"/>
  <c r="A23" i="78"/>
  <c r="A24" i="78"/>
  <c r="A32" i="78"/>
  <c r="A33" i="78"/>
  <c r="A13" i="78"/>
  <c r="A14" i="78"/>
  <c r="A15" i="78"/>
  <c r="A34" i="78"/>
  <c r="A16" i="78"/>
  <c r="A35" i="78"/>
  <c r="A36" i="78"/>
  <c r="F17" i="75"/>
  <c r="C17" i="75"/>
  <c r="D17" i="75"/>
  <c r="Q17" i="75"/>
  <c r="R17" i="75"/>
  <c r="G17" i="75"/>
  <c r="T17" i="75"/>
  <c r="H17" i="75"/>
  <c r="I17" i="75"/>
  <c r="K17" i="75"/>
  <c r="U17" i="75"/>
  <c r="V17" i="75"/>
  <c r="W17" i="75"/>
  <c r="M17" i="75"/>
  <c r="X17" i="75"/>
  <c r="AK4" i="4"/>
  <c r="AK5" i="4"/>
  <c r="AK6" i="4"/>
  <c r="AK7" i="4"/>
  <c r="AK8" i="4"/>
  <c r="AK9" i="4"/>
  <c r="AK10" i="4"/>
  <c r="AK11" i="4"/>
  <c r="AK12" i="4"/>
  <c r="AK13" i="4"/>
  <c r="AK14" i="4"/>
  <c r="AK15" i="4"/>
  <c r="AK16" i="4"/>
  <c r="AK17" i="4"/>
  <c r="AK18" i="4"/>
  <c r="AK19" i="4"/>
  <c r="AK20" i="4"/>
  <c r="AK21" i="4"/>
  <c r="AK22" i="4"/>
  <c r="AK23" i="4"/>
  <c r="AK24" i="4"/>
  <c r="AK25" i="4"/>
  <c r="AK26" i="4"/>
  <c r="AK27" i="4"/>
  <c r="AK28" i="4"/>
  <c r="AK29" i="4"/>
  <c r="AK30" i="4"/>
  <c r="AK31" i="4"/>
  <c r="AK32" i="4"/>
  <c r="AK33" i="4"/>
  <c r="AK34" i="4"/>
  <c r="AK35" i="4"/>
  <c r="AK3" i="4"/>
  <c r="D4" i="75"/>
  <c r="H4" i="75"/>
  <c r="I4" i="75"/>
  <c r="K4" i="75"/>
  <c r="Q4" i="75"/>
  <c r="R4" i="75"/>
  <c r="T4" i="75"/>
  <c r="U4" i="75"/>
  <c r="V4" i="75"/>
  <c r="W4" i="75"/>
  <c r="X4" i="75"/>
  <c r="D5" i="75"/>
  <c r="H5" i="75"/>
  <c r="I5" i="75"/>
  <c r="K5" i="75"/>
  <c r="M5" i="75"/>
  <c r="Q5" i="75"/>
  <c r="R5" i="75"/>
  <c r="T5" i="75"/>
  <c r="U5" i="75"/>
  <c r="V5" i="75"/>
  <c r="W5" i="75"/>
  <c r="X5" i="75"/>
  <c r="C6" i="75"/>
  <c r="D6" i="75"/>
  <c r="G6" i="75"/>
  <c r="H6" i="75"/>
  <c r="I6" i="75"/>
  <c r="K6" i="75"/>
  <c r="Q6" i="75"/>
  <c r="R6" i="75"/>
  <c r="T6" i="75"/>
  <c r="U6" i="75"/>
  <c r="V6" i="75"/>
  <c r="W6" i="75"/>
  <c r="X6" i="75"/>
  <c r="F7" i="75"/>
  <c r="G7" i="75"/>
  <c r="M7" i="75"/>
  <c r="Q7" i="75"/>
  <c r="R7" i="75"/>
  <c r="T7" i="75"/>
  <c r="U7" i="75"/>
  <c r="V7" i="75"/>
  <c r="W7" i="75"/>
  <c r="X7" i="75"/>
  <c r="G8" i="75"/>
  <c r="H8" i="75"/>
  <c r="I8" i="75"/>
  <c r="K8" i="75"/>
  <c r="M8" i="75"/>
  <c r="Q8" i="75"/>
  <c r="R8" i="75"/>
  <c r="T8" i="75"/>
  <c r="U8" i="75"/>
  <c r="V8" i="75"/>
  <c r="W8" i="75"/>
  <c r="X8" i="75"/>
  <c r="G9" i="75"/>
  <c r="H9" i="75"/>
  <c r="I9" i="75"/>
  <c r="K9" i="75"/>
  <c r="Q9" i="75"/>
  <c r="R9" i="75"/>
  <c r="T9" i="75"/>
  <c r="U9" i="75"/>
  <c r="V9" i="75"/>
  <c r="W9" i="75"/>
  <c r="X9" i="75"/>
  <c r="D10" i="75"/>
  <c r="Q10" i="75"/>
  <c r="R10" i="75"/>
  <c r="T10" i="75"/>
  <c r="U10" i="75"/>
  <c r="V10" i="75"/>
  <c r="W10" i="75"/>
  <c r="X10" i="75"/>
  <c r="D11" i="75"/>
  <c r="G11" i="75"/>
  <c r="H11" i="75"/>
  <c r="I11" i="75"/>
  <c r="K11" i="75"/>
  <c r="M11" i="75"/>
  <c r="Q11" i="75"/>
  <c r="R11" i="75"/>
  <c r="T11" i="75"/>
  <c r="U11" i="75"/>
  <c r="V11" i="75"/>
  <c r="W11" i="75"/>
  <c r="X11" i="75"/>
  <c r="G12" i="75"/>
  <c r="H12" i="75"/>
  <c r="I12" i="75"/>
  <c r="K12" i="75"/>
  <c r="M12" i="75"/>
  <c r="Q12" i="75"/>
  <c r="R12" i="75"/>
  <c r="T12" i="75"/>
  <c r="U12" i="75"/>
  <c r="V12" i="75"/>
  <c r="W12" i="75"/>
  <c r="X12" i="75"/>
  <c r="C13" i="75"/>
  <c r="D13" i="75"/>
  <c r="F13" i="75"/>
  <c r="G13" i="75"/>
  <c r="M13" i="75"/>
  <c r="Q13" i="75"/>
  <c r="R13" i="75"/>
  <c r="T13" i="75"/>
  <c r="U13" i="75"/>
  <c r="V13" i="75"/>
  <c r="W13" i="75"/>
  <c r="X13" i="75"/>
  <c r="C14" i="75"/>
  <c r="D14" i="75"/>
  <c r="F14" i="75"/>
  <c r="G14" i="75"/>
  <c r="H14" i="75"/>
  <c r="I14" i="75"/>
  <c r="K14" i="75"/>
  <c r="M14" i="75"/>
  <c r="Q14" i="75"/>
  <c r="R14" i="75"/>
  <c r="T14" i="75"/>
  <c r="U14" i="75"/>
  <c r="V14" i="75"/>
  <c r="W14" i="75"/>
  <c r="X14" i="75"/>
  <c r="Q15" i="75"/>
  <c r="R15" i="75"/>
  <c r="T15" i="75"/>
  <c r="U15" i="75"/>
  <c r="V15" i="75"/>
  <c r="W15" i="75"/>
  <c r="X15" i="75"/>
  <c r="C16" i="75"/>
  <c r="D16" i="75"/>
  <c r="F16" i="75"/>
  <c r="H16" i="75"/>
  <c r="M16" i="75"/>
  <c r="Q16" i="75"/>
  <c r="R16" i="75"/>
  <c r="T16" i="75"/>
  <c r="U16" i="75"/>
  <c r="V16" i="75"/>
  <c r="W16" i="75"/>
  <c r="X16" i="75"/>
  <c r="D18" i="75"/>
  <c r="G18" i="75"/>
  <c r="H18" i="75"/>
  <c r="I18" i="75"/>
  <c r="K18" i="75"/>
  <c r="M18" i="75"/>
  <c r="Q18" i="75"/>
  <c r="R18" i="75"/>
  <c r="T18" i="75"/>
  <c r="U18" i="75"/>
  <c r="V18" i="75"/>
  <c r="W18" i="75"/>
  <c r="X18" i="75"/>
  <c r="D19" i="75"/>
  <c r="M19" i="75"/>
  <c r="Q19" i="75"/>
  <c r="R19" i="75"/>
  <c r="T19" i="75"/>
  <c r="U19" i="75"/>
  <c r="V19" i="75"/>
  <c r="W19" i="75"/>
  <c r="X19" i="75"/>
  <c r="C20" i="75"/>
  <c r="D20" i="75"/>
  <c r="G20" i="75"/>
  <c r="H20" i="75"/>
  <c r="I20" i="75"/>
  <c r="K20" i="75"/>
  <c r="M20" i="75"/>
  <c r="Q20" i="75"/>
  <c r="R20" i="75"/>
  <c r="T20" i="75"/>
  <c r="U20" i="75"/>
  <c r="V20" i="75"/>
  <c r="W20" i="75"/>
  <c r="X20" i="75"/>
  <c r="G21" i="75"/>
  <c r="H21" i="75"/>
  <c r="I21" i="75"/>
  <c r="K21" i="75"/>
  <c r="M21" i="75"/>
  <c r="Q21" i="75"/>
  <c r="R21" i="75"/>
  <c r="T21" i="75"/>
  <c r="U21" i="75"/>
  <c r="V21" i="75"/>
  <c r="W21" i="75"/>
  <c r="X21" i="75"/>
  <c r="D22" i="75"/>
  <c r="G22" i="75"/>
  <c r="H22" i="75"/>
  <c r="I22" i="75"/>
  <c r="K22" i="75"/>
  <c r="Q22" i="75"/>
  <c r="R22" i="75"/>
  <c r="T22" i="75"/>
  <c r="U22" i="75"/>
  <c r="V22" i="75"/>
  <c r="W22" i="75"/>
  <c r="X22" i="75"/>
  <c r="D23" i="75"/>
  <c r="H23" i="75"/>
  <c r="I23" i="75"/>
  <c r="K23" i="75"/>
  <c r="Q23" i="75"/>
  <c r="R23" i="75"/>
  <c r="T23" i="75"/>
  <c r="U23" i="75"/>
  <c r="V23" i="75"/>
  <c r="W23" i="75"/>
  <c r="X23" i="75"/>
  <c r="C24" i="75"/>
  <c r="D24" i="75"/>
  <c r="G24" i="75"/>
  <c r="H24" i="75"/>
  <c r="I24" i="75"/>
  <c r="K24" i="75"/>
  <c r="Q24" i="75"/>
  <c r="R24" i="75"/>
  <c r="T24" i="75"/>
  <c r="U24" i="75"/>
  <c r="V24" i="75"/>
  <c r="W24" i="75"/>
  <c r="X24" i="75"/>
  <c r="D25" i="75"/>
  <c r="G25" i="75"/>
  <c r="H25" i="75"/>
  <c r="I25" i="75"/>
  <c r="K25" i="75"/>
  <c r="Q25" i="75"/>
  <c r="R25" i="75"/>
  <c r="T25" i="75"/>
  <c r="U25" i="75"/>
  <c r="V25" i="75"/>
  <c r="W25" i="75"/>
  <c r="X25" i="75"/>
  <c r="C26" i="75"/>
  <c r="D26" i="75"/>
  <c r="I26" i="75"/>
  <c r="M26" i="75"/>
  <c r="Q26" i="75"/>
  <c r="R26" i="75"/>
  <c r="T26" i="75"/>
  <c r="U26" i="75"/>
  <c r="V26" i="75"/>
  <c r="W26" i="75"/>
  <c r="X26" i="75"/>
  <c r="G27" i="75"/>
  <c r="H27" i="75"/>
  <c r="I27" i="75"/>
  <c r="K27" i="75"/>
  <c r="M27" i="75"/>
  <c r="Q27" i="75"/>
  <c r="R27" i="75"/>
  <c r="T27" i="75"/>
  <c r="U27" i="75"/>
  <c r="V27" i="75"/>
  <c r="W27" i="75"/>
  <c r="X27" i="75"/>
  <c r="C28" i="75"/>
  <c r="D28" i="75"/>
  <c r="G28" i="75"/>
  <c r="H28" i="75"/>
  <c r="I28" i="75"/>
  <c r="K28" i="75"/>
  <c r="Q28" i="75"/>
  <c r="R28" i="75"/>
  <c r="T28" i="75"/>
  <c r="U28" i="75"/>
  <c r="V28" i="75"/>
  <c r="W28" i="75"/>
  <c r="X28" i="75"/>
  <c r="D29" i="75"/>
  <c r="G29" i="75"/>
  <c r="H29" i="75"/>
  <c r="I29" i="75"/>
  <c r="K29" i="75"/>
  <c r="Q29" i="75"/>
  <c r="R29" i="75"/>
  <c r="T29" i="75"/>
  <c r="U29" i="75"/>
  <c r="V29" i="75"/>
  <c r="W29" i="75"/>
  <c r="X29" i="75"/>
  <c r="C30" i="75"/>
  <c r="D30" i="75"/>
  <c r="F30" i="75"/>
  <c r="G30" i="75"/>
  <c r="H30" i="75"/>
  <c r="I30" i="75"/>
  <c r="K30" i="75"/>
  <c r="M30" i="75"/>
  <c r="Q30" i="75"/>
  <c r="R30" i="75"/>
  <c r="T30" i="75"/>
  <c r="U30" i="75"/>
  <c r="V30" i="75"/>
  <c r="W30" i="75"/>
  <c r="X30" i="75"/>
  <c r="C31" i="75"/>
  <c r="D31" i="75"/>
  <c r="Q31" i="75"/>
  <c r="R31" i="75"/>
  <c r="T31" i="75"/>
  <c r="U31" i="75"/>
  <c r="V31" i="75"/>
  <c r="W31" i="75"/>
  <c r="X31" i="75"/>
  <c r="D32" i="75"/>
  <c r="G32" i="75"/>
  <c r="H32" i="75"/>
  <c r="I32" i="75"/>
  <c r="K32" i="75"/>
  <c r="Q32" i="75"/>
  <c r="R32" i="75"/>
  <c r="T32" i="75"/>
  <c r="U32" i="75"/>
  <c r="V32" i="75"/>
  <c r="W32" i="75"/>
  <c r="X32" i="75"/>
  <c r="Q33" i="75"/>
  <c r="R33" i="75"/>
  <c r="T33" i="75"/>
  <c r="U33" i="75"/>
  <c r="V33" i="75"/>
  <c r="W33" i="75"/>
  <c r="X33" i="75"/>
  <c r="D34" i="75"/>
  <c r="G34" i="75"/>
  <c r="H34" i="75"/>
  <c r="I34" i="75"/>
  <c r="K34" i="75"/>
  <c r="M34" i="75"/>
  <c r="Q34" i="75"/>
  <c r="R34" i="75"/>
  <c r="T34" i="75"/>
  <c r="U34" i="75"/>
  <c r="V34" i="75"/>
  <c r="W34" i="75"/>
  <c r="X34" i="75"/>
  <c r="C35" i="75"/>
  <c r="D35" i="75"/>
  <c r="G35" i="75"/>
  <c r="H35" i="75"/>
  <c r="I35" i="75"/>
  <c r="K35" i="75"/>
  <c r="Q35" i="75"/>
  <c r="R35" i="75"/>
  <c r="T35" i="75"/>
  <c r="U35" i="75"/>
  <c r="V35" i="75"/>
  <c r="W35" i="75"/>
  <c r="X35" i="75"/>
  <c r="H10" i="75"/>
  <c r="I7" i="75"/>
  <c r="K16" i="75"/>
  <c r="M32" i="75"/>
  <c r="C4" i="3"/>
  <c r="I4" i="3"/>
  <c r="J4" i="3"/>
  <c r="R4" i="3"/>
  <c r="T4" i="3" s="1"/>
  <c r="U4" i="3" s="1"/>
  <c r="W4" i="3"/>
  <c r="X4" i="3"/>
  <c r="AA4" i="3"/>
  <c r="AL4" i="3"/>
  <c r="AN4" i="3" s="1"/>
  <c r="AO4" i="3" s="1"/>
  <c r="AQ4" i="3"/>
  <c r="AS4" i="3"/>
  <c r="AT4" i="3"/>
  <c r="C5" i="3"/>
  <c r="I5" i="3"/>
  <c r="J5" i="3"/>
  <c r="R5" i="3"/>
  <c r="T5" i="3" s="1"/>
  <c r="U5" i="3" s="1"/>
  <c r="W5" i="3"/>
  <c r="X5" i="3"/>
  <c r="AA5" i="3"/>
  <c r="AL5" i="3"/>
  <c r="AN5" i="3" s="1"/>
  <c r="AO5" i="3" s="1"/>
  <c r="AQ5" i="3"/>
  <c r="AS5" i="3"/>
  <c r="AT5" i="3"/>
  <c r="C6" i="3"/>
  <c r="I6" i="3"/>
  <c r="J6" i="3"/>
  <c r="R6" i="3"/>
  <c r="S6" i="3" s="1"/>
  <c r="W6" i="3"/>
  <c r="X6" i="3"/>
  <c r="AA6" i="3"/>
  <c r="AL6" i="3"/>
  <c r="AN6" i="3" s="1"/>
  <c r="AO6" i="3" s="1"/>
  <c r="AQ6" i="3"/>
  <c r="AS6" i="3"/>
  <c r="AT6" i="3"/>
  <c r="C7" i="3"/>
  <c r="I7" i="3"/>
  <c r="J7" i="3"/>
  <c r="R7" i="3"/>
  <c r="S7" i="3" s="1"/>
  <c r="W7" i="3"/>
  <c r="X7" i="3"/>
  <c r="AA7" i="3"/>
  <c r="AL7" i="3"/>
  <c r="AN7" i="3" s="1"/>
  <c r="AO7" i="3" s="1"/>
  <c r="AQ7" i="3"/>
  <c r="AS7" i="3"/>
  <c r="AU7" i="3" s="1"/>
  <c r="AT7" i="3"/>
  <c r="C8" i="3"/>
  <c r="I8" i="3"/>
  <c r="J8" i="3"/>
  <c r="R8" i="3"/>
  <c r="W8" i="3"/>
  <c r="X8" i="3"/>
  <c r="AA8" i="3"/>
  <c r="AL8" i="3"/>
  <c r="AM8" i="3" s="1"/>
  <c r="AQ8" i="3"/>
  <c r="AS8" i="3"/>
  <c r="AT8" i="3"/>
  <c r="C9" i="3"/>
  <c r="I9" i="3"/>
  <c r="J9" i="3"/>
  <c r="R9" i="3"/>
  <c r="S9" i="3" s="1"/>
  <c r="W9" i="3"/>
  <c r="X9" i="3"/>
  <c r="AA9" i="3"/>
  <c r="AL9" i="3"/>
  <c r="AQ9" i="3"/>
  <c r="AS9" i="3"/>
  <c r="AT9" i="3"/>
  <c r="C10" i="3"/>
  <c r="I10" i="3"/>
  <c r="J10" i="3"/>
  <c r="R10" i="3"/>
  <c r="W10" i="3"/>
  <c r="X10" i="3"/>
  <c r="AA10" i="3"/>
  <c r="AL10" i="3"/>
  <c r="AM10" i="3" s="1"/>
  <c r="AQ10" i="3"/>
  <c r="AS10" i="3"/>
  <c r="AT10" i="3"/>
  <c r="C11" i="3"/>
  <c r="I11" i="3"/>
  <c r="J11" i="3"/>
  <c r="R11" i="3"/>
  <c r="S11" i="3" s="1"/>
  <c r="W11" i="3"/>
  <c r="X11" i="3"/>
  <c r="AA11" i="3"/>
  <c r="AL11" i="3"/>
  <c r="AM11" i="3" s="1"/>
  <c r="AQ11" i="3"/>
  <c r="AS11" i="3"/>
  <c r="AT11" i="3"/>
  <c r="C12" i="3"/>
  <c r="I12" i="3"/>
  <c r="J12" i="3"/>
  <c r="R12" i="3"/>
  <c r="T12" i="3" s="1"/>
  <c r="U12" i="3" s="1"/>
  <c r="W12" i="3"/>
  <c r="X12" i="3"/>
  <c r="AA12" i="3"/>
  <c r="AL12" i="3"/>
  <c r="AN12" i="3" s="1"/>
  <c r="AO12" i="3" s="1"/>
  <c r="AQ12" i="3"/>
  <c r="AS12" i="3"/>
  <c r="AT12" i="3"/>
  <c r="C13" i="3"/>
  <c r="I13" i="3"/>
  <c r="J13" i="3"/>
  <c r="R13" i="3"/>
  <c r="S13" i="3" s="1"/>
  <c r="W13" i="3"/>
  <c r="X13" i="3"/>
  <c r="AA13" i="3"/>
  <c r="AL13" i="3"/>
  <c r="AN13" i="3" s="1"/>
  <c r="AO13" i="3" s="1"/>
  <c r="AQ13" i="3"/>
  <c r="AS13" i="3"/>
  <c r="AT13" i="3"/>
  <c r="C14" i="3"/>
  <c r="I14" i="3"/>
  <c r="J14" i="3"/>
  <c r="R14" i="3"/>
  <c r="W14" i="3"/>
  <c r="X14" i="3"/>
  <c r="AA14" i="3"/>
  <c r="AL14" i="3"/>
  <c r="AM14" i="3" s="1"/>
  <c r="AQ14" i="3"/>
  <c r="AS14" i="3"/>
  <c r="AT14" i="3"/>
  <c r="C15" i="3"/>
  <c r="I15" i="3"/>
  <c r="J15" i="3"/>
  <c r="R15" i="3"/>
  <c r="S15" i="3" s="1"/>
  <c r="W15" i="3"/>
  <c r="X15" i="3"/>
  <c r="AA15" i="3"/>
  <c r="AL15" i="3"/>
  <c r="AN15" i="3" s="1"/>
  <c r="AO15" i="3" s="1"/>
  <c r="AQ15" i="3"/>
  <c r="AS15" i="3"/>
  <c r="AT15" i="3"/>
  <c r="C16" i="3"/>
  <c r="I16" i="3"/>
  <c r="J16" i="3"/>
  <c r="R16" i="3"/>
  <c r="S16" i="3" s="1"/>
  <c r="W16" i="3"/>
  <c r="X16" i="3"/>
  <c r="AA16" i="3"/>
  <c r="AL16" i="3"/>
  <c r="AN16" i="3" s="1"/>
  <c r="AO16" i="3" s="1"/>
  <c r="AQ16" i="3"/>
  <c r="AS16" i="3"/>
  <c r="AT16" i="3"/>
  <c r="C17" i="3"/>
  <c r="I17" i="3"/>
  <c r="J17" i="3"/>
  <c r="R17" i="3"/>
  <c r="S17" i="3" s="1"/>
  <c r="W17" i="3"/>
  <c r="X17" i="3"/>
  <c r="AA17" i="3"/>
  <c r="AL17" i="3"/>
  <c r="AN17" i="3" s="1"/>
  <c r="AO17" i="3" s="1"/>
  <c r="AQ17" i="3"/>
  <c r="AS17" i="3"/>
  <c r="AT17" i="3"/>
  <c r="C18" i="3"/>
  <c r="I18" i="3"/>
  <c r="J18" i="3"/>
  <c r="R18" i="3"/>
  <c r="T18" i="3" s="1"/>
  <c r="U18" i="3" s="1"/>
  <c r="W18" i="3"/>
  <c r="X18" i="3"/>
  <c r="AA18" i="3"/>
  <c r="AL18" i="3"/>
  <c r="AM18" i="3" s="1"/>
  <c r="AQ18" i="3"/>
  <c r="AS18" i="3"/>
  <c r="AT18" i="3"/>
  <c r="C19" i="3"/>
  <c r="I19" i="3"/>
  <c r="J19" i="3"/>
  <c r="R19" i="3"/>
  <c r="S19" i="3" s="1"/>
  <c r="W19" i="3"/>
  <c r="X19" i="3"/>
  <c r="AA19" i="3"/>
  <c r="AL19" i="3"/>
  <c r="AN19" i="3" s="1"/>
  <c r="AO19" i="3" s="1"/>
  <c r="AQ19" i="3"/>
  <c r="AS19" i="3"/>
  <c r="AT19" i="3"/>
  <c r="C20" i="3"/>
  <c r="I20" i="3"/>
  <c r="J20" i="3"/>
  <c r="R20" i="3"/>
  <c r="S20" i="3" s="1"/>
  <c r="W20" i="3"/>
  <c r="X20" i="3"/>
  <c r="AA20" i="3"/>
  <c r="AL20" i="3"/>
  <c r="AM20" i="3" s="1"/>
  <c r="AQ20" i="3"/>
  <c r="AS20" i="3"/>
  <c r="AT20" i="3"/>
  <c r="C21" i="3"/>
  <c r="I21" i="3"/>
  <c r="J21" i="3"/>
  <c r="R21" i="3"/>
  <c r="T21" i="3" s="1"/>
  <c r="U21" i="3" s="1"/>
  <c r="W21" i="3"/>
  <c r="X21" i="3"/>
  <c r="AA21" i="3"/>
  <c r="AL21" i="3"/>
  <c r="AQ21" i="3"/>
  <c r="AS21" i="3"/>
  <c r="AT21" i="3"/>
  <c r="C22" i="3"/>
  <c r="I22" i="3"/>
  <c r="J22" i="3"/>
  <c r="R22" i="3"/>
  <c r="T22" i="3" s="1"/>
  <c r="U22" i="3" s="1"/>
  <c r="W22" i="3"/>
  <c r="X22" i="3"/>
  <c r="AA22" i="3"/>
  <c r="AL22" i="3"/>
  <c r="AN22" i="3" s="1"/>
  <c r="AO22" i="3" s="1"/>
  <c r="AQ22" i="3"/>
  <c r="AS22" i="3"/>
  <c r="AT22" i="3"/>
  <c r="C23" i="3"/>
  <c r="I23" i="3"/>
  <c r="J23" i="3"/>
  <c r="R23" i="3"/>
  <c r="S23" i="3" s="1"/>
  <c r="W23" i="3"/>
  <c r="X23" i="3"/>
  <c r="AA23" i="3"/>
  <c r="AL23" i="3"/>
  <c r="AN23" i="3" s="1"/>
  <c r="AO23" i="3" s="1"/>
  <c r="AQ23" i="3"/>
  <c r="AS23" i="3"/>
  <c r="AT23" i="3"/>
  <c r="C24" i="3"/>
  <c r="I24" i="3"/>
  <c r="J24" i="3"/>
  <c r="R24" i="3"/>
  <c r="S24" i="3" s="1"/>
  <c r="W24" i="3"/>
  <c r="X24" i="3"/>
  <c r="AA24" i="3"/>
  <c r="AL24" i="3"/>
  <c r="AN24" i="3" s="1"/>
  <c r="AO24" i="3" s="1"/>
  <c r="AQ24" i="3"/>
  <c r="AS24" i="3"/>
  <c r="AT24" i="3"/>
  <c r="C25" i="3"/>
  <c r="I25" i="3"/>
  <c r="J25" i="3"/>
  <c r="R25" i="3"/>
  <c r="W25" i="3"/>
  <c r="X25" i="3"/>
  <c r="AA25" i="3"/>
  <c r="AL25" i="3"/>
  <c r="AN25" i="3" s="1"/>
  <c r="AO25" i="3" s="1"/>
  <c r="AQ25" i="3"/>
  <c r="AS25" i="3"/>
  <c r="AT25" i="3"/>
  <c r="C26" i="3"/>
  <c r="I26" i="3"/>
  <c r="J26" i="3"/>
  <c r="R26" i="3"/>
  <c r="T26" i="3" s="1"/>
  <c r="U26" i="3" s="1"/>
  <c r="W26" i="3"/>
  <c r="X26" i="3"/>
  <c r="AA26" i="3"/>
  <c r="AL26" i="3"/>
  <c r="AQ26" i="3"/>
  <c r="AS26" i="3"/>
  <c r="AT26" i="3"/>
  <c r="C27" i="3"/>
  <c r="I27" i="3"/>
  <c r="J27" i="3"/>
  <c r="R27" i="3"/>
  <c r="S27" i="3" s="1"/>
  <c r="W27" i="3"/>
  <c r="X27" i="3"/>
  <c r="AA27" i="3"/>
  <c r="AL27" i="3"/>
  <c r="AN27" i="3" s="1"/>
  <c r="AO27" i="3" s="1"/>
  <c r="AQ27" i="3"/>
  <c r="AS27" i="3"/>
  <c r="AT27" i="3"/>
  <c r="C28" i="3"/>
  <c r="I28" i="3"/>
  <c r="J28" i="3"/>
  <c r="R28" i="3"/>
  <c r="T28" i="3" s="1"/>
  <c r="U28" i="3" s="1"/>
  <c r="W28" i="3"/>
  <c r="X28" i="3"/>
  <c r="AA28" i="3"/>
  <c r="AL28" i="3"/>
  <c r="AM28" i="3" s="1"/>
  <c r="AQ28" i="3"/>
  <c r="AS28" i="3"/>
  <c r="AT28" i="3"/>
  <c r="C29" i="3"/>
  <c r="I29" i="3"/>
  <c r="J29" i="3"/>
  <c r="R29" i="3"/>
  <c r="S29" i="3" s="1"/>
  <c r="W29" i="3"/>
  <c r="X29" i="3"/>
  <c r="AA29" i="3"/>
  <c r="AL29" i="3"/>
  <c r="AM29" i="3" s="1"/>
  <c r="AQ29" i="3"/>
  <c r="AS29" i="3"/>
  <c r="AT29" i="3"/>
  <c r="C30" i="3"/>
  <c r="I30" i="3"/>
  <c r="J30" i="3"/>
  <c r="R30" i="3"/>
  <c r="W30" i="3"/>
  <c r="X30" i="3"/>
  <c r="AA30" i="3"/>
  <c r="AL30" i="3"/>
  <c r="AM30" i="3" s="1"/>
  <c r="AQ30" i="3"/>
  <c r="AS30" i="3"/>
  <c r="AT30" i="3"/>
  <c r="C31" i="3"/>
  <c r="I31" i="3"/>
  <c r="J31" i="3"/>
  <c r="R31" i="3"/>
  <c r="S31" i="3" s="1"/>
  <c r="W31" i="3"/>
  <c r="X31" i="3"/>
  <c r="AA31" i="3"/>
  <c r="AL31" i="3"/>
  <c r="AN31" i="3" s="1"/>
  <c r="AO31" i="3" s="1"/>
  <c r="AQ31" i="3"/>
  <c r="AS31" i="3"/>
  <c r="AT31" i="3"/>
  <c r="C32" i="3"/>
  <c r="I32" i="3"/>
  <c r="J32" i="3"/>
  <c r="R32" i="3"/>
  <c r="S32" i="3" s="1"/>
  <c r="W32" i="3"/>
  <c r="X32" i="3"/>
  <c r="AA32" i="3"/>
  <c r="AL32" i="3"/>
  <c r="AN32" i="3" s="1"/>
  <c r="AO32" i="3" s="1"/>
  <c r="AQ32" i="3"/>
  <c r="AS32" i="3"/>
  <c r="AT32" i="3"/>
  <c r="C33" i="3"/>
  <c r="I33" i="3"/>
  <c r="J33" i="3"/>
  <c r="R33" i="3"/>
  <c r="T33" i="3" s="1"/>
  <c r="U33" i="3" s="1"/>
  <c r="W33" i="3"/>
  <c r="X33" i="3"/>
  <c r="AA33" i="3"/>
  <c r="AL33" i="3"/>
  <c r="AN33" i="3" s="1"/>
  <c r="AO33" i="3" s="1"/>
  <c r="AQ33" i="3"/>
  <c r="AS33" i="3"/>
  <c r="AT33" i="3"/>
  <c r="C34" i="3"/>
  <c r="I34" i="3"/>
  <c r="J34" i="3"/>
  <c r="R34" i="3"/>
  <c r="T34" i="3" s="1"/>
  <c r="U34" i="3" s="1"/>
  <c r="W34" i="3"/>
  <c r="X34" i="3"/>
  <c r="AA34" i="3"/>
  <c r="AL34" i="3"/>
  <c r="AN34" i="3" s="1"/>
  <c r="AO34" i="3" s="1"/>
  <c r="AQ34" i="3"/>
  <c r="AS34" i="3"/>
  <c r="AT34" i="3"/>
  <c r="C35" i="3"/>
  <c r="I35" i="3"/>
  <c r="J35" i="3"/>
  <c r="R35" i="3"/>
  <c r="T35" i="3" s="1"/>
  <c r="U35" i="3" s="1"/>
  <c r="W35" i="3"/>
  <c r="X35" i="3"/>
  <c r="AA35" i="3"/>
  <c r="AL35" i="3"/>
  <c r="AN35" i="3" s="1"/>
  <c r="AO35" i="3" s="1"/>
  <c r="AQ35" i="3"/>
  <c r="AS35" i="3"/>
  <c r="AT35" i="3"/>
  <c r="G4" i="4"/>
  <c r="Q4" i="4"/>
  <c r="R4" i="4"/>
  <c r="S4" i="4"/>
  <c r="U4" i="4"/>
  <c r="V4" i="4" s="1"/>
  <c r="W4" i="4"/>
  <c r="X4" i="4"/>
  <c r="AC4" i="4"/>
  <c r="AD4" i="4"/>
  <c r="AG4" i="4"/>
  <c r="G5" i="4"/>
  <c r="Q5" i="4"/>
  <c r="R5" i="4"/>
  <c r="S5" i="4"/>
  <c r="U5" i="4"/>
  <c r="V5" i="4" s="1"/>
  <c r="W5" i="4"/>
  <c r="X5" i="4"/>
  <c r="AC5" i="4"/>
  <c r="AD5" i="4"/>
  <c r="AG5" i="4"/>
  <c r="G6" i="4"/>
  <c r="Q6" i="4"/>
  <c r="R6" i="4"/>
  <c r="S6" i="4"/>
  <c r="U6" i="4"/>
  <c r="V6" i="4" s="1"/>
  <c r="W6" i="4"/>
  <c r="X6" i="4"/>
  <c r="AC6" i="4"/>
  <c r="AD6" i="4"/>
  <c r="AG6" i="4"/>
  <c r="G7" i="4"/>
  <c r="Q7" i="4"/>
  <c r="R7" i="4"/>
  <c r="S7" i="4"/>
  <c r="U7" i="4"/>
  <c r="V7" i="4" s="1"/>
  <c r="W7" i="4"/>
  <c r="X7" i="4"/>
  <c r="AC7" i="4"/>
  <c r="AD7" i="4"/>
  <c r="AG7" i="4"/>
  <c r="G8" i="4"/>
  <c r="Q8" i="4"/>
  <c r="R8" i="4"/>
  <c r="S8" i="4"/>
  <c r="U8" i="4"/>
  <c r="V8" i="4" s="1"/>
  <c r="W8" i="4"/>
  <c r="X8" i="4"/>
  <c r="AC8" i="4"/>
  <c r="AD8" i="4"/>
  <c r="AG8" i="4"/>
  <c r="G9" i="4"/>
  <c r="Q9" i="4"/>
  <c r="R9" i="4"/>
  <c r="S9" i="4"/>
  <c r="U9" i="4"/>
  <c r="V9" i="4" s="1"/>
  <c r="W9" i="4"/>
  <c r="X9" i="4"/>
  <c r="AC9" i="4"/>
  <c r="AD9" i="4"/>
  <c r="AG9" i="4"/>
  <c r="G10" i="4"/>
  <c r="Q10" i="4"/>
  <c r="R10" i="4"/>
  <c r="S10" i="4"/>
  <c r="U10" i="4"/>
  <c r="V10" i="4" s="1"/>
  <c r="W10" i="4"/>
  <c r="X10" i="4"/>
  <c r="AC10" i="4"/>
  <c r="AD10" i="4"/>
  <c r="AG10" i="4"/>
  <c r="G11" i="4"/>
  <c r="Q11" i="4"/>
  <c r="R11" i="4"/>
  <c r="S11" i="4"/>
  <c r="U11" i="4"/>
  <c r="V11" i="4" s="1"/>
  <c r="W11" i="4"/>
  <c r="X11" i="4"/>
  <c r="AC11" i="4"/>
  <c r="AD11" i="4"/>
  <c r="AG11" i="4"/>
  <c r="G12" i="4"/>
  <c r="Q12" i="4"/>
  <c r="R12" i="4"/>
  <c r="S12" i="4"/>
  <c r="U12" i="4"/>
  <c r="V12" i="4" s="1"/>
  <c r="W12" i="4"/>
  <c r="X12" i="4"/>
  <c r="AC12" i="4"/>
  <c r="AD12" i="4"/>
  <c r="AG12" i="4"/>
  <c r="G13" i="4"/>
  <c r="Q13" i="4"/>
  <c r="R13" i="4"/>
  <c r="S13" i="4"/>
  <c r="U13" i="4"/>
  <c r="V13" i="4" s="1"/>
  <c r="W13" i="4"/>
  <c r="X13" i="4"/>
  <c r="AC13" i="4"/>
  <c r="AD13" i="4"/>
  <c r="AG13" i="4"/>
  <c r="G14" i="4"/>
  <c r="Q14" i="4"/>
  <c r="R14" i="4"/>
  <c r="S14" i="4"/>
  <c r="U14" i="4"/>
  <c r="V14" i="4" s="1"/>
  <c r="W14" i="4"/>
  <c r="X14" i="4"/>
  <c r="AC14" i="4"/>
  <c r="AD14" i="4"/>
  <c r="AG14" i="4"/>
  <c r="G15" i="4"/>
  <c r="Q15" i="4"/>
  <c r="R15" i="4"/>
  <c r="S15" i="4"/>
  <c r="U15" i="4"/>
  <c r="V15" i="4" s="1"/>
  <c r="W15" i="4"/>
  <c r="X15" i="4"/>
  <c r="AC15" i="4"/>
  <c r="AD15" i="4"/>
  <c r="AG15" i="4"/>
  <c r="G16" i="4"/>
  <c r="Q16" i="4"/>
  <c r="R16" i="4"/>
  <c r="S16" i="4"/>
  <c r="U16" i="4"/>
  <c r="V16" i="4" s="1"/>
  <c r="W16" i="4"/>
  <c r="X16" i="4"/>
  <c r="AC16" i="4"/>
  <c r="AD16" i="4"/>
  <c r="AG16" i="4"/>
  <c r="G17" i="4"/>
  <c r="Q17" i="4"/>
  <c r="R17" i="4"/>
  <c r="S17" i="4"/>
  <c r="U17" i="4"/>
  <c r="V17" i="4" s="1"/>
  <c r="W17" i="4"/>
  <c r="X17" i="4"/>
  <c r="AC17" i="4"/>
  <c r="AD17" i="4"/>
  <c r="AG17" i="4"/>
  <c r="G18" i="4"/>
  <c r="Q18" i="4"/>
  <c r="R18" i="4"/>
  <c r="S18" i="4"/>
  <c r="U18" i="4"/>
  <c r="V18" i="4" s="1"/>
  <c r="W18" i="4"/>
  <c r="X18" i="4"/>
  <c r="AC18" i="4"/>
  <c r="AD18" i="4"/>
  <c r="AG18" i="4"/>
  <c r="G19" i="4"/>
  <c r="Q19" i="4"/>
  <c r="R19" i="4"/>
  <c r="S19" i="4"/>
  <c r="U19" i="4"/>
  <c r="V19" i="4" s="1"/>
  <c r="W19" i="4"/>
  <c r="X19" i="4"/>
  <c r="AC19" i="4"/>
  <c r="AD19" i="4"/>
  <c r="AG19" i="4"/>
  <c r="G20" i="4"/>
  <c r="Q20" i="4"/>
  <c r="R20" i="4"/>
  <c r="S20" i="4"/>
  <c r="U20" i="4"/>
  <c r="V20" i="4" s="1"/>
  <c r="W20" i="4"/>
  <c r="X20" i="4"/>
  <c r="AC20" i="4"/>
  <c r="AD20" i="4"/>
  <c r="AG20" i="4"/>
  <c r="G21" i="4"/>
  <c r="Q21" i="4"/>
  <c r="R21" i="4"/>
  <c r="S21" i="4"/>
  <c r="U21" i="4"/>
  <c r="V21" i="4" s="1"/>
  <c r="W21" i="4"/>
  <c r="X21" i="4"/>
  <c r="AC21" i="4"/>
  <c r="AD21" i="4"/>
  <c r="AG21" i="4"/>
  <c r="G22" i="4"/>
  <c r="Q22" i="4"/>
  <c r="R22" i="4"/>
  <c r="S22" i="4"/>
  <c r="U22" i="4"/>
  <c r="V22" i="4" s="1"/>
  <c r="W22" i="4"/>
  <c r="X22" i="4"/>
  <c r="AC22" i="4"/>
  <c r="AD22" i="4"/>
  <c r="AG22" i="4"/>
  <c r="G23" i="4"/>
  <c r="Q23" i="4"/>
  <c r="R23" i="4"/>
  <c r="S23" i="4"/>
  <c r="U23" i="4"/>
  <c r="V23" i="4" s="1"/>
  <c r="W23" i="4"/>
  <c r="X23" i="4"/>
  <c r="AC23" i="4"/>
  <c r="AD23" i="4"/>
  <c r="AG23" i="4"/>
  <c r="G24" i="4"/>
  <c r="Q24" i="4"/>
  <c r="R24" i="4"/>
  <c r="S24" i="4"/>
  <c r="U24" i="4"/>
  <c r="V24" i="4" s="1"/>
  <c r="W24" i="4"/>
  <c r="X24" i="4"/>
  <c r="AC24" i="4"/>
  <c r="AD24" i="4"/>
  <c r="AG24" i="4"/>
  <c r="G25" i="4"/>
  <c r="Q25" i="4"/>
  <c r="R25" i="4"/>
  <c r="S25" i="4"/>
  <c r="U25" i="4"/>
  <c r="V25" i="4" s="1"/>
  <c r="W25" i="4"/>
  <c r="X25" i="4"/>
  <c r="AC25" i="4"/>
  <c r="AD25" i="4"/>
  <c r="AG25" i="4"/>
  <c r="G26" i="4"/>
  <c r="Q26" i="4"/>
  <c r="R26" i="4"/>
  <c r="S26" i="4"/>
  <c r="U26" i="4"/>
  <c r="V26" i="4" s="1"/>
  <c r="W26" i="4"/>
  <c r="X26" i="4"/>
  <c r="AC26" i="4"/>
  <c r="AD26" i="4"/>
  <c r="AG26" i="4"/>
  <c r="G27" i="4"/>
  <c r="Q27" i="4"/>
  <c r="R27" i="4"/>
  <c r="S27" i="4"/>
  <c r="U27" i="4"/>
  <c r="V27" i="4" s="1"/>
  <c r="W27" i="4"/>
  <c r="X27" i="4"/>
  <c r="AC27" i="4"/>
  <c r="AD27" i="4"/>
  <c r="AG27" i="4"/>
  <c r="G28" i="4"/>
  <c r="Q28" i="4"/>
  <c r="R28" i="4"/>
  <c r="S28" i="4"/>
  <c r="U28" i="4"/>
  <c r="V28" i="4" s="1"/>
  <c r="W28" i="4"/>
  <c r="X28" i="4"/>
  <c r="AC28" i="4"/>
  <c r="AD28" i="4"/>
  <c r="AG28" i="4"/>
  <c r="G29" i="4"/>
  <c r="Q29" i="4"/>
  <c r="R29" i="4"/>
  <c r="S29" i="4"/>
  <c r="U29" i="4"/>
  <c r="V29" i="4" s="1"/>
  <c r="W29" i="4"/>
  <c r="X29" i="4"/>
  <c r="AC29" i="4"/>
  <c r="AD29" i="4"/>
  <c r="AG29" i="4"/>
  <c r="G30" i="4"/>
  <c r="Q30" i="4"/>
  <c r="R30" i="4"/>
  <c r="S30" i="4"/>
  <c r="U30" i="4"/>
  <c r="V30" i="4" s="1"/>
  <c r="W30" i="4"/>
  <c r="X30" i="4"/>
  <c r="AC30" i="4"/>
  <c r="AD30" i="4"/>
  <c r="AG30" i="4"/>
  <c r="G31" i="4"/>
  <c r="Q31" i="4"/>
  <c r="R31" i="4"/>
  <c r="S31" i="4"/>
  <c r="U31" i="4"/>
  <c r="V31" i="4" s="1"/>
  <c r="W31" i="4"/>
  <c r="X31" i="4"/>
  <c r="AC31" i="4"/>
  <c r="AD31" i="4"/>
  <c r="AG31" i="4"/>
  <c r="G32" i="4"/>
  <c r="Q32" i="4"/>
  <c r="R32" i="4"/>
  <c r="S32" i="4"/>
  <c r="U32" i="4"/>
  <c r="V32" i="4" s="1"/>
  <c r="W32" i="4"/>
  <c r="X32" i="4"/>
  <c r="AC32" i="4"/>
  <c r="AD32" i="4"/>
  <c r="AG32" i="4"/>
  <c r="G33" i="4"/>
  <c r="Q33" i="4"/>
  <c r="R33" i="4"/>
  <c r="S33" i="4"/>
  <c r="U33" i="4"/>
  <c r="V33" i="4" s="1"/>
  <c r="W33" i="4"/>
  <c r="X33" i="4"/>
  <c r="AC33" i="4"/>
  <c r="AD33" i="4"/>
  <c r="AG33" i="4"/>
  <c r="G34" i="4"/>
  <c r="Q34" i="4"/>
  <c r="R34" i="4"/>
  <c r="S34" i="4"/>
  <c r="U34" i="4"/>
  <c r="V34" i="4" s="1"/>
  <c r="W34" i="4"/>
  <c r="X34" i="4"/>
  <c r="AC34" i="4"/>
  <c r="AD34" i="4"/>
  <c r="AG34" i="4"/>
  <c r="G35" i="4"/>
  <c r="Q35" i="4"/>
  <c r="R35" i="4"/>
  <c r="S35" i="4"/>
  <c r="U35" i="4"/>
  <c r="V35" i="4" s="1"/>
  <c r="W35" i="4"/>
  <c r="X35" i="4"/>
  <c r="AC35" i="4"/>
  <c r="AD35" i="4"/>
  <c r="AG35" i="4"/>
  <c r="I19" i="75"/>
  <c r="I13" i="75"/>
  <c r="I10" i="75"/>
  <c r="I31" i="75"/>
  <c r="I15" i="75"/>
  <c r="I33" i="75"/>
  <c r="I16" i="75"/>
  <c r="M29" i="75"/>
  <c r="M25" i="75"/>
  <c r="M22" i="75"/>
  <c r="K19" i="75"/>
  <c r="H13" i="75"/>
  <c r="K7" i="75"/>
  <c r="M33" i="75"/>
  <c r="M23" i="75"/>
  <c r="H19" i="75"/>
  <c r="H7" i="75"/>
  <c r="M4" i="75"/>
  <c r="K33" i="75"/>
  <c r="M15" i="75"/>
  <c r="M9" i="75"/>
  <c r="M31" i="75"/>
  <c r="K26" i="75"/>
  <c r="K15" i="75"/>
  <c r="M10" i="75"/>
  <c r="M6" i="75"/>
  <c r="H33" i="75"/>
  <c r="K31" i="75"/>
  <c r="M24" i="75"/>
  <c r="K10" i="75"/>
  <c r="M28" i="75"/>
  <c r="H26" i="75"/>
  <c r="H15" i="75"/>
  <c r="K13" i="75"/>
  <c r="M35" i="75"/>
  <c r="H31" i="75"/>
  <c r="G3" i="75"/>
  <c r="K3" i="75"/>
  <c r="I3" i="75"/>
  <c r="H3" i="75"/>
  <c r="AG3" i="4"/>
  <c r="AD3" i="4"/>
  <c r="AC3" i="4"/>
  <c r="X3" i="4"/>
  <c r="W3" i="4"/>
  <c r="S3" i="4"/>
  <c r="R3" i="4"/>
  <c r="Q3" i="4"/>
  <c r="G3" i="4"/>
  <c r="AT3" i="3"/>
  <c r="AS3" i="3"/>
  <c r="AQ3" i="3"/>
  <c r="AA3" i="3"/>
  <c r="X3" i="3"/>
  <c r="W3" i="3"/>
  <c r="J3" i="3"/>
  <c r="I3" i="3"/>
  <c r="C3" i="3"/>
  <c r="M3" i="75"/>
  <c r="X3" i="75"/>
  <c r="V3" i="75"/>
  <c r="U3" i="75"/>
  <c r="T3" i="75"/>
  <c r="R3" i="75"/>
  <c r="Q3" i="75"/>
  <c r="AL3" i="3"/>
  <c r="AM3" i="3" s="1"/>
  <c r="U3" i="4"/>
  <c r="V3" i="4" s="1"/>
  <c r="G15" i="75"/>
  <c r="G19" i="75"/>
  <c r="C9" i="75"/>
  <c r="C4" i="75"/>
  <c r="C32" i="75"/>
  <c r="C19" i="75"/>
  <c r="C22" i="75"/>
  <c r="C18" i="75"/>
  <c r="C25" i="75"/>
  <c r="C10" i="75"/>
  <c r="C23" i="75"/>
  <c r="C21" i="75"/>
  <c r="C7" i="75"/>
  <c r="C33" i="75"/>
  <c r="C27" i="75"/>
  <c r="C11" i="75"/>
  <c r="C34" i="75"/>
  <c r="C3" i="75"/>
  <c r="G31" i="75"/>
  <c r="C15" i="75"/>
  <c r="G33" i="75"/>
  <c r="D12" i="75"/>
  <c r="C8" i="75"/>
  <c r="C29" i="75"/>
  <c r="D27" i="75"/>
  <c r="G10" i="75"/>
  <c r="G23" i="75"/>
  <c r="C12" i="75"/>
  <c r="C5" i="75"/>
  <c r="D7" i="75"/>
  <c r="D15" i="75"/>
  <c r="D8" i="75"/>
  <c r="G4" i="75"/>
  <c r="G16" i="75"/>
  <c r="D21" i="75"/>
  <c r="F11" i="75"/>
  <c r="F27" i="75"/>
  <c r="F6" i="75"/>
  <c r="F32" i="75"/>
  <c r="F25" i="75"/>
  <c r="F20" i="75"/>
  <c r="D33" i="75"/>
  <c r="F31" i="75"/>
  <c r="F35" i="75"/>
  <c r="F28" i="75"/>
  <c r="D9" i="75"/>
  <c r="F3" i="75"/>
  <c r="F10" i="75"/>
  <c r="G5" i="75"/>
  <c r="G26" i="75"/>
  <c r="F18" i="75"/>
  <c r="F4" i="75"/>
  <c r="F21" i="75"/>
  <c r="F12" i="75"/>
  <c r="F19" i="75"/>
  <c r="F34" i="75"/>
  <c r="F29" i="75"/>
  <c r="F5" i="75"/>
  <c r="F9" i="75"/>
  <c r="F15" i="75"/>
  <c r="F23" i="75"/>
  <c r="F24" i="75"/>
  <c r="F26" i="75"/>
  <c r="F22" i="75"/>
  <c r="D3" i="75"/>
  <c r="F8" i="75"/>
  <c r="F33" i="75"/>
  <c r="S35" i="75" l="1"/>
  <c r="AE3" i="75"/>
  <c r="S3" i="75"/>
  <c r="AG35" i="75"/>
  <c r="AS35" i="75" s="1"/>
  <c r="AA35" i="75"/>
  <c r="AM35" i="75"/>
  <c r="AB35" i="75"/>
  <c r="AC35" i="75" s="1"/>
  <c r="AF3" i="75"/>
  <c r="AR3" i="75" s="1"/>
  <c r="AA3" i="75"/>
  <c r="AG3" i="75"/>
  <c r="AF35" i="75"/>
  <c r="AR35" i="75" s="1"/>
  <c r="AM3" i="75"/>
  <c r="AO3" i="75" s="1"/>
  <c r="AI35" i="75"/>
  <c r="AN35" i="75"/>
  <c r="BT35" i="75"/>
  <c r="BV35" i="75" s="1"/>
  <c r="AB3" i="75"/>
  <c r="AQ3" i="75" s="1"/>
  <c r="AK3" i="75"/>
  <c r="AK35" i="75"/>
  <c r="AE35" i="75"/>
  <c r="AN3" i="75"/>
  <c r="BT3" i="75"/>
  <c r="AI3" i="75"/>
  <c r="S34" i="75"/>
  <c r="S25" i="75"/>
  <c r="AF33" i="75"/>
  <c r="AE32" i="75"/>
  <c r="AK28" i="75"/>
  <c r="AV28" i="75" s="1"/>
  <c r="AF27" i="75"/>
  <c r="AR27" i="75" s="1"/>
  <c r="AE25" i="75"/>
  <c r="AK24" i="75"/>
  <c r="AE24" i="75"/>
  <c r="AF23" i="75"/>
  <c r="AK22" i="75"/>
  <c r="AE22" i="75"/>
  <c r="AK21" i="75"/>
  <c r="AV21" i="75" s="1"/>
  <c r="AE21" i="75"/>
  <c r="AY21" i="75" s="1"/>
  <c r="AK20" i="75"/>
  <c r="AE20" i="75"/>
  <c r="AA19" i="75"/>
  <c r="AB18" i="75"/>
  <c r="AE15" i="75"/>
  <c r="AB14" i="75"/>
  <c r="AG11" i="75"/>
  <c r="AS11" i="75" s="1"/>
  <c r="AA11" i="75"/>
  <c r="AG8" i="75"/>
  <c r="AA8" i="75"/>
  <c r="AG7" i="75"/>
  <c r="AF5" i="75"/>
  <c r="AH5" i="75" s="1"/>
  <c r="AF4" i="75"/>
  <c r="AN31" i="75"/>
  <c r="AN21" i="75"/>
  <c r="AN13" i="75"/>
  <c r="AN5" i="75"/>
  <c r="BT23" i="75"/>
  <c r="S22" i="75"/>
  <c r="S10" i="75"/>
  <c r="S11" i="75"/>
  <c r="AK34" i="75"/>
  <c r="AE34" i="75"/>
  <c r="AK32" i="75"/>
  <c r="AV32" i="75" s="1"/>
  <c r="AF30" i="75"/>
  <c r="AE28" i="75"/>
  <c r="AN29" i="75"/>
  <c r="AN25" i="75"/>
  <c r="AO25" i="75" s="1"/>
  <c r="AN19" i="75"/>
  <c r="AN15" i="75"/>
  <c r="AN11" i="75"/>
  <c r="BT31" i="75"/>
  <c r="BV31" i="75" s="1"/>
  <c r="BT19" i="75"/>
  <c r="BT11" i="75"/>
  <c r="S33" i="75"/>
  <c r="S9" i="75"/>
  <c r="S18" i="75"/>
  <c r="S32" i="75"/>
  <c r="AI34" i="75"/>
  <c r="AU34" i="75" s="1"/>
  <c r="AB34" i="75"/>
  <c r="AQ34" i="75" s="1"/>
  <c r="AB31" i="75"/>
  <c r="AE30" i="75"/>
  <c r="S30" i="75"/>
  <c r="AK26" i="75"/>
  <c r="AE26" i="75"/>
  <c r="AI25" i="75"/>
  <c r="AB25" i="75"/>
  <c r="AQ25" i="75" s="1"/>
  <c r="AE23" i="75"/>
  <c r="AY23" i="75" s="1"/>
  <c r="AI21" i="75"/>
  <c r="AB21" i="75"/>
  <c r="AI20" i="75"/>
  <c r="AF19" i="75"/>
  <c r="AR19" i="75" s="1"/>
  <c r="AI16" i="75"/>
  <c r="AB16" i="75"/>
  <c r="AI15" i="75"/>
  <c r="AA14" i="75"/>
  <c r="AC14" i="75" s="1"/>
  <c r="AF13" i="75"/>
  <c r="AG10" i="75"/>
  <c r="AF8" i="75"/>
  <c r="AF7" i="75"/>
  <c r="AR7" i="75" s="1"/>
  <c r="AK4" i="75"/>
  <c r="AE4" i="75"/>
  <c r="S24" i="75"/>
  <c r="S5" i="75"/>
  <c r="AG34" i="75"/>
  <c r="AA34" i="75"/>
  <c r="AI33" i="75"/>
  <c r="AB33" i="75"/>
  <c r="AQ33" i="75" s="1"/>
  <c r="AG32" i="75"/>
  <c r="AA32" i="75"/>
  <c r="AG31" i="75"/>
  <c r="AS31" i="75" s="1"/>
  <c r="AA31" i="75"/>
  <c r="AP31" i="75" s="1"/>
  <c r="AI30" i="75"/>
  <c r="AB30" i="75"/>
  <c r="AG29" i="75"/>
  <c r="AS29" i="75" s="1"/>
  <c r="AA29" i="75"/>
  <c r="AG28" i="75"/>
  <c r="AA28" i="75"/>
  <c r="AI27" i="75"/>
  <c r="AB27" i="75"/>
  <c r="AI26" i="75"/>
  <c r="AB26" i="75"/>
  <c r="AG25" i="75"/>
  <c r="AS25" i="75" s="1"/>
  <c r="AA25" i="75"/>
  <c r="AP25" i="75" s="1"/>
  <c r="AG24" i="75"/>
  <c r="AA24" i="75"/>
  <c r="AI23" i="75"/>
  <c r="AB23" i="75"/>
  <c r="AG22" i="75"/>
  <c r="AA22" i="75"/>
  <c r="AG21" i="75"/>
  <c r="AS21" i="75" s="1"/>
  <c r="AA21" i="75"/>
  <c r="AG20" i="75"/>
  <c r="AA20" i="75"/>
  <c r="AK19" i="75"/>
  <c r="AV19" i="75" s="1"/>
  <c r="AE19" i="75"/>
  <c r="AF18" i="75"/>
  <c r="AG16" i="75"/>
  <c r="AA16" i="75"/>
  <c r="AP16" i="75" s="1"/>
  <c r="AG15" i="75"/>
  <c r="AH15" i="75" s="1"/>
  <c r="AA15" i="75"/>
  <c r="AF14" i="75"/>
  <c r="AK13" i="75"/>
  <c r="AE13" i="75"/>
  <c r="AY13" i="75" s="1"/>
  <c r="AK12" i="75"/>
  <c r="AE12" i="75"/>
  <c r="AK11" i="75"/>
  <c r="AE11" i="75"/>
  <c r="AY11" i="75" s="1"/>
  <c r="AF10" i="75"/>
  <c r="AF9" i="75"/>
  <c r="AK8" i="75"/>
  <c r="AE8" i="75"/>
  <c r="AK7" i="75"/>
  <c r="AE7" i="75"/>
  <c r="AG6" i="75"/>
  <c r="AS6" i="75" s="1"/>
  <c r="AA6" i="75"/>
  <c r="AI5" i="75"/>
  <c r="AB5" i="75"/>
  <c r="AI4" i="75"/>
  <c r="AB4" i="75"/>
  <c r="AQ4" i="75" s="1"/>
  <c r="AN34" i="75"/>
  <c r="AN32" i="75"/>
  <c r="AN30" i="75"/>
  <c r="AN28" i="75"/>
  <c r="AO28" i="75" s="1"/>
  <c r="AN26" i="75"/>
  <c r="AN24" i="75"/>
  <c r="AN22" i="75"/>
  <c r="AN20" i="75"/>
  <c r="AN18" i="75"/>
  <c r="AN16" i="75"/>
  <c r="AN14" i="75"/>
  <c r="AN12" i="75"/>
  <c r="AO12" i="75" s="1"/>
  <c r="AN10" i="75"/>
  <c r="AN8" i="75"/>
  <c r="AN6" i="75"/>
  <c r="AN4" i="75"/>
  <c r="AO4" i="75" s="1"/>
  <c r="BT33" i="75"/>
  <c r="BT29" i="75"/>
  <c r="BT25" i="75"/>
  <c r="BV25" i="75" s="1"/>
  <c r="BT21" i="75"/>
  <c r="BV21" i="75" s="1"/>
  <c r="BT17" i="75"/>
  <c r="BT13" i="75"/>
  <c r="BT9" i="75"/>
  <c r="BV9" i="75" s="1"/>
  <c r="BT5" i="75"/>
  <c r="S15" i="75"/>
  <c r="S4" i="75"/>
  <c r="J16" i="75"/>
  <c r="AK31" i="75"/>
  <c r="AE31" i="75"/>
  <c r="AK29" i="75"/>
  <c r="AE29" i="75"/>
  <c r="AF26" i="75"/>
  <c r="AR26" i="75" s="1"/>
  <c r="AK25" i="75"/>
  <c r="AG19" i="75"/>
  <c r="AI18" i="75"/>
  <c r="AK16" i="75"/>
  <c r="AV16" i="75" s="1"/>
  <c r="AE16" i="75"/>
  <c r="AK15" i="75"/>
  <c r="AI14" i="75"/>
  <c r="AG13" i="75"/>
  <c r="AS13" i="75" s="1"/>
  <c r="AA13" i="75"/>
  <c r="AG12" i="75"/>
  <c r="AA12" i="75"/>
  <c r="AI10" i="75"/>
  <c r="AB10" i="75"/>
  <c r="AI9" i="75"/>
  <c r="AB9" i="75"/>
  <c r="AQ9" i="75" s="1"/>
  <c r="AA7" i="75"/>
  <c r="AK6" i="75"/>
  <c r="AE6" i="75"/>
  <c r="AG17" i="75"/>
  <c r="AS17" i="75" s="1"/>
  <c r="AA17" i="75"/>
  <c r="AP17" i="75" s="1"/>
  <c r="AN33" i="75"/>
  <c r="AN27" i="75"/>
  <c r="AN23" i="75"/>
  <c r="AN17" i="75"/>
  <c r="AN9" i="75"/>
  <c r="AN7" i="75"/>
  <c r="BT27" i="75"/>
  <c r="BV27" i="75" s="1"/>
  <c r="BT15" i="75"/>
  <c r="BV15" i="75" s="1"/>
  <c r="BT7" i="75"/>
  <c r="S26" i="75"/>
  <c r="S19" i="75"/>
  <c r="S31" i="75"/>
  <c r="AV4" i="75"/>
  <c r="AK33" i="75"/>
  <c r="AE33" i="75"/>
  <c r="AY33" i="75" s="1"/>
  <c r="AI32" i="75"/>
  <c r="AB32" i="75"/>
  <c r="AI31" i="75"/>
  <c r="AK30" i="75"/>
  <c r="AV30" i="75" s="1"/>
  <c r="AI29" i="75"/>
  <c r="AU29" i="75" s="1"/>
  <c r="AB29" i="75"/>
  <c r="AI28" i="75"/>
  <c r="AB28" i="75"/>
  <c r="AK27" i="75"/>
  <c r="AV27" i="75" s="1"/>
  <c r="AE27" i="75"/>
  <c r="AI24" i="75"/>
  <c r="AB24" i="75"/>
  <c r="AK23" i="75"/>
  <c r="AI22" i="75"/>
  <c r="AB22" i="75"/>
  <c r="AB20" i="75"/>
  <c r="AG18" i="75"/>
  <c r="AS18" i="75" s="1"/>
  <c r="AA18" i="75"/>
  <c r="S16" i="75"/>
  <c r="AB15" i="75"/>
  <c r="AC15" i="75" s="1"/>
  <c r="AG14" i="75"/>
  <c r="AS14" i="75" s="1"/>
  <c r="AF12" i="75"/>
  <c r="AF11" i="75"/>
  <c r="AA10" i="75"/>
  <c r="AC10" i="75" s="1"/>
  <c r="AG9" i="75"/>
  <c r="AS9" i="75" s="1"/>
  <c r="AA9" i="75"/>
  <c r="AI6" i="75"/>
  <c r="AB6" i="75"/>
  <c r="AK5" i="75"/>
  <c r="AV5" i="75" s="1"/>
  <c r="AE5" i="75"/>
  <c r="AK17" i="75"/>
  <c r="AF17" i="75"/>
  <c r="AR17" i="75" s="1"/>
  <c r="AE17" i="75"/>
  <c r="AY17" i="75" s="1"/>
  <c r="AM33" i="75"/>
  <c r="AM31" i="75"/>
  <c r="AM29" i="75"/>
  <c r="AM27" i="75"/>
  <c r="AM25" i="75"/>
  <c r="AM23" i="75"/>
  <c r="AM21" i="75"/>
  <c r="AM19" i="75"/>
  <c r="AM17" i="75"/>
  <c r="AM15" i="75"/>
  <c r="AM13" i="75"/>
  <c r="AM11" i="75"/>
  <c r="AM9" i="75"/>
  <c r="AM7" i="75"/>
  <c r="AM5" i="75"/>
  <c r="AO5" i="75" s="1"/>
  <c r="BT34" i="75"/>
  <c r="BT30" i="75"/>
  <c r="BT26" i="75"/>
  <c r="BT22" i="75"/>
  <c r="BT18" i="75"/>
  <c r="BT14" i="75"/>
  <c r="BT10" i="75"/>
  <c r="BT6" i="75"/>
  <c r="BV6" i="75" s="1"/>
  <c r="S8" i="75"/>
  <c r="S12" i="75"/>
  <c r="S6" i="75"/>
  <c r="S23" i="75"/>
  <c r="S29" i="75"/>
  <c r="S21" i="75"/>
  <c r="S28" i="75"/>
  <c r="S20" i="75"/>
  <c r="S27" i="75"/>
  <c r="AF34" i="75"/>
  <c r="AG33" i="75"/>
  <c r="AA33" i="75"/>
  <c r="AP33" i="75" s="1"/>
  <c r="AF32" i="75"/>
  <c r="AR32" i="75" s="1"/>
  <c r="AF31" i="75"/>
  <c r="AG30" i="75"/>
  <c r="AA30" i="75"/>
  <c r="AP30" i="75" s="1"/>
  <c r="AF29" i="75"/>
  <c r="AH29" i="75" s="1"/>
  <c r="AF28" i="75"/>
  <c r="AG27" i="75"/>
  <c r="AA27" i="75"/>
  <c r="AG26" i="75"/>
  <c r="AS26" i="75" s="1"/>
  <c r="AA26" i="75"/>
  <c r="AF25" i="75"/>
  <c r="AF24" i="75"/>
  <c r="AG23" i="75"/>
  <c r="AA23" i="75"/>
  <c r="AF22" i="75"/>
  <c r="AF21" i="75"/>
  <c r="AF20" i="75"/>
  <c r="AH20" i="75" s="1"/>
  <c r="AI19" i="75"/>
  <c r="AB19" i="75"/>
  <c r="AK18" i="75"/>
  <c r="AV18" i="75" s="1"/>
  <c r="AE18" i="75"/>
  <c r="AY18" i="75" s="1"/>
  <c r="AF16" i="75"/>
  <c r="AF15" i="75"/>
  <c r="AK14" i="75"/>
  <c r="AV14" i="75" s="1"/>
  <c r="AE14" i="75"/>
  <c r="S14" i="75"/>
  <c r="AI13" i="75"/>
  <c r="AB13" i="75"/>
  <c r="S13" i="75"/>
  <c r="AI12" i="75"/>
  <c r="AB12" i="75"/>
  <c r="AI11" i="75"/>
  <c r="AU11" i="75" s="1"/>
  <c r="AB11" i="75"/>
  <c r="AK10" i="75"/>
  <c r="AE10" i="75"/>
  <c r="AK9" i="75"/>
  <c r="AE9" i="75"/>
  <c r="AY9" i="75" s="1"/>
  <c r="AI8" i="75"/>
  <c r="AB8" i="75"/>
  <c r="AI7" i="75"/>
  <c r="AB7" i="75"/>
  <c r="AQ7" i="75" s="1"/>
  <c r="S7" i="75"/>
  <c r="AF6" i="75"/>
  <c r="AG5" i="75"/>
  <c r="AA5" i="75"/>
  <c r="AP5" i="75" s="1"/>
  <c r="AG4" i="75"/>
  <c r="AA4" i="75"/>
  <c r="AI17" i="75"/>
  <c r="AU17" i="75" s="1"/>
  <c r="AB17" i="75"/>
  <c r="AQ17" i="75" s="1"/>
  <c r="S17" i="75"/>
  <c r="AM34" i="75"/>
  <c r="AM32" i="75"/>
  <c r="AO32" i="75" s="1"/>
  <c r="AM30" i="75"/>
  <c r="AO30" i="75" s="1"/>
  <c r="AM28" i="75"/>
  <c r="AM26" i="75"/>
  <c r="AM24" i="75"/>
  <c r="AM22" i="75"/>
  <c r="AM20" i="75"/>
  <c r="AM18" i="75"/>
  <c r="AM16" i="75"/>
  <c r="AM14" i="75"/>
  <c r="AO14" i="75" s="1"/>
  <c r="AM12" i="75"/>
  <c r="AM10" i="75"/>
  <c r="AM8" i="75"/>
  <c r="AM6" i="75"/>
  <c r="AO6" i="75" s="1"/>
  <c r="AM4" i="75"/>
  <c r="BT32" i="75"/>
  <c r="BT28" i="75"/>
  <c r="BV28" i="75" s="1"/>
  <c r="BT24" i="75"/>
  <c r="BT20" i="75"/>
  <c r="BT16" i="75"/>
  <c r="BT12" i="75"/>
  <c r="BV12" i="75" s="1"/>
  <c r="BT8" i="75"/>
  <c r="BV8" i="75" s="1"/>
  <c r="BT4" i="75"/>
  <c r="AJ34" i="4"/>
  <c r="AJ30" i="4"/>
  <c r="AJ26" i="4"/>
  <c r="AJ22" i="4"/>
  <c r="AJ18" i="4"/>
  <c r="AJ14" i="4"/>
  <c r="AJ10" i="4"/>
  <c r="AJ6" i="4"/>
  <c r="AJ35" i="4"/>
  <c r="AJ31" i="4"/>
  <c r="AJ27" i="4"/>
  <c r="AJ23" i="4"/>
  <c r="AJ19" i="4"/>
  <c r="AJ15" i="4"/>
  <c r="AJ11" i="4"/>
  <c r="AJ7" i="4"/>
  <c r="P3" i="3"/>
  <c r="P32" i="3"/>
  <c r="P28" i="3"/>
  <c r="P24" i="3"/>
  <c r="P20" i="3"/>
  <c r="P16" i="3"/>
  <c r="P12" i="3"/>
  <c r="P8" i="3"/>
  <c r="P4" i="3"/>
  <c r="AJ32" i="4"/>
  <c r="AJ28" i="4"/>
  <c r="AJ24" i="4"/>
  <c r="AJ20" i="4"/>
  <c r="AJ16" i="4"/>
  <c r="AJ12" i="4"/>
  <c r="AJ8" i="4"/>
  <c r="AJ4" i="4"/>
  <c r="AJ3" i="4"/>
  <c r="AJ33" i="4"/>
  <c r="AJ29" i="4"/>
  <c r="AJ25" i="4"/>
  <c r="AJ21" i="4"/>
  <c r="AJ17" i="4"/>
  <c r="AJ13" i="4"/>
  <c r="AJ9" i="4"/>
  <c r="AJ5" i="4"/>
  <c r="P35" i="3"/>
  <c r="P31" i="3"/>
  <c r="P27" i="3"/>
  <c r="P23" i="3"/>
  <c r="P19" i="3"/>
  <c r="P15" i="3"/>
  <c r="P11" i="3"/>
  <c r="P7" i="3"/>
  <c r="P34" i="3"/>
  <c r="P30" i="3"/>
  <c r="P26" i="3"/>
  <c r="P22" i="3"/>
  <c r="P18" i="3"/>
  <c r="P14" i="3"/>
  <c r="P10" i="3"/>
  <c r="P6" i="3"/>
  <c r="P33" i="3"/>
  <c r="P29" i="3"/>
  <c r="P25" i="3"/>
  <c r="P21" i="3"/>
  <c r="P17" i="3"/>
  <c r="P13" i="3"/>
  <c r="P9" i="3"/>
  <c r="P5" i="3"/>
  <c r="AF34" i="3"/>
  <c r="AG34" i="3" s="1"/>
  <c r="AH34" i="3" s="1"/>
  <c r="AF30" i="3"/>
  <c r="AG30" i="3" s="1"/>
  <c r="AH30" i="3" s="1"/>
  <c r="AF26" i="3"/>
  <c r="AG26" i="3" s="1"/>
  <c r="AH26" i="3" s="1"/>
  <c r="AF22" i="3"/>
  <c r="AG22" i="3" s="1"/>
  <c r="AH22" i="3" s="1"/>
  <c r="AF18" i="3"/>
  <c r="AG18" i="3" s="1"/>
  <c r="AH18" i="3" s="1"/>
  <c r="AF14" i="3"/>
  <c r="AG14" i="3" s="1"/>
  <c r="AH14" i="3" s="1"/>
  <c r="AF10" i="3"/>
  <c r="AG10" i="3" s="1"/>
  <c r="AH10" i="3" s="1"/>
  <c r="AF6" i="3"/>
  <c r="AG6" i="3" s="1"/>
  <c r="AH6" i="3" s="1"/>
  <c r="AC7" i="5"/>
  <c r="AQ26" i="75"/>
  <c r="H3" i="4"/>
  <c r="U3" i="89" s="1"/>
  <c r="E28" i="75"/>
  <c r="AR16" i="75"/>
  <c r="S5" i="3"/>
  <c r="V5" i="3" s="1"/>
  <c r="N5" i="89" s="1"/>
  <c r="T20" i="3"/>
  <c r="U20" i="3" s="1"/>
  <c r="V20" i="3" s="1"/>
  <c r="N20" i="89" s="1"/>
  <c r="AM32" i="3"/>
  <c r="AP32" i="3" s="1"/>
  <c r="CJ19" i="86"/>
  <c r="CH9" i="86"/>
  <c r="CI9" i="86" s="1"/>
  <c r="E8" i="88" s="1"/>
  <c r="G8" i="88" s="1"/>
  <c r="AV35" i="75"/>
  <c r="H31" i="4"/>
  <c r="U31" i="89" s="1"/>
  <c r="H27" i="4"/>
  <c r="AB11" i="5" s="1"/>
  <c r="G32" i="3"/>
  <c r="H32" i="3" s="1"/>
  <c r="N29" i="5" s="1"/>
  <c r="AN8" i="3"/>
  <c r="AO8" i="3" s="1"/>
  <c r="AP8" i="3" s="1"/>
  <c r="R8" i="89" s="1"/>
  <c r="BK6" i="75"/>
  <c r="S3" i="3"/>
  <c r="V3" i="3" s="1"/>
  <c r="G19" i="3"/>
  <c r="H19" i="3" s="1"/>
  <c r="N20" i="5" s="1"/>
  <c r="G15" i="3"/>
  <c r="H15" i="3" s="1"/>
  <c r="N34" i="5" s="1"/>
  <c r="AF33" i="3"/>
  <c r="AG33" i="3" s="1"/>
  <c r="AH33" i="3" s="1"/>
  <c r="AF29" i="3"/>
  <c r="AG29" i="3" s="1"/>
  <c r="AH29" i="3" s="1"/>
  <c r="AF25" i="3"/>
  <c r="AG25" i="3" s="1"/>
  <c r="AH25" i="3" s="1"/>
  <c r="AF21" i="3"/>
  <c r="AG21" i="3" s="1"/>
  <c r="AH21" i="3" s="1"/>
  <c r="AF17" i="3"/>
  <c r="AG17" i="3" s="1"/>
  <c r="AH17" i="3" s="1"/>
  <c r="AF13" i="3"/>
  <c r="AG13" i="3" s="1"/>
  <c r="AH13" i="3" s="1"/>
  <c r="AF9" i="3"/>
  <c r="AG9" i="3" s="1"/>
  <c r="AH9" i="3" s="1"/>
  <c r="AF5" i="3"/>
  <c r="AG5" i="3" s="1"/>
  <c r="AH5" i="3" s="1"/>
  <c r="AF33" i="4"/>
  <c r="AF29" i="4"/>
  <c r="G10" i="3"/>
  <c r="H10" i="3" s="1"/>
  <c r="G6" i="3"/>
  <c r="H6" i="3" s="1"/>
  <c r="K6" i="89" s="1"/>
  <c r="CH30" i="86"/>
  <c r="CI30" i="86" s="1"/>
  <c r="AR17" i="5" s="1"/>
  <c r="CH8" i="86"/>
  <c r="CI8" i="86" s="1"/>
  <c r="E7" i="88" s="1"/>
  <c r="G7" i="88" s="1"/>
  <c r="CJ6" i="86"/>
  <c r="CJ5" i="86"/>
  <c r="CK22" i="86"/>
  <c r="AN29" i="3"/>
  <c r="AO29" i="3" s="1"/>
  <c r="AP29" i="3" s="1"/>
  <c r="R29" i="89" s="1"/>
  <c r="CH19" i="86"/>
  <c r="CI19" i="86" s="1"/>
  <c r="BK3" i="75"/>
  <c r="CJ8" i="86"/>
  <c r="AF3" i="3"/>
  <c r="AG3" i="3" s="1"/>
  <c r="AH3" i="3" s="1"/>
  <c r="AF32" i="3"/>
  <c r="AG32" i="3" s="1"/>
  <c r="AH32" i="3" s="1"/>
  <c r="AF28" i="3"/>
  <c r="AG28" i="3" s="1"/>
  <c r="AH28" i="3" s="1"/>
  <c r="AF24" i="3"/>
  <c r="AG24" i="3" s="1"/>
  <c r="AH24" i="3" s="1"/>
  <c r="AF20" i="3"/>
  <c r="AG20" i="3" s="1"/>
  <c r="AH20" i="3" s="1"/>
  <c r="AF16" i="3"/>
  <c r="AG16" i="3" s="1"/>
  <c r="AH16" i="3" s="1"/>
  <c r="AF12" i="3"/>
  <c r="AG12" i="3" s="1"/>
  <c r="AH12" i="3" s="1"/>
  <c r="AF8" i="3"/>
  <c r="AG8" i="3" s="1"/>
  <c r="AH8" i="3" s="1"/>
  <c r="AF4" i="3"/>
  <c r="AG4" i="3" s="1"/>
  <c r="AH4" i="3" s="1"/>
  <c r="BK17" i="75"/>
  <c r="AF34" i="4"/>
  <c r="T29" i="3"/>
  <c r="U29" i="3" s="1"/>
  <c r="V29" i="3" s="1"/>
  <c r="R17" i="5" s="1"/>
  <c r="AM33" i="3"/>
  <c r="AP33" i="3" s="1"/>
  <c r="R33" i="89" s="1"/>
  <c r="J35" i="75"/>
  <c r="E24" i="75"/>
  <c r="E35" i="4"/>
  <c r="T35" i="89" s="1"/>
  <c r="T17" i="3"/>
  <c r="U17" i="3" s="1"/>
  <c r="V17" i="3" s="1"/>
  <c r="N17" i="89" s="1"/>
  <c r="AM5" i="3"/>
  <c r="AP5" i="3" s="1"/>
  <c r="V7" i="5" s="1"/>
  <c r="AS3" i="75"/>
  <c r="AF3" i="4"/>
  <c r="AV6" i="75"/>
  <c r="Z35" i="3"/>
  <c r="O35" i="89" s="1"/>
  <c r="AF4" i="4"/>
  <c r="L28" i="3"/>
  <c r="L28" i="89" s="1"/>
  <c r="AN10" i="3"/>
  <c r="AO10" i="3" s="1"/>
  <c r="AP10" i="3" s="1"/>
  <c r="R10" i="89" s="1"/>
  <c r="H34" i="4"/>
  <c r="U34" i="89" s="1"/>
  <c r="AF32" i="4"/>
  <c r="AF12" i="4"/>
  <c r="AF8" i="4"/>
  <c r="AU13" i="3"/>
  <c r="AV13" i="3" s="1"/>
  <c r="W31" i="5" s="1"/>
  <c r="L13" i="3"/>
  <c r="L13" i="89" s="1"/>
  <c r="AU9" i="3"/>
  <c r="AV9" i="3" s="1"/>
  <c r="S9" i="89" s="1"/>
  <c r="AN14" i="3"/>
  <c r="AO14" i="3" s="1"/>
  <c r="AP14" i="3" s="1"/>
  <c r="AN30" i="3"/>
  <c r="AO30" i="3" s="1"/>
  <c r="AP30" i="3" s="1"/>
  <c r="R30" i="89" s="1"/>
  <c r="AP35" i="75"/>
  <c r="AR25" i="75"/>
  <c r="AR24" i="75"/>
  <c r="J11" i="75"/>
  <c r="E3" i="4"/>
  <c r="T3" i="89" s="1"/>
  <c r="E32" i="4"/>
  <c r="AA29" i="5" s="1"/>
  <c r="E28" i="4"/>
  <c r="T28" i="89" s="1"/>
  <c r="E24" i="4"/>
  <c r="AA5" i="5" s="1"/>
  <c r="E20" i="4"/>
  <c r="T20" i="89" s="1"/>
  <c r="E16" i="4"/>
  <c r="T16" i="89" s="1"/>
  <c r="E12" i="4"/>
  <c r="AA30" i="5" s="1"/>
  <c r="E8" i="4"/>
  <c r="T8" i="89" s="1"/>
  <c r="E4" i="4"/>
  <c r="T4" i="89" s="1"/>
  <c r="H28" i="4"/>
  <c r="U28" i="89" s="1"/>
  <c r="H4" i="4"/>
  <c r="AB6" i="5" s="1"/>
  <c r="AO35" i="4"/>
  <c r="AQ35" i="4" s="1"/>
  <c r="AF28" i="4"/>
  <c r="AF24" i="4"/>
  <c r="AF16" i="4"/>
  <c r="H14" i="4"/>
  <c r="AB32" i="5" s="1"/>
  <c r="AS34" i="75"/>
  <c r="S18" i="3"/>
  <c r="V18" i="3" s="1"/>
  <c r="R18" i="5" s="1"/>
  <c r="AM34" i="3"/>
  <c r="AP34" i="3" s="1"/>
  <c r="AU12" i="3"/>
  <c r="AV12" i="3" s="1"/>
  <c r="W30" i="5" s="1"/>
  <c r="AU4" i="3"/>
  <c r="AV4" i="3" s="1"/>
  <c r="AC9" i="75"/>
  <c r="AK3" i="3"/>
  <c r="Q3" i="89" s="1"/>
  <c r="AK4" i="3"/>
  <c r="Q4" i="89" s="1"/>
  <c r="AT4" i="4"/>
  <c r="AN20" i="3"/>
  <c r="AO20" i="3" s="1"/>
  <c r="AP20" i="3" s="1"/>
  <c r="R20" i="89" s="1"/>
  <c r="AU13" i="75"/>
  <c r="AF35" i="4"/>
  <c r="AU15" i="3"/>
  <c r="AV15" i="3" s="1"/>
  <c r="AS8" i="75"/>
  <c r="H15" i="4"/>
  <c r="U15" i="89" s="1"/>
  <c r="H11" i="4"/>
  <c r="AB24" i="5" s="1"/>
  <c r="BR29" i="75"/>
  <c r="G7" i="3"/>
  <c r="H7" i="3" s="1"/>
  <c r="K7" i="89" s="1"/>
  <c r="S4" i="3"/>
  <c r="V4" i="3" s="1"/>
  <c r="R6" i="5" s="1"/>
  <c r="E18" i="75"/>
  <c r="AU27" i="3"/>
  <c r="AV27" i="3" s="1"/>
  <c r="S27" i="89" s="1"/>
  <c r="AU23" i="3"/>
  <c r="AV23" i="3" s="1"/>
  <c r="S23" i="89" s="1"/>
  <c r="AR30" i="75"/>
  <c r="AU18" i="75"/>
  <c r="T24" i="3"/>
  <c r="U24" i="3" s="1"/>
  <c r="V24" i="3" s="1"/>
  <c r="R5" i="5" s="1"/>
  <c r="T16" i="3"/>
  <c r="U16" i="3" s="1"/>
  <c r="V16" i="3" s="1"/>
  <c r="R8" i="5" s="1"/>
  <c r="AM24" i="3"/>
  <c r="AP24" i="3" s="1"/>
  <c r="E23" i="75"/>
  <c r="AU21" i="75"/>
  <c r="AU20" i="75"/>
  <c r="AU16" i="75"/>
  <c r="AR12" i="75"/>
  <c r="AR8" i="75"/>
  <c r="E10" i="4"/>
  <c r="T10" i="89" s="1"/>
  <c r="S28" i="3"/>
  <c r="V28" i="3" s="1"/>
  <c r="AN28" i="3"/>
  <c r="AO28" i="3" s="1"/>
  <c r="AP28" i="3" s="1"/>
  <c r="R28" i="89" s="1"/>
  <c r="H32" i="4"/>
  <c r="U32" i="89" s="1"/>
  <c r="H24" i="4"/>
  <c r="AB5" i="5" s="1"/>
  <c r="H20" i="4"/>
  <c r="AB23" i="5" s="1"/>
  <c r="H16" i="4"/>
  <c r="U16" i="89" s="1"/>
  <c r="H12" i="4"/>
  <c r="AB30" i="5" s="1"/>
  <c r="H8" i="4"/>
  <c r="U8" i="89" s="1"/>
  <c r="AU30" i="3"/>
  <c r="AV30" i="3" s="1"/>
  <c r="AU26" i="3"/>
  <c r="AV26" i="3" s="1"/>
  <c r="S26" i="89" s="1"/>
  <c r="Z21" i="3"/>
  <c r="O21" i="89" s="1"/>
  <c r="Z17" i="3"/>
  <c r="O17" i="89" s="1"/>
  <c r="AS28" i="75"/>
  <c r="AS24" i="75"/>
  <c r="AU23" i="75"/>
  <c r="BR34" i="75"/>
  <c r="BR30" i="75"/>
  <c r="BR22" i="75"/>
  <c r="BR10" i="75"/>
  <c r="AK31" i="3"/>
  <c r="U28" i="5" s="1"/>
  <c r="AK27" i="3"/>
  <c r="U11" i="5" s="1"/>
  <c r="AK23" i="3"/>
  <c r="U27" i="5" s="1"/>
  <c r="AK19" i="3"/>
  <c r="Q19" i="89" s="1"/>
  <c r="AK15" i="3"/>
  <c r="Q15" i="89" s="1"/>
  <c r="AQ6" i="75"/>
  <c r="E15" i="4"/>
  <c r="T15" i="89" s="1"/>
  <c r="E11" i="4"/>
  <c r="AA24" i="5" s="1"/>
  <c r="AY7" i="75"/>
  <c r="AF31" i="4"/>
  <c r="AF27" i="4"/>
  <c r="T19" i="4"/>
  <c r="AF20" i="5" s="1"/>
  <c r="J5" i="75"/>
  <c r="G16" i="3"/>
  <c r="H16" i="3" s="1"/>
  <c r="K16" i="89" s="1"/>
  <c r="AK25" i="3"/>
  <c r="U9" i="5" s="1"/>
  <c r="AK21" i="3"/>
  <c r="Q21" i="89" s="1"/>
  <c r="AF23" i="4"/>
  <c r="H21" i="4"/>
  <c r="AB25" i="5" s="1"/>
  <c r="AF19" i="4"/>
  <c r="H17" i="4"/>
  <c r="AB13" i="5" s="1"/>
  <c r="AF15" i="4"/>
  <c r="AF11" i="4"/>
  <c r="AF7" i="4"/>
  <c r="E31" i="4"/>
  <c r="AA28" i="5" s="1"/>
  <c r="E27" i="4"/>
  <c r="AA11" i="5" s="1"/>
  <c r="E23" i="4"/>
  <c r="T23" i="89" s="1"/>
  <c r="E19" i="4"/>
  <c r="T19" i="89" s="1"/>
  <c r="E7" i="4"/>
  <c r="T7" i="89" s="1"/>
  <c r="G31" i="3"/>
  <c r="H31" i="3" s="1"/>
  <c r="G29" i="3"/>
  <c r="H29" i="3" s="1"/>
  <c r="AU24" i="3"/>
  <c r="AV24" i="3" s="1"/>
  <c r="W5" i="5" s="1"/>
  <c r="AU20" i="3"/>
  <c r="AV20" i="3" s="1"/>
  <c r="AU16" i="3"/>
  <c r="AV16" i="3" s="1"/>
  <c r="S16" i="89" s="1"/>
  <c r="J25" i="75"/>
  <c r="J14" i="75"/>
  <c r="E13" i="75"/>
  <c r="BR20" i="75"/>
  <c r="BV20" i="75"/>
  <c r="T15" i="3"/>
  <c r="U15" i="3" s="1"/>
  <c r="V15" i="3" s="1"/>
  <c r="N15" i="89" s="1"/>
  <c r="AM4" i="3"/>
  <c r="AP4" i="3" s="1"/>
  <c r="V6" i="5" s="1"/>
  <c r="AM16" i="3"/>
  <c r="AP16" i="3" s="1"/>
  <c r="AN11" i="3"/>
  <c r="AO11" i="3" s="1"/>
  <c r="AP11" i="3" s="1"/>
  <c r="L27" i="3"/>
  <c r="O11" i="5" s="1"/>
  <c r="L15" i="3"/>
  <c r="L15" i="89" s="1"/>
  <c r="L11" i="3"/>
  <c r="O24" i="5" s="1"/>
  <c r="BN31" i="75"/>
  <c r="AM15" i="3"/>
  <c r="AP15" i="3" s="1"/>
  <c r="R15" i="89" s="1"/>
  <c r="G8" i="3"/>
  <c r="H8" i="3" s="1"/>
  <c r="S25" i="3"/>
  <c r="T25" i="3"/>
  <c r="U25" i="3" s="1"/>
  <c r="AN21" i="3"/>
  <c r="AO21" i="3" s="1"/>
  <c r="AM21" i="3"/>
  <c r="Z11" i="3"/>
  <c r="AU8" i="3"/>
  <c r="AV8" i="3" s="1"/>
  <c r="L8" i="3"/>
  <c r="L8" i="89" s="1"/>
  <c r="Z7" i="3"/>
  <c r="O7" i="89" s="1"/>
  <c r="E14" i="4"/>
  <c r="T14" i="89" s="1"/>
  <c r="BK4" i="75"/>
  <c r="H35" i="4"/>
  <c r="T7" i="3"/>
  <c r="U7" i="3" s="1"/>
  <c r="V7" i="3" s="1"/>
  <c r="AP34" i="75"/>
  <c r="AP7" i="75"/>
  <c r="J19" i="75"/>
  <c r="AU25" i="3"/>
  <c r="AV25" i="3" s="1"/>
  <c r="W9" i="5" s="1"/>
  <c r="L17" i="3"/>
  <c r="L17" i="89" s="1"/>
  <c r="S14" i="3"/>
  <c r="T14" i="3"/>
  <c r="U14" i="3" s="1"/>
  <c r="T10" i="3"/>
  <c r="U10" i="3" s="1"/>
  <c r="S10" i="3"/>
  <c r="L5" i="3"/>
  <c r="O7" i="5" s="1"/>
  <c r="J34" i="75"/>
  <c r="AH10" i="75"/>
  <c r="E4" i="75"/>
  <c r="P3" i="75"/>
  <c r="P12" i="75"/>
  <c r="P4" i="75"/>
  <c r="AC16" i="5"/>
  <c r="M34" i="4"/>
  <c r="O34" i="4" s="1"/>
  <c r="W34" i="89" s="1"/>
  <c r="E21" i="75"/>
  <c r="E27" i="75"/>
  <c r="AY3" i="75"/>
  <c r="L3" i="3"/>
  <c r="O4" i="5" s="1"/>
  <c r="J3" i="75"/>
  <c r="H23" i="4"/>
  <c r="H19" i="4"/>
  <c r="U19" i="89" s="1"/>
  <c r="AF17" i="4"/>
  <c r="AF9" i="4"/>
  <c r="T6" i="4"/>
  <c r="X6" i="89" s="1"/>
  <c r="AU35" i="3"/>
  <c r="AV35" i="3" s="1"/>
  <c r="W36" i="5" s="1"/>
  <c r="L35" i="3"/>
  <c r="L35" i="89" s="1"/>
  <c r="L7" i="3"/>
  <c r="L7" i="89" s="1"/>
  <c r="E5" i="4"/>
  <c r="T5" i="89" s="1"/>
  <c r="P35" i="75"/>
  <c r="P33" i="75"/>
  <c r="P31" i="75"/>
  <c r="P29" i="75"/>
  <c r="P27" i="75"/>
  <c r="P25" i="75"/>
  <c r="P23" i="75"/>
  <c r="P21" i="75"/>
  <c r="P19" i="75"/>
  <c r="P17" i="75"/>
  <c r="P15" i="75"/>
  <c r="P13" i="75"/>
  <c r="P11" i="75"/>
  <c r="P9" i="75"/>
  <c r="P7" i="75"/>
  <c r="AK34" i="3"/>
  <c r="Q34" i="89" s="1"/>
  <c r="AT35" i="4"/>
  <c r="AT31" i="4"/>
  <c r="AT27" i="4"/>
  <c r="AT23" i="4"/>
  <c r="AT11" i="4"/>
  <c r="AT7" i="4"/>
  <c r="AT13" i="4"/>
  <c r="AO34" i="4"/>
  <c r="AQ34" i="4" s="1"/>
  <c r="AO30" i="4"/>
  <c r="AQ30" i="4" s="1"/>
  <c r="AO26" i="4"/>
  <c r="AQ26" i="4" s="1"/>
  <c r="AO22" i="4"/>
  <c r="AQ22" i="4" s="1"/>
  <c r="AO18" i="4"/>
  <c r="AQ18" i="4" s="1"/>
  <c r="AO14" i="4"/>
  <c r="AQ14" i="4" s="1"/>
  <c r="AO10" i="4"/>
  <c r="AQ10" i="4" s="1"/>
  <c r="AO6" i="4"/>
  <c r="AQ6" i="4" s="1"/>
  <c r="AO3" i="4"/>
  <c r="AQ3" i="4" s="1"/>
  <c r="AO32" i="4"/>
  <c r="AQ32" i="4" s="1"/>
  <c r="AO28" i="4"/>
  <c r="AQ28" i="4" s="1"/>
  <c r="AO24" i="4"/>
  <c r="AQ24" i="4" s="1"/>
  <c r="AO20" i="4"/>
  <c r="AQ20" i="4" s="1"/>
  <c r="AO16" i="4"/>
  <c r="AQ16" i="4" s="1"/>
  <c r="AO12" i="4"/>
  <c r="AQ12" i="4" s="1"/>
  <c r="AO8" i="4"/>
  <c r="AQ8" i="4" s="1"/>
  <c r="AO4" i="4"/>
  <c r="AQ4" i="4" s="1"/>
  <c r="BR3" i="75"/>
  <c r="L6" i="3"/>
  <c r="Z34" i="3"/>
  <c r="S35" i="5" s="1"/>
  <c r="AF35" i="3"/>
  <c r="AG35" i="3" s="1"/>
  <c r="AH35" i="3" s="1"/>
  <c r="AF31" i="3"/>
  <c r="AG31" i="3" s="1"/>
  <c r="AH31" i="3" s="1"/>
  <c r="AF27" i="3"/>
  <c r="AG27" i="3" s="1"/>
  <c r="AH27" i="3" s="1"/>
  <c r="AF23" i="3"/>
  <c r="AG23" i="3" s="1"/>
  <c r="AH23" i="3" s="1"/>
  <c r="AF19" i="3"/>
  <c r="AG19" i="3" s="1"/>
  <c r="AH19" i="3" s="1"/>
  <c r="AF15" i="3"/>
  <c r="AG15" i="3" s="1"/>
  <c r="AH15" i="3" s="1"/>
  <c r="AF11" i="3"/>
  <c r="AG11" i="3" s="1"/>
  <c r="AH11" i="3" s="1"/>
  <c r="AF7" i="3"/>
  <c r="AG7" i="3" s="1"/>
  <c r="AH7" i="3" s="1"/>
  <c r="P7" i="89" s="1"/>
  <c r="BK34" i="75"/>
  <c r="BN35" i="75"/>
  <c r="AC4" i="5"/>
  <c r="V3" i="89"/>
  <c r="AU17" i="3"/>
  <c r="AV17" i="3" s="1"/>
  <c r="AU5" i="3"/>
  <c r="AV5" i="3" s="1"/>
  <c r="S5" i="89" s="1"/>
  <c r="P20" i="75"/>
  <c r="T30" i="3"/>
  <c r="U30" i="3" s="1"/>
  <c r="S30" i="3"/>
  <c r="AN18" i="3"/>
  <c r="AO18" i="3" s="1"/>
  <c r="AP18" i="3" s="1"/>
  <c r="R18" i="89" s="1"/>
  <c r="AM22" i="3"/>
  <c r="AP22" i="3" s="1"/>
  <c r="L34" i="3"/>
  <c r="O35" i="5" s="1"/>
  <c r="L33" i="3"/>
  <c r="L33" i="89" s="1"/>
  <c r="AU29" i="3"/>
  <c r="AV29" i="3" s="1"/>
  <c r="S29" i="89" s="1"/>
  <c r="L29" i="3"/>
  <c r="L29" i="89" s="1"/>
  <c r="L26" i="3"/>
  <c r="L26" i="89" s="1"/>
  <c r="L25" i="3"/>
  <c r="O9" i="5" s="1"/>
  <c r="L22" i="3"/>
  <c r="L22" i="89" s="1"/>
  <c r="AU21" i="3"/>
  <c r="AV21" i="3" s="1"/>
  <c r="L21" i="3"/>
  <c r="L18" i="3"/>
  <c r="L18" i="89" s="1"/>
  <c r="Z5" i="3"/>
  <c r="O5" i="89" s="1"/>
  <c r="T6" i="3"/>
  <c r="U6" i="3" s="1"/>
  <c r="V6" i="3" s="1"/>
  <c r="N6" i="89" s="1"/>
  <c r="AM31" i="3"/>
  <c r="AP31" i="3" s="1"/>
  <c r="V28" i="5" s="1"/>
  <c r="S8" i="3"/>
  <c r="T8" i="3"/>
  <c r="U8" i="3" s="1"/>
  <c r="AU6" i="3"/>
  <c r="AV6" i="3" s="1"/>
  <c r="BR35" i="75"/>
  <c r="BR19" i="75"/>
  <c r="V34" i="89"/>
  <c r="AC35" i="5"/>
  <c r="AN26" i="3"/>
  <c r="AO26" i="3" s="1"/>
  <c r="AM26" i="3"/>
  <c r="S22" i="3"/>
  <c r="V22" i="3" s="1"/>
  <c r="H29" i="4"/>
  <c r="U29" i="89" s="1"/>
  <c r="T20" i="4"/>
  <c r="X20" i="89" s="1"/>
  <c r="AF14" i="4"/>
  <c r="AF10" i="4"/>
  <c r="AN9" i="3"/>
  <c r="AO9" i="3" s="1"/>
  <c r="AM9" i="3"/>
  <c r="E13" i="4"/>
  <c r="T13" i="89" s="1"/>
  <c r="E9" i="4"/>
  <c r="G35" i="3"/>
  <c r="H35" i="3" s="1"/>
  <c r="BB4" i="75"/>
  <c r="T34" i="4"/>
  <c r="AF35" i="5" s="1"/>
  <c r="AF30" i="4"/>
  <c r="AF26" i="4"/>
  <c r="T16" i="4"/>
  <c r="X16" i="89" s="1"/>
  <c r="T15" i="4"/>
  <c r="X15" i="89" s="1"/>
  <c r="AP28" i="75"/>
  <c r="E34" i="4"/>
  <c r="T34" i="89" s="1"/>
  <c r="AO7" i="75"/>
  <c r="P5" i="75"/>
  <c r="G3" i="3"/>
  <c r="H3" i="3" s="1"/>
  <c r="G26" i="3"/>
  <c r="H26" i="3" s="1"/>
  <c r="K26" i="89" s="1"/>
  <c r="G22" i="3"/>
  <c r="H22" i="3" s="1"/>
  <c r="G18" i="3"/>
  <c r="H18" i="3" s="1"/>
  <c r="M25" i="4"/>
  <c r="O25" i="4" s="1"/>
  <c r="W25" i="89" s="1"/>
  <c r="M30" i="4"/>
  <c r="O30" i="4" s="1"/>
  <c r="W30" i="89" s="1"/>
  <c r="AA34" i="4"/>
  <c r="AA32" i="4"/>
  <c r="AA30" i="4"/>
  <c r="AA28" i="4"/>
  <c r="AA26" i="4"/>
  <c r="AA24" i="4"/>
  <c r="AA22" i="4"/>
  <c r="AA20" i="4"/>
  <c r="AA18" i="4"/>
  <c r="AA16" i="4"/>
  <c r="AA14" i="4"/>
  <c r="AA12" i="4"/>
  <c r="AA10" i="4"/>
  <c r="AA8" i="4"/>
  <c r="AA6" i="4"/>
  <c r="AA4" i="4"/>
  <c r="AT34" i="4"/>
  <c r="AT30" i="4"/>
  <c r="AT6" i="4"/>
  <c r="G17" i="3"/>
  <c r="H17" i="3" s="1"/>
  <c r="AF22" i="4"/>
  <c r="AF18" i="4"/>
  <c r="H9" i="4"/>
  <c r="AF6" i="4"/>
  <c r="AU28" i="3"/>
  <c r="AV28" i="3" s="1"/>
  <c r="S28" i="89" s="1"/>
  <c r="AU10" i="3"/>
  <c r="AV10" i="3" s="1"/>
  <c r="E33" i="4"/>
  <c r="E29" i="4"/>
  <c r="T29" i="89" s="1"/>
  <c r="E25" i="4"/>
  <c r="AA9" i="5" s="1"/>
  <c r="E21" i="4"/>
  <c r="AA25" i="5" s="1"/>
  <c r="E17" i="4"/>
  <c r="E6" i="4"/>
  <c r="BR24" i="75"/>
  <c r="BR12" i="75"/>
  <c r="BR8" i="75"/>
  <c r="BR4" i="75"/>
  <c r="G21" i="3"/>
  <c r="H21" i="3" s="1"/>
  <c r="AK32" i="3"/>
  <c r="AK28" i="3"/>
  <c r="U12" i="5" s="1"/>
  <c r="AK24" i="3"/>
  <c r="U5" i="5" s="1"/>
  <c r="AK20" i="3"/>
  <c r="U23" i="5" s="1"/>
  <c r="AK16" i="3"/>
  <c r="U8" i="5" s="1"/>
  <c r="AK12" i="3"/>
  <c r="Q12" i="89" s="1"/>
  <c r="AK8" i="3"/>
  <c r="U16" i="5" s="1"/>
  <c r="AK18" i="3"/>
  <c r="U18" i="5" s="1"/>
  <c r="AK14" i="3"/>
  <c r="U32" i="5" s="1"/>
  <c r="AK10" i="3"/>
  <c r="Q10" i="89" s="1"/>
  <c r="AK6" i="3"/>
  <c r="U14" i="5" s="1"/>
  <c r="M3" i="4"/>
  <c r="O3" i="4" s="1"/>
  <c r="AD4" i="5" s="1"/>
  <c r="M32" i="4"/>
  <c r="O32" i="4" s="1"/>
  <c r="M28" i="4"/>
  <c r="O28" i="4" s="1"/>
  <c r="M24" i="4"/>
  <c r="O24" i="4" s="1"/>
  <c r="M20" i="4"/>
  <c r="O20" i="4" s="1"/>
  <c r="M16" i="4"/>
  <c r="O16" i="4" s="1"/>
  <c r="W16" i="89" s="1"/>
  <c r="M12" i="4"/>
  <c r="O12" i="4" s="1"/>
  <c r="AD30" i="5" s="1"/>
  <c r="M8" i="4"/>
  <c r="O8" i="4" s="1"/>
  <c r="M4" i="4"/>
  <c r="O4" i="4" s="1"/>
  <c r="W4" i="89" s="1"/>
  <c r="AA35" i="4"/>
  <c r="AA33" i="4"/>
  <c r="AA31" i="4"/>
  <c r="AA29" i="4"/>
  <c r="AA27" i="4"/>
  <c r="AA25" i="4"/>
  <c r="AA23" i="4"/>
  <c r="AA21" i="4"/>
  <c r="AA19" i="4"/>
  <c r="AA17" i="4"/>
  <c r="AA15" i="4"/>
  <c r="AA13" i="4"/>
  <c r="G23" i="3"/>
  <c r="H23" i="3" s="1"/>
  <c r="M35" i="4"/>
  <c r="O35" i="4" s="1"/>
  <c r="L10" i="3"/>
  <c r="L10" i="89" s="1"/>
  <c r="L9" i="3"/>
  <c r="O19" i="5" s="1"/>
  <c r="H22" i="4"/>
  <c r="AB26" i="5" s="1"/>
  <c r="AC29" i="5"/>
  <c r="V32" i="89"/>
  <c r="E34" i="75"/>
  <c r="T19" i="3"/>
  <c r="U19" i="3" s="1"/>
  <c r="V19" i="3" s="1"/>
  <c r="N19" i="89" s="1"/>
  <c r="T9" i="3"/>
  <c r="U9" i="3" s="1"/>
  <c r="V9" i="3" s="1"/>
  <c r="T27" i="3"/>
  <c r="U27" i="3" s="1"/>
  <c r="V27" i="3" s="1"/>
  <c r="T13" i="3"/>
  <c r="U13" i="3" s="1"/>
  <c r="V13" i="3" s="1"/>
  <c r="R31" i="5" s="1"/>
  <c r="T31" i="3"/>
  <c r="U31" i="3" s="1"/>
  <c r="V31" i="3" s="1"/>
  <c r="AP3" i="75"/>
  <c r="AP10" i="75"/>
  <c r="AU3" i="3"/>
  <c r="AV3" i="3" s="1"/>
  <c r="W4" i="5" s="1"/>
  <c r="T30" i="4"/>
  <c r="AF21" i="5" s="1"/>
  <c r="T29" i="4"/>
  <c r="X29" i="89" s="1"/>
  <c r="AF25" i="4"/>
  <c r="AF13" i="4"/>
  <c r="AF5" i="4"/>
  <c r="L31" i="3"/>
  <c r="O28" i="5" s="1"/>
  <c r="Z26" i="3"/>
  <c r="O26" i="89" s="1"/>
  <c r="AU22" i="3"/>
  <c r="AV22" i="3" s="1"/>
  <c r="S22" i="89" s="1"/>
  <c r="AU19" i="3"/>
  <c r="AV19" i="3" s="1"/>
  <c r="W20" i="5" s="1"/>
  <c r="AU18" i="3"/>
  <c r="AV18" i="3" s="1"/>
  <c r="S18" i="89" s="1"/>
  <c r="AH28" i="75"/>
  <c r="J23" i="75"/>
  <c r="J21" i="75"/>
  <c r="AP15" i="75"/>
  <c r="BV30" i="75"/>
  <c r="AT33" i="4"/>
  <c r="AT21" i="4"/>
  <c r="AT5" i="4"/>
  <c r="G13" i="3"/>
  <c r="H13" i="3" s="1"/>
  <c r="AM23" i="3"/>
  <c r="AP23" i="3" s="1"/>
  <c r="J33" i="75"/>
  <c r="T35" i="4"/>
  <c r="AF36" i="5" s="1"/>
  <c r="T4" i="4"/>
  <c r="AF6" i="5" s="1"/>
  <c r="AC23" i="5"/>
  <c r="V20" i="89"/>
  <c r="T23" i="3"/>
  <c r="U23" i="3" s="1"/>
  <c r="V23" i="3" s="1"/>
  <c r="R27" i="5" s="1"/>
  <c r="AM13" i="3"/>
  <c r="AP13" i="3" s="1"/>
  <c r="T3" i="4"/>
  <c r="X3" i="89" s="1"/>
  <c r="T33" i="4"/>
  <c r="AF33" i="5" s="1"/>
  <c r="T32" i="4"/>
  <c r="X32" i="89" s="1"/>
  <c r="AF21" i="4"/>
  <c r="AU34" i="3"/>
  <c r="AV34" i="3" s="1"/>
  <c r="W35" i="5" s="1"/>
  <c r="AU33" i="3"/>
  <c r="AV33" i="3" s="1"/>
  <c r="S33" i="89" s="1"/>
  <c r="Z32" i="3"/>
  <c r="O32" i="89" s="1"/>
  <c r="Z31" i="3"/>
  <c r="O31" i="89" s="1"/>
  <c r="AU14" i="3"/>
  <c r="AV14" i="3" s="1"/>
  <c r="S14" i="89" s="1"/>
  <c r="Z14" i="3"/>
  <c r="O14" i="89" s="1"/>
  <c r="L14" i="3"/>
  <c r="Z13" i="3"/>
  <c r="S31" i="5" s="1"/>
  <c r="AU11" i="3"/>
  <c r="AV11" i="3" s="1"/>
  <c r="S11" i="89" s="1"/>
  <c r="AQ35" i="75"/>
  <c r="E14" i="75"/>
  <c r="V22" i="89"/>
  <c r="AC26" i="5"/>
  <c r="P34" i="75"/>
  <c r="P32" i="75"/>
  <c r="P30" i="75"/>
  <c r="P28" i="75"/>
  <c r="P26" i="75"/>
  <c r="P24" i="75"/>
  <c r="P22" i="75"/>
  <c r="P18" i="75"/>
  <c r="P16" i="75"/>
  <c r="P14" i="75"/>
  <c r="P10" i="75"/>
  <c r="P8" i="75"/>
  <c r="P6" i="75"/>
  <c r="BV22" i="75"/>
  <c r="AA11" i="4"/>
  <c r="AA9" i="4"/>
  <c r="AA7" i="4"/>
  <c r="AA5" i="4"/>
  <c r="AT26" i="4"/>
  <c r="AT22" i="4"/>
  <c r="AT32" i="4"/>
  <c r="AT28" i="4"/>
  <c r="AO33" i="4"/>
  <c r="AQ33" i="4" s="1"/>
  <c r="AO29" i="4"/>
  <c r="AQ29" i="4" s="1"/>
  <c r="AO25" i="4"/>
  <c r="AQ25" i="4" s="1"/>
  <c r="AO21" i="4"/>
  <c r="AQ21" i="4" s="1"/>
  <c r="AO17" i="4"/>
  <c r="AQ17" i="4" s="1"/>
  <c r="AO13" i="4"/>
  <c r="AQ13" i="4" s="1"/>
  <c r="AO9" i="4"/>
  <c r="AQ9" i="4" s="1"/>
  <c r="AO5" i="4"/>
  <c r="AQ5" i="4" s="1"/>
  <c r="AO31" i="4"/>
  <c r="AQ31" i="4" s="1"/>
  <c r="AO27" i="4"/>
  <c r="AQ27" i="4" s="1"/>
  <c r="AO23" i="4"/>
  <c r="AQ23" i="4" s="1"/>
  <c r="AO19" i="4"/>
  <c r="AQ19" i="4" s="1"/>
  <c r="AO15" i="4"/>
  <c r="AQ15" i="4" s="1"/>
  <c r="AO11" i="4"/>
  <c r="AQ11" i="4" s="1"/>
  <c r="AO7" i="4"/>
  <c r="AQ7" i="4" s="1"/>
  <c r="BN3" i="75"/>
  <c r="BN34" i="75"/>
  <c r="BN32" i="75"/>
  <c r="BN30" i="75"/>
  <c r="BN28" i="75"/>
  <c r="BN26" i="75"/>
  <c r="BN24" i="75"/>
  <c r="BN22" i="75"/>
  <c r="BN20" i="75"/>
  <c r="BN18" i="75"/>
  <c r="BN16" i="75"/>
  <c r="BN14" i="75"/>
  <c r="BN12" i="75"/>
  <c r="BN10" i="75"/>
  <c r="BN8" i="75"/>
  <c r="BN6" i="75"/>
  <c r="BN4" i="75"/>
  <c r="BK32" i="75"/>
  <c r="BK28" i="75"/>
  <c r="BK24" i="75"/>
  <c r="BK20" i="75"/>
  <c r="BK16" i="75"/>
  <c r="BK12" i="75"/>
  <c r="BK8" i="75"/>
  <c r="G33" i="3"/>
  <c r="H33" i="3" s="1"/>
  <c r="BR33" i="75"/>
  <c r="BR13" i="75"/>
  <c r="BV14" i="75"/>
  <c r="BV7" i="75"/>
  <c r="G34" i="3"/>
  <c r="H34" i="3" s="1"/>
  <c r="G27" i="3"/>
  <c r="H27" i="3" s="1"/>
  <c r="G4" i="3"/>
  <c r="H4" i="3" s="1"/>
  <c r="AT25" i="4"/>
  <c r="AT18" i="4"/>
  <c r="AT14" i="4"/>
  <c r="AT10" i="4"/>
  <c r="G9" i="3"/>
  <c r="H9" i="3" s="1"/>
  <c r="BR31" i="75"/>
  <c r="BR27" i="75"/>
  <c r="BR23" i="75"/>
  <c r="BR15" i="75"/>
  <c r="BR11" i="75"/>
  <c r="BR7" i="75"/>
  <c r="G30" i="3"/>
  <c r="H30" i="3" s="1"/>
  <c r="L32" i="3"/>
  <c r="L16" i="3"/>
  <c r="L12" i="3"/>
  <c r="O30" i="5" s="1"/>
  <c r="AK35" i="3"/>
  <c r="U36" i="5" s="1"/>
  <c r="M26" i="4"/>
  <c r="O26" i="4" s="1"/>
  <c r="AD10" i="5" s="1"/>
  <c r="M22" i="4"/>
  <c r="O22" i="4" s="1"/>
  <c r="AD26" i="5" s="1"/>
  <c r="M18" i="4"/>
  <c r="O18" i="4" s="1"/>
  <c r="W18" i="89" s="1"/>
  <c r="M14" i="4"/>
  <c r="O14" i="4" s="1"/>
  <c r="W14" i="89" s="1"/>
  <c r="M10" i="4"/>
  <c r="O10" i="4" s="1"/>
  <c r="W10" i="89" s="1"/>
  <c r="M6" i="4"/>
  <c r="O6" i="4" s="1"/>
  <c r="AD14" i="5" s="1"/>
  <c r="M19" i="4"/>
  <c r="O19" i="4" s="1"/>
  <c r="AD20" i="5" s="1"/>
  <c r="AT17" i="4"/>
  <c r="BK33" i="75"/>
  <c r="BK29" i="75"/>
  <c r="BK25" i="75"/>
  <c r="BK13" i="75"/>
  <c r="BK9" i="75"/>
  <c r="BN29" i="75"/>
  <c r="BN15" i="75"/>
  <c r="BN13" i="75"/>
  <c r="Z9" i="3"/>
  <c r="S19" i="5" s="1"/>
  <c r="Z10" i="3"/>
  <c r="Z29" i="3"/>
  <c r="S17" i="5" s="1"/>
  <c r="Z16" i="3"/>
  <c r="Z4" i="3"/>
  <c r="O4" i="89" s="1"/>
  <c r="T17" i="4"/>
  <c r="AF13" i="5" s="1"/>
  <c r="E9" i="75"/>
  <c r="AC22" i="5"/>
  <c r="V10" i="89"/>
  <c r="E12" i="75"/>
  <c r="E33" i="75"/>
  <c r="T31" i="4"/>
  <c r="AF28" i="5" s="1"/>
  <c r="T27" i="4"/>
  <c r="X27" i="89" s="1"/>
  <c r="T26" i="4"/>
  <c r="AF10" i="5" s="1"/>
  <c r="T14" i="4"/>
  <c r="T13" i="4"/>
  <c r="X13" i="89" s="1"/>
  <c r="AC21" i="5"/>
  <c r="V30" i="89"/>
  <c r="V24" i="89"/>
  <c r="AC5" i="5"/>
  <c r="V18" i="89"/>
  <c r="AC18" i="5"/>
  <c r="E15" i="75"/>
  <c r="T25" i="4"/>
  <c r="X25" i="89" s="1"/>
  <c r="AC14" i="5"/>
  <c r="V6" i="89"/>
  <c r="T22" i="4"/>
  <c r="AF26" i="5" s="1"/>
  <c r="T21" i="4"/>
  <c r="AF25" i="5" s="1"/>
  <c r="T7" i="4"/>
  <c r="X7" i="89" s="1"/>
  <c r="AU32" i="3"/>
  <c r="AV32" i="3" s="1"/>
  <c r="AU31" i="3"/>
  <c r="AV31" i="3" s="1"/>
  <c r="S31" i="89" s="1"/>
  <c r="L24" i="3"/>
  <c r="O5" i="5" s="1"/>
  <c r="L23" i="3"/>
  <c r="O27" i="5" s="1"/>
  <c r="Z22" i="3"/>
  <c r="O22" i="89" s="1"/>
  <c r="L20" i="3"/>
  <c r="O23" i="5" s="1"/>
  <c r="L19" i="3"/>
  <c r="O20" i="5" s="1"/>
  <c r="Z18" i="3"/>
  <c r="H30" i="4"/>
  <c r="U30" i="89" s="1"/>
  <c r="H26" i="4"/>
  <c r="U26" i="89" s="1"/>
  <c r="H18" i="4"/>
  <c r="U18" i="89" s="1"/>
  <c r="H10" i="4"/>
  <c r="H6" i="4"/>
  <c r="U6" i="89" s="1"/>
  <c r="AO9" i="75"/>
  <c r="T23" i="4"/>
  <c r="X23" i="89" s="1"/>
  <c r="AF20" i="4"/>
  <c r="T11" i="4"/>
  <c r="AF24" i="5" s="1"/>
  <c r="T10" i="4"/>
  <c r="AF22" i="5" s="1"/>
  <c r="L30" i="3"/>
  <c r="O21" i="5" s="1"/>
  <c r="AC13" i="75"/>
  <c r="J12" i="75"/>
  <c r="J6" i="75"/>
  <c r="BV29" i="75"/>
  <c r="BV17" i="75"/>
  <c r="G24" i="3"/>
  <c r="H24" i="3" s="1"/>
  <c r="Z27" i="3"/>
  <c r="O27" i="89" s="1"/>
  <c r="AT24" i="4"/>
  <c r="BK30" i="75"/>
  <c r="BK26" i="75"/>
  <c r="BK22" i="75"/>
  <c r="BK18" i="75"/>
  <c r="BK14" i="75"/>
  <c r="BK10" i="75"/>
  <c r="BK5" i="75"/>
  <c r="BN33" i="75"/>
  <c r="BN27" i="75"/>
  <c r="BN25" i="75"/>
  <c r="BN23" i="75"/>
  <c r="BN21" i="75"/>
  <c r="BN19" i="75"/>
  <c r="BN17" i="75"/>
  <c r="G25" i="3"/>
  <c r="H25" i="3" s="1"/>
  <c r="BV16" i="75"/>
  <c r="G11" i="3"/>
  <c r="H11" i="3" s="1"/>
  <c r="K11" i="89" s="1"/>
  <c r="G5" i="3"/>
  <c r="H5" i="3" s="1"/>
  <c r="N7" i="5" s="1"/>
  <c r="BR16" i="75"/>
  <c r="BV19" i="75"/>
  <c r="AC12" i="5"/>
  <c r="V28" i="89"/>
  <c r="V16" i="89"/>
  <c r="AC8" i="5"/>
  <c r="T12" i="4"/>
  <c r="AF30" i="5" s="1"/>
  <c r="Z33" i="3"/>
  <c r="Z24" i="3"/>
  <c r="O24" i="89" s="1"/>
  <c r="Z20" i="3"/>
  <c r="Z19" i="3"/>
  <c r="S20" i="5" s="1"/>
  <c r="Z12" i="3"/>
  <c r="Z6" i="3"/>
  <c r="AQ28" i="75"/>
  <c r="J28" i="75"/>
  <c r="AY27" i="75"/>
  <c r="AY26" i="75"/>
  <c r="AQ20" i="75"/>
  <c r="J20" i="75"/>
  <c r="E20" i="75"/>
  <c r="AU9" i="75"/>
  <c r="AV8" i="75"/>
  <c r="E30" i="4"/>
  <c r="T30" i="89" s="1"/>
  <c r="E26" i="4"/>
  <c r="E22" i="4"/>
  <c r="AA26" i="5" s="1"/>
  <c r="E18" i="4"/>
  <c r="T18" i="89" s="1"/>
  <c r="BR32" i="75"/>
  <c r="BR28" i="75"/>
  <c r="BR25" i="75"/>
  <c r="BR21" i="75"/>
  <c r="BR17" i="75"/>
  <c r="BR9" i="75"/>
  <c r="BR5" i="75"/>
  <c r="G14" i="3"/>
  <c r="H14" i="3" s="1"/>
  <c r="AC10" i="5"/>
  <c r="BK23" i="75"/>
  <c r="BK19" i="75"/>
  <c r="AK29" i="3"/>
  <c r="U17" i="5" s="1"/>
  <c r="AK17" i="3"/>
  <c r="AK13" i="3"/>
  <c r="AK9" i="3"/>
  <c r="U19" i="5" s="1"/>
  <c r="AK5" i="3"/>
  <c r="AK11" i="3"/>
  <c r="AK7" i="3"/>
  <c r="M33" i="4"/>
  <c r="O33" i="4" s="1"/>
  <c r="W33" i="89" s="1"/>
  <c r="M29" i="4"/>
  <c r="O29" i="4" s="1"/>
  <c r="W29" i="89" s="1"/>
  <c r="M21" i="4"/>
  <c r="O21" i="4" s="1"/>
  <c r="W21" i="89" s="1"/>
  <c r="M17" i="4"/>
  <c r="O17" i="4" s="1"/>
  <c r="W17" i="89" s="1"/>
  <c r="M13" i="4"/>
  <c r="O13" i="4" s="1"/>
  <c r="M9" i="4"/>
  <c r="O9" i="4" s="1"/>
  <c r="M5" i="4"/>
  <c r="O5" i="4" s="1"/>
  <c r="AD7" i="5" s="1"/>
  <c r="AT16" i="4"/>
  <c r="AT9" i="4"/>
  <c r="BR26" i="75"/>
  <c r="BR18" i="75"/>
  <c r="BR14" i="75"/>
  <c r="BR6" i="75"/>
  <c r="BV33" i="75"/>
  <c r="G28" i="3"/>
  <c r="H28" i="3" s="1"/>
  <c r="G20" i="3"/>
  <c r="H20" i="3" s="1"/>
  <c r="G12" i="3"/>
  <c r="H12" i="3" s="1"/>
  <c r="AK33" i="3"/>
  <c r="Q33" i="89" s="1"/>
  <c r="AK30" i="3"/>
  <c r="Q30" i="89" s="1"/>
  <c r="AK26" i="3"/>
  <c r="Q26" i="89" s="1"/>
  <c r="AK22" i="3"/>
  <c r="U26" i="5" s="1"/>
  <c r="M31" i="4"/>
  <c r="O31" i="4" s="1"/>
  <c r="W31" i="89" s="1"/>
  <c r="M27" i="4"/>
  <c r="O27" i="4" s="1"/>
  <c r="AD11" i="5" s="1"/>
  <c r="M23" i="4"/>
  <c r="O23" i="4" s="1"/>
  <c r="AD27" i="5" s="1"/>
  <c r="M15" i="4"/>
  <c r="O15" i="4" s="1"/>
  <c r="W15" i="89" s="1"/>
  <c r="M11" i="4"/>
  <c r="O11" i="4" s="1"/>
  <c r="M7" i="4"/>
  <c r="O7" i="4" s="1"/>
  <c r="AT29" i="4"/>
  <c r="AT19" i="4"/>
  <c r="AT15" i="4"/>
  <c r="AT12" i="4"/>
  <c r="AT8" i="4"/>
  <c r="AV10" i="75"/>
  <c r="AV13" i="75"/>
  <c r="AV24" i="75"/>
  <c r="AV22" i="75"/>
  <c r="AV15" i="75"/>
  <c r="AV20" i="75"/>
  <c r="AV11" i="75"/>
  <c r="AV7" i="75"/>
  <c r="AV9" i="75"/>
  <c r="AV25" i="75"/>
  <c r="AR18" i="75"/>
  <c r="AC24" i="75"/>
  <c r="AO23" i="75"/>
  <c r="AU19" i="75"/>
  <c r="AU35" i="75"/>
  <c r="AU25" i="75"/>
  <c r="AU24" i="75"/>
  <c r="AO29" i="75"/>
  <c r="AO21" i="75"/>
  <c r="AV12" i="75"/>
  <c r="AQ19" i="75"/>
  <c r="AH4" i="75"/>
  <c r="T9" i="4"/>
  <c r="T18" i="4"/>
  <c r="T28" i="4"/>
  <c r="T24" i="4"/>
  <c r="T8" i="4"/>
  <c r="T5" i="4"/>
  <c r="H7" i="4"/>
  <c r="AV7" i="3"/>
  <c r="S7" i="89" s="1"/>
  <c r="S26" i="3"/>
  <c r="V26" i="3" s="1"/>
  <c r="T32" i="3"/>
  <c r="U32" i="3" s="1"/>
  <c r="V32" i="3" s="1"/>
  <c r="AN3" i="3"/>
  <c r="AO3" i="3" s="1"/>
  <c r="AP3" i="3" s="1"/>
  <c r="S33" i="3"/>
  <c r="V33" i="3" s="1"/>
  <c r="T11" i="3"/>
  <c r="U11" i="3" s="1"/>
  <c r="V11" i="3" s="1"/>
  <c r="AM17" i="3"/>
  <c r="AP17" i="3" s="1"/>
  <c r="AM25" i="3"/>
  <c r="AP25" i="3" s="1"/>
  <c r="AM12" i="3"/>
  <c r="AP12" i="3" s="1"/>
  <c r="AM6" i="3"/>
  <c r="AP6" i="3" s="1"/>
  <c r="AM7" i="3"/>
  <c r="AP7" i="3" s="1"/>
  <c r="AM27" i="3"/>
  <c r="AP27" i="3" s="1"/>
  <c r="AM35" i="3"/>
  <c r="AP35" i="3" s="1"/>
  <c r="S12" i="3"/>
  <c r="V12" i="3" s="1"/>
  <c r="S34" i="3"/>
  <c r="V34" i="3" s="1"/>
  <c r="S35" i="3"/>
  <c r="V35" i="3" s="1"/>
  <c r="S21" i="3"/>
  <c r="V21" i="3" s="1"/>
  <c r="L4" i="3"/>
  <c r="Z15" i="3"/>
  <c r="Z25" i="3"/>
  <c r="Z28" i="3"/>
  <c r="Z3" i="3"/>
  <c r="Z30" i="3"/>
  <c r="Z23" i="3"/>
  <c r="BN11" i="75"/>
  <c r="BN9" i="75"/>
  <c r="BN7" i="75"/>
  <c r="BN5" i="75"/>
  <c r="BK35" i="75"/>
  <c r="BK7" i="75"/>
  <c r="BK21" i="75"/>
  <c r="AV3" i="75"/>
  <c r="AC30" i="75"/>
  <c r="J10" i="75"/>
  <c r="AS20" i="75"/>
  <c r="AY24" i="75"/>
  <c r="J30" i="75"/>
  <c r="E30" i="75"/>
  <c r="AU14" i="75"/>
  <c r="AH30" i="75"/>
  <c r="AP18" i="75"/>
  <c r="AP27" i="75"/>
  <c r="AS32" i="75"/>
  <c r="AH31" i="75"/>
  <c r="AU3" i="75"/>
  <c r="AC16" i="75"/>
  <c r="AQ16" i="75"/>
  <c r="CH32" i="87"/>
  <c r="AP28" i="5" s="1"/>
  <c r="AQ28" i="5" s="1"/>
  <c r="AR10" i="75"/>
  <c r="J17" i="75"/>
  <c r="E16" i="75"/>
  <c r="AC32" i="75"/>
  <c r="J27" i="75"/>
  <c r="AU26" i="75"/>
  <c r="AQ13" i="75"/>
  <c r="E17" i="75"/>
  <c r="E11" i="75"/>
  <c r="AP9" i="75"/>
  <c r="AQ29" i="75"/>
  <c r="E29" i="75"/>
  <c r="J26" i="75"/>
  <c r="AU12" i="75"/>
  <c r="L16" i="75"/>
  <c r="AY35" i="75"/>
  <c r="AP23" i="75"/>
  <c r="AU8" i="75"/>
  <c r="AU5" i="75"/>
  <c r="AU4" i="75"/>
  <c r="AR4" i="75"/>
  <c r="E25" i="75"/>
  <c r="AY30" i="75"/>
  <c r="AY22" i="75"/>
  <c r="AR33" i="75"/>
  <c r="AU33" i="75"/>
  <c r="AY32" i="75"/>
  <c r="E31" i="75"/>
  <c r="AH24" i="75"/>
  <c r="J24" i="75"/>
  <c r="AP13" i="75"/>
  <c r="J8" i="75"/>
  <c r="AS7" i="75"/>
  <c r="AR6" i="75"/>
  <c r="E6" i="75"/>
  <c r="AS5" i="75"/>
  <c r="AR11" i="75"/>
  <c r="AR14" i="75"/>
  <c r="J32" i="75"/>
  <c r="J7" i="75"/>
  <c r="AY25" i="75"/>
  <c r="AU30" i="75"/>
  <c r="AH22" i="75"/>
  <c r="AU15" i="75"/>
  <c r="E10" i="75"/>
  <c r="AU7" i="75"/>
  <c r="J4" i="75"/>
  <c r="J18" i="75"/>
  <c r="AQ32" i="75"/>
  <c r="AH8" i="75"/>
  <c r="J15" i="75"/>
  <c r="J31" i="75"/>
  <c r="E35" i="75"/>
  <c r="AR28" i="75"/>
  <c r="AY16" i="75"/>
  <c r="AS10" i="75"/>
  <c r="E5" i="75"/>
  <c r="AQ21" i="75"/>
  <c r="AY28" i="75"/>
  <c r="E8" i="75"/>
  <c r="AY31" i="75"/>
  <c r="AH34" i="75"/>
  <c r="E32" i="75"/>
  <c r="AQ31" i="75"/>
  <c r="J29" i="75"/>
  <c r="J22" i="75"/>
  <c r="J9" i="75"/>
  <c r="E3" i="75"/>
  <c r="AS22" i="75"/>
  <c r="AS16" i="75"/>
  <c r="AY15" i="75"/>
  <c r="AU27" i="75"/>
  <c r="AQ10" i="75"/>
  <c r="AS4" i="75"/>
  <c r="J13" i="75"/>
  <c r="AR13" i="75"/>
  <c r="AH21" i="75"/>
  <c r="AC12" i="75"/>
  <c r="AP12" i="75"/>
  <c r="E26" i="75"/>
  <c r="AP26" i="75"/>
  <c r="AH25" i="75"/>
  <c r="E22" i="75"/>
  <c r="AP22" i="75"/>
  <c r="AY10" i="75"/>
  <c r="AR31" i="75"/>
  <c r="AQ24" i="75"/>
  <c r="AU22" i="75"/>
  <c r="E7" i="75"/>
  <c r="E19" i="75"/>
  <c r="AP19" i="75"/>
  <c r="V33" i="89"/>
  <c r="AC33" i="5"/>
  <c r="V25" i="89"/>
  <c r="AC9" i="5"/>
  <c r="AC13" i="5"/>
  <c r="V17" i="89"/>
  <c r="AC19" i="5"/>
  <c r="V9" i="89"/>
  <c r="V35" i="89"/>
  <c r="AC36" i="5"/>
  <c r="V27" i="89"/>
  <c r="AC11" i="5"/>
  <c r="V19" i="89"/>
  <c r="AC20" i="5"/>
  <c r="V11" i="89"/>
  <c r="AC24" i="5"/>
  <c r="AM19" i="3"/>
  <c r="AP19" i="3" s="1"/>
  <c r="AY5" i="75"/>
  <c r="Z8" i="3"/>
  <c r="V29" i="89"/>
  <c r="AC17" i="5"/>
  <c r="V21" i="89"/>
  <c r="AC25" i="5"/>
  <c r="V13" i="89"/>
  <c r="AC31" i="5"/>
  <c r="AY34" i="75"/>
  <c r="AO33" i="75"/>
  <c r="V31" i="89"/>
  <c r="AC28" i="5"/>
  <c r="AC27" i="5"/>
  <c r="V23" i="89"/>
  <c r="AC34" i="5"/>
  <c r="V15" i="89"/>
  <c r="AC15" i="5"/>
  <c r="V7" i="89"/>
  <c r="AY29" i="75"/>
  <c r="AO31" i="75"/>
  <c r="AO15" i="75"/>
  <c r="V4" i="89"/>
  <c r="H33" i="4"/>
  <c r="H25" i="4"/>
  <c r="H13" i="4"/>
  <c r="H5" i="4"/>
  <c r="AO24" i="75"/>
  <c r="AO35" i="75"/>
  <c r="BV3" i="75"/>
  <c r="BV23" i="75"/>
  <c r="BV4" i="75"/>
  <c r="V12" i="89"/>
  <c r="V14" i="89"/>
  <c r="AT20" i="4"/>
  <c r="CH36" i="86"/>
  <c r="CI36" i="86" s="1"/>
  <c r="CJ36" i="86"/>
  <c r="CH35" i="86"/>
  <c r="CI35" i="86" s="1"/>
  <c r="CJ35" i="86"/>
  <c r="CJ34" i="86"/>
  <c r="CL34" i="86"/>
  <c r="CK34" i="86"/>
  <c r="CH34" i="86"/>
  <c r="CI34" i="86" s="1"/>
  <c r="CJ33" i="86"/>
  <c r="CH33" i="86"/>
  <c r="CI33" i="86" s="1"/>
  <c r="CH32" i="86"/>
  <c r="CI32" i="86" s="1"/>
  <c r="CJ32" i="86"/>
  <c r="CJ31" i="86"/>
  <c r="CH31" i="86"/>
  <c r="CI31" i="86" s="1"/>
  <c r="CJ30" i="86"/>
  <c r="CL30" i="86"/>
  <c r="CK30" i="86"/>
  <c r="CH29" i="86"/>
  <c r="CI29" i="86" s="1"/>
  <c r="CJ29" i="86"/>
  <c r="CH28" i="86"/>
  <c r="CI28" i="86" s="1"/>
  <c r="CJ28" i="86"/>
  <c r="CJ27" i="86"/>
  <c r="CH27" i="86"/>
  <c r="CI27" i="86" s="1"/>
  <c r="CH26" i="86"/>
  <c r="CI26" i="86" s="1"/>
  <c r="CL26" i="86"/>
  <c r="CK26" i="86"/>
  <c r="CJ26" i="86"/>
  <c r="CJ25" i="86"/>
  <c r="CH25" i="86"/>
  <c r="CI25" i="86" s="1"/>
  <c r="CH24" i="86"/>
  <c r="CI24" i="86" s="1"/>
  <c r="CJ24" i="86"/>
  <c r="CH23" i="86"/>
  <c r="CI23" i="86" s="1"/>
  <c r="CJ23" i="86"/>
  <c r="CH22" i="86"/>
  <c r="CI22" i="86" s="1"/>
  <c r="CJ22" i="86"/>
  <c r="CH21" i="86"/>
  <c r="CI21" i="86" s="1"/>
  <c r="CJ21" i="86"/>
  <c r="CH20" i="86"/>
  <c r="CI20" i="86" s="1"/>
  <c r="CJ20" i="86"/>
  <c r="CL18" i="86"/>
  <c r="CK18" i="86"/>
  <c r="CH18" i="86"/>
  <c r="CI18" i="86" s="1"/>
  <c r="CJ18" i="86"/>
  <c r="CJ17" i="86"/>
  <c r="CH17" i="86"/>
  <c r="CI17" i="86" s="1"/>
  <c r="CH16" i="86"/>
  <c r="CI16" i="86" s="1"/>
  <c r="CJ16" i="86"/>
  <c r="CH15" i="86"/>
  <c r="CI15" i="86" s="1"/>
  <c r="CJ15" i="86"/>
  <c r="CJ14" i="86"/>
  <c r="CH14" i="86"/>
  <c r="CI14" i="86" s="1"/>
  <c r="CL14" i="86"/>
  <c r="CK14" i="86"/>
  <c r="CJ13" i="86"/>
  <c r="CH13" i="86"/>
  <c r="CI13" i="86" s="1"/>
  <c r="CJ12" i="86"/>
  <c r="CH12" i="86"/>
  <c r="CI12" i="86" s="1"/>
  <c r="CH11" i="86"/>
  <c r="CI11" i="86" s="1"/>
  <c r="CJ11" i="86"/>
  <c r="CL10" i="86"/>
  <c r="CK10" i="86"/>
  <c r="CH10" i="86"/>
  <c r="CI10" i="86" s="1"/>
  <c r="CJ10" i="86"/>
  <c r="CJ9" i="86"/>
  <c r="CH7" i="86"/>
  <c r="CI7" i="86" s="1"/>
  <c r="CJ7" i="86"/>
  <c r="CH6" i="86"/>
  <c r="CI6" i="86" s="1"/>
  <c r="CL6" i="86"/>
  <c r="CK6" i="86"/>
  <c r="CH24" i="87"/>
  <c r="CH16" i="87"/>
  <c r="CH8" i="87"/>
  <c r="AA3" i="4"/>
  <c r="AT3" i="4"/>
  <c r="BK31" i="75"/>
  <c r="BK27" i="75"/>
  <c r="BK15" i="75"/>
  <c r="BK11" i="75"/>
  <c r="CL22" i="86"/>
  <c r="CH5" i="86"/>
  <c r="CI5" i="86" s="1"/>
  <c r="CH4" i="86"/>
  <c r="CI4" i="86" s="1"/>
  <c r="CJ4" i="86"/>
  <c r="CH36" i="87"/>
  <c r="CH34" i="87"/>
  <c r="CH30" i="87"/>
  <c r="CH28" i="87"/>
  <c r="CH26" i="87"/>
  <c r="CH22" i="87"/>
  <c r="CH20" i="87"/>
  <c r="CH18" i="87"/>
  <c r="CH14" i="87"/>
  <c r="CH12" i="87"/>
  <c r="CH10" i="87"/>
  <c r="CH6" i="87"/>
  <c r="CK4" i="86"/>
  <c r="CL36" i="86"/>
  <c r="CL32" i="86"/>
  <c r="CL28" i="86"/>
  <c r="CL24" i="86"/>
  <c r="CL20" i="86"/>
  <c r="CL16" i="86"/>
  <c r="CL12" i="86"/>
  <c r="CL8" i="86"/>
  <c r="CL4" i="86"/>
  <c r="CL33" i="86"/>
  <c r="CK33" i="86"/>
  <c r="CL29" i="86"/>
  <c r="CK29" i="86"/>
  <c r="CL25" i="86"/>
  <c r="CK25" i="86"/>
  <c r="CL21" i="86"/>
  <c r="CK21" i="86"/>
  <c r="CL17" i="86"/>
  <c r="CK17" i="86"/>
  <c r="CL13" i="86"/>
  <c r="CK13" i="86"/>
  <c r="CL9" i="86"/>
  <c r="CK9" i="86"/>
  <c r="CL5" i="86"/>
  <c r="CK5" i="86"/>
  <c r="CH35" i="87"/>
  <c r="CH33" i="87"/>
  <c r="CH31" i="87"/>
  <c r="CH29" i="87"/>
  <c r="CH27" i="87"/>
  <c r="CH25" i="87"/>
  <c r="CH23" i="87"/>
  <c r="CH21" i="87"/>
  <c r="CH19" i="87"/>
  <c r="CH17" i="87"/>
  <c r="CH15" i="87"/>
  <c r="CH13" i="87"/>
  <c r="CH11" i="87"/>
  <c r="CH9" i="87"/>
  <c r="CH7" i="87"/>
  <c r="CH5" i="87"/>
  <c r="CK36" i="86"/>
  <c r="CK28" i="86"/>
  <c r="CK20" i="86"/>
  <c r="CK12" i="86"/>
  <c r="CH4" i="87"/>
  <c r="CL35" i="86"/>
  <c r="CK35" i="86"/>
  <c r="CL31" i="86"/>
  <c r="CK31" i="86"/>
  <c r="CL27" i="86"/>
  <c r="CK27" i="86"/>
  <c r="CL23" i="86"/>
  <c r="CK23" i="86"/>
  <c r="CL19" i="86"/>
  <c r="CK19" i="86"/>
  <c r="CL15" i="86"/>
  <c r="CK15" i="86"/>
  <c r="CL11" i="86"/>
  <c r="CK11" i="86"/>
  <c r="CL7" i="86"/>
  <c r="CK7" i="86"/>
  <c r="CK32" i="86"/>
  <c r="CK24" i="86"/>
  <c r="CK16" i="86"/>
  <c r="CK8" i="86"/>
  <c r="AR20" i="75" l="1"/>
  <c r="AH23" i="75"/>
  <c r="AC17" i="75"/>
  <c r="AP14" i="75"/>
  <c r="AC19" i="75"/>
  <c r="AC7" i="75"/>
  <c r="AC11" i="75"/>
  <c r="AH14" i="75"/>
  <c r="AJ14" i="75" s="1"/>
  <c r="AC25" i="75"/>
  <c r="AR5" i="75"/>
  <c r="AH3" i="75"/>
  <c r="AH35" i="75"/>
  <c r="AJ35" i="75" s="1"/>
  <c r="BA35" i="75" s="1"/>
  <c r="AH27" i="75"/>
  <c r="AH26" i="75"/>
  <c r="AC3" i="75"/>
  <c r="AW3" i="75" s="1"/>
  <c r="AP11" i="75"/>
  <c r="AH11" i="75"/>
  <c r="AQ15" i="75"/>
  <c r="AH17" i="75"/>
  <c r="AJ17" i="75" s="1"/>
  <c r="AB3" i="4"/>
  <c r="AB19" i="4"/>
  <c r="AG20" i="5" s="1"/>
  <c r="AB35" i="4"/>
  <c r="Y35" i="89" s="1"/>
  <c r="AB16" i="4"/>
  <c r="Y16" i="89" s="1"/>
  <c r="AB24" i="4"/>
  <c r="AB7" i="4"/>
  <c r="AB13" i="4"/>
  <c r="Y13" i="89" s="1"/>
  <c r="AB21" i="4"/>
  <c r="AG25" i="5" s="1"/>
  <c r="AB29" i="4"/>
  <c r="AB10" i="4"/>
  <c r="AB18" i="4"/>
  <c r="Y18" i="89" s="1"/>
  <c r="AB26" i="4"/>
  <c r="AG10" i="5" s="1"/>
  <c r="AB34" i="4"/>
  <c r="AB9" i="4"/>
  <c r="AB15" i="4"/>
  <c r="AG34" i="5" s="1"/>
  <c r="AB23" i="4"/>
  <c r="Y23" i="89" s="1"/>
  <c r="AB31" i="4"/>
  <c r="AB4" i="4"/>
  <c r="AB12" i="4"/>
  <c r="Y12" i="89" s="1"/>
  <c r="AB20" i="4"/>
  <c r="AB28" i="4"/>
  <c r="AB5" i="4"/>
  <c r="AB27" i="4"/>
  <c r="Y27" i="89" s="1"/>
  <c r="AB8" i="4"/>
  <c r="Y8" i="89" s="1"/>
  <c r="AB32" i="4"/>
  <c r="AB11" i="4"/>
  <c r="AB17" i="4"/>
  <c r="Y17" i="89" s="1"/>
  <c r="AB25" i="4"/>
  <c r="AB33" i="4"/>
  <c r="AB6" i="4"/>
  <c r="AB14" i="4"/>
  <c r="AB22" i="4"/>
  <c r="AB30" i="4"/>
  <c r="L35" i="75"/>
  <c r="BB35" i="75"/>
  <c r="D35" i="88"/>
  <c r="I3" i="89"/>
  <c r="K36" i="5"/>
  <c r="I35" i="89"/>
  <c r="BB3" i="75"/>
  <c r="D3" i="88"/>
  <c r="AJ3" i="75"/>
  <c r="L3" i="75"/>
  <c r="BA3" i="75" s="1"/>
  <c r="AD3" i="75"/>
  <c r="AD35" i="75"/>
  <c r="L22" i="75"/>
  <c r="AJ24" i="75"/>
  <c r="BB14" i="75"/>
  <c r="BB15" i="75"/>
  <c r="BB19" i="75"/>
  <c r="J19" i="5"/>
  <c r="AJ21" i="75"/>
  <c r="AJ5" i="75"/>
  <c r="AJ23" i="75"/>
  <c r="AJ22" i="75"/>
  <c r="BA22" i="75" s="1"/>
  <c r="L17" i="75"/>
  <c r="AJ29" i="75"/>
  <c r="BB11" i="75"/>
  <c r="BB22" i="75"/>
  <c r="J6" i="89"/>
  <c r="J33" i="89"/>
  <c r="I28" i="89"/>
  <c r="BB8" i="75"/>
  <c r="K8" i="5"/>
  <c r="D21" i="88"/>
  <c r="D33" i="88"/>
  <c r="D13" i="88"/>
  <c r="I13" i="89"/>
  <c r="D8" i="88"/>
  <c r="D24" i="88"/>
  <c r="AJ28" i="75"/>
  <c r="BA28" i="75" s="1"/>
  <c r="I12" i="89"/>
  <c r="L5" i="75"/>
  <c r="I22" i="89"/>
  <c r="J25" i="89"/>
  <c r="AJ34" i="75"/>
  <c r="L15" i="75"/>
  <c r="L7" i="75"/>
  <c r="AJ20" i="75"/>
  <c r="AJ30" i="75"/>
  <c r="AJ26" i="75"/>
  <c r="AJ15" i="75"/>
  <c r="BA15" i="75" s="1"/>
  <c r="BB25" i="75"/>
  <c r="BB16" i="75"/>
  <c r="I17" i="89"/>
  <c r="L28" i="75"/>
  <c r="L12" i="75"/>
  <c r="D10" i="88"/>
  <c r="J20" i="5"/>
  <c r="AJ10" i="75"/>
  <c r="D31" i="88"/>
  <c r="L14" i="75"/>
  <c r="J21" i="5"/>
  <c r="AD27" i="75"/>
  <c r="AD29" i="75"/>
  <c r="AD8" i="75"/>
  <c r="AD31" i="75"/>
  <c r="AD26" i="75"/>
  <c r="AD4" i="75"/>
  <c r="AD32" i="75"/>
  <c r="AD9" i="75"/>
  <c r="AD25" i="75"/>
  <c r="AY6" i="75"/>
  <c r="AC6" i="75"/>
  <c r="AC28" i="75"/>
  <c r="AH33" i="75"/>
  <c r="AU28" i="75"/>
  <c r="AQ14" i="75"/>
  <c r="L9" i="75"/>
  <c r="L29" i="75"/>
  <c r="BA29" i="75" s="1"/>
  <c r="AP21" i="75"/>
  <c r="L31" i="75"/>
  <c r="AR9" i="75"/>
  <c r="L18" i="75"/>
  <c r="AC5" i="75"/>
  <c r="L32" i="75"/>
  <c r="AH12" i="75"/>
  <c r="AC8" i="75"/>
  <c r="AW8" i="75" s="1"/>
  <c r="AC29" i="75"/>
  <c r="L8" i="75"/>
  <c r="AR23" i="75"/>
  <c r="AC26" i="75"/>
  <c r="AU32" i="75"/>
  <c r="AQ12" i="75"/>
  <c r="AC31" i="75"/>
  <c r="AY4" i="75"/>
  <c r="AP6" i="75"/>
  <c r="AC22" i="75"/>
  <c r="AP32" i="75"/>
  <c r="AP20" i="75"/>
  <c r="AU10" i="75"/>
  <c r="AQ18" i="75"/>
  <c r="AQ22" i="75"/>
  <c r="AS33" i="75"/>
  <c r="AY20" i="75"/>
  <c r="AV23" i="75"/>
  <c r="D11" i="88"/>
  <c r="AO13" i="75"/>
  <c r="BE13" i="75" s="1"/>
  <c r="AJ4" i="75"/>
  <c r="AR15" i="75"/>
  <c r="AC18" i="75"/>
  <c r="AO26" i="75"/>
  <c r="AH18" i="75"/>
  <c r="BB9" i="75"/>
  <c r="AV34" i="75"/>
  <c r="BB28" i="75"/>
  <c r="BB21" i="75"/>
  <c r="AV31" i="75"/>
  <c r="BV24" i="75"/>
  <c r="J24" i="89" s="1"/>
  <c r="I14" i="89"/>
  <c r="BV11" i="75"/>
  <c r="K24" i="5" s="1"/>
  <c r="I21" i="89"/>
  <c r="AH9" i="75"/>
  <c r="D17" i="88"/>
  <c r="D25" i="88"/>
  <c r="BV32" i="75"/>
  <c r="AO22" i="75"/>
  <c r="D29" i="88"/>
  <c r="J15" i="5"/>
  <c r="J11" i="5"/>
  <c r="K15" i="5"/>
  <c r="D12" i="88"/>
  <c r="D20" i="88"/>
  <c r="BO28" i="75"/>
  <c r="K26" i="5"/>
  <c r="BV10" i="75"/>
  <c r="K22" i="5" s="1"/>
  <c r="L33" i="75"/>
  <c r="BV34" i="75"/>
  <c r="L23" i="75"/>
  <c r="AO11" i="75"/>
  <c r="BD4" i="75"/>
  <c r="AO20" i="75"/>
  <c r="L34" i="75"/>
  <c r="BV18" i="75"/>
  <c r="L25" i="75"/>
  <c r="I34" i="89"/>
  <c r="AU31" i="75"/>
  <c r="AR22" i="75"/>
  <c r="AT22" i="75" s="1"/>
  <c r="AR34" i="75"/>
  <c r="AR21" i="75"/>
  <c r="AQ30" i="75"/>
  <c r="AJ25" i="75"/>
  <c r="AJ11" i="75"/>
  <c r="BA11" i="75" s="1"/>
  <c r="AJ31" i="75"/>
  <c r="D7" i="88"/>
  <c r="BB5" i="75"/>
  <c r="BB27" i="75"/>
  <c r="J10" i="5"/>
  <c r="J17" i="89"/>
  <c r="L6" i="75"/>
  <c r="J34" i="5"/>
  <c r="D16" i="88"/>
  <c r="D32" i="88"/>
  <c r="K19" i="5"/>
  <c r="AJ27" i="75"/>
  <c r="L4" i="75"/>
  <c r="L26" i="75"/>
  <c r="BA26" i="75" s="1"/>
  <c r="BB32" i="75"/>
  <c r="BB20" i="75"/>
  <c r="BB24" i="75"/>
  <c r="BB10" i="75"/>
  <c r="K25" i="5"/>
  <c r="J8" i="89"/>
  <c r="I32" i="89"/>
  <c r="L20" i="75"/>
  <c r="J8" i="5"/>
  <c r="D15" i="88"/>
  <c r="I23" i="89"/>
  <c r="I33" i="89"/>
  <c r="BO18" i="75"/>
  <c r="BO26" i="75"/>
  <c r="I10" i="5" s="1"/>
  <c r="D34" i="88"/>
  <c r="K21" i="5"/>
  <c r="L21" i="75"/>
  <c r="K12" i="5"/>
  <c r="J5" i="5"/>
  <c r="I29" i="89"/>
  <c r="L11" i="75"/>
  <c r="AD13" i="75"/>
  <c r="AD28" i="75"/>
  <c r="AD6" i="75"/>
  <c r="AD16" i="75"/>
  <c r="AD5" i="75"/>
  <c r="AD10" i="75"/>
  <c r="AO19" i="75"/>
  <c r="BE19" i="75" s="1"/>
  <c r="AO18" i="75"/>
  <c r="AO17" i="75"/>
  <c r="BE17" i="75" s="1"/>
  <c r="AC20" i="75"/>
  <c r="AY19" i="75"/>
  <c r="L13" i="75"/>
  <c r="AC33" i="75"/>
  <c r="AH13" i="75"/>
  <c r="AC4" i="75"/>
  <c r="AH7" i="75"/>
  <c r="AC27" i="75"/>
  <c r="AJ8" i="75"/>
  <c r="AQ27" i="75"/>
  <c r="AH6" i="75"/>
  <c r="AH16" i="75"/>
  <c r="AH32" i="75"/>
  <c r="AS12" i="75"/>
  <c r="AT12" i="75" s="1"/>
  <c r="AQ8" i="75"/>
  <c r="AP29" i="75"/>
  <c r="AU6" i="75"/>
  <c r="AP8" i="75"/>
  <c r="L24" i="75"/>
  <c r="AS30" i="75"/>
  <c r="AC21" i="75"/>
  <c r="AS19" i="75"/>
  <c r="AT19" i="75" s="1"/>
  <c r="AS15" i="75"/>
  <c r="L27" i="75"/>
  <c r="AY12" i="75"/>
  <c r="AH19" i="75"/>
  <c r="AS23" i="75"/>
  <c r="AS27" i="75"/>
  <c r="AT27" i="75" s="1"/>
  <c r="AP24" i="75"/>
  <c r="L30" i="75"/>
  <c r="L10" i="75"/>
  <c r="D5" i="88"/>
  <c r="AO27" i="75"/>
  <c r="AQ5" i="75"/>
  <c r="BB12" i="75"/>
  <c r="AO10" i="75"/>
  <c r="BE10" i="75" s="1"/>
  <c r="AQ23" i="75"/>
  <c r="BB18" i="75"/>
  <c r="AV26" i="75"/>
  <c r="BB7" i="75"/>
  <c r="BB30" i="75"/>
  <c r="AV29" i="75"/>
  <c r="BB13" i="75"/>
  <c r="J27" i="89"/>
  <c r="J9" i="5"/>
  <c r="AV17" i="75"/>
  <c r="AR29" i="75"/>
  <c r="D19" i="88"/>
  <c r="D27" i="88"/>
  <c r="BV13" i="75"/>
  <c r="J13" i="89" s="1"/>
  <c r="AO16" i="75"/>
  <c r="AY14" i="75"/>
  <c r="J24" i="5"/>
  <c r="I31" i="89"/>
  <c r="K32" i="5"/>
  <c r="D14" i="88"/>
  <c r="D22" i="88"/>
  <c r="D30" i="88"/>
  <c r="BV26" i="75"/>
  <c r="K10" i="5" s="1"/>
  <c r="AO34" i="75"/>
  <c r="AV33" i="75"/>
  <c r="AQ11" i="75"/>
  <c r="AC23" i="75"/>
  <c r="BV5" i="75"/>
  <c r="I8" i="89"/>
  <c r="AP4" i="75"/>
  <c r="AC34" i="75"/>
  <c r="L19" i="75"/>
  <c r="J23" i="5"/>
  <c r="AO8" i="75"/>
  <c r="BE8" i="75" s="1"/>
  <c r="J22" i="5"/>
  <c r="AY8" i="75"/>
  <c r="BB6" i="75"/>
  <c r="AD17" i="75"/>
  <c r="AD7" i="75"/>
  <c r="AD14" i="75"/>
  <c r="AD20" i="75"/>
  <c r="AD21" i="75"/>
  <c r="AD23" i="75"/>
  <c r="AD12" i="75"/>
  <c r="AD19" i="75"/>
  <c r="AD15" i="75"/>
  <c r="AD24" i="75"/>
  <c r="AD30" i="75"/>
  <c r="AD18" i="75"/>
  <c r="AD33" i="75"/>
  <c r="AD11" i="75"/>
  <c r="AD22" i="75"/>
  <c r="AD34" i="75"/>
  <c r="AT35" i="75"/>
  <c r="BE6" i="75"/>
  <c r="AW28" i="75"/>
  <c r="S25" i="5"/>
  <c r="U17" i="89"/>
  <c r="BO6" i="75"/>
  <c r="AT16" i="75"/>
  <c r="J34" i="89"/>
  <c r="O29" i="89"/>
  <c r="AR16" i="5"/>
  <c r="R7" i="5"/>
  <c r="AU24" i="4"/>
  <c r="AI5" i="5" s="1"/>
  <c r="I9" i="89"/>
  <c r="R23" i="5"/>
  <c r="AA31" i="5"/>
  <c r="AB20" i="5"/>
  <c r="AB4" i="5"/>
  <c r="O34" i="89"/>
  <c r="U4" i="89"/>
  <c r="BE21" i="75"/>
  <c r="AU35" i="4"/>
  <c r="AI36" i="5" s="1"/>
  <c r="U27" i="89"/>
  <c r="BO31" i="75"/>
  <c r="U20" i="89"/>
  <c r="AU9" i="4"/>
  <c r="AA9" i="89" s="1"/>
  <c r="E29" i="88"/>
  <c r="G29" i="88" s="1"/>
  <c r="I15" i="89"/>
  <c r="AR15" i="5"/>
  <c r="BO13" i="75"/>
  <c r="Q35" i="89"/>
  <c r="T24" i="89"/>
  <c r="AT28" i="75"/>
  <c r="I19" i="89"/>
  <c r="AB8" i="5"/>
  <c r="S36" i="5"/>
  <c r="AL33" i="4"/>
  <c r="AT8" i="75"/>
  <c r="R4" i="5"/>
  <c r="N3" i="89"/>
  <c r="AA17" i="5"/>
  <c r="R13" i="5"/>
  <c r="D6" i="88"/>
  <c r="BE31" i="75"/>
  <c r="U21" i="89"/>
  <c r="AB28" i="5"/>
  <c r="AW9" i="75"/>
  <c r="AL23" i="4"/>
  <c r="AL8" i="4"/>
  <c r="AU4" i="4"/>
  <c r="AI6" i="5" s="1"/>
  <c r="AL21" i="4"/>
  <c r="T12" i="89"/>
  <c r="AB10" i="5"/>
  <c r="J14" i="89"/>
  <c r="AT26" i="75"/>
  <c r="N16" i="89"/>
  <c r="T27" i="89"/>
  <c r="X19" i="89"/>
  <c r="X26" i="89"/>
  <c r="N4" i="89"/>
  <c r="AU25" i="4"/>
  <c r="AI9" i="5" s="1"/>
  <c r="AA12" i="5"/>
  <c r="O33" i="5"/>
  <c r="AA34" i="5"/>
  <c r="AT17" i="75"/>
  <c r="AL29" i="4"/>
  <c r="AD9" i="5"/>
  <c r="AL24" i="4"/>
  <c r="AA8" i="5"/>
  <c r="BA34" i="75"/>
  <c r="AB29" i="5"/>
  <c r="X34" i="89"/>
  <c r="T31" i="89"/>
  <c r="AA35" i="5"/>
  <c r="AF34" i="5"/>
  <c r="AW13" i="75"/>
  <c r="AD35" i="5"/>
  <c r="AL12" i="4"/>
  <c r="T32" i="89"/>
  <c r="BE27" i="75"/>
  <c r="N29" i="89"/>
  <c r="AU3" i="4"/>
  <c r="AI4" i="5" s="1"/>
  <c r="W5" i="89"/>
  <c r="Q16" i="89"/>
  <c r="AT3" i="75"/>
  <c r="AT21" i="75"/>
  <c r="S28" i="5"/>
  <c r="X33" i="89"/>
  <c r="BE29" i="75"/>
  <c r="AW18" i="75"/>
  <c r="AU8" i="4"/>
  <c r="AA8" i="89" s="1"/>
  <c r="BO22" i="75"/>
  <c r="AA22" i="5"/>
  <c r="AU27" i="4"/>
  <c r="AI11" i="5" s="1"/>
  <c r="AU13" i="4"/>
  <c r="AA13" i="89" s="1"/>
  <c r="AB34" i="5"/>
  <c r="AA16" i="5"/>
  <c r="AL34" i="4"/>
  <c r="AL4" i="4"/>
  <c r="BE30" i="75"/>
  <c r="AU7" i="4"/>
  <c r="AA7" i="89" s="1"/>
  <c r="AD34" i="5"/>
  <c r="AW35" i="75"/>
  <c r="AW17" i="75"/>
  <c r="N24" i="89"/>
  <c r="AB14" i="5"/>
  <c r="BE14" i="75"/>
  <c r="BE34" i="75"/>
  <c r="BE24" i="75"/>
  <c r="AA6" i="5"/>
  <c r="Q23" i="89"/>
  <c r="S32" i="5"/>
  <c r="S25" i="89"/>
  <c r="J26" i="5"/>
  <c r="AB16" i="5"/>
  <c r="AL35" i="4"/>
  <c r="U6" i="5"/>
  <c r="U12" i="89"/>
  <c r="AL32" i="4"/>
  <c r="AB12" i="5"/>
  <c r="K16" i="5"/>
  <c r="W17" i="5"/>
  <c r="AB17" i="5"/>
  <c r="AF31" i="5"/>
  <c r="BE23" i="75"/>
  <c r="AW24" i="75"/>
  <c r="U30" i="5"/>
  <c r="I24" i="89"/>
  <c r="Q25" i="89"/>
  <c r="AA36" i="5"/>
  <c r="AL25" i="4"/>
  <c r="AU23" i="4"/>
  <c r="AA23" i="89" s="1"/>
  <c r="E18" i="88"/>
  <c r="G18" i="88" s="1"/>
  <c r="AR18" i="5"/>
  <c r="AU22" i="4"/>
  <c r="AI26" i="5" s="1"/>
  <c r="L23" i="89"/>
  <c r="O12" i="5"/>
  <c r="L27" i="89"/>
  <c r="L34" i="89"/>
  <c r="O16" i="5"/>
  <c r="AL16" i="4"/>
  <c r="AL3" i="4"/>
  <c r="AL15" i="4"/>
  <c r="Q20" i="89"/>
  <c r="Q27" i="89"/>
  <c r="U4" i="5"/>
  <c r="U35" i="5"/>
  <c r="J21" i="89"/>
  <c r="K9" i="5"/>
  <c r="J35" i="89"/>
  <c r="J4" i="5"/>
  <c r="J12" i="5"/>
  <c r="I30" i="89"/>
  <c r="R14" i="89"/>
  <c r="V32" i="5"/>
  <c r="Q31" i="89"/>
  <c r="U22" i="5"/>
  <c r="J9" i="89"/>
  <c r="J16" i="89"/>
  <c r="K32" i="89"/>
  <c r="T21" i="89"/>
  <c r="AF11" i="5"/>
  <c r="AU15" i="4"/>
  <c r="AA15" i="89" s="1"/>
  <c r="J30" i="5"/>
  <c r="AU21" i="4"/>
  <c r="AI25" i="5" s="1"/>
  <c r="J35" i="5"/>
  <c r="AL31" i="4"/>
  <c r="AU32" i="4"/>
  <c r="P35" i="4"/>
  <c r="AE36" i="5" s="1"/>
  <c r="I16" i="89"/>
  <c r="K33" i="5"/>
  <c r="AT11" i="75"/>
  <c r="V12" i="5"/>
  <c r="AF4" i="5"/>
  <c r="P15" i="4"/>
  <c r="AE34" i="5" s="1"/>
  <c r="U34" i="5"/>
  <c r="O18" i="5"/>
  <c r="AA4" i="5"/>
  <c r="Q28" i="89"/>
  <c r="O31" i="5"/>
  <c r="P4" i="4"/>
  <c r="AE6" i="5" s="1"/>
  <c r="AL18" i="4"/>
  <c r="AL30" i="4"/>
  <c r="AL28" i="4"/>
  <c r="T11" i="89"/>
  <c r="AT24" i="75"/>
  <c r="BE5" i="75"/>
  <c r="AU29" i="4"/>
  <c r="AA29" i="89" s="1"/>
  <c r="L25" i="89"/>
  <c r="V8" i="3"/>
  <c r="N8" i="89" s="1"/>
  <c r="AA23" i="5"/>
  <c r="R16" i="89"/>
  <c r="V8" i="5"/>
  <c r="N28" i="89"/>
  <c r="R12" i="5"/>
  <c r="V5" i="5"/>
  <c r="R24" i="89"/>
  <c r="S30" i="89"/>
  <c r="W21" i="5"/>
  <c r="AU33" i="4"/>
  <c r="AI33" i="5" s="1"/>
  <c r="P17" i="4"/>
  <c r="AE13" i="5" s="1"/>
  <c r="W19" i="5"/>
  <c r="AB35" i="5"/>
  <c r="AU18" i="4"/>
  <c r="AI18" i="5" s="1"/>
  <c r="U20" i="5"/>
  <c r="BE3" i="75"/>
  <c r="AD33" i="5"/>
  <c r="J22" i="89"/>
  <c r="J31" i="5"/>
  <c r="I10" i="89"/>
  <c r="K29" i="5"/>
  <c r="J17" i="5"/>
  <c r="AT25" i="75"/>
  <c r="U14" i="89"/>
  <c r="AB18" i="5"/>
  <c r="AF23" i="5"/>
  <c r="AF15" i="5"/>
  <c r="N10" i="5"/>
  <c r="W27" i="89"/>
  <c r="Q18" i="89"/>
  <c r="AW14" i="75"/>
  <c r="X4" i="89"/>
  <c r="BO15" i="75"/>
  <c r="AD6" i="5"/>
  <c r="R20" i="5"/>
  <c r="W33" i="5"/>
  <c r="X35" i="89"/>
  <c r="AF9" i="5"/>
  <c r="BE32" i="75"/>
  <c r="AU6" i="4"/>
  <c r="AI14" i="5" s="1"/>
  <c r="L11" i="89"/>
  <c r="AL7" i="4"/>
  <c r="AL13" i="4"/>
  <c r="AL19" i="4"/>
  <c r="AB21" i="5"/>
  <c r="I26" i="89"/>
  <c r="I25" i="89"/>
  <c r="AA18" i="5"/>
  <c r="I20" i="89"/>
  <c r="AW10" i="75"/>
  <c r="S13" i="5"/>
  <c r="W28" i="5"/>
  <c r="S19" i="89"/>
  <c r="U11" i="89"/>
  <c r="P11" i="4"/>
  <c r="AE24" i="5" s="1"/>
  <c r="AU16" i="4"/>
  <c r="AA16" i="89" s="1"/>
  <c r="J33" i="5"/>
  <c r="W6" i="89"/>
  <c r="I7" i="89"/>
  <c r="AL27" i="4"/>
  <c r="AL17" i="4"/>
  <c r="J28" i="5"/>
  <c r="Q6" i="89"/>
  <c r="J5" i="89"/>
  <c r="AW32" i="75"/>
  <c r="O34" i="5"/>
  <c r="U24" i="89"/>
  <c r="X21" i="89"/>
  <c r="W22" i="89"/>
  <c r="AL10" i="4"/>
  <c r="BW28" i="75"/>
  <c r="AL11" i="4"/>
  <c r="AP21" i="3"/>
  <c r="R21" i="89" s="1"/>
  <c r="J28" i="89"/>
  <c r="J20" i="89"/>
  <c r="N13" i="89"/>
  <c r="BE20" i="75"/>
  <c r="AT10" i="75"/>
  <c r="V21" i="5"/>
  <c r="V22" i="5"/>
  <c r="BE12" i="75"/>
  <c r="AW19" i="75"/>
  <c r="N14" i="5"/>
  <c r="AP26" i="3"/>
  <c r="R26" i="89" s="1"/>
  <c r="V10" i="3"/>
  <c r="R22" i="5" s="1"/>
  <c r="X30" i="89"/>
  <c r="W10" i="5"/>
  <c r="T22" i="89"/>
  <c r="W26" i="5"/>
  <c r="AA15" i="5"/>
  <c r="AA27" i="5"/>
  <c r="S12" i="89"/>
  <c r="S35" i="89"/>
  <c r="R15" i="5"/>
  <c r="N7" i="89"/>
  <c r="P28" i="4"/>
  <c r="AE12" i="5" s="1"/>
  <c r="W28" i="89"/>
  <c r="AD12" i="5"/>
  <c r="P32" i="4"/>
  <c r="AE29" i="5" s="1"/>
  <c r="AD29" i="5"/>
  <c r="AU5" i="4"/>
  <c r="AI7" i="5" s="1"/>
  <c r="N23" i="89"/>
  <c r="P31" i="4"/>
  <c r="AE28" i="5" s="1"/>
  <c r="P14" i="4"/>
  <c r="AE32" i="5" s="1"/>
  <c r="X22" i="89"/>
  <c r="AF17" i="5"/>
  <c r="AA20" i="5"/>
  <c r="P34" i="4"/>
  <c r="AE35" i="5" s="1"/>
  <c r="U33" i="5"/>
  <c r="K13" i="5"/>
  <c r="K23" i="5"/>
  <c r="N15" i="5"/>
  <c r="P19" i="4"/>
  <c r="AE20" i="5" s="1"/>
  <c r="AU11" i="4"/>
  <c r="AL6" i="4"/>
  <c r="AU30" i="4"/>
  <c r="AA30" i="89" s="1"/>
  <c r="U25" i="5"/>
  <c r="AT20" i="75"/>
  <c r="S5" i="5"/>
  <c r="P21" i="4"/>
  <c r="AE25" i="5" s="1"/>
  <c r="AF29" i="5"/>
  <c r="BE28" i="75"/>
  <c r="AD22" i="5"/>
  <c r="L5" i="89"/>
  <c r="AU12" i="4"/>
  <c r="AA12" i="89" s="1"/>
  <c r="AU28" i="4"/>
  <c r="AU26" i="4"/>
  <c r="AI10" i="5" s="1"/>
  <c r="BE7" i="75"/>
  <c r="AW34" i="75"/>
  <c r="V14" i="3"/>
  <c r="V25" i="3"/>
  <c r="N18" i="89"/>
  <c r="V33" i="5"/>
  <c r="BO34" i="75"/>
  <c r="AL26" i="4"/>
  <c r="O13" i="89"/>
  <c r="L3" i="89"/>
  <c r="O13" i="5"/>
  <c r="O15" i="5"/>
  <c r="K19" i="89"/>
  <c r="S7" i="5"/>
  <c r="S15" i="5"/>
  <c r="O26" i="5"/>
  <c r="D18" i="88"/>
  <c r="AL20" i="4"/>
  <c r="BO27" i="75"/>
  <c r="BO19" i="75"/>
  <c r="BO10" i="75"/>
  <c r="O36" i="5"/>
  <c r="BO14" i="75"/>
  <c r="BO30" i="75"/>
  <c r="AL5" i="4"/>
  <c r="AL22" i="4"/>
  <c r="S29" i="5"/>
  <c r="O22" i="5"/>
  <c r="W22" i="5"/>
  <c r="S10" i="89"/>
  <c r="R22" i="89"/>
  <c r="V26" i="5"/>
  <c r="W13" i="5"/>
  <c r="S17" i="89"/>
  <c r="AG31" i="5"/>
  <c r="AD23" i="5"/>
  <c r="P20" i="4"/>
  <c r="AE23" i="5" s="1"/>
  <c r="W20" i="89"/>
  <c r="S8" i="89"/>
  <c r="W16" i="5"/>
  <c r="AB22" i="5"/>
  <c r="U10" i="89"/>
  <c r="L21" i="89"/>
  <c r="O25" i="5"/>
  <c r="L6" i="89"/>
  <c r="O14" i="5"/>
  <c r="AB27" i="5"/>
  <c r="U23" i="89"/>
  <c r="U21" i="5"/>
  <c r="V23" i="5"/>
  <c r="P22" i="4"/>
  <c r="AE26" i="5" s="1"/>
  <c r="U22" i="89"/>
  <c r="J15" i="89"/>
  <c r="K34" i="5"/>
  <c r="O10" i="5"/>
  <c r="R28" i="5"/>
  <c r="N31" i="89"/>
  <c r="AF14" i="5"/>
  <c r="Q32" i="89"/>
  <c r="U29" i="5"/>
  <c r="W14" i="5"/>
  <c r="S6" i="89"/>
  <c r="BE25" i="75"/>
  <c r="O11" i="89"/>
  <c r="S24" i="5"/>
  <c r="BO32" i="75"/>
  <c r="BO24" i="75"/>
  <c r="AU34" i="4"/>
  <c r="AI35" i="5" s="1"/>
  <c r="BO8" i="75"/>
  <c r="J36" i="5"/>
  <c r="BE33" i="75"/>
  <c r="J27" i="5"/>
  <c r="Q19" i="3"/>
  <c r="Q20" i="5" s="1"/>
  <c r="AT18" i="75"/>
  <c r="BO35" i="75"/>
  <c r="L31" i="89"/>
  <c r="V18" i="5"/>
  <c r="R5" i="89"/>
  <c r="W11" i="5"/>
  <c r="S24" i="89"/>
  <c r="AA7" i="5"/>
  <c r="Q7" i="3"/>
  <c r="Q15" i="5" s="1"/>
  <c r="I18" i="89"/>
  <c r="J18" i="5"/>
  <c r="K20" i="5"/>
  <c r="AD18" i="5"/>
  <c r="AU31" i="4"/>
  <c r="T9" i="89"/>
  <c r="AA19" i="5"/>
  <c r="BE11" i="75"/>
  <c r="S15" i="89"/>
  <c r="W34" i="5"/>
  <c r="D26" i="88"/>
  <c r="AU20" i="4"/>
  <c r="AI23" i="5" s="1"/>
  <c r="BO29" i="75"/>
  <c r="Q14" i="89"/>
  <c r="J30" i="89"/>
  <c r="BE35" i="75"/>
  <c r="Q9" i="89"/>
  <c r="BE15" i="75"/>
  <c r="W19" i="89"/>
  <c r="AD25" i="5"/>
  <c r="K11" i="5"/>
  <c r="AD13" i="5"/>
  <c r="BO17" i="75"/>
  <c r="K15" i="89"/>
  <c r="O17" i="5"/>
  <c r="R4" i="89"/>
  <c r="V17" i="5"/>
  <c r="W27" i="5"/>
  <c r="AA32" i="5"/>
  <c r="T25" i="89"/>
  <c r="W18" i="5"/>
  <c r="P27" i="4"/>
  <c r="AE11" i="5" s="1"/>
  <c r="P6" i="4"/>
  <c r="AE14" i="5" s="1"/>
  <c r="AG28" i="5"/>
  <c r="V34" i="5"/>
  <c r="I27" i="89"/>
  <c r="P26" i="4"/>
  <c r="AE10" i="5" s="1"/>
  <c r="BO4" i="75"/>
  <c r="AA13" i="5"/>
  <c r="T17" i="89"/>
  <c r="AW7" i="75"/>
  <c r="AT33" i="75"/>
  <c r="AW21" i="75"/>
  <c r="BE4" i="75"/>
  <c r="AW15" i="75"/>
  <c r="P18" i="4"/>
  <c r="AE18" i="5" s="1"/>
  <c r="Q6" i="3"/>
  <c r="Q14" i="5" s="1"/>
  <c r="AL9" i="4"/>
  <c r="BE9" i="75"/>
  <c r="AL14" i="4"/>
  <c r="M10" i="89"/>
  <c r="P22" i="5"/>
  <c r="U35" i="89"/>
  <c r="AB36" i="5"/>
  <c r="R26" i="5"/>
  <c r="N22" i="89"/>
  <c r="W29" i="5"/>
  <c r="S32" i="89"/>
  <c r="W24" i="89"/>
  <c r="P24" i="4"/>
  <c r="AE5" i="5" s="1"/>
  <c r="AD5" i="5"/>
  <c r="V31" i="5"/>
  <c r="R13" i="89"/>
  <c r="N13" i="5"/>
  <c r="Q17" i="3"/>
  <c r="Q13" i="5" s="1"/>
  <c r="K17" i="89"/>
  <c r="N33" i="5"/>
  <c r="K33" i="89"/>
  <c r="Q33" i="3"/>
  <c r="Q33" i="5" s="1"/>
  <c r="P8" i="4"/>
  <c r="AE16" i="5" s="1"/>
  <c r="W8" i="89"/>
  <c r="AD16" i="5"/>
  <c r="Q26" i="3"/>
  <c r="Q10" i="5" s="1"/>
  <c r="W26" i="89"/>
  <c r="W35" i="89"/>
  <c r="AD36" i="5"/>
  <c r="AP9" i="3"/>
  <c r="AW9" i="3" s="1"/>
  <c r="W32" i="89"/>
  <c r="Q8" i="89"/>
  <c r="W32" i="5"/>
  <c r="X31" i="89"/>
  <c r="N8" i="5"/>
  <c r="AU19" i="4"/>
  <c r="P30" i="4"/>
  <c r="AE21" i="5" s="1"/>
  <c r="BO11" i="75"/>
  <c r="AU10" i="4"/>
  <c r="AI22" i="5" s="1"/>
  <c r="BO21" i="75"/>
  <c r="AD28" i="5"/>
  <c r="BO3" i="75"/>
  <c r="D4" i="88"/>
  <c r="J16" i="5"/>
  <c r="J32" i="5"/>
  <c r="J7" i="89"/>
  <c r="J13" i="5"/>
  <c r="J29" i="5"/>
  <c r="J19" i="89"/>
  <c r="AT32" i="75"/>
  <c r="D28" i="88"/>
  <c r="BO33" i="75"/>
  <c r="S6" i="5"/>
  <c r="O9" i="89"/>
  <c r="R31" i="89"/>
  <c r="W8" i="5"/>
  <c r="W12" i="5"/>
  <c r="W24" i="5"/>
  <c r="S34" i="89"/>
  <c r="AF8" i="5"/>
  <c r="X17" i="89"/>
  <c r="X11" i="89"/>
  <c r="I11" i="89"/>
  <c r="AD32" i="5"/>
  <c r="AD21" i="5"/>
  <c r="P16" i="4"/>
  <c r="AE8" i="5" s="1"/>
  <c r="T33" i="89"/>
  <c r="AA33" i="5"/>
  <c r="AD8" i="5"/>
  <c r="S10" i="5"/>
  <c r="Q22" i="89"/>
  <c r="BA21" i="75"/>
  <c r="H28" i="89"/>
  <c r="BO20" i="75"/>
  <c r="R14" i="5"/>
  <c r="W15" i="5"/>
  <c r="AW31" i="3"/>
  <c r="X28" i="5" s="1"/>
  <c r="Q24" i="89"/>
  <c r="J6" i="5"/>
  <c r="I4" i="89"/>
  <c r="T6" i="89"/>
  <c r="AA14" i="5"/>
  <c r="U9" i="89"/>
  <c r="AB19" i="5"/>
  <c r="V30" i="3"/>
  <c r="L19" i="89"/>
  <c r="L12" i="89"/>
  <c r="L9" i="89"/>
  <c r="L24" i="89"/>
  <c r="L20" i="89"/>
  <c r="L30" i="89"/>
  <c r="P35" i="89"/>
  <c r="T36" i="5"/>
  <c r="N32" i="5"/>
  <c r="Q14" i="3"/>
  <c r="Q32" i="5" s="1"/>
  <c r="K34" i="89"/>
  <c r="N35" i="5"/>
  <c r="Q34" i="3"/>
  <c r="Q35" i="5" s="1"/>
  <c r="N21" i="5"/>
  <c r="Q30" i="3"/>
  <c r="Q21" i="5" s="1"/>
  <c r="K30" i="89"/>
  <c r="R19" i="5"/>
  <c r="N9" i="89"/>
  <c r="S3" i="89"/>
  <c r="BO23" i="75"/>
  <c r="BO5" i="75"/>
  <c r="M3" i="89"/>
  <c r="P4" i="5"/>
  <c r="W3" i="89"/>
  <c r="P3" i="4"/>
  <c r="AE4" i="5" s="1"/>
  <c r="AW25" i="75"/>
  <c r="BO16" i="75"/>
  <c r="L14" i="89"/>
  <c r="O32" i="5"/>
  <c r="M34" i="89"/>
  <c r="P35" i="5"/>
  <c r="L16" i="89"/>
  <c r="O8" i="5"/>
  <c r="W12" i="89"/>
  <c r="P12" i="4"/>
  <c r="AE30" i="5" s="1"/>
  <c r="M4" i="89"/>
  <c r="P6" i="5"/>
  <c r="L32" i="89"/>
  <c r="O29" i="5"/>
  <c r="M35" i="89"/>
  <c r="P36" i="5"/>
  <c r="BO12" i="75"/>
  <c r="AU14" i="4"/>
  <c r="AU17" i="4"/>
  <c r="S8" i="5"/>
  <c r="O16" i="89"/>
  <c r="S26" i="5"/>
  <c r="O19" i="89"/>
  <c r="S11" i="5"/>
  <c r="O10" i="89"/>
  <c r="S22" i="5"/>
  <c r="P23" i="89"/>
  <c r="T27" i="5"/>
  <c r="T24" i="5"/>
  <c r="P11" i="89"/>
  <c r="P27" i="89"/>
  <c r="T11" i="5"/>
  <c r="P15" i="89"/>
  <c r="T34" i="5"/>
  <c r="W7" i="89"/>
  <c r="AD15" i="5"/>
  <c r="M15" i="89"/>
  <c r="P34" i="5"/>
  <c r="I6" i="89"/>
  <c r="J14" i="5"/>
  <c r="W13" i="89"/>
  <c r="AD31" i="5"/>
  <c r="I5" i="89"/>
  <c r="J7" i="5"/>
  <c r="M28" i="89"/>
  <c r="P12" i="5"/>
  <c r="M14" i="89"/>
  <c r="P32" i="5"/>
  <c r="M30" i="89"/>
  <c r="P21" i="5"/>
  <c r="M17" i="89"/>
  <c r="P13" i="5"/>
  <c r="M33" i="89"/>
  <c r="P33" i="5"/>
  <c r="BO25" i="75"/>
  <c r="O18" i="89"/>
  <c r="S18" i="5"/>
  <c r="Y30" i="89"/>
  <c r="M11" i="89"/>
  <c r="P24" i="5"/>
  <c r="S30" i="5"/>
  <c r="O12" i="89"/>
  <c r="M26" i="89"/>
  <c r="P10" i="5"/>
  <c r="M29" i="89"/>
  <c r="P17" i="5"/>
  <c r="AD17" i="5"/>
  <c r="Q29" i="89"/>
  <c r="J25" i="5"/>
  <c r="T15" i="5"/>
  <c r="V16" i="5"/>
  <c r="D23" i="88"/>
  <c r="K14" i="5"/>
  <c r="AW12" i="75"/>
  <c r="BA5" i="75"/>
  <c r="AW31" i="75"/>
  <c r="K14" i="89"/>
  <c r="W7" i="5"/>
  <c r="AA21" i="5"/>
  <c r="P10" i="4"/>
  <c r="AE22" i="5" s="1"/>
  <c r="X12" i="89"/>
  <c r="X10" i="89"/>
  <c r="AF27" i="5"/>
  <c r="W11" i="89"/>
  <c r="AD24" i="5"/>
  <c r="M23" i="89"/>
  <c r="P27" i="5"/>
  <c r="U15" i="5"/>
  <c r="Q7" i="89"/>
  <c r="U31" i="5"/>
  <c r="Q13" i="89"/>
  <c r="M19" i="89"/>
  <c r="P20" i="5"/>
  <c r="M18" i="89"/>
  <c r="P18" i="5"/>
  <c r="M5" i="89"/>
  <c r="P7" i="5"/>
  <c r="M21" i="89"/>
  <c r="P25" i="5"/>
  <c r="M12" i="89"/>
  <c r="P30" i="5"/>
  <c r="J29" i="89"/>
  <c r="K17" i="5"/>
  <c r="X14" i="89"/>
  <c r="AF32" i="5"/>
  <c r="W23" i="89"/>
  <c r="P23" i="4"/>
  <c r="AE27" i="5" s="1"/>
  <c r="M31" i="89"/>
  <c r="P28" i="5"/>
  <c r="W9" i="89"/>
  <c r="AD19" i="5"/>
  <c r="P9" i="4"/>
  <c r="AE19" i="5" s="1"/>
  <c r="U7" i="5"/>
  <c r="Q5" i="89"/>
  <c r="O20" i="89"/>
  <c r="S23" i="5"/>
  <c r="M6" i="89"/>
  <c r="P14" i="5"/>
  <c r="M13" i="89"/>
  <c r="P31" i="5"/>
  <c r="P31" i="89"/>
  <c r="T28" i="5"/>
  <c r="V36" i="89"/>
  <c r="U10" i="5"/>
  <c r="Q15" i="3"/>
  <c r="Q34" i="5" s="1"/>
  <c r="R34" i="5"/>
  <c r="P29" i="4"/>
  <c r="AE17" i="5" s="1"/>
  <c r="M7" i="89"/>
  <c r="P15" i="5"/>
  <c r="M27" i="89"/>
  <c r="P11" i="5"/>
  <c r="U24" i="5"/>
  <c r="Q11" i="89"/>
  <c r="U13" i="5"/>
  <c r="Q17" i="89"/>
  <c r="T26" i="89"/>
  <c r="AA10" i="5"/>
  <c r="S14" i="5"/>
  <c r="O6" i="89"/>
  <c r="S33" i="5"/>
  <c r="O33" i="89"/>
  <c r="K5" i="89"/>
  <c r="Q5" i="3"/>
  <c r="Q7" i="5" s="1"/>
  <c r="M22" i="89"/>
  <c r="P26" i="5"/>
  <c r="M9" i="89"/>
  <c r="P19" i="5"/>
  <c r="M25" i="89"/>
  <c r="P9" i="5"/>
  <c r="Q11" i="3"/>
  <c r="Q24" i="5" s="1"/>
  <c r="N24" i="5"/>
  <c r="AT13" i="75"/>
  <c r="N30" i="5"/>
  <c r="K12" i="89"/>
  <c r="BA30" i="75"/>
  <c r="Q12" i="3"/>
  <c r="Q30" i="5" s="1"/>
  <c r="AF7" i="5"/>
  <c r="X5" i="89"/>
  <c r="X8" i="89"/>
  <c r="AF16" i="5"/>
  <c r="Y28" i="89"/>
  <c r="AG12" i="5"/>
  <c r="X28" i="89"/>
  <c r="AF12" i="5"/>
  <c r="Y29" i="89"/>
  <c r="AG17" i="5"/>
  <c r="AG30" i="5"/>
  <c r="X9" i="89"/>
  <c r="AF19" i="5"/>
  <c r="X24" i="89"/>
  <c r="AF5" i="5"/>
  <c r="AG29" i="5"/>
  <c r="Y32" i="89"/>
  <c r="X18" i="89"/>
  <c r="AF18" i="5"/>
  <c r="U7" i="89"/>
  <c r="AB15" i="5"/>
  <c r="P7" i="4"/>
  <c r="AE15" i="5" s="1"/>
  <c r="S13" i="89"/>
  <c r="W25" i="5"/>
  <c r="S21" i="89"/>
  <c r="W23" i="5"/>
  <c r="S20" i="89"/>
  <c r="S4" i="89"/>
  <c r="W6" i="5"/>
  <c r="N11" i="89"/>
  <c r="R24" i="5"/>
  <c r="R12" i="89"/>
  <c r="V30" i="5"/>
  <c r="V11" i="5"/>
  <c r="R27" i="89"/>
  <c r="AW27" i="3"/>
  <c r="AX27" i="3" s="1"/>
  <c r="Y11" i="5" s="1"/>
  <c r="V15" i="5"/>
  <c r="R7" i="89"/>
  <c r="AW7" i="3"/>
  <c r="AX7" i="3" s="1"/>
  <c r="Y15" i="5" s="1"/>
  <c r="R3" i="89"/>
  <c r="V4" i="5"/>
  <c r="N21" i="89"/>
  <c r="R25" i="5"/>
  <c r="V24" i="5"/>
  <c r="R11" i="89"/>
  <c r="AW11" i="3"/>
  <c r="R34" i="89"/>
  <c r="V35" i="5"/>
  <c r="R6" i="89"/>
  <c r="V14" i="5"/>
  <c r="V13" i="5"/>
  <c r="R17" i="89"/>
  <c r="N35" i="89"/>
  <c r="R36" i="5"/>
  <c r="R23" i="89"/>
  <c r="V27" i="5"/>
  <c r="R35" i="89"/>
  <c r="AW35" i="3"/>
  <c r="V36" i="5"/>
  <c r="N33" i="89"/>
  <c r="R33" i="5"/>
  <c r="R29" i="5"/>
  <c r="N32" i="89"/>
  <c r="R35" i="5"/>
  <c r="N34" i="89"/>
  <c r="R25" i="89"/>
  <c r="V9" i="5"/>
  <c r="R10" i="5"/>
  <c r="N26" i="89"/>
  <c r="R11" i="5"/>
  <c r="N27" i="89"/>
  <c r="N12" i="89"/>
  <c r="R30" i="5"/>
  <c r="R32" i="89"/>
  <c r="V29" i="5"/>
  <c r="L4" i="89"/>
  <c r="O6" i="5"/>
  <c r="O28" i="89"/>
  <c r="S12" i="5"/>
  <c r="O25" i="89"/>
  <c r="S9" i="5"/>
  <c r="O3" i="89"/>
  <c r="S4" i="5"/>
  <c r="O23" i="89"/>
  <c r="S27" i="5"/>
  <c r="AW23" i="3"/>
  <c r="O30" i="89"/>
  <c r="S21" i="5"/>
  <c r="O15" i="89"/>
  <c r="S34" i="5"/>
  <c r="AW15" i="3"/>
  <c r="K18" i="89"/>
  <c r="N18" i="5"/>
  <c r="Q18" i="3"/>
  <c r="Q18" i="5" s="1"/>
  <c r="K8" i="89"/>
  <c r="N16" i="5"/>
  <c r="Q4" i="3"/>
  <c r="Q6" i="5" s="1"/>
  <c r="K4" i="89"/>
  <c r="N6" i="5"/>
  <c r="K23" i="89"/>
  <c r="N27" i="5"/>
  <c r="Q23" i="3"/>
  <c r="Q27" i="5" s="1"/>
  <c r="Q13" i="3"/>
  <c r="Q31" i="5" s="1"/>
  <c r="K13" i="89"/>
  <c r="N31" i="5"/>
  <c r="K9" i="89"/>
  <c r="N19" i="5"/>
  <c r="Q9" i="3"/>
  <c r="Q19" i="5" s="1"/>
  <c r="D9" i="88"/>
  <c r="BO9" i="75"/>
  <c r="BO7" i="75"/>
  <c r="CI32" i="87"/>
  <c r="C31" i="88" s="1"/>
  <c r="AT31" i="75"/>
  <c r="B31" i="88"/>
  <c r="F31" i="88" s="1"/>
  <c r="AT4" i="75"/>
  <c r="AW30" i="75"/>
  <c r="AT5" i="75"/>
  <c r="AT6" i="75"/>
  <c r="AT7" i="75"/>
  <c r="AW16" i="75"/>
  <c r="BA8" i="75"/>
  <c r="AW11" i="75"/>
  <c r="AT14" i="75"/>
  <c r="AW5" i="75"/>
  <c r="P18" i="89"/>
  <c r="T18" i="5"/>
  <c r="AW18" i="3"/>
  <c r="P34" i="89"/>
  <c r="T35" i="5"/>
  <c r="AW34" i="3"/>
  <c r="P9" i="89"/>
  <c r="T19" i="5"/>
  <c r="P25" i="89"/>
  <c r="T9" i="5"/>
  <c r="AW25" i="3"/>
  <c r="P13" i="89"/>
  <c r="T31" i="5"/>
  <c r="AW13" i="3"/>
  <c r="P29" i="89"/>
  <c r="AW29" i="3"/>
  <c r="T17" i="5"/>
  <c r="T10" i="5"/>
  <c r="P26" i="89"/>
  <c r="P33" i="89"/>
  <c r="T33" i="5"/>
  <c r="AW33" i="3"/>
  <c r="P16" i="89"/>
  <c r="T8" i="5"/>
  <c r="AW16" i="3"/>
  <c r="P14" i="89"/>
  <c r="T32" i="5"/>
  <c r="AW14" i="3"/>
  <c r="T21" i="5"/>
  <c r="P30" i="89"/>
  <c r="AW30" i="3"/>
  <c r="P5" i="89"/>
  <c r="T7" i="5"/>
  <c r="AW5" i="3"/>
  <c r="P21" i="89"/>
  <c r="T25" i="5"/>
  <c r="P4" i="89"/>
  <c r="T6" i="5"/>
  <c r="AW4" i="3"/>
  <c r="P20" i="89"/>
  <c r="T23" i="5"/>
  <c r="AW20" i="3"/>
  <c r="CI5" i="87"/>
  <c r="C4" i="88" s="1"/>
  <c r="AP6" i="5"/>
  <c r="AQ6" i="5" s="1"/>
  <c r="B4" i="88"/>
  <c r="F4" i="88" s="1"/>
  <c r="CI13" i="87"/>
  <c r="C12" i="88" s="1"/>
  <c r="AP30" i="5"/>
  <c r="AQ30" i="5" s="1"/>
  <c r="B12" i="88"/>
  <c r="F12" i="88" s="1"/>
  <c r="CI21" i="87"/>
  <c r="C20" i="88" s="1"/>
  <c r="AP23" i="5"/>
  <c r="AQ23" i="5" s="1"/>
  <c r="B20" i="88"/>
  <c r="F20" i="88" s="1"/>
  <c r="CI29" i="87"/>
  <c r="C28" i="88" s="1"/>
  <c r="B28" i="88"/>
  <c r="F28" i="88" s="1"/>
  <c r="AP12" i="5"/>
  <c r="AQ12" i="5" s="1"/>
  <c r="CI12" i="87"/>
  <c r="C11" i="88" s="1"/>
  <c r="B11" i="88"/>
  <c r="F11" i="88" s="1"/>
  <c r="AP24" i="5"/>
  <c r="AQ24" i="5" s="1"/>
  <c r="CI22" i="87"/>
  <c r="C21" i="88" s="1"/>
  <c r="AP25" i="5"/>
  <c r="AQ25" i="5" s="1"/>
  <c r="B21" i="88"/>
  <c r="F21" i="88" s="1"/>
  <c r="CI34" i="87"/>
  <c r="C33" i="88" s="1"/>
  <c r="AP33" i="5"/>
  <c r="AQ33" i="5" s="1"/>
  <c r="B33" i="88"/>
  <c r="F33" i="88" s="1"/>
  <c r="E4" i="88"/>
  <c r="G4" i="88" s="1"/>
  <c r="AR6" i="5"/>
  <c r="CI24" i="87"/>
  <c r="C23" i="88" s="1"/>
  <c r="B23" i="88"/>
  <c r="F23" i="88" s="1"/>
  <c r="AP27" i="5"/>
  <c r="AQ27" i="5" s="1"/>
  <c r="AR19" i="5"/>
  <c r="E9" i="88"/>
  <c r="G9" i="88" s="1"/>
  <c r="E10" i="88"/>
  <c r="G10" i="88" s="1"/>
  <c r="AR22" i="5"/>
  <c r="E15" i="88"/>
  <c r="G15" i="88" s="1"/>
  <c r="AR34" i="5"/>
  <c r="AR13" i="5"/>
  <c r="E17" i="88"/>
  <c r="G17" i="88" s="1"/>
  <c r="E19" i="88"/>
  <c r="G19" i="88" s="1"/>
  <c r="AR20" i="5"/>
  <c r="AR25" i="5"/>
  <c r="E21" i="88"/>
  <c r="G21" i="88" s="1"/>
  <c r="AR27" i="5"/>
  <c r="E23" i="88"/>
  <c r="G23" i="88" s="1"/>
  <c r="E28" i="88"/>
  <c r="G28" i="88" s="1"/>
  <c r="AR12" i="5"/>
  <c r="AR21" i="5"/>
  <c r="E30" i="88"/>
  <c r="G30" i="88" s="1"/>
  <c r="E32" i="88"/>
  <c r="G32" i="88" s="1"/>
  <c r="AR29" i="5"/>
  <c r="M24" i="89"/>
  <c r="P5" i="5"/>
  <c r="K29" i="89"/>
  <c r="N17" i="5"/>
  <c r="Q29" i="3"/>
  <c r="Q17" i="5" s="1"/>
  <c r="K28" i="5"/>
  <c r="J31" i="89"/>
  <c r="P5" i="4"/>
  <c r="AE7" i="5" s="1"/>
  <c r="AB7" i="5"/>
  <c r="U5" i="89"/>
  <c r="AG5" i="5"/>
  <c r="Y24" i="89"/>
  <c r="Q35" i="3"/>
  <c r="Q36" i="5" s="1"/>
  <c r="N36" i="5"/>
  <c r="K35" i="89"/>
  <c r="P19" i="89"/>
  <c r="AW19" i="3"/>
  <c r="T20" i="5"/>
  <c r="Y4" i="89"/>
  <c r="Y33" i="89"/>
  <c r="AG33" i="5"/>
  <c r="N9" i="5"/>
  <c r="Q25" i="3"/>
  <c r="Q9" i="5" s="1"/>
  <c r="K25" i="89"/>
  <c r="CI7" i="87"/>
  <c r="C6" i="88" s="1"/>
  <c r="B6" i="88"/>
  <c r="F6" i="88" s="1"/>
  <c r="AP14" i="5"/>
  <c r="AQ14" i="5" s="1"/>
  <c r="CI15" i="87"/>
  <c r="C14" i="88" s="1"/>
  <c r="AP32" i="5"/>
  <c r="AQ32" i="5" s="1"/>
  <c r="B14" i="88"/>
  <c r="F14" i="88" s="1"/>
  <c r="CI23" i="87"/>
  <c r="C22" i="88" s="1"/>
  <c r="AP26" i="5"/>
  <c r="AQ26" i="5" s="1"/>
  <c r="B22" i="88"/>
  <c r="F22" i="88" s="1"/>
  <c r="CI31" i="87"/>
  <c r="C30" i="88" s="1"/>
  <c r="AP21" i="5"/>
  <c r="AQ21" i="5" s="1"/>
  <c r="B30" i="88"/>
  <c r="F30" i="88" s="1"/>
  <c r="CI14" i="87"/>
  <c r="C13" i="88" s="1"/>
  <c r="B13" i="88"/>
  <c r="F13" i="88" s="1"/>
  <c r="AP31" i="5"/>
  <c r="AQ31" i="5" s="1"/>
  <c r="CI26" i="87"/>
  <c r="C25" i="88" s="1"/>
  <c r="AP9" i="5"/>
  <c r="AQ9" i="5" s="1"/>
  <c r="B25" i="88"/>
  <c r="F25" i="88" s="1"/>
  <c r="CI36" i="87"/>
  <c r="C35" i="88" s="1"/>
  <c r="AP36" i="5"/>
  <c r="AQ36" i="5" s="1"/>
  <c r="B35" i="88"/>
  <c r="F35" i="88" s="1"/>
  <c r="Y3" i="89"/>
  <c r="AG4" i="5"/>
  <c r="E6" i="88"/>
  <c r="G6" i="88" s="1"/>
  <c r="AR14" i="5"/>
  <c r="E11" i="88"/>
  <c r="G11" i="88" s="1"/>
  <c r="AR24" i="5"/>
  <c r="AR8" i="5"/>
  <c r="E16" i="88"/>
  <c r="G16" i="88" s="1"/>
  <c r="E24" i="88"/>
  <c r="G24" i="88" s="1"/>
  <c r="AR5" i="5"/>
  <c r="AR36" i="5"/>
  <c r="E35" i="88"/>
  <c r="G35" i="88" s="1"/>
  <c r="P17" i="89"/>
  <c r="T13" i="5"/>
  <c r="AW17" i="3"/>
  <c r="M32" i="89"/>
  <c r="P29" i="5"/>
  <c r="Q32" i="3"/>
  <c r="Q29" i="5" s="1"/>
  <c r="M20" i="89"/>
  <c r="P23" i="5"/>
  <c r="J4" i="89"/>
  <c r="K6" i="5"/>
  <c r="J3" i="89"/>
  <c r="K4" i="5"/>
  <c r="AB31" i="5"/>
  <c r="P13" i="4"/>
  <c r="AE31" i="5" s="1"/>
  <c r="U13" i="89"/>
  <c r="P28" i="89"/>
  <c r="T12" i="5"/>
  <c r="AW28" i="3"/>
  <c r="P3" i="89"/>
  <c r="AW3" i="3"/>
  <c r="T4" i="5"/>
  <c r="AG19" i="5"/>
  <c r="AG35" i="5"/>
  <c r="Y34" i="89"/>
  <c r="R19" i="89"/>
  <c r="V20" i="5"/>
  <c r="Q28" i="3"/>
  <c r="Q12" i="5" s="1"/>
  <c r="K28" i="89"/>
  <c r="N12" i="5"/>
  <c r="CI9" i="87"/>
  <c r="C8" i="88" s="1"/>
  <c r="AP16" i="5"/>
  <c r="AQ16" i="5" s="1"/>
  <c r="B8" i="88"/>
  <c r="F8" i="88" s="1"/>
  <c r="H8" i="88" s="1"/>
  <c r="AN16" i="5" s="1"/>
  <c r="CI17" i="87"/>
  <c r="C16" i="88" s="1"/>
  <c r="AP8" i="5"/>
  <c r="AQ8" i="5" s="1"/>
  <c r="B16" i="88"/>
  <c r="F16" i="88" s="1"/>
  <c r="CI25" i="87"/>
  <c r="C24" i="88" s="1"/>
  <c r="AP5" i="5"/>
  <c r="AQ5" i="5" s="1"/>
  <c r="B24" i="88"/>
  <c r="F24" i="88" s="1"/>
  <c r="CI33" i="87"/>
  <c r="C32" i="88" s="1"/>
  <c r="AP29" i="5"/>
  <c r="AQ29" i="5" s="1"/>
  <c r="B32" i="88"/>
  <c r="F32" i="88" s="1"/>
  <c r="CI6" i="87"/>
  <c r="C5" i="88" s="1"/>
  <c r="AP7" i="5"/>
  <c r="AQ7" i="5" s="1"/>
  <c r="B5" i="88"/>
  <c r="F5" i="88" s="1"/>
  <c r="CI18" i="87"/>
  <c r="C17" i="88" s="1"/>
  <c r="B17" i="88"/>
  <c r="F17" i="88" s="1"/>
  <c r="AP13" i="5"/>
  <c r="AQ13" i="5" s="1"/>
  <c r="CI28" i="87"/>
  <c r="C27" i="88" s="1"/>
  <c r="AP11" i="5"/>
  <c r="AQ11" i="5" s="1"/>
  <c r="B27" i="88"/>
  <c r="F27" i="88" s="1"/>
  <c r="P6" i="89"/>
  <c r="T14" i="5"/>
  <c r="AW6" i="3"/>
  <c r="P22" i="89"/>
  <c r="T26" i="5"/>
  <c r="AW22" i="3"/>
  <c r="CI8" i="87"/>
  <c r="C7" i="88" s="1"/>
  <c r="B7" i="88"/>
  <c r="F7" i="88" s="1"/>
  <c r="H7" i="88" s="1"/>
  <c r="AN15" i="5" s="1"/>
  <c r="AP15" i="5"/>
  <c r="AQ15" i="5" s="1"/>
  <c r="E14" i="88"/>
  <c r="G14" i="88" s="1"/>
  <c r="AR32" i="5"/>
  <c r="AR23" i="5"/>
  <c r="E20" i="88"/>
  <c r="G20" i="88" s="1"/>
  <c r="AR26" i="5"/>
  <c r="E22" i="88"/>
  <c r="G22" i="88" s="1"/>
  <c r="AR9" i="5"/>
  <c r="E25" i="88"/>
  <c r="G25" i="88" s="1"/>
  <c r="AR11" i="5"/>
  <c r="E27" i="88"/>
  <c r="G27" i="88" s="1"/>
  <c r="AR33" i="5"/>
  <c r="E33" i="88"/>
  <c r="G33" i="88" s="1"/>
  <c r="M8" i="89"/>
  <c r="Q8" i="3"/>
  <c r="Q16" i="5" s="1"/>
  <c r="P16" i="5"/>
  <c r="K21" i="89"/>
  <c r="N25" i="5"/>
  <c r="Q21" i="3"/>
  <c r="Q25" i="5" s="1"/>
  <c r="J12" i="89"/>
  <c r="K30" i="5"/>
  <c r="AB9" i="5"/>
  <c r="U25" i="89"/>
  <c r="P25" i="4"/>
  <c r="AE9" i="5" s="1"/>
  <c r="K22" i="89"/>
  <c r="Q22" i="3"/>
  <c r="Q26" i="5" s="1"/>
  <c r="N26" i="5"/>
  <c r="P8" i="89"/>
  <c r="T16" i="5"/>
  <c r="AW8" i="3"/>
  <c r="K10" i="89"/>
  <c r="N22" i="5"/>
  <c r="Q10" i="3"/>
  <c r="Q22" i="5" s="1"/>
  <c r="O8" i="89"/>
  <c r="S16" i="5"/>
  <c r="K3" i="89"/>
  <c r="Q3" i="3"/>
  <c r="Q4" i="5" s="1"/>
  <c r="N4" i="5"/>
  <c r="CI4" i="87"/>
  <c r="C3" i="88" s="1"/>
  <c r="B3" i="88"/>
  <c r="AP4" i="5"/>
  <c r="AQ4" i="5" s="1"/>
  <c r="CI11" i="87"/>
  <c r="C10" i="88" s="1"/>
  <c r="AP22" i="5"/>
  <c r="AQ22" i="5" s="1"/>
  <c r="B10" i="88"/>
  <c r="F10" i="88" s="1"/>
  <c r="CI19" i="87"/>
  <c r="C18" i="88" s="1"/>
  <c r="B18" i="88"/>
  <c r="F18" i="88" s="1"/>
  <c r="AP18" i="5"/>
  <c r="AQ18" i="5" s="1"/>
  <c r="CI27" i="87"/>
  <c r="C26" i="88" s="1"/>
  <c r="B26" i="88"/>
  <c r="F26" i="88" s="1"/>
  <c r="AP10" i="5"/>
  <c r="AQ10" i="5" s="1"/>
  <c r="CI35" i="87"/>
  <c r="C34" i="88" s="1"/>
  <c r="AP35" i="5"/>
  <c r="AQ35" i="5" s="1"/>
  <c r="B34" i="88"/>
  <c r="F34" i="88" s="1"/>
  <c r="CI10" i="87"/>
  <c r="C9" i="88" s="1"/>
  <c r="B9" i="88"/>
  <c r="F9" i="88" s="1"/>
  <c r="AP19" i="5"/>
  <c r="AQ19" i="5" s="1"/>
  <c r="CI20" i="87"/>
  <c r="C19" i="88" s="1"/>
  <c r="B19" i="88"/>
  <c r="F19" i="88" s="1"/>
  <c r="AP20" i="5"/>
  <c r="AQ20" i="5" s="1"/>
  <c r="CI30" i="87"/>
  <c r="C29" i="88" s="1"/>
  <c r="AP17" i="5"/>
  <c r="AQ17" i="5" s="1"/>
  <c r="B29" i="88"/>
  <c r="F29" i="88" s="1"/>
  <c r="E3" i="88"/>
  <c r="AR4" i="5"/>
  <c r="T22" i="5"/>
  <c r="P10" i="89"/>
  <c r="AW10" i="3"/>
  <c r="CI16" i="87"/>
  <c r="C15" i="88" s="1"/>
  <c r="AP34" i="5"/>
  <c r="AQ34" i="5" s="1"/>
  <c r="B15" i="88"/>
  <c r="F15" i="88" s="1"/>
  <c r="E5" i="88"/>
  <c r="G5" i="88" s="1"/>
  <c r="AR7" i="5"/>
  <c r="E12" i="88"/>
  <c r="G12" i="88" s="1"/>
  <c r="AR30" i="5"/>
  <c r="AR31" i="5"/>
  <c r="E13" i="88"/>
  <c r="G13" i="88" s="1"/>
  <c r="AR10" i="5"/>
  <c r="E26" i="88"/>
  <c r="G26" i="88" s="1"/>
  <c r="AR28" i="5"/>
  <c r="E31" i="88"/>
  <c r="G31" i="88" s="1"/>
  <c r="AR35" i="5"/>
  <c r="E34" i="88"/>
  <c r="G34" i="88" s="1"/>
  <c r="M16" i="89"/>
  <c r="P8" i="5"/>
  <c r="Q16" i="3"/>
  <c r="Q8" i="5" s="1"/>
  <c r="H18" i="89"/>
  <c r="I18" i="5"/>
  <c r="Q24" i="3"/>
  <c r="Q5" i="5" s="1"/>
  <c r="K24" i="89"/>
  <c r="N5" i="5"/>
  <c r="K27" i="5"/>
  <c r="J23" i="89"/>
  <c r="P33" i="4"/>
  <c r="AE33" i="5" s="1"/>
  <c r="AB33" i="5"/>
  <c r="U33" i="89"/>
  <c r="P24" i="89"/>
  <c r="T5" i="5"/>
  <c r="AW24" i="3"/>
  <c r="P32" i="89"/>
  <c r="T29" i="5"/>
  <c r="AW32" i="3"/>
  <c r="K27" i="89"/>
  <c r="N11" i="5"/>
  <c r="Q27" i="3"/>
  <c r="Q11" i="5" s="1"/>
  <c r="P12" i="89"/>
  <c r="AW12" i="3"/>
  <c r="T30" i="5"/>
  <c r="K31" i="89"/>
  <c r="N28" i="5"/>
  <c r="Q31" i="3"/>
  <c r="Q28" i="5" s="1"/>
  <c r="AG24" i="5"/>
  <c r="Y15" i="89"/>
  <c r="K20" i="89"/>
  <c r="N23" i="5"/>
  <c r="Q20" i="3"/>
  <c r="Q23" i="5" s="1"/>
  <c r="BA20" i="75" l="1"/>
  <c r="AG13" i="5"/>
  <c r="AG18" i="5"/>
  <c r="AG36" i="5"/>
  <c r="AG11" i="5"/>
  <c r="BW18" i="75"/>
  <c r="BA10" i="75"/>
  <c r="BA23" i="75"/>
  <c r="F23" i="89" s="1"/>
  <c r="BA14" i="75"/>
  <c r="BA17" i="75"/>
  <c r="J18" i="89"/>
  <c r="Y9" i="89"/>
  <c r="Y21" i="89"/>
  <c r="Y25" i="89"/>
  <c r="Y20" i="89"/>
  <c r="Y11" i="89"/>
  <c r="AG22" i="5"/>
  <c r="AG16" i="5"/>
  <c r="Y26" i="89"/>
  <c r="AG32" i="5"/>
  <c r="AG21" i="5"/>
  <c r="AG27" i="5"/>
  <c r="Y10" i="89"/>
  <c r="AG9" i="5"/>
  <c r="AG6" i="5"/>
  <c r="AG26" i="5"/>
  <c r="Y5" i="89"/>
  <c r="Y7" i="89"/>
  <c r="Y22" i="89"/>
  <c r="AG7" i="5"/>
  <c r="AG15" i="5"/>
  <c r="AG23" i="5"/>
  <c r="AG14" i="5"/>
  <c r="AG8" i="5"/>
  <c r="Y19" i="89"/>
  <c r="Y14" i="89"/>
  <c r="Y6" i="89"/>
  <c r="Y31" i="89"/>
  <c r="Z26" i="89"/>
  <c r="Z18" i="89"/>
  <c r="Z3" i="89"/>
  <c r="AH6" i="5"/>
  <c r="AH27" i="5"/>
  <c r="Z33" i="89"/>
  <c r="AH26" i="5"/>
  <c r="AH14" i="5"/>
  <c r="AH24" i="5"/>
  <c r="Z27" i="89"/>
  <c r="Z19" i="89"/>
  <c r="AH8" i="5"/>
  <c r="AH35" i="5"/>
  <c r="Z12" i="89"/>
  <c r="Z29" i="89"/>
  <c r="AF29" i="89" s="1"/>
  <c r="N29" i="88" s="1"/>
  <c r="AH25" i="5"/>
  <c r="Z14" i="89"/>
  <c r="Z17" i="89"/>
  <c r="Z9" i="89"/>
  <c r="AH7" i="5"/>
  <c r="Z20" i="89"/>
  <c r="Z13" i="89"/>
  <c r="AH12" i="5"/>
  <c r="Z35" i="89"/>
  <c r="AH22" i="5"/>
  <c r="Z7" i="89"/>
  <c r="AH21" i="5"/>
  <c r="Z31" i="89"/>
  <c r="AH34" i="5"/>
  <c r="AH9" i="5"/>
  <c r="AH29" i="5"/>
  <c r="AH5" i="5"/>
  <c r="AH16" i="5"/>
  <c r="J10" i="89"/>
  <c r="BW26" i="75"/>
  <c r="AZ35" i="75"/>
  <c r="AT23" i="75"/>
  <c r="AZ3" i="75"/>
  <c r="AT15" i="75"/>
  <c r="BW35" i="75"/>
  <c r="F35" i="89"/>
  <c r="AT30" i="75"/>
  <c r="BE18" i="75"/>
  <c r="AX3" i="75"/>
  <c r="BD3" i="75"/>
  <c r="BD35" i="75"/>
  <c r="BG35" i="75" s="1"/>
  <c r="AT9" i="75"/>
  <c r="AW29" i="75"/>
  <c r="AZ29" i="75" s="1"/>
  <c r="AW4" i="75"/>
  <c r="BA27" i="75"/>
  <c r="AW6" i="75"/>
  <c r="AZ6" i="75" s="1"/>
  <c r="E6" i="89" s="1"/>
  <c r="AW26" i="75"/>
  <c r="BE16" i="75"/>
  <c r="I4" i="5"/>
  <c r="BE22" i="75"/>
  <c r="BG3" i="75"/>
  <c r="AT34" i="75"/>
  <c r="AX35" i="75"/>
  <c r="AZ5" i="75"/>
  <c r="E5" i="89" s="1"/>
  <c r="AZ11" i="75"/>
  <c r="F15" i="89"/>
  <c r="AZ30" i="75"/>
  <c r="D21" i="5" s="1"/>
  <c r="AW22" i="75"/>
  <c r="F21" i="5"/>
  <c r="BA4" i="75"/>
  <c r="AZ12" i="75"/>
  <c r="D30" i="5" s="1"/>
  <c r="BW25" i="75"/>
  <c r="H23" i="89"/>
  <c r="F21" i="89"/>
  <c r="BW21" i="75"/>
  <c r="AZ7" i="75"/>
  <c r="I29" i="5"/>
  <c r="I21" i="5"/>
  <c r="I20" i="5"/>
  <c r="AZ19" i="75"/>
  <c r="AZ14" i="75"/>
  <c r="AZ24" i="75"/>
  <c r="AZ28" i="75"/>
  <c r="E28" i="89" s="1"/>
  <c r="BB17" i="75"/>
  <c r="BB26" i="75"/>
  <c r="AJ7" i="75"/>
  <c r="AX10" i="75"/>
  <c r="AX16" i="75"/>
  <c r="AX28" i="75"/>
  <c r="BD24" i="75"/>
  <c r="BD32" i="75"/>
  <c r="BG32" i="75" s="1"/>
  <c r="BD5" i="75"/>
  <c r="K18" i="5"/>
  <c r="I12" i="5"/>
  <c r="BD21" i="75"/>
  <c r="AX25" i="75"/>
  <c r="AX32" i="75"/>
  <c r="AX26" i="75"/>
  <c r="AX8" i="75"/>
  <c r="AX27" i="75"/>
  <c r="BD16" i="75"/>
  <c r="BD11" i="75"/>
  <c r="BD19" i="75"/>
  <c r="BD14" i="75"/>
  <c r="BW7" i="75"/>
  <c r="F5" i="89"/>
  <c r="AZ21" i="75"/>
  <c r="H4" i="89"/>
  <c r="AZ32" i="75"/>
  <c r="F34" i="89"/>
  <c r="AZ9" i="75"/>
  <c r="D19" i="5" s="1"/>
  <c r="I31" i="5"/>
  <c r="I14" i="5"/>
  <c r="AX22" i="75"/>
  <c r="AX30" i="75"/>
  <c r="AX12" i="75"/>
  <c r="AX17" i="75"/>
  <c r="J26" i="89"/>
  <c r="J36" i="89" s="1"/>
  <c r="BB34" i="75"/>
  <c r="F22" i="5"/>
  <c r="AZ31" i="75"/>
  <c r="F26" i="89"/>
  <c r="BA31" i="75"/>
  <c r="AZ25" i="75"/>
  <c r="E25" i="89" s="1"/>
  <c r="H20" i="89"/>
  <c r="AZ15" i="75"/>
  <c r="D34" i="5" s="1"/>
  <c r="AW27" i="75"/>
  <c r="I17" i="5"/>
  <c r="H8" i="89"/>
  <c r="I32" i="5"/>
  <c r="L12" i="5"/>
  <c r="BW15" i="75"/>
  <c r="AW20" i="75"/>
  <c r="L18" i="5"/>
  <c r="AW23" i="75"/>
  <c r="BA25" i="75"/>
  <c r="F25" i="89" s="1"/>
  <c r="BW22" i="75"/>
  <c r="AZ13" i="75"/>
  <c r="D31" i="5" s="1"/>
  <c r="I28" i="5"/>
  <c r="AX34" i="75"/>
  <c r="AX11" i="75"/>
  <c r="AX18" i="75"/>
  <c r="AX24" i="75"/>
  <c r="AX19" i="75"/>
  <c r="AX23" i="75"/>
  <c r="AX20" i="75"/>
  <c r="AX7" i="75"/>
  <c r="BD6" i="75"/>
  <c r="BB33" i="75"/>
  <c r="BD30" i="75"/>
  <c r="AJ32" i="75"/>
  <c r="K35" i="5"/>
  <c r="K5" i="5"/>
  <c r="BD9" i="75"/>
  <c r="AZ16" i="75"/>
  <c r="AZ8" i="75"/>
  <c r="BW5" i="75"/>
  <c r="F20" i="89"/>
  <c r="F13" i="5"/>
  <c r="H24" i="89"/>
  <c r="H10" i="89"/>
  <c r="AZ34" i="75"/>
  <c r="L10" i="5"/>
  <c r="AZ17" i="75"/>
  <c r="AZ18" i="75"/>
  <c r="E18" i="89" s="1"/>
  <c r="AZ4" i="75"/>
  <c r="AX33" i="75"/>
  <c r="AX15" i="75"/>
  <c r="AX21" i="75"/>
  <c r="AX14" i="75"/>
  <c r="BB29" i="75"/>
  <c r="BD7" i="75"/>
  <c r="AJ6" i="75"/>
  <c r="AJ9" i="75"/>
  <c r="BB23" i="75"/>
  <c r="AJ12" i="75"/>
  <c r="AJ33" i="75"/>
  <c r="F8" i="89"/>
  <c r="BA24" i="75"/>
  <c r="BW12" i="75"/>
  <c r="BW16" i="75"/>
  <c r="AZ26" i="75"/>
  <c r="I33" i="5"/>
  <c r="BW11" i="75"/>
  <c r="BE26" i="75"/>
  <c r="F28" i="89"/>
  <c r="BG4" i="75"/>
  <c r="AW33" i="75"/>
  <c r="F29" i="89"/>
  <c r="BG11" i="75"/>
  <c r="H27" i="89"/>
  <c r="H34" i="89"/>
  <c r="F14" i="89"/>
  <c r="F24" i="5"/>
  <c r="AZ10" i="75"/>
  <c r="BG24" i="75"/>
  <c r="G24" i="89" s="1"/>
  <c r="AT29" i="75"/>
  <c r="K7" i="5"/>
  <c r="K31" i="5"/>
  <c r="BD13" i="75"/>
  <c r="BD18" i="75"/>
  <c r="BG18" i="75" s="1"/>
  <c r="G18" i="89" s="1"/>
  <c r="BD12" i="75"/>
  <c r="AJ19" i="75"/>
  <c r="AJ16" i="75"/>
  <c r="AJ13" i="75"/>
  <c r="AX5" i="75"/>
  <c r="AX6" i="75"/>
  <c r="AX13" i="75"/>
  <c r="H26" i="89"/>
  <c r="BD10" i="75"/>
  <c r="BD20" i="75"/>
  <c r="BD27" i="75"/>
  <c r="J32" i="89"/>
  <c r="J11" i="89"/>
  <c r="BB31" i="75"/>
  <c r="BD28" i="75"/>
  <c r="AJ18" i="75"/>
  <c r="AX9" i="75"/>
  <c r="AX4" i="75"/>
  <c r="AX31" i="75"/>
  <c r="AX29" i="75"/>
  <c r="BD25" i="75"/>
  <c r="BD8" i="75"/>
  <c r="BD22" i="75"/>
  <c r="BD15" i="75"/>
  <c r="H6" i="89"/>
  <c r="AA24" i="89"/>
  <c r="AH33" i="5"/>
  <c r="AI30" i="5"/>
  <c r="BW6" i="75"/>
  <c r="AI19" i="5"/>
  <c r="H13" i="89"/>
  <c r="BW13" i="75"/>
  <c r="AW21" i="3"/>
  <c r="X25" i="5" s="1"/>
  <c r="AA21" i="89"/>
  <c r="H31" i="89"/>
  <c r="BW31" i="75"/>
  <c r="H15" i="89"/>
  <c r="AA25" i="89"/>
  <c r="I34" i="5"/>
  <c r="Z32" i="89"/>
  <c r="V25" i="5"/>
  <c r="AA4" i="89"/>
  <c r="BW23" i="75"/>
  <c r="AA35" i="89"/>
  <c r="AV32" i="4"/>
  <c r="AV35" i="4"/>
  <c r="I16" i="5"/>
  <c r="AA22" i="89"/>
  <c r="AA3" i="89"/>
  <c r="AF3" i="89" s="1"/>
  <c r="N3" i="88" s="1"/>
  <c r="H29" i="88"/>
  <c r="AN17" i="5" s="1"/>
  <c r="AI27" i="5"/>
  <c r="F27" i="5"/>
  <c r="AH30" i="5"/>
  <c r="Z23" i="89"/>
  <c r="AF23" i="89" s="1"/>
  <c r="N23" i="88" s="1"/>
  <c r="AH17" i="5"/>
  <c r="Z21" i="89"/>
  <c r="H15" i="88"/>
  <c r="AN34" i="5" s="1"/>
  <c r="H19" i="88"/>
  <c r="AN20" i="5" s="1"/>
  <c r="Z24" i="89"/>
  <c r="F4" i="89"/>
  <c r="Z16" i="89"/>
  <c r="AF16" i="89" s="1"/>
  <c r="N16" i="88" s="1"/>
  <c r="H18" i="88"/>
  <c r="AN18" i="5" s="1"/>
  <c r="AV8" i="4"/>
  <c r="AV24" i="4"/>
  <c r="H22" i="89"/>
  <c r="BW30" i="75"/>
  <c r="AI16" i="5"/>
  <c r="BW8" i="75"/>
  <c r="I26" i="5"/>
  <c r="Z15" i="89"/>
  <c r="AF15" i="89" s="1"/>
  <c r="N15" i="88" s="1"/>
  <c r="Z4" i="89"/>
  <c r="AI31" i="5"/>
  <c r="AV23" i="4"/>
  <c r="BW4" i="75"/>
  <c r="AV4" i="4"/>
  <c r="F12" i="5"/>
  <c r="Z8" i="89"/>
  <c r="AF8" i="89" s="1"/>
  <c r="N8" i="88" s="1"/>
  <c r="R16" i="5"/>
  <c r="AH15" i="5"/>
  <c r="AA27" i="89"/>
  <c r="AF27" i="89" s="1"/>
  <c r="N27" i="88" s="1"/>
  <c r="H17" i="88"/>
  <c r="AN13" i="5" s="1"/>
  <c r="AV21" i="4"/>
  <c r="AV25" i="4"/>
  <c r="AI15" i="5"/>
  <c r="H21" i="88"/>
  <c r="AN25" i="5" s="1"/>
  <c r="F36" i="5"/>
  <c r="Z10" i="89"/>
  <c r="Z34" i="89"/>
  <c r="BW19" i="75"/>
  <c r="BW29" i="75"/>
  <c r="H32" i="88"/>
  <c r="AN29" i="5" s="1"/>
  <c r="AV3" i="4"/>
  <c r="F28" i="5"/>
  <c r="F35" i="5"/>
  <c r="H6" i="88"/>
  <c r="AN14" i="5" s="1"/>
  <c r="D13" i="5"/>
  <c r="BW32" i="75"/>
  <c r="I27" i="5"/>
  <c r="H10" i="88"/>
  <c r="AN22" i="5" s="1"/>
  <c r="H16" i="88"/>
  <c r="AN8" i="5" s="1"/>
  <c r="AV16" i="4"/>
  <c r="F17" i="5"/>
  <c r="Z25" i="89"/>
  <c r="AV11" i="4"/>
  <c r="I23" i="5"/>
  <c r="AH36" i="5"/>
  <c r="BW20" i="75"/>
  <c r="I7" i="5"/>
  <c r="H9" i="88"/>
  <c r="AN19" i="5" s="1"/>
  <c r="BW14" i="75"/>
  <c r="I11" i="5"/>
  <c r="AA5" i="89"/>
  <c r="AV29" i="4"/>
  <c r="AI8" i="5"/>
  <c r="AI34" i="5"/>
  <c r="AV12" i="4"/>
  <c r="AI21" i="5"/>
  <c r="AV22" i="4"/>
  <c r="AA18" i="89"/>
  <c r="AF18" i="89" s="1"/>
  <c r="N18" i="88" s="1"/>
  <c r="AV33" i="4"/>
  <c r="AA33" i="89"/>
  <c r="AF33" i="89" s="1"/>
  <c r="N33" i="88" s="1"/>
  <c r="AA34" i="89"/>
  <c r="AV34" i="4"/>
  <c r="AV18" i="4"/>
  <c r="AH28" i="5"/>
  <c r="AV27" i="4"/>
  <c r="Z30" i="89"/>
  <c r="AF30" i="89" s="1"/>
  <c r="N30" i="88" s="1"/>
  <c r="AV7" i="4"/>
  <c r="AH18" i="5"/>
  <c r="AV31" i="4"/>
  <c r="AV15" i="4"/>
  <c r="AH11" i="5"/>
  <c r="AH4" i="5"/>
  <c r="AH20" i="5"/>
  <c r="AV26" i="4"/>
  <c r="Z11" i="89"/>
  <c r="AH10" i="5"/>
  <c r="AV19" i="4"/>
  <c r="F32" i="5"/>
  <c r="Z28" i="89"/>
  <c r="AV14" i="4"/>
  <c r="AV13" i="4"/>
  <c r="AI17" i="5"/>
  <c r="AA32" i="89"/>
  <c r="AI29" i="5"/>
  <c r="BW27" i="75"/>
  <c r="AV28" i="4"/>
  <c r="F25" i="5"/>
  <c r="F7" i="5"/>
  <c r="AV6" i="4"/>
  <c r="Z22" i="89"/>
  <c r="D35" i="5"/>
  <c r="Z6" i="89"/>
  <c r="AA6" i="89"/>
  <c r="I22" i="5"/>
  <c r="AH31" i="5"/>
  <c r="BW3" i="75"/>
  <c r="F11" i="89"/>
  <c r="AH13" i="5"/>
  <c r="BW33" i="75"/>
  <c r="N10" i="89"/>
  <c r="AE10" i="89" s="1"/>
  <c r="M10" i="88" s="1"/>
  <c r="AV9" i="4"/>
  <c r="AA26" i="89"/>
  <c r="V10" i="5"/>
  <c r="AV20" i="4"/>
  <c r="AV17" i="4"/>
  <c r="BW10" i="75"/>
  <c r="BW24" i="75"/>
  <c r="AV10" i="4"/>
  <c r="F34" i="5"/>
  <c r="AV30" i="4"/>
  <c r="I35" i="5"/>
  <c r="BW34" i="75"/>
  <c r="AV5" i="4"/>
  <c r="G6" i="5"/>
  <c r="G4" i="89"/>
  <c r="AW26" i="3"/>
  <c r="AX26" i="3" s="1"/>
  <c r="Y10" i="5" s="1"/>
  <c r="E8" i="89"/>
  <c r="F17" i="89"/>
  <c r="D22" i="5"/>
  <c r="AE7" i="89"/>
  <c r="M7" i="88" s="1"/>
  <c r="F23" i="5"/>
  <c r="I36" i="89"/>
  <c r="N14" i="89"/>
  <c r="AE14" i="89" s="1"/>
  <c r="M14" i="88" s="1"/>
  <c r="R32" i="5"/>
  <c r="AA28" i="89"/>
  <c r="AI12" i="5"/>
  <c r="Z5" i="89"/>
  <c r="AI24" i="5"/>
  <c r="AA11" i="89"/>
  <c r="N25" i="89"/>
  <c r="AE25" i="89" s="1"/>
  <c r="M25" i="88" s="1"/>
  <c r="R9" i="5"/>
  <c r="H11" i="89"/>
  <c r="I5" i="5"/>
  <c r="H30" i="89"/>
  <c r="H19" i="89"/>
  <c r="AH23" i="5"/>
  <c r="AH19" i="5"/>
  <c r="H29" i="89"/>
  <c r="I24" i="5"/>
  <c r="I6" i="5"/>
  <c r="AH32" i="5"/>
  <c r="H14" i="89"/>
  <c r="Z15" i="5"/>
  <c r="BW17" i="75"/>
  <c r="I13" i="5"/>
  <c r="I36" i="5"/>
  <c r="H35" i="89"/>
  <c r="AA20" i="89"/>
  <c r="AF20" i="89" s="1"/>
  <c r="N20" i="88" s="1"/>
  <c r="AE6" i="89"/>
  <c r="M6" i="88" s="1"/>
  <c r="H32" i="89"/>
  <c r="AE35" i="89"/>
  <c r="M35" i="88" s="1"/>
  <c r="AE13" i="89"/>
  <c r="M13" i="88" s="1"/>
  <c r="F5" i="5"/>
  <c r="AE15" i="89"/>
  <c r="M15" i="88" s="1"/>
  <c r="T36" i="89"/>
  <c r="D32" i="5"/>
  <c r="F10" i="5"/>
  <c r="H17" i="89"/>
  <c r="AA31" i="89"/>
  <c r="AI28" i="5"/>
  <c r="N30" i="89"/>
  <c r="AE30" i="89" s="1"/>
  <c r="M30" i="88" s="1"/>
  <c r="R21" i="5"/>
  <c r="AE31" i="89"/>
  <c r="M31" i="88" s="1"/>
  <c r="H5" i="89"/>
  <c r="AA10" i="89"/>
  <c r="H3" i="89"/>
  <c r="AF12" i="89"/>
  <c r="N12" i="88" s="1"/>
  <c r="I25" i="5"/>
  <c r="E24" i="89"/>
  <c r="F10" i="89"/>
  <c r="F30" i="89"/>
  <c r="D37" i="88"/>
  <c r="AX31" i="3"/>
  <c r="Y28" i="5" s="1"/>
  <c r="AA19" i="89"/>
  <c r="AI20" i="5"/>
  <c r="AE16" i="89"/>
  <c r="M16" i="88" s="1"/>
  <c r="AE20" i="89"/>
  <c r="M20" i="88" s="1"/>
  <c r="X11" i="5"/>
  <c r="AF13" i="89"/>
  <c r="N13" i="88" s="1"/>
  <c r="H21" i="89"/>
  <c r="D36" i="5"/>
  <c r="H33" i="89"/>
  <c r="R9" i="89"/>
  <c r="AE9" i="89" s="1"/>
  <c r="M9" i="88" s="1"/>
  <c r="V19" i="5"/>
  <c r="L36" i="89"/>
  <c r="Q36" i="89"/>
  <c r="W36" i="89"/>
  <c r="AA17" i="89"/>
  <c r="AF17" i="89" s="1"/>
  <c r="N17" i="88" s="1"/>
  <c r="AI13" i="5"/>
  <c r="I8" i="5"/>
  <c r="H16" i="89"/>
  <c r="AI32" i="5"/>
  <c r="AA14" i="89"/>
  <c r="AF14" i="89" s="1"/>
  <c r="N14" i="88" s="1"/>
  <c r="I30" i="5"/>
  <c r="H12" i="89"/>
  <c r="X15" i="5"/>
  <c r="I9" i="5"/>
  <c r="H25" i="89"/>
  <c r="X36" i="89"/>
  <c r="I15" i="5"/>
  <c r="AE18" i="89"/>
  <c r="M18" i="88" s="1"/>
  <c r="AE27" i="89"/>
  <c r="M27" i="88" s="1"/>
  <c r="AE12" i="89"/>
  <c r="M12" i="88" s="1"/>
  <c r="H7" i="89"/>
  <c r="AE5" i="89"/>
  <c r="M5" i="88" s="1"/>
  <c r="AE33" i="89"/>
  <c r="M33" i="88" s="1"/>
  <c r="G4" i="5"/>
  <c r="AE26" i="89"/>
  <c r="M26" i="88" s="1"/>
  <c r="D38" i="88"/>
  <c r="AE34" i="89"/>
  <c r="M34" i="88" s="1"/>
  <c r="H31" i="88"/>
  <c r="AN28" i="5" s="1"/>
  <c r="F16" i="5"/>
  <c r="AF9" i="89"/>
  <c r="N9" i="88" s="1"/>
  <c r="S36" i="89"/>
  <c r="AE21" i="89"/>
  <c r="M21" i="88" s="1"/>
  <c r="AE17" i="89"/>
  <c r="M17" i="88" s="1"/>
  <c r="AX35" i="3"/>
  <c r="Y36" i="5" s="1"/>
  <c r="X36" i="5"/>
  <c r="AX11" i="3"/>
  <c r="Y24" i="5" s="1"/>
  <c r="X24" i="5"/>
  <c r="AE19" i="89"/>
  <c r="M19" i="88" s="1"/>
  <c r="AE11" i="89"/>
  <c r="M11" i="88" s="1"/>
  <c r="AE23" i="89"/>
  <c r="M23" i="88" s="1"/>
  <c r="O36" i="89"/>
  <c r="X34" i="5"/>
  <c r="AX15" i="3"/>
  <c r="Y34" i="5" s="1"/>
  <c r="X27" i="5"/>
  <c r="AX23" i="3"/>
  <c r="Y27" i="5" s="1"/>
  <c r="Z11" i="5"/>
  <c r="AE29" i="89"/>
  <c r="M29" i="88" s="1"/>
  <c r="AE4" i="89"/>
  <c r="M4" i="88" s="1"/>
  <c r="H9" i="89"/>
  <c r="I19" i="5"/>
  <c r="BW9" i="75"/>
  <c r="D8" i="5"/>
  <c r="E16" i="89"/>
  <c r="D24" i="5"/>
  <c r="E11" i="89"/>
  <c r="F4" i="5"/>
  <c r="F3" i="89"/>
  <c r="F26" i="5"/>
  <c r="F22" i="89"/>
  <c r="E31" i="89"/>
  <c r="X16" i="5"/>
  <c r="AX8" i="3"/>
  <c r="Y16" i="5" s="1"/>
  <c r="AX6" i="3"/>
  <c r="Y14" i="5" s="1"/>
  <c r="X14" i="5"/>
  <c r="AE32" i="89"/>
  <c r="M32" i="88" s="1"/>
  <c r="H25" i="88"/>
  <c r="AN9" i="5" s="1"/>
  <c r="H13" i="88"/>
  <c r="AN31" i="5" s="1"/>
  <c r="H14" i="88"/>
  <c r="AN32" i="5" s="1"/>
  <c r="AX19" i="3"/>
  <c r="Y20" i="5" s="1"/>
  <c r="X20" i="5"/>
  <c r="H11" i="88"/>
  <c r="AN24" i="5" s="1"/>
  <c r="H12" i="88"/>
  <c r="AN30" i="5" s="1"/>
  <c r="X23" i="5"/>
  <c r="AX20" i="3"/>
  <c r="Y23" i="5" s="1"/>
  <c r="AX14" i="3"/>
  <c r="Y32" i="5" s="1"/>
  <c r="X32" i="5"/>
  <c r="X8" i="5"/>
  <c r="AX16" i="3"/>
  <c r="Y8" i="5" s="1"/>
  <c r="X31" i="5"/>
  <c r="AX13" i="3"/>
  <c r="Y31" i="5" s="1"/>
  <c r="X19" i="5"/>
  <c r="AX9" i="3"/>
  <c r="Y19" i="5" s="1"/>
  <c r="X5" i="5"/>
  <c r="AX24" i="3"/>
  <c r="Y5" i="5" s="1"/>
  <c r="X22" i="5"/>
  <c r="AX10" i="3"/>
  <c r="Y22" i="5" s="1"/>
  <c r="H34" i="88"/>
  <c r="AN35" i="5" s="1"/>
  <c r="H26" i="88"/>
  <c r="AN10" i="5" s="1"/>
  <c r="K36" i="89"/>
  <c r="AE3" i="89"/>
  <c r="M3" i="88" s="1"/>
  <c r="AE22" i="89"/>
  <c r="M22" i="88" s="1"/>
  <c r="X26" i="5"/>
  <c r="AX22" i="3"/>
  <c r="Y26" i="5" s="1"/>
  <c r="H5" i="88"/>
  <c r="AN7" i="5" s="1"/>
  <c r="AE28" i="89"/>
  <c r="M28" i="88" s="1"/>
  <c r="X12" i="5"/>
  <c r="AX28" i="3"/>
  <c r="Y12" i="5" s="1"/>
  <c r="X13" i="5"/>
  <c r="AX17" i="3"/>
  <c r="Y13" i="5" s="1"/>
  <c r="H35" i="88"/>
  <c r="AN36" i="5" s="1"/>
  <c r="H22" i="88"/>
  <c r="AN26" i="5" s="1"/>
  <c r="H33" i="88"/>
  <c r="AN33" i="5" s="1"/>
  <c r="H20" i="88"/>
  <c r="AN23" i="5" s="1"/>
  <c r="X21" i="5"/>
  <c r="AX30" i="3"/>
  <c r="Y21" i="5" s="1"/>
  <c r="X9" i="5"/>
  <c r="AX25" i="3"/>
  <c r="Y9" i="5" s="1"/>
  <c r="AX12" i="3"/>
  <c r="Y30" i="5" s="1"/>
  <c r="X30" i="5"/>
  <c r="AX32" i="3"/>
  <c r="Y29" i="5" s="1"/>
  <c r="X29" i="5"/>
  <c r="B38" i="88"/>
  <c r="F3" i="88"/>
  <c r="B37" i="88"/>
  <c r="AE8" i="89"/>
  <c r="M8" i="88" s="1"/>
  <c r="M36" i="89"/>
  <c r="AX3" i="3"/>
  <c r="Y4" i="5" s="1"/>
  <c r="X4" i="5"/>
  <c r="H30" i="88"/>
  <c r="AN21" i="5" s="1"/>
  <c r="U36" i="89"/>
  <c r="AX5" i="3"/>
  <c r="Y7" i="5" s="1"/>
  <c r="X7" i="5"/>
  <c r="AX29" i="3"/>
  <c r="Y17" i="5" s="1"/>
  <c r="X17" i="5"/>
  <c r="X18" i="5"/>
  <c r="AX18" i="3"/>
  <c r="Y18" i="5" s="1"/>
  <c r="AE24" i="89"/>
  <c r="M24" i="88" s="1"/>
  <c r="G3" i="88"/>
  <c r="E38" i="88"/>
  <c r="E37" i="88"/>
  <c r="H27" i="88"/>
  <c r="AN11" i="5" s="1"/>
  <c r="H24" i="88"/>
  <c r="AN5" i="5" s="1"/>
  <c r="P36" i="89"/>
  <c r="H23" i="88"/>
  <c r="AN27" i="5" s="1"/>
  <c r="H28" i="88"/>
  <c r="AN12" i="5" s="1"/>
  <c r="H4" i="88"/>
  <c r="AN6" i="5" s="1"/>
  <c r="AX4" i="3"/>
  <c r="Y6" i="5" s="1"/>
  <c r="X6" i="5"/>
  <c r="X33" i="5"/>
  <c r="AX33" i="3"/>
  <c r="Y33" i="5" s="1"/>
  <c r="AX34" i="3"/>
  <c r="Y35" i="5" s="1"/>
  <c r="X35" i="5"/>
  <c r="AX21" i="3" l="1"/>
  <c r="Y25" i="5" s="1"/>
  <c r="AF19" i="89"/>
  <c r="N19" i="88" s="1"/>
  <c r="BH35" i="75"/>
  <c r="G36" i="5"/>
  <c r="G35" i="89"/>
  <c r="AF35" i="89"/>
  <c r="N35" i="88" s="1"/>
  <c r="AF7" i="89"/>
  <c r="N7" i="88" s="1"/>
  <c r="AF31" i="89"/>
  <c r="N31" i="88" s="1"/>
  <c r="BH4" i="75"/>
  <c r="AF26" i="89"/>
  <c r="N26" i="88" s="1"/>
  <c r="Y36" i="89"/>
  <c r="AJ7" i="5"/>
  <c r="AJ13" i="5"/>
  <c r="AJ19" i="5"/>
  <c r="AJ12" i="5"/>
  <c r="AJ10" i="5"/>
  <c r="AJ34" i="5"/>
  <c r="AJ35" i="5"/>
  <c r="AJ24" i="5"/>
  <c r="AJ4" i="5"/>
  <c r="AJ29" i="5"/>
  <c r="AJ22" i="5"/>
  <c r="AJ23" i="5"/>
  <c r="AJ14" i="5"/>
  <c r="AK14" i="5" s="1"/>
  <c r="AJ31" i="5"/>
  <c r="AJ20" i="5"/>
  <c r="AJ28" i="5"/>
  <c r="AJ11" i="5"/>
  <c r="AJ26" i="5"/>
  <c r="AJ9" i="5"/>
  <c r="AJ6" i="5"/>
  <c r="AJ5" i="5"/>
  <c r="AJ32" i="5"/>
  <c r="AJ17" i="5"/>
  <c r="AJ25" i="5"/>
  <c r="AJ16" i="5"/>
  <c r="AJ21" i="5"/>
  <c r="AJ15" i="5"/>
  <c r="AJ18" i="5"/>
  <c r="AJ33" i="5"/>
  <c r="AJ30" i="5"/>
  <c r="AJ8" i="5"/>
  <c r="AJ27" i="5"/>
  <c r="AJ36" i="5"/>
  <c r="D4" i="5"/>
  <c r="D7" i="5"/>
  <c r="BH3" i="75"/>
  <c r="E34" i="89"/>
  <c r="D6" i="5"/>
  <c r="E17" i="89"/>
  <c r="BH24" i="75"/>
  <c r="H5" i="5" s="1"/>
  <c r="BG14" i="75"/>
  <c r="G14" i="89" s="1"/>
  <c r="G3" i="89"/>
  <c r="L36" i="5"/>
  <c r="F11" i="5"/>
  <c r="E3" i="89"/>
  <c r="BG5" i="75"/>
  <c r="G5" i="89" s="1"/>
  <c r="BG8" i="75"/>
  <c r="G8" i="89" s="1"/>
  <c r="E36" i="5"/>
  <c r="D35" i="89"/>
  <c r="AD35" i="89" s="1"/>
  <c r="L35" i="88" s="1"/>
  <c r="D17" i="5"/>
  <c r="F27" i="89"/>
  <c r="E29" i="89"/>
  <c r="H36" i="5"/>
  <c r="L4" i="5"/>
  <c r="AF25" i="89"/>
  <c r="N25" i="88" s="1"/>
  <c r="D3" i="89"/>
  <c r="E4" i="5"/>
  <c r="E35" i="89"/>
  <c r="L19" i="5"/>
  <c r="L23" i="5"/>
  <c r="L17" i="5"/>
  <c r="G32" i="89"/>
  <c r="L30" i="5"/>
  <c r="AZ20" i="75"/>
  <c r="F31" i="89"/>
  <c r="BD34" i="75"/>
  <c r="D30" i="89"/>
  <c r="E21" i="5"/>
  <c r="E21" i="89"/>
  <c r="L15" i="5"/>
  <c r="D28" i="89"/>
  <c r="E12" i="5"/>
  <c r="BD26" i="75"/>
  <c r="D20" i="5"/>
  <c r="L9" i="5"/>
  <c r="G29" i="5"/>
  <c r="L5" i="5"/>
  <c r="L32" i="5"/>
  <c r="L29" i="5"/>
  <c r="L20" i="5"/>
  <c r="L14" i="5"/>
  <c r="E28" i="5"/>
  <c r="D31" i="89"/>
  <c r="D9" i="89"/>
  <c r="E19" i="5"/>
  <c r="D13" i="89"/>
  <c r="E31" i="5"/>
  <c r="E7" i="5"/>
  <c r="D5" i="89"/>
  <c r="AD5" i="89" s="1"/>
  <c r="L5" i="88" s="1"/>
  <c r="BA16" i="75"/>
  <c r="G18" i="5"/>
  <c r="F24" i="89"/>
  <c r="AB24" i="89" s="1"/>
  <c r="AT5" i="5" s="1"/>
  <c r="BD23" i="75"/>
  <c r="BA6" i="75"/>
  <c r="BD29" i="75"/>
  <c r="E25" i="5"/>
  <c r="D21" i="89"/>
  <c r="E33" i="5"/>
  <c r="D33" i="89"/>
  <c r="D18" i="5"/>
  <c r="L7" i="5"/>
  <c r="D14" i="5"/>
  <c r="D20" i="89"/>
  <c r="E23" i="5"/>
  <c r="D19" i="89"/>
  <c r="E20" i="5"/>
  <c r="E18" i="5"/>
  <c r="D18" i="89"/>
  <c r="E35" i="5"/>
  <c r="D34" i="89"/>
  <c r="BG27" i="75"/>
  <c r="BG30" i="75"/>
  <c r="AZ23" i="75"/>
  <c r="AZ27" i="75"/>
  <c r="BG9" i="75"/>
  <c r="E30" i="89"/>
  <c r="L11" i="5"/>
  <c r="E26" i="89"/>
  <c r="D17" i="89"/>
  <c r="E13" i="5"/>
  <c r="E9" i="89"/>
  <c r="E32" i="89"/>
  <c r="D8" i="89"/>
  <c r="E16" i="5"/>
  <c r="E29" i="5"/>
  <c r="D32" i="89"/>
  <c r="E22" i="5"/>
  <c r="D10" i="89"/>
  <c r="D12" i="5"/>
  <c r="G16" i="5"/>
  <c r="E14" i="89"/>
  <c r="D15" i="5"/>
  <c r="E19" i="89"/>
  <c r="D29" i="5"/>
  <c r="L13" i="5"/>
  <c r="G11" i="89"/>
  <c r="L35" i="5"/>
  <c r="L22" i="5"/>
  <c r="L33" i="5"/>
  <c r="L6" i="5"/>
  <c r="L21" i="5"/>
  <c r="L28" i="5"/>
  <c r="L31" i="5"/>
  <c r="BG10" i="75"/>
  <c r="BH10" i="75" s="1"/>
  <c r="E10" i="89"/>
  <c r="BG28" i="75"/>
  <c r="L24" i="5"/>
  <c r="BG16" i="75"/>
  <c r="L8" i="5"/>
  <c r="F9" i="5"/>
  <c r="L34" i="5"/>
  <c r="BG12" i="75"/>
  <c r="D12" i="89"/>
  <c r="E30" i="5"/>
  <c r="E26" i="5"/>
  <c r="D22" i="89"/>
  <c r="G7" i="5"/>
  <c r="BG20" i="75"/>
  <c r="D27" i="89"/>
  <c r="E11" i="5"/>
  <c r="E10" i="5"/>
  <c r="D26" i="89"/>
  <c r="E9" i="5"/>
  <c r="D25" i="89"/>
  <c r="E8" i="5"/>
  <c r="D16" i="89"/>
  <c r="BA7" i="75"/>
  <c r="BD17" i="75"/>
  <c r="BG21" i="75"/>
  <c r="D5" i="5"/>
  <c r="BG22" i="75"/>
  <c r="BG7" i="75"/>
  <c r="BG15" i="75"/>
  <c r="L25" i="5"/>
  <c r="E12" i="89"/>
  <c r="AZ22" i="75"/>
  <c r="H6" i="5"/>
  <c r="G5" i="5"/>
  <c r="D28" i="5"/>
  <c r="BH30" i="75"/>
  <c r="D10" i="5"/>
  <c r="D25" i="5"/>
  <c r="BH11" i="75"/>
  <c r="G24" i="5"/>
  <c r="E7" i="89"/>
  <c r="L16" i="5"/>
  <c r="L27" i="5"/>
  <c r="E17" i="5"/>
  <c r="D29" i="89"/>
  <c r="D4" i="89"/>
  <c r="E6" i="5"/>
  <c r="BA18" i="75"/>
  <c r="BD31" i="75"/>
  <c r="D6" i="89"/>
  <c r="E14" i="5"/>
  <c r="BA13" i="75"/>
  <c r="BA19" i="75"/>
  <c r="BG6" i="75"/>
  <c r="BG13" i="75"/>
  <c r="AZ33" i="75"/>
  <c r="BA12" i="75"/>
  <c r="BA9" i="75"/>
  <c r="E32" i="5"/>
  <c r="D14" i="89"/>
  <c r="D15" i="89"/>
  <c r="E34" i="5"/>
  <c r="E4" i="89"/>
  <c r="BG25" i="75"/>
  <c r="D16" i="5"/>
  <c r="BA32" i="75"/>
  <c r="BH32" i="75" s="1"/>
  <c r="BD33" i="75"/>
  <c r="D7" i="89"/>
  <c r="E15" i="5"/>
  <c r="D23" i="89"/>
  <c r="E27" i="5"/>
  <c r="E5" i="5"/>
  <c r="D24" i="89"/>
  <c r="D11" i="89"/>
  <c r="AB11" i="89" s="1"/>
  <c r="AT24" i="5" s="1"/>
  <c r="E24" i="5"/>
  <c r="BG19" i="75"/>
  <c r="E13" i="89"/>
  <c r="L26" i="5"/>
  <c r="E15" i="89"/>
  <c r="D9" i="5"/>
  <c r="F6" i="5"/>
  <c r="BA33" i="75"/>
  <c r="Z35" i="5"/>
  <c r="Z18" i="5"/>
  <c r="Z9" i="5"/>
  <c r="Z5" i="5"/>
  <c r="Z31" i="5"/>
  <c r="Z27" i="5"/>
  <c r="Z6" i="5"/>
  <c r="Z7" i="5"/>
  <c r="Z29" i="5"/>
  <c r="Z13" i="5"/>
  <c r="Z32" i="5"/>
  <c r="Z14" i="5"/>
  <c r="Z24" i="5"/>
  <c r="Z33" i="5"/>
  <c r="Z4" i="5"/>
  <c r="Z21" i="5"/>
  <c r="Z22" i="5"/>
  <c r="Z19" i="5"/>
  <c r="Z8" i="5"/>
  <c r="Z23" i="5"/>
  <c r="Z16" i="5"/>
  <c r="Z34" i="5"/>
  <c r="Z10" i="5"/>
  <c r="Z25" i="5"/>
  <c r="Z17" i="5"/>
  <c r="Z30" i="5"/>
  <c r="Z12" i="5"/>
  <c r="Z26" i="5"/>
  <c r="Z20" i="5"/>
  <c r="Z36" i="5"/>
  <c r="Z28" i="5"/>
  <c r="AK17" i="5"/>
  <c r="AF6" i="89"/>
  <c r="N6" i="88" s="1"/>
  <c r="AF24" i="89"/>
  <c r="N24" i="88" s="1"/>
  <c r="AF21" i="89"/>
  <c r="N21" i="88" s="1"/>
  <c r="AF4" i="89"/>
  <c r="N4" i="88" s="1"/>
  <c r="AF32" i="89"/>
  <c r="N32" i="88" s="1"/>
  <c r="AF22" i="89"/>
  <c r="N22" i="88" s="1"/>
  <c r="AF34" i="89"/>
  <c r="N34" i="88" s="1"/>
  <c r="AF10" i="89"/>
  <c r="N10" i="88" s="1"/>
  <c r="H3" i="88"/>
  <c r="AN4" i="5" s="1"/>
  <c r="AF28" i="89"/>
  <c r="N28" i="88" s="1"/>
  <c r="Z36" i="89"/>
  <c r="AF11" i="89"/>
  <c r="N11" i="88" s="1"/>
  <c r="X10" i="5"/>
  <c r="AF5" i="89"/>
  <c r="N5" i="88" s="1"/>
  <c r="AB5" i="89"/>
  <c r="AC5" i="89" s="1"/>
  <c r="K5" i="88" s="1"/>
  <c r="AD24" i="89"/>
  <c r="L24" i="88" s="1"/>
  <c r="N36" i="89"/>
  <c r="R36" i="89"/>
  <c r="AA36" i="89"/>
  <c r="H36" i="89"/>
  <c r="AD11" i="89" l="1"/>
  <c r="L11" i="88" s="1"/>
  <c r="G32" i="5"/>
  <c r="BH14" i="75"/>
  <c r="AB35" i="89"/>
  <c r="AT36" i="5" s="1"/>
  <c r="AB8" i="89"/>
  <c r="AT16" i="5" s="1"/>
  <c r="AD4" i="89"/>
  <c r="L4" i="88" s="1"/>
  <c r="AB14" i="89"/>
  <c r="J14" i="88" s="1"/>
  <c r="M36" i="5"/>
  <c r="AD8" i="89"/>
  <c r="L8" i="88" s="1"/>
  <c r="BH8" i="75"/>
  <c r="AB3" i="89"/>
  <c r="J3" i="88" s="1"/>
  <c r="AD14" i="89"/>
  <c r="L14" i="88" s="1"/>
  <c r="BH5" i="75"/>
  <c r="H7" i="5" s="1"/>
  <c r="AK11" i="5"/>
  <c r="AK16" i="5"/>
  <c r="AK4" i="5"/>
  <c r="AL4" i="5" s="1"/>
  <c r="AK20" i="5"/>
  <c r="AK33" i="5"/>
  <c r="AK7" i="5"/>
  <c r="AK22" i="5"/>
  <c r="AL22" i="5" s="1"/>
  <c r="AK35" i="5"/>
  <c r="AK15" i="5"/>
  <c r="AK8" i="5"/>
  <c r="AK9" i="5"/>
  <c r="AK10" i="5"/>
  <c r="AK5" i="5"/>
  <c r="AK19" i="5"/>
  <c r="AK26" i="5"/>
  <c r="AK34" i="5"/>
  <c r="AK18" i="5"/>
  <c r="AK13" i="5"/>
  <c r="AK29" i="5"/>
  <c r="AK21" i="5"/>
  <c r="AK27" i="5"/>
  <c r="AK25" i="5"/>
  <c r="AK28" i="5"/>
  <c r="AK24" i="5"/>
  <c r="AK32" i="5"/>
  <c r="AK30" i="5"/>
  <c r="AK31" i="5"/>
  <c r="AK23" i="5"/>
  <c r="AK12" i="5"/>
  <c r="AK6" i="5"/>
  <c r="AK36" i="5"/>
  <c r="M6" i="5"/>
  <c r="M7" i="5"/>
  <c r="M5" i="5"/>
  <c r="BG26" i="75"/>
  <c r="BH26" i="75" s="1"/>
  <c r="H10" i="5" s="1"/>
  <c r="M10" i="5" s="1"/>
  <c r="BH7" i="75"/>
  <c r="H15" i="5" s="1"/>
  <c r="M15" i="5" s="1"/>
  <c r="H4" i="5"/>
  <c r="M4" i="5" s="1"/>
  <c r="AD3" i="89"/>
  <c r="L3" i="88" s="1"/>
  <c r="F33" i="89"/>
  <c r="F33" i="5"/>
  <c r="H29" i="5"/>
  <c r="M29" i="5" s="1"/>
  <c r="G21" i="89"/>
  <c r="AB21" i="89" s="1"/>
  <c r="J21" i="88" s="1"/>
  <c r="G25" i="5"/>
  <c r="BH21" i="75"/>
  <c r="H16" i="5"/>
  <c r="M16" i="5" s="1"/>
  <c r="E23" i="89"/>
  <c r="D27" i="5"/>
  <c r="BG23" i="75"/>
  <c r="BH23" i="75" s="1"/>
  <c r="BG33" i="75"/>
  <c r="BH33" i="75" s="1"/>
  <c r="F12" i="89"/>
  <c r="F30" i="5"/>
  <c r="BH12" i="75"/>
  <c r="G13" i="89"/>
  <c r="G31" i="5"/>
  <c r="F31" i="5"/>
  <c r="F13" i="89"/>
  <c r="BH13" i="75"/>
  <c r="H32" i="5"/>
  <c r="M32" i="5" s="1"/>
  <c r="AL32" i="5" s="1"/>
  <c r="G26" i="5"/>
  <c r="G22" i="89"/>
  <c r="G20" i="89"/>
  <c r="G23" i="5"/>
  <c r="G16" i="89"/>
  <c r="G8" i="5"/>
  <c r="H22" i="5"/>
  <c r="M22" i="5" s="1"/>
  <c r="G21" i="5"/>
  <c r="G30" i="89"/>
  <c r="F14" i="5"/>
  <c r="F6" i="89"/>
  <c r="BH6" i="75"/>
  <c r="F16" i="89"/>
  <c r="BH16" i="75"/>
  <c r="F8" i="5"/>
  <c r="E33" i="89"/>
  <c r="D33" i="5"/>
  <c r="F18" i="89"/>
  <c r="BH18" i="75"/>
  <c r="F18" i="5"/>
  <c r="G28" i="89"/>
  <c r="G12" i="5"/>
  <c r="G19" i="5"/>
  <c r="G9" i="89"/>
  <c r="BG29" i="75"/>
  <c r="AB4" i="89"/>
  <c r="AT6" i="5" s="1"/>
  <c r="F32" i="89"/>
  <c r="AB32" i="89" s="1"/>
  <c r="AT29" i="5" s="1"/>
  <c r="F29" i="5"/>
  <c r="G9" i="5"/>
  <c r="BH25" i="75"/>
  <c r="G25" i="89"/>
  <c r="AB25" i="89" s="1"/>
  <c r="G14" i="5"/>
  <c r="G6" i="89"/>
  <c r="H24" i="5"/>
  <c r="M24" i="5" s="1"/>
  <c r="H21" i="5"/>
  <c r="M21" i="5" s="1"/>
  <c r="D26" i="5"/>
  <c r="BH22" i="75"/>
  <c r="E22" i="89"/>
  <c r="BG17" i="75"/>
  <c r="G12" i="89"/>
  <c r="AD12" i="89" s="1"/>
  <c r="L12" i="88" s="1"/>
  <c r="G30" i="5"/>
  <c r="D11" i="5"/>
  <c r="BH27" i="75"/>
  <c r="E27" i="89"/>
  <c r="G11" i="5"/>
  <c r="G27" i="89"/>
  <c r="G15" i="5"/>
  <c r="G7" i="89"/>
  <c r="G20" i="5"/>
  <c r="G19" i="89"/>
  <c r="F9" i="89"/>
  <c r="F19" i="5"/>
  <c r="F20" i="5"/>
  <c r="F19" i="89"/>
  <c r="BG31" i="75"/>
  <c r="D36" i="89"/>
  <c r="BH28" i="75"/>
  <c r="G34" i="5"/>
  <c r="BH15" i="75"/>
  <c r="G15" i="89"/>
  <c r="F15" i="5"/>
  <c r="F7" i="89"/>
  <c r="AD7" i="89" s="1"/>
  <c r="L7" i="88" s="1"/>
  <c r="G10" i="89"/>
  <c r="AB10" i="89" s="1"/>
  <c r="AT22" i="5" s="1"/>
  <c r="G22" i="5"/>
  <c r="BH9" i="75"/>
  <c r="BH19" i="75"/>
  <c r="BG34" i="75"/>
  <c r="D23" i="5"/>
  <c r="E20" i="89"/>
  <c r="BH20" i="75"/>
  <c r="AT7" i="5"/>
  <c r="J5" i="88"/>
  <c r="J24" i="88"/>
  <c r="AC24" i="89"/>
  <c r="AU5" i="5" s="1"/>
  <c r="AC8" i="89"/>
  <c r="AU16" i="5" s="1"/>
  <c r="AC14" i="89"/>
  <c r="AU32" i="5" s="1"/>
  <c r="J8" i="88"/>
  <c r="AT32" i="5"/>
  <c r="AC35" i="89"/>
  <c r="AU36" i="5" s="1"/>
  <c r="J11" i="88"/>
  <c r="AU7" i="5"/>
  <c r="AC11" i="89"/>
  <c r="AU24" i="5" s="1"/>
  <c r="AL16" i="5" l="1"/>
  <c r="J35" i="88"/>
  <c r="G26" i="89"/>
  <c r="G10" i="5"/>
  <c r="AT4" i="5"/>
  <c r="AL29" i="5"/>
  <c r="AL6" i="5"/>
  <c r="AL7" i="5"/>
  <c r="AB13" i="89"/>
  <c r="AT31" i="5" s="1"/>
  <c r="AD13" i="89"/>
  <c r="L13" i="88" s="1"/>
  <c r="AC3" i="89"/>
  <c r="K3" i="88" s="1"/>
  <c r="AB22" i="89"/>
  <c r="AT26" i="5" s="1"/>
  <c r="AD21" i="89"/>
  <c r="L21" i="88" s="1"/>
  <c r="J10" i="88"/>
  <c r="AL21" i="5"/>
  <c r="AL5" i="5"/>
  <c r="AL24" i="5"/>
  <c r="AL10" i="5"/>
  <c r="AL15" i="5"/>
  <c r="AC4" i="89"/>
  <c r="K4" i="88" s="1"/>
  <c r="AL36" i="5"/>
  <c r="AT25" i="5"/>
  <c r="AC10" i="89"/>
  <c r="AU22" i="5" s="1"/>
  <c r="AC21" i="89"/>
  <c r="K21" i="88" s="1"/>
  <c r="AC25" i="89"/>
  <c r="AT9" i="5"/>
  <c r="J4" i="88"/>
  <c r="AB12" i="89"/>
  <c r="J12" i="88" s="1"/>
  <c r="AD25" i="89"/>
  <c r="L25" i="88" s="1"/>
  <c r="H34" i="5"/>
  <c r="M34" i="5" s="1"/>
  <c r="AL34" i="5" s="1"/>
  <c r="G31" i="89"/>
  <c r="BH31" i="75"/>
  <c r="G28" i="5"/>
  <c r="H9" i="5"/>
  <c r="M9" i="5" s="1"/>
  <c r="AL9" i="5" s="1"/>
  <c r="H18" i="5"/>
  <c r="M18" i="5" s="1"/>
  <c r="AL18" i="5" s="1"/>
  <c r="H8" i="5"/>
  <c r="M8" i="5" s="1"/>
  <c r="AL8" i="5" s="1"/>
  <c r="F36" i="89"/>
  <c r="J25" i="88"/>
  <c r="H23" i="5"/>
  <c r="M23" i="5" s="1"/>
  <c r="AL23" i="5" s="1"/>
  <c r="H31" i="5"/>
  <c r="M31" i="5" s="1"/>
  <c r="AL31" i="5" s="1"/>
  <c r="AB7" i="89"/>
  <c r="AD32" i="89"/>
  <c r="L32" i="88" s="1"/>
  <c r="AC32" i="89"/>
  <c r="K32" i="88" s="1"/>
  <c r="AB20" i="89"/>
  <c r="AD20" i="89"/>
  <c r="L20" i="88" s="1"/>
  <c r="H12" i="5"/>
  <c r="M12" i="5" s="1"/>
  <c r="AL12" i="5" s="1"/>
  <c r="AB19" i="89"/>
  <c r="G17" i="89"/>
  <c r="G13" i="5"/>
  <c r="BH17" i="75"/>
  <c r="AB28" i="89"/>
  <c r="AD28" i="89"/>
  <c r="L28" i="88" s="1"/>
  <c r="AD18" i="89"/>
  <c r="L18" i="88" s="1"/>
  <c r="AB18" i="89"/>
  <c r="AD16" i="89"/>
  <c r="L16" i="88" s="1"/>
  <c r="AB16" i="89"/>
  <c r="H27" i="5"/>
  <c r="M27" i="5" s="1"/>
  <c r="AL27" i="5" s="1"/>
  <c r="E36" i="89"/>
  <c r="AD19" i="89"/>
  <c r="L19" i="88" s="1"/>
  <c r="AD6" i="89"/>
  <c r="L6" i="88" s="1"/>
  <c r="H19" i="5"/>
  <c r="M19" i="5" s="1"/>
  <c r="AL19" i="5" s="1"/>
  <c r="H11" i="5"/>
  <c r="M11" i="5" s="1"/>
  <c r="AL11" i="5" s="1"/>
  <c r="H33" i="5"/>
  <c r="M33" i="5" s="1"/>
  <c r="AL33" i="5" s="1"/>
  <c r="H30" i="5"/>
  <c r="M30" i="5" s="1"/>
  <c r="AL30" i="5" s="1"/>
  <c r="G33" i="89"/>
  <c r="AB33" i="89" s="1"/>
  <c r="G33" i="5"/>
  <c r="G35" i="5"/>
  <c r="G34" i="89"/>
  <c r="BH34" i="75"/>
  <c r="H26" i="5"/>
  <c r="M26" i="5" s="1"/>
  <c r="AL26" i="5" s="1"/>
  <c r="J32" i="88"/>
  <c r="H20" i="5"/>
  <c r="M20" i="5" s="1"/>
  <c r="AL20" i="5" s="1"/>
  <c r="AD15" i="89"/>
  <c r="L15" i="88" s="1"/>
  <c r="AB15" i="89"/>
  <c r="AD26" i="89"/>
  <c r="L26" i="88" s="1"/>
  <c r="AB26" i="89"/>
  <c r="AD9" i="89"/>
  <c r="L9" i="88" s="1"/>
  <c r="AB9" i="89"/>
  <c r="AB6" i="89"/>
  <c r="AB27" i="89"/>
  <c r="AD27" i="89"/>
  <c r="L27" i="88" s="1"/>
  <c r="G17" i="5"/>
  <c r="G29" i="89"/>
  <c r="BH29" i="75"/>
  <c r="H14" i="5"/>
  <c r="M14" i="5" s="1"/>
  <c r="AL14" i="5" s="1"/>
  <c r="AD30" i="89"/>
  <c r="L30" i="88" s="1"/>
  <c r="AB30" i="89"/>
  <c r="G23" i="89"/>
  <c r="AD23" i="89" s="1"/>
  <c r="L23" i="88" s="1"/>
  <c r="G27" i="5"/>
  <c r="H25" i="5"/>
  <c r="M25" i="5" s="1"/>
  <c r="AL25" i="5" s="1"/>
  <c r="AD10" i="89"/>
  <c r="L10" i="88" s="1"/>
  <c r="AD22" i="89"/>
  <c r="L22" i="88" s="1"/>
  <c r="K24" i="88"/>
  <c r="K8" i="88"/>
  <c r="AU4" i="5"/>
  <c r="K35" i="88"/>
  <c r="K14" i="88"/>
  <c r="K11" i="88"/>
  <c r="AC13" i="89" l="1"/>
  <c r="K13" i="88" s="1"/>
  <c r="AB23" i="89"/>
  <c r="AC22" i="89"/>
  <c r="AU26" i="5" s="1"/>
  <c r="J13" i="88"/>
  <c r="AU25" i="5"/>
  <c r="J22" i="88"/>
  <c r="K22" i="88"/>
  <c r="AU6" i="5"/>
  <c r="K10" i="88"/>
  <c r="AT30" i="5"/>
  <c r="G36" i="89"/>
  <c r="AU31" i="5"/>
  <c r="AC12" i="89"/>
  <c r="K12" i="88" s="1"/>
  <c r="K25" i="88"/>
  <c r="AU9" i="5"/>
  <c r="J33" i="88"/>
  <c r="AC33" i="89"/>
  <c r="AT33" i="5"/>
  <c r="H28" i="5"/>
  <c r="M28" i="5" s="1"/>
  <c r="AL28" i="5" s="1"/>
  <c r="AU29" i="5"/>
  <c r="J23" i="88"/>
  <c r="AC23" i="89"/>
  <c r="AT27" i="5"/>
  <c r="AC9" i="89"/>
  <c r="AT19" i="5"/>
  <c r="J9" i="88"/>
  <c r="AT34" i="5"/>
  <c r="AC15" i="89"/>
  <c r="J15" i="88"/>
  <c r="AD33" i="89"/>
  <c r="L33" i="88" s="1"/>
  <c r="AT14" i="5"/>
  <c r="J6" i="88"/>
  <c r="AC6" i="89"/>
  <c r="H17" i="5"/>
  <c r="M17" i="5" s="1"/>
  <c r="AL17" i="5" s="1"/>
  <c r="H35" i="5"/>
  <c r="M35" i="5" s="1"/>
  <c r="AL35" i="5" s="1"/>
  <c r="AC28" i="89"/>
  <c r="J28" i="88"/>
  <c r="AT12" i="5"/>
  <c r="AD17" i="89"/>
  <c r="L17" i="88" s="1"/>
  <c r="AB17" i="89"/>
  <c r="J7" i="88"/>
  <c r="AC7" i="89"/>
  <c r="AT15" i="5"/>
  <c r="AB31" i="89"/>
  <c r="AD31" i="89"/>
  <c r="L31" i="88" s="1"/>
  <c r="AC30" i="89"/>
  <c r="AT21" i="5"/>
  <c r="J30" i="88"/>
  <c r="AB29" i="89"/>
  <c r="AD29" i="89"/>
  <c r="L29" i="88" s="1"/>
  <c r="AC27" i="89"/>
  <c r="AT11" i="5"/>
  <c r="J27" i="88"/>
  <c r="J26" i="88"/>
  <c r="AC26" i="89"/>
  <c r="AT10" i="5"/>
  <c r="AB34" i="89"/>
  <c r="AD34" i="89"/>
  <c r="L34" i="88" s="1"/>
  <c r="J16" i="88"/>
  <c r="AC16" i="89"/>
  <c r="AT8" i="5"/>
  <c r="J18" i="88"/>
  <c r="AC18" i="89"/>
  <c r="AT18" i="5"/>
  <c r="H13" i="5"/>
  <c r="M13" i="5" s="1"/>
  <c r="AL13" i="5" s="1"/>
  <c r="J19" i="88"/>
  <c r="AC19" i="89"/>
  <c r="AT20" i="5"/>
  <c r="J20" i="88"/>
  <c r="AT23" i="5"/>
  <c r="AC20" i="89"/>
  <c r="AU30" i="5" l="1"/>
  <c r="AM17" i="5"/>
  <c r="AM18" i="5"/>
  <c r="AU23" i="5"/>
  <c r="K20" i="88"/>
  <c r="J31" i="88"/>
  <c r="AT28" i="5"/>
  <c r="AC31" i="89"/>
  <c r="J17" i="88"/>
  <c r="AT13" i="5"/>
  <c r="AC17" i="89"/>
  <c r="AU12" i="5"/>
  <c r="K28" i="88"/>
  <c r="AM28" i="5"/>
  <c r="AU18" i="5"/>
  <c r="K18" i="88"/>
  <c r="K26" i="88"/>
  <c r="AU10" i="5"/>
  <c r="K27" i="88"/>
  <c r="AU11" i="5"/>
  <c r="AU14" i="5"/>
  <c r="K6" i="88"/>
  <c r="AM33" i="5"/>
  <c r="AM20" i="5"/>
  <c r="K19" i="88"/>
  <c r="AU20" i="5"/>
  <c r="K23" i="88"/>
  <c r="AU27" i="5"/>
  <c r="K30" i="88"/>
  <c r="AU21" i="5"/>
  <c r="K7" i="88"/>
  <c r="AU15" i="5"/>
  <c r="AM35" i="5"/>
  <c r="AU34" i="5"/>
  <c r="K15" i="88"/>
  <c r="AU19" i="5"/>
  <c r="K9" i="88"/>
  <c r="AU8" i="5"/>
  <c r="K16" i="88"/>
  <c r="AM6" i="5"/>
  <c r="AM10" i="5"/>
  <c r="AM25" i="5"/>
  <c r="AM14" i="5"/>
  <c r="AM19" i="5"/>
  <c r="AM12" i="5"/>
  <c r="AM24" i="5"/>
  <c r="AM26" i="5"/>
  <c r="AM27" i="5"/>
  <c r="AM21" i="5"/>
  <c r="AM7" i="5"/>
  <c r="AM30" i="5"/>
  <c r="AM36" i="5"/>
  <c r="AM31" i="5"/>
  <c r="AM29" i="5"/>
  <c r="AM13" i="5"/>
  <c r="AM15" i="5"/>
  <c r="AM16" i="5"/>
  <c r="AM8" i="5"/>
  <c r="AM5" i="5"/>
  <c r="AM4" i="5"/>
  <c r="AM32" i="5"/>
  <c r="AM23" i="5"/>
  <c r="AM11" i="5"/>
  <c r="AM22" i="5"/>
  <c r="AM9" i="5"/>
  <c r="AC34" i="89"/>
  <c r="J34" i="88"/>
  <c r="AT35" i="5"/>
  <c r="AT17" i="5"/>
  <c r="J29" i="88"/>
  <c r="AC29" i="89"/>
  <c r="K33" i="88"/>
  <c r="AU33" i="5"/>
  <c r="AM34" i="5"/>
  <c r="AU35" i="5" l="1"/>
  <c r="K34" i="88"/>
  <c r="K29" i="88"/>
  <c r="AU17" i="5"/>
  <c r="K17" i="88"/>
  <c r="AU13" i="5"/>
  <c r="K31" i="88"/>
  <c r="AU28" i="5"/>
</calcChain>
</file>

<file path=xl/comments1.xml><?xml version="1.0" encoding="utf-8"?>
<comments xmlns="http://schemas.openxmlformats.org/spreadsheetml/2006/main">
  <authors>
    <author>Margreet Barkhof</author>
    <author>Margreet</author>
  </authors>
  <commentList>
    <comment ref="AV3" authorId="0" shapeId="0">
      <text>
        <r>
          <rPr>
            <b/>
            <sz val="9"/>
            <color indexed="81"/>
            <rFont val="Tahoma"/>
            <family val="2"/>
          </rPr>
          <t>Margreet Barkhof:</t>
        </r>
        <r>
          <rPr>
            <sz val="9"/>
            <color indexed="81"/>
            <rFont val="Tahoma"/>
            <family val="2"/>
          </rPr>
          <t xml:space="preserve">
 EM-DAT 23 November 2018 update</t>
        </r>
      </text>
    </comment>
    <comment ref="AW3" authorId="1" shapeId="0">
      <text>
        <r>
          <rPr>
            <b/>
            <sz val="9"/>
            <color indexed="81"/>
            <rFont val="Tahoma"/>
            <family val="2"/>
          </rPr>
          <t>Margreet:</t>
        </r>
        <r>
          <rPr>
            <sz val="9"/>
            <color indexed="81"/>
            <rFont val="Tahoma"/>
            <family val="2"/>
          </rPr>
          <t xml:space="preserve">
EM-DAT 23 November 2018 update</t>
        </r>
      </text>
    </comment>
    <comment ref="AX3" authorId="1" shapeId="0">
      <text>
        <r>
          <rPr>
            <b/>
            <sz val="9"/>
            <color indexed="81"/>
            <rFont val="Tahoma"/>
            <family val="2"/>
          </rPr>
          <t>Margreet:</t>
        </r>
        <r>
          <rPr>
            <sz val="9"/>
            <color indexed="81"/>
            <rFont val="Tahoma"/>
            <family val="2"/>
          </rPr>
          <t xml:space="preserve">
EM-DAT  23 November 2018 update</t>
        </r>
      </text>
    </comment>
    <comment ref="AN9" authorId="0" shapeId="0">
      <text>
        <r>
          <rPr>
            <b/>
            <sz val="9"/>
            <color indexed="81"/>
            <rFont val="Tahoma"/>
            <family val="2"/>
          </rPr>
          <t>Margreet Barkhof:</t>
        </r>
        <r>
          <rPr>
            <sz val="9"/>
            <color indexed="81"/>
            <rFont val="Tahoma"/>
            <family val="2"/>
          </rPr>
          <t xml:space="preserve">
EW 28</t>
        </r>
      </text>
    </comment>
    <comment ref="AN29" authorId="0" shapeId="0">
      <text>
        <r>
          <rPr>
            <b/>
            <sz val="9"/>
            <color indexed="81"/>
            <rFont val="Tahoma"/>
            <family val="2"/>
          </rPr>
          <t>Margreet Barkhof:</t>
        </r>
        <r>
          <rPr>
            <sz val="9"/>
            <color indexed="81"/>
            <rFont val="Tahoma"/>
            <family val="2"/>
          </rPr>
          <t xml:space="preserve">
EW 38</t>
        </r>
      </text>
    </comment>
    <comment ref="AN32" authorId="0" shapeId="0">
      <text>
        <r>
          <rPr>
            <b/>
            <sz val="9"/>
            <color indexed="81"/>
            <rFont val="Tahoma"/>
            <family val="2"/>
          </rPr>
          <t>Margreet Barkhof:</t>
        </r>
        <r>
          <rPr>
            <sz val="9"/>
            <color indexed="81"/>
            <rFont val="Tahoma"/>
            <family val="2"/>
          </rPr>
          <t xml:space="preserve">
EW 50</t>
        </r>
      </text>
    </comment>
  </commentList>
</comments>
</file>

<file path=xl/comments2.xml><?xml version="1.0" encoding="utf-8"?>
<comments xmlns="http://schemas.openxmlformats.org/spreadsheetml/2006/main">
  <authors>
    <author>Margreet Barkhof</author>
    <author>Margreet</author>
  </authors>
  <commentList>
    <comment ref="AV3" authorId="0" shapeId="0">
      <text>
        <r>
          <rPr>
            <b/>
            <sz val="9"/>
            <color indexed="81"/>
            <rFont val="Tahoma"/>
            <family val="2"/>
          </rPr>
          <t>Margreet Barkhof:</t>
        </r>
        <r>
          <rPr>
            <sz val="9"/>
            <color indexed="81"/>
            <rFont val="Tahoma"/>
            <family val="2"/>
          </rPr>
          <t xml:space="preserve">
 EM-DAT 23 November 2018 update</t>
        </r>
      </text>
    </comment>
    <comment ref="AW3" authorId="1" shapeId="0">
      <text>
        <r>
          <rPr>
            <b/>
            <sz val="9"/>
            <color indexed="81"/>
            <rFont val="Tahoma"/>
            <family val="2"/>
          </rPr>
          <t>Margreet:</t>
        </r>
        <r>
          <rPr>
            <sz val="9"/>
            <color indexed="81"/>
            <rFont val="Tahoma"/>
            <family val="2"/>
          </rPr>
          <t xml:space="preserve">
EM-DAT 23 November 2018 update</t>
        </r>
      </text>
    </comment>
    <comment ref="AX3" authorId="1" shapeId="0">
      <text>
        <r>
          <rPr>
            <b/>
            <sz val="9"/>
            <color indexed="81"/>
            <rFont val="Tahoma"/>
            <family val="2"/>
          </rPr>
          <t>Margreet:</t>
        </r>
        <r>
          <rPr>
            <sz val="9"/>
            <color indexed="81"/>
            <rFont val="Tahoma"/>
            <family val="2"/>
          </rPr>
          <t xml:space="preserve">
EM-DAT  23 November 2018 update</t>
        </r>
      </text>
    </comment>
  </commentList>
</comments>
</file>

<file path=xl/comments3.xml><?xml version="1.0" encoding="utf-8"?>
<comments xmlns="http://schemas.openxmlformats.org/spreadsheetml/2006/main">
  <authors>
    <author>Margreet Barkhof</author>
    <author>Margreet</author>
  </authors>
  <commentList>
    <comment ref="AV3" authorId="0" shapeId="0">
      <text>
        <r>
          <rPr>
            <b/>
            <sz val="9"/>
            <color indexed="81"/>
            <rFont val="Tahoma"/>
            <family val="2"/>
          </rPr>
          <t>Margreet Barkhof:</t>
        </r>
        <r>
          <rPr>
            <sz val="9"/>
            <color indexed="81"/>
            <rFont val="Tahoma"/>
            <family val="2"/>
          </rPr>
          <t xml:space="preserve">
 EM-DAT 23 November 2018 update</t>
        </r>
      </text>
    </comment>
    <comment ref="AW3" authorId="1" shapeId="0">
      <text>
        <r>
          <rPr>
            <b/>
            <sz val="9"/>
            <color indexed="81"/>
            <rFont val="Tahoma"/>
            <family val="2"/>
          </rPr>
          <t>Margreet:</t>
        </r>
        <r>
          <rPr>
            <sz val="9"/>
            <color indexed="81"/>
            <rFont val="Tahoma"/>
            <family val="2"/>
          </rPr>
          <t xml:space="preserve">
EM-DAT 23 November 2018 update</t>
        </r>
      </text>
    </comment>
    <comment ref="AX3" authorId="1" shapeId="0">
      <text>
        <r>
          <rPr>
            <b/>
            <sz val="9"/>
            <color indexed="81"/>
            <rFont val="Tahoma"/>
            <family val="2"/>
          </rPr>
          <t>Margreet:</t>
        </r>
        <r>
          <rPr>
            <sz val="9"/>
            <color indexed="81"/>
            <rFont val="Tahoma"/>
            <family val="2"/>
          </rPr>
          <t xml:space="preserve">
EM-DAT  23 November 2018 update</t>
        </r>
      </text>
    </comment>
  </commentList>
</comments>
</file>

<file path=xl/comments4.xml><?xml version="1.0" encoding="utf-8"?>
<comments xmlns="http://schemas.openxmlformats.org/spreadsheetml/2006/main">
  <authors>
    <author>Margreet</author>
  </authors>
  <commentList>
    <comment ref="CH3" authorId="0" shapeId="0">
      <text>
        <r>
          <rPr>
            <b/>
            <sz val="9"/>
            <color indexed="81"/>
            <rFont val="Tahoma"/>
            <family val="2"/>
          </rPr>
          <t>Margreet:</t>
        </r>
        <r>
          <rPr>
            <sz val="9"/>
            <color indexed="81"/>
            <rFont val="Tahoma"/>
            <family val="2"/>
          </rPr>
          <t xml:space="preserve">
Unaccompanied children indicators are not considered in the sum</t>
        </r>
      </text>
    </comment>
  </commentList>
</comments>
</file>

<file path=xl/connections.xml><?xml version="1.0" encoding="utf-8"?>
<connections xmlns="http://schemas.openxmlformats.org/spreadsheetml/2006/main">
  <connection id="1" name="2012.06.11 - GFM Indicator List1" type="6" refreshedVersion="4" deleted="1" background="1" saveData="1">
    <textPr sourceFile="C:\Users\kevin.wyjad\Dropbox\ODEP - GFM\2012.06.11 - GFM Indicator List.txt" tab="0" comma="1">
      <textFields count="4">
        <textField/>
        <textField/>
        <textField/>
        <textField/>
      </textFields>
    </textPr>
  </connection>
</connections>
</file>

<file path=xl/sharedStrings.xml><?xml version="1.0" encoding="utf-8"?>
<sst xmlns="http://schemas.openxmlformats.org/spreadsheetml/2006/main" count="6559" uniqueCount="1051">
  <si>
    <t>ATG</t>
  </si>
  <si>
    <t>Antigua and Barbuda</t>
  </si>
  <si>
    <t>ARG</t>
  </si>
  <si>
    <t>Argentina</t>
  </si>
  <si>
    <t>BHS</t>
  </si>
  <si>
    <t>Bahamas</t>
  </si>
  <si>
    <t>BRB</t>
  </si>
  <si>
    <t>Barbados</t>
  </si>
  <si>
    <t>BLZ</t>
  </si>
  <si>
    <t>Belize</t>
  </si>
  <si>
    <t>BOL</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</si>
  <si>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</si>
  <si>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</si>
  <si>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</si>
  <si>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</si>
  <si>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</si>
  <si>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</si>
  <si>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</si>
  <si>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</si>
  <si>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</si>
  <si>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</si>
  <si>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</si>
  <si>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</si>
  <si>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</si>
  <si>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</si>
  <si>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</si>
  <si>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</si>
  <si>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</si>
  <si>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</si>
  <si>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</si>
  <si>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</si>
  <si>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</si>
  <si>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</si>
  <si>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</si>
  <si>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</si>
  <si>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</si>
  <si>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</si>
  <si>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</si>
  <si>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</si>
  <si>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</si>
  <si>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</si>
  <si>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</si>
  <si>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</si>
  <si>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</si>
  <si>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</si>
  <si>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</si>
  <si>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</si>
  <si>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</si>
  <si>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</si>
  <si>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</si>
  <si>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</si>
  <si>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</si>
  <si>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Saint Kitts and Nevis</t>
  </si>
  <si>
    <t>LCA</t>
  </si>
  <si>
    <t>Saint Lucia</t>
  </si>
  <si>
    <t>VCT</t>
  </si>
  <si>
    <t>Saint Vincent and the Grenadines</t>
  </si>
  <si>
    <t>SUR</t>
  </si>
  <si>
    <t>Suriname</t>
  </si>
  <si>
    <t>TTO</t>
  </si>
  <si>
    <t>Trinidad and Tobago</t>
  </si>
  <si>
    <t>URY</t>
  </si>
  <si>
    <t>Uruguay</t>
  </si>
  <si>
    <t>VEN</t>
  </si>
  <si>
    <t>ISO3</t>
  </si>
  <si>
    <t>Child Mortality</t>
  </si>
  <si>
    <t>Government Effectiveness</t>
  </si>
  <si>
    <t>Access to electricity</t>
  </si>
  <si>
    <t>Internet users</t>
  </si>
  <si>
    <t>Mobile cellular subscriptions</t>
  </si>
  <si>
    <t>Natural</t>
  </si>
  <si>
    <t>Human</t>
  </si>
  <si>
    <t>Institutional</t>
  </si>
  <si>
    <t>Infrastructure</t>
  </si>
  <si>
    <t>VULNERABILITY</t>
  </si>
  <si>
    <t>COUNTRY</t>
  </si>
  <si>
    <t>Communication</t>
  </si>
  <si>
    <t>Physical Connectivity</t>
  </si>
  <si>
    <t>Vulnerability</t>
  </si>
  <si>
    <t>Total/Pop</t>
  </si>
  <si>
    <t>Gender Inequality Index</t>
  </si>
  <si>
    <t>Human Development Index</t>
  </si>
  <si>
    <t>Improved water source (% of population with access)</t>
  </si>
  <si>
    <t>Improved sanitation facilities (% of population with access)</t>
  </si>
  <si>
    <t>MIN</t>
  </si>
  <si>
    <t>MAX</t>
  </si>
  <si>
    <t>Iso3</t>
  </si>
  <si>
    <t>Returned Refugees</t>
  </si>
  <si>
    <t>Uprooted people</t>
  </si>
  <si>
    <t>Inequality</t>
  </si>
  <si>
    <t>Gini Index</t>
  </si>
  <si>
    <t>Access to health care Index</t>
  </si>
  <si>
    <t>Corruption Perception Index</t>
  </si>
  <si>
    <t>Recent Shocks</t>
  </si>
  <si>
    <t>Food Security</t>
  </si>
  <si>
    <t>Vulnerable Groups</t>
  </si>
  <si>
    <t>DRR</t>
  </si>
  <si>
    <t>Governance</t>
  </si>
  <si>
    <t>Access to health care</t>
  </si>
  <si>
    <t>Average Dietary Energy Supply Adequacy</t>
  </si>
  <si>
    <t>Prevalence of Undernourishment</t>
  </si>
  <si>
    <t>Domestic Food Price Level Index</t>
  </si>
  <si>
    <t>Domestic Food Price Volatility Index</t>
  </si>
  <si>
    <t>Food Acces Score</t>
  </si>
  <si>
    <t>Other Vulnerable Groups</t>
  </si>
  <si>
    <t>Natural Disasters % of total pop</t>
  </si>
  <si>
    <t>Development &amp; Deprivation</t>
  </si>
  <si>
    <t>People affected by droughts (absolute)</t>
  </si>
  <si>
    <t>People affected by droughts (relative)</t>
  </si>
  <si>
    <t>Road density</t>
  </si>
  <si>
    <t>(table of contents)</t>
  </si>
  <si>
    <t xml:space="preserve">For further information: </t>
  </si>
  <si>
    <t>(home)</t>
  </si>
  <si>
    <t>Sheets</t>
  </si>
  <si>
    <t>Final table with the main dimensions</t>
  </si>
  <si>
    <t>Physical exposure to earthquake MMI VI</t>
  </si>
  <si>
    <t>Physical exposure to earthquake MMI VIII</t>
  </si>
  <si>
    <t>Number</t>
  </si>
  <si>
    <t>Index</t>
  </si>
  <si>
    <t>HFA Scores Last recent</t>
  </si>
  <si>
    <t>No data</t>
  </si>
  <si>
    <t>Physical exposure to earthquake (absolute)</t>
  </si>
  <si>
    <t>Physical exposure to flood (absolute)</t>
  </si>
  <si>
    <t>Physical exposure to earthquake (relative)</t>
  </si>
  <si>
    <t>Physical exposure to flood (relative)</t>
  </si>
  <si>
    <t>Physical exposure to tsunami (relative)</t>
  </si>
  <si>
    <t>Physical exposure to tropical cyclone of Saffir-Simpson category 1 (relative)</t>
  </si>
  <si>
    <t>Physical exposure to tropical cyclone of Saffir-Simpson category 3 (relative)</t>
  </si>
  <si>
    <t>Physical exposure to tropical cyclone wind (relative)</t>
  </si>
  <si>
    <t>Physical exposure to tropical cyclone (relative)</t>
  </si>
  <si>
    <t>Physical exposure to surge from tropical cyclone (relative)</t>
  </si>
  <si>
    <t>Physical exposure to surge from tropical cyclone (absolute)</t>
  </si>
  <si>
    <t xml:space="preserve">Physical exposure to earthquake </t>
  </si>
  <si>
    <t>Physical exposure to flood</t>
  </si>
  <si>
    <t>Physical exposure to tsunami</t>
  </si>
  <si>
    <t>Physical exposure to tropical cyclone of Saffir-Simpson category 1</t>
  </si>
  <si>
    <t>Physical exposure to tropical cyclone of Saffir-Simpson category 3</t>
  </si>
  <si>
    <t>Physical exposure to tropical cyclone wind</t>
  </si>
  <si>
    <t>Physical exposure to surge from tropical cyclone</t>
  </si>
  <si>
    <t>Physical exposure to tropical cyclone</t>
  </si>
  <si>
    <t>Total Uprooted people (percentage of the total population)</t>
  </si>
  <si>
    <t>Uprooted people (total population)</t>
  </si>
  <si>
    <t>Health Conditions</t>
  </si>
  <si>
    <t>Table of Contents</t>
  </si>
  <si>
    <t>Hazard &amp; Exposure</t>
  </si>
  <si>
    <t>Lack of Coping Capacity</t>
  </si>
  <si>
    <t>%</t>
  </si>
  <si>
    <t>per 100,000 people</t>
  </si>
  <si>
    <t>per 1,000 live births</t>
  </si>
  <si>
    <t>Measles immunization coverage</t>
  </si>
  <si>
    <t>Improved Sanitation Facilities</t>
  </si>
  <si>
    <t>Improved Water Source</t>
  </si>
  <si>
    <t>HFA Scores</t>
  </si>
  <si>
    <t>One-year-olds fully immunized against measles</t>
  </si>
  <si>
    <t>Mortality rate, under-5</t>
  </si>
  <si>
    <t>Income Gini coefficient</t>
  </si>
  <si>
    <t>People affected by Natural Disasters</t>
  </si>
  <si>
    <t>Internally displaced persons (IDPs)</t>
  </si>
  <si>
    <t>Refugees by country of asylum</t>
  </si>
  <si>
    <t>current int USD PPP</t>
  </si>
  <si>
    <t>Socio-Economic Vulnerability</t>
  </si>
  <si>
    <t>CONCEPT AND METHODOLOGY</t>
  </si>
  <si>
    <t>Dimension</t>
  </si>
  <si>
    <t>Category</t>
  </si>
  <si>
    <t>Component</t>
  </si>
  <si>
    <t>Sub-Component</t>
  </si>
  <si>
    <t>Indicator Name</t>
  </si>
  <si>
    <t>Indicator Long Name</t>
  </si>
  <si>
    <t>Hazards &amp; Exposure</t>
  </si>
  <si>
    <t>Earthquake</t>
  </si>
  <si>
    <t>Tsunami</t>
  </si>
  <si>
    <t>HA.NAT.TS-ABS</t>
  </si>
  <si>
    <t>Physical exposure to tsunamis (absolute)</t>
  </si>
  <si>
    <t>HA.NAT.TS-REL</t>
  </si>
  <si>
    <t>Physical exposure to tsunamis (relative)</t>
  </si>
  <si>
    <t>Flood</t>
  </si>
  <si>
    <t>HA.NAT.FL-ABS</t>
  </si>
  <si>
    <t>HA.NAT.FL-REL</t>
  </si>
  <si>
    <t>Tropical Cyclone</t>
  </si>
  <si>
    <t>Storm Surge (absolute)</t>
  </si>
  <si>
    <t>HA.NAT.TC.CS-ABS</t>
  </si>
  <si>
    <t>Storm Surge (relative)</t>
  </si>
  <si>
    <t>HA.NAT.TC.CS-REL</t>
  </si>
  <si>
    <t>Drought</t>
  </si>
  <si>
    <t>EM-DAT, CRED</t>
  </si>
  <si>
    <t>http://www.emdat.be/</t>
  </si>
  <si>
    <t>Worldwide Governance Indicators World Bank</t>
  </si>
  <si>
    <t>http://info.worldbank.org/governance/wgi/index.asp</t>
  </si>
  <si>
    <t>Social-Economics Vulnerability</t>
  </si>
  <si>
    <t>VU.SEV.PD.HDI</t>
  </si>
  <si>
    <t>UNDP Human Development Report</t>
  </si>
  <si>
    <t>http://hdrstats.undp.org/en/indicators/103106.html</t>
  </si>
  <si>
    <t>VU.SEV.INQ.GII</t>
  </si>
  <si>
    <t>VU.SEV.INQ.GINI</t>
  </si>
  <si>
    <t>Income Gini coefficient - Inequality in income or consumption</t>
  </si>
  <si>
    <t>Health of children under 5</t>
  </si>
  <si>
    <t>Mortality rate, under-5 (per 1,000 live births)</t>
  </si>
  <si>
    <t>VU.VG.UP.REF-TOT</t>
  </si>
  <si>
    <t>Global Trends Report United Nations Refugee Agency</t>
  </si>
  <si>
    <t>http://www.unhcr.org</t>
  </si>
  <si>
    <t>VU.VG.UP.IDP-TOT</t>
  </si>
  <si>
    <t>Internal Displacement Monitoring Centre</t>
  </si>
  <si>
    <t>http://www.internal-displacement.org</t>
  </si>
  <si>
    <t>Returned refugees</t>
  </si>
  <si>
    <t>WHO Global Health Observatory Data Repository</t>
  </si>
  <si>
    <t>http://apps.who.int/ghodata</t>
  </si>
  <si>
    <t>Recent shocks</t>
  </si>
  <si>
    <t>Average dietary supply adequacy</t>
  </si>
  <si>
    <t>FAO</t>
  </si>
  <si>
    <t>http://www.fao.org/economic/ess/ess-fs/ess-fadata/en/</t>
  </si>
  <si>
    <t>Prevalence of undernourishment</t>
  </si>
  <si>
    <t xml:space="preserve">Domestic Food Price Volatility Index </t>
  </si>
  <si>
    <t>Capacity</t>
  </si>
  <si>
    <t>Government effectiveness</t>
  </si>
  <si>
    <t>Trasparency International</t>
  </si>
  <si>
    <t>http://cpi.transparency.org/cpi2012/</t>
  </si>
  <si>
    <t>DRR implementation</t>
  </si>
  <si>
    <t>Hyogo Framework for Action</t>
  </si>
  <si>
    <t>ISDR</t>
  </si>
  <si>
    <t>http://preventionweb.net/applications/hfa/qbnhfa/</t>
  </si>
  <si>
    <t>UNESCO</t>
  </si>
  <si>
    <t>Access to electricity (% of population)</t>
  </si>
  <si>
    <t>World Bank</t>
  </si>
  <si>
    <t>http://data.worldbank.org/indicator/EG.ELC.ACCS.ZS</t>
  </si>
  <si>
    <t>Internet Users (per 100 people)</t>
  </si>
  <si>
    <t>http://data.worldbank.org/indicator/IT.NET.USER.P2</t>
  </si>
  <si>
    <t>Mobile celluar subscriptions (per 100 people)</t>
  </si>
  <si>
    <t>http://data.worldbank.org/indicator/IT.CEL.SETS.P2</t>
  </si>
  <si>
    <t>Road density (km of road per 100 sq. km of land area)</t>
  </si>
  <si>
    <t>Physicians density</t>
  </si>
  <si>
    <t>Common</t>
  </si>
  <si>
    <t>Total population</t>
  </si>
  <si>
    <t>Data Provider</t>
  </si>
  <si>
    <t>URL</t>
  </si>
  <si>
    <t>Health conditions</t>
  </si>
  <si>
    <t>Food Security - Food Access</t>
  </si>
  <si>
    <t>Physical exposure to tsunamis - average annual population exposed (inhabitants)</t>
  </si>
  <si>
    <t>Physical exposure to tsunamis - average annual population exposed (percentage of the total population)</t>
  </si>
  <si>
    <t>Physical exposure to flood - average annual population exposed (inhabitants)</t>
  </si>
  <si>
    <t>Physical exposure to flood - average annual population exposed (percentage of the total population)</t>
  </si>
  <si>
    <t>Physical exposure to Storm Surges (absolute)</t>
  </si>
  <si>
    <t>Physical exposure to storm surges of Saffir-Simpson category 1 - average annual population exposed (inhabitants)</t>
  </si>
  <si>
    <t>Physical exposure to Storm Surge (relative)</t>
  </si>
  <si>
    <t>Physical exposure to storm surges of Saffir-Simpson category 1 - average annual population exposed (percentage of the total population)</t>
  </si>
  <si>
    <t>Physical exposure to tropical cyclones winds of SS1 - average annual population exposed (inhabitants)</t>
  </si>
  <si>
    <t>Physical exposure to tropical cyclones winds of SS1 - average annual population exposed (percentage of the total population)</t>
  </si>
  <si>
    <t>Physical exposure to tropical cyclones winds of SS3 - average annual population exposed (inhabitants)</t>
  </si>
  <si>
    <t>Physical exposure to tropical cyclones winds of SS3 - average annual population exposed (percentage of the total population)</t>
  </si>
  <si>
    <t>VU.VG.UP.RET-REF-TOT</t>
  </si>
  <si>
    <t>VU.VGR.OG.HE.HIV</t>
  </si>
  <si>
    <t>VU.VGR.OG.HE.TBC</t>
  </si>
  <si>
    <t>VU.VGR.OG.U5.CM</t>
  </si>
  <si>
    <t>VU.VGR.OG.NATDIS-REL</t>
  </si>
  <si>
    <t>Population affected by natural disasters in the last 3 years</t>
  </si>
  <si>
    <t>Percentage of population affected by natural disasters in the last 12, 24, 36 months</t>
  </si>
  <si>
    <t>VU.VGR.OG.FS.MA.ADSA</t>
  </si>
  <si>
    <t>VU.VGR.OG.FS.MA.PU</t>
  </si>
  <si>
    <t>Prevalence of undernourishment (% of population)</t>
  </si>
  <si>
    <t>VU.VGR.OG.FS.FA.DFPLI</t>
  </si>
  <si>
    <t>VU.VGR.OG.FS.FA.DFPVI</t>
  </si>
  <si>
    <t>CC.INS.GOV.GE</t>
  </si>
  <si>
    <t>CC.INS.GOV.CPI</t>
  </si>
  <si>
    <t>Corruption Perception Index CPI</t>
  </si>
  <si>
    <t>CC.INS.DRR</t>
  </si>
  <si>
    <t>Hyogo Framework for Action scores</t>
  </si>
  <si>
    <t>CC.INF.COM.ELACCS</t>
  </si>
  <si>
    <t>CC.INF.COM.NETUS</t>
  </si>
  <si>
    <t>Internet Users</t>
  </si>
  <si>
    <t>CC.INF.COM.CEL</t>
  </si>
  <si>
    <t>Mobile celluar subscriptions</t>
  </si>
  <si>
    <t>CC.INF.PHY.STA</t>
  </si>
  <si>
    <t>Improved sanitation facilities</t>
  </si>
  <si>
    <t>CC.INF.PHY.H2O</t>
  </si>
  <si>
    <t>Improved water source</t>
  </si>
  <si>
    <t>CC.INF.PHY.ROD</t>
  </si>
  <si>
    <t>CC.INF.AHC.HEALTH_EXP</t>
  </si>
  <si>
    <t>CC.INF.AHC.MEAS</t>
  </si>
  <si>
    <t>Measles Immunization Coverage</t>
  </si>
  <si>
    <t>Measles (MCV) immunization coverage among 1-year-olds (%)</t>
  </si>
  <si>
    <t>CC.INF.AHC.PHYS</t>
  </si>
  <si>
    <t>The indicator is based on the estimated number of people exposed to earthquakes of Modified Mercalli Intensity MMI 6 per year. It results from the combination of the hazard zones and the total population living in the spatial unit. It thus indicates the expected number of people exposed in the hazard zone in one year.</t>
  </si>
  <si>
    <t>The indicator is based on the estimated number of people exposed to earthquakes of Modified Mercalli Intensity MMI 6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</si>
  <si>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earthquakes of Modified Mercalli Intensity MMI 8 per year. It results from the combination of the hazard zones and the total population living in the spatial unit. It thus indicates the expected number of people exposed in the hazard zone in one year.</t>
  </si>
  <si>
    <t>The indicator is based on the estimated number of people exposed to earthquakes of Modified Mercalli Intensity MMI 8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</si>
  <si>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tsunamis per year. It results from the combination of the hazard zones and the total population living in the spatial unit. It thus indicates the expected number of people exposed in the hazard zone in one year.</t>
  </si>
  <si>
    <t>Tsunami is one of the rapid on-set hazards considered in the natural hazard category.</t>
  </si>
  <si>
    <t>The indicator is based on the estimated number of people exposed to tsunamis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</si>
  <si>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floods per year. It results from the combination of the hazard zones and the total population living in the spatial unit. It thus indicates the expected number of people exposed in the hazard zone in one year.</t>
  </si>
  <si>
    <t>Flood is one of the rapid on-set hazards considered in the natural hazard category.</t>
  </si>
  <si>
    <t>The indicator is based on the estimated number of people exposed to floods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</si>
  <si>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storm surges of Saffir-Simpson category 1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</si>
  <si>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t>
  </si>
  <si>
    <t>The indicator is based on the estimated number of people exposed to storm surges of Saffir-Simpson category 1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</si>
  <si>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tropical cyclones winds of Saffir-Simpson (SS) category 1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</si>
  <si>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 The SS 1 is considered as low intensity level.</t>
  </si>
  <si>
    <t>The indicator is based on the estimated number of people exposed to tropical cyclones winds of Saffir-Simpson (SS) category 1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</si>
  <si>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tropical cyclones winds of Saffir-Simpson (SS) category 3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</si>
  <si>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 The SS 3 is considered as high intensity level.</t>
  </si>
  <si>
    <t>The indicator is based on the estimated number of people exposed to tropical cyclones winds of Saffir-Simpson (SS) category 3 per year. It results from the combination of the hazard zones and the total population living in the spatial unit. It thus indicates the percentage of expected average annual population potentially at risk.</t>
  </si>
  <si>
    <t>Drought is the only one slow on-set hazards considered in the natural hazard category.</t>
  </si>
  <si>
    <t>It is assumed that the more developed a country is the better its people will be able to respond to humanitarian needs using their own individual or national resources.</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</si>
  <si>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</si>
  <si>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</si>
  <si>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</si>
  <si>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</si>
  <si>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</si>
  <si>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</si>
  <si>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</si>
  <si>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</si>
  <si>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</si>
  <si>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Tuberculosis is considered as one of the three pandemics of low- and middle- income countries.</t>
  </si>
  <si>
    <t>Target 6.c of the Millennium development Goals is to "have halted by 2015 and begun to reverse the incidence of malaria and other major diseases". Indicator 6.9 is defined as "incidence, prevalence and death rates associated with TB".</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</si>
  <si>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</si>
  <si>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</si>
  <si>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</si>
  <si>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The population affected by recent natural disasters are considered more vulnerable than the rest of the population.
The indicator identify the countries that are recovering from humanitarian crisis situation.</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</si>
  <si>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</si>
  <si>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Average dietary energy supply as a percentage of the average dietary energy requirement.</t>
  </si>
  <si>
    <t>Analysed together with the prevalence of undernourishment, it allows discerning whether undernourishment is mainly due to insufficiency of the food supply or to particularly bad distribution.</t>
  </si>
  <si>
    <t>The Prevalence of Undernourishment expresses the probability that a randomly selected individual from the population consumes an amount of calories that is insufficient to cover her/his energy requirement for an active and healthy life.</t>
  </si>
  <si>
    <t>This is the traditional FAO hunger indicator, adopted as official Millennium Development Goal indicator for Goal 1, Target 1.9.</t>
  </si>
  <si>
    <t>A measure of the monthly change in international prices of a basket of food commodities.</t>
  </si>
  <si>
    <t>Domestic Food Price Index refers to the economic aspect of the Food Access component.</t>
  </si>
  <si>
    <t>The indicator does not consider differences in shares of food expenditures over total expenditure across countries.</t>
  </si>
  <si>
    <t>The Domestic Food Price Volatility compares the variations of the Domestic Food Price Index across countries and time.</t>
  </si>
  <si>
    <t>Domestic Food Price Volatility refers to the price stability aspect of the Food Access component.</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</si>
  <si>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</si>
  <si>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</si>
  <si>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</si>
  <si>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</si>
  <si>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</si>
  <si>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</si>
  <si>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</si>
  <si>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</si>
  <si>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Access to electricity is the percentage of population with access to electricity. Electrification data are collected from industry, national surveys and international sources.</t>
  </si>
  <si>
    <t>Internet users are people with access to the worldwide network.</t>
  </si>
  <si>
    <t>Mobile cellular telephone subscriptions are subscriptions to a public mobile telephone service using cellular technology, which provide access to the public switched telephone network. Post-paid and prepaid subscriptions are included.</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</si>
  <si>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</si>
  <si>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 xml:space="preserve">The physical infrastructure component tries to assess the accessibility as well as the redundancy of the systems which are two crucial characteristics in a crisis situation. 
For MDG monitoring, an improved sanitation facility is defined as one that hygienically separates human excreta from human contact. People without improved sanitation are susceptible to diseases and can become more vulnerable following a hazard.
</t>
  </si>
  <si>
    <t>Target 7.c of the Millenium development Goals is to "halve, by 2015, the proportion of the population without sustainable access to safe drinking water and basic sanitation". Indicator 7.9 is defined as “Proportion of population using an improved sanitation facility".</t>
  </si>
  <si>
    <t>The indicator defines the percentage of population with reasonable access (within one km) to an adequate amount of water (20 litres per person) through a household connection, public standpipe well or spring, or rain water system.
An improved drinking-water source is defined as one that, by nature of its construction or through active intervention, is protected from outside contamination, in particular from contamination with faecal matter.</t>
  </si>
  <si>
    <t>The physical infrastructure component tries to assess the accessibility as well as the redundancy of the systems which are two crucial characteristics in a crisis situation.
Use of an improved drinking water source is a proxy for access to safe drinking water. Improved drinking water sources are more likely to be protected from external contaminants than unimproved sources either by intervention or through their design and construction. People without improved water sources are vulnerable to diseases caused by unclean water and could become more vulnerable in the aftermath of a hazard, due to their existing ailments.</t>
  </si>
  <si>
    <t>Target 7.c of the Millennium development Goals is to "halve, by 2015, the proportion of the population without sustainable access to safe drinking water and basic sanitation". Indicator 7.8 is defined as "Proportion of population using an improved drinking water source".</t>
  </si>
  <si>
    <t>Road density is the ratio of the length of the country's total road network to the country's land area. The road network includes all roads in the country: motorways, highways, main or national roads, secondary or regional roads, and other urban and rural roads.</t>
  </si>
  <si>
    <t>The physical infrastructure component tries to assess the accessibility as well as the redundancy of the systems which are two crucial characteristics in a crisis situation.</t>
  </si>
  <si>
    <t>The percentage of children under one year of age who have received at least one dose of measles-containing vaccine in a given year.</t>
  </si>
  <si>
    <t xml:space="preserve">The physical infrastructure component tries to assess the accessibility as well as the redundancy of the systems which are two crucial characteristics in a crisis situation.
Measles immunization coverage is a good proxy of health system performance.
</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</si>
  <si>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</si>
  <si>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Description</t>
  </si>
  <si>
    <t>Relevance</t>
  </si>
  <si>
    <t>Validity / Limitation of indicator</t>
  </si>
  <si>
    <t>Indicator Data</t>
  </si>
  <si>
    <t>WB Region</t>
  </si>
  <si>
    <t>WB IncomeGroup</t>
  </si>
  <si>
    <t>UN-OCHA Region</t>
  </si>
  <si>
    <t>EC-ECHO Region</t>
  </si>
  <si>
    <t>UN Geographical Region</t>
  </si>
  <si>
    <t>UN Geographical Sub-Region</t>
  </si>
  <si>
    <t>Low income</t>
  </si>
  <si>
    <t>Upper middle income</t>
  </si>
  <si>
    <t>Latin America &amp; Caribbean</t>
  </si>
  <si>
    <t>High income: nonOECD</t>
  </si>
  <si>
    <t>ROLAC</t>
  </si>
  <si>
    <t>Central America &amp; Caribbean</t>
  </si>
  <si>
    <t>Americas</t>
  </si>
  <si>
    <t>Caribbean</t>
  </si>
  <si>
    <t>Latin America</t>
  </si>
  <si>
    <t>South America</t>
  </si>
  <si>
    <t>Lower middle income</t>
  </si>
  <si>
    <t>High income: OECD</t>
  </si>
  <si>
    <t>Central America</t>
  </si>
  <si>
    <t>Regions</t>
  </si>
  <si>
    <t>http://data.worldbank.org/indicator/SP.POP.TOTL</t>
  </si>
  <si>
    <t>GDP per capita</t>
  </si>
  <si>
    <t>Gross domestic product based on purchasing-power-parity (PPP) per capita GDP (Current international dollar)</t>
  </si>
  <si>
    <t>Expressed in GDP in PPP dollars per person. Data are derived by dividing GDP in PPP dollars by total population. These data form the basis for the country weights used to generate the World Economic Outlook country group composites for the domestic economy.</t>
  </si>
  <si>
    <t>Due to a strong relationship of HDI and GDP per capita, missing values were imposed with the predicted value of HDI bades on the known GDP per capita for specific countries obtained from regression analysis executed on the rest of the set.</t>
  </si>
  <si>
    <t>Conflict Risk</t>
  </si>
  <si>
    <r>
      <rPr>
        <b/>
        <i/>
        <sz val="10"/>
        <color rgb="FF323232"/>
        <rFont val="Arial"/>
        <family val="2"/>
      </rPr>
      <t>Disclaimer</t>
    </r>
    <r>
      <rPr>
        <i/>
        <sz val="10"/>
        <color rgb="FF323232"/>
        <rFont val="Arial"/>
        <family val="2"/>
      </rPr>
      <t xml:space="preserve">
The depiction and use of geographic names and related data included in lists, tables on this spreadsheet are not warranted to be error free nor do they necessarily imply official endorsement or acceptance by the United Nations.</t>
    </r>
  </si>
  <si>
    <t>(0-10)</t>
  </si>
  <si>
    <t>Total Uprooted people (1,000 people)</t>
  </si>
  <si>
    <t>Total affected by Natural Disasters last 3 years (1,000 people)</t>
  </si>
  <si>
    <t>The Human Development Index (HDI) measure development by combining indicators of life expectancy, educational attainment and income into a composite index.</t>
  </si>
  <si>
    <t>The Human Hazard component of InfoRM refers to risk of conflicts in the country.</t>
  </si>
  <si>
    <t>Land area (sq. km)</t>
  </si>
  <si>
    <t>sq. Km</t>
  </si>
  <si>
    <t>LACK OF COPING CAPACITY</t>
  </si>
  <si>
    <t>GCRI Violent Conflict probability</t>
  </si>
  <si>
    <t>GCRI Violent Internal Conflict probability</t>
  </si>
  <si>
    <t>GCRI High Violent Internal Conflict probability</t>
  </si>
  <si>
    <t>Current Conflict Intensity</t>
  </si>
  <si>
    <t>Food Security - Food Availability</t>
  </si>
  <si>
    <t>Food Security - Food Utilization</t>
  </si>
  <si>
    <t>The Food Availability component concerns the actual quality and type of food supplied to provide the nutritional balance necessary for healthy and active life. It captures trends in chronic hunger.</t>
  </si>
  <si>
    <t>The Food Utilization component concerns the actual quality and type of food supplied to provide the nutritional balance necessary for healthy and active life. It captures trends in chronic hunger.</t>
  </si>
  <si>
    <t>Food Availability Score</t>
  </si>
  <si>
    <t>Food Utilization Score</t>
  </si>
  <si>
    <t>The Global Conflict Risk Index (GCRI) is an indicator that assess the states' risk for violent internal conflicts.</t>
  </si>
  <si>
    <t>Internal Conflict Probability</t>
  </si>
  <si>
    <t>The HIIK's annual publication Conflict Barometer describes the recent trends in global conflict developments, escalations, de-escalations, and settlements.</t>
  </si>
  <si>
    <t>Heidelberg Institute</t>
  </si>
  <si>
    <t>http://www.hiik.de/en/konfliktbarometer/index.html</t>
  </si>
  <si>
    <t>JRC</t>
  </si>
  <si>
    <t>http://conflictrisk.gdacs.org/</t>
  </si>
  <si>
    <t>HA.HUM.GCRI-VC</t>
  </si>
  <si>
    <t>HA.HUM.GCRI-HVC</t>
  </si>
  <si>
    <t>Total affected by Drought</t>
  </si>
  <si>
    <t>Frequency of Drought events</t>
  </si>
  <si>
    <t>People affected by droughts</t>
  </si>
  <si>
    <t>People affected by droughts and Frequency of events</t>
  </si>
  <si>
    <t>HA.NAT.DR-ABS</t>
  </si>
  <si>
    <t>People affected by droughts 1990-2013 - average annual population affected (inhabitants)</t>
  </si>
  <si>
    <t>The indicator shows the average annual affected population by droughts per country on the period from 1990 to 2013.</t>
  </si>
  <si>
    <t>The indicator is based on the total number of people affected by droughts per year per country. It thus indicates how many people per year are at risk.</t>
  </si>
  <si>
    <t>HA.NAT.DR-REL</t>
  </si>
  <si>
    <t>People affected by droughts 1990-2013 - average annual population affected (percentage of the total population)</t>
  </si>
  <si>
    <t>The indicator shows the percentage of the average annual affected population per country by droughts on the period from 1990 to 2013.</t>
  </si>
  <si>
    <t>HA.HUM.CON.SN</t>
  </si>
  <si>
    <t>Conflict Barometer - Subnational Conflicts</t>
  </si>
  <si>
    <t>HA.HUM.CON.NP</t>
  </si>
  <si>
    <t>Conflict Barometer - National Power Conflicts</t>
  </si>
  <si>
    <t>HA.NAT.DR-FRQ</t>
  </si>
  <si>
    <t>Frequency of droughts events</t>
  </si>
  <si>
    <t>The indicator shows the frequency of droughts events on the period from 1990 to 2013.</t>
  </si>
  <si>
    <t>GCRI Highly Violent Conflict probability</t>
  </si>
  <si>
    <t>Rank</t>
  </si>
  <si>
    <t>Bolivia</t>
  </si>
  <si>
    <t>Venezuela</t>
  </si>
  <si>
    <t>HAZARD &amp; EXPOSURE</t>
  </si>
  <si>
    <t>INFORM Natural Hazard</t>
  </si>
  <si>
    <t>INFORM RISK</t>
  </si>
  <si>
    <t>INFORM Vulnerable Groups</t>
  </si>
  <si>
    <t>INFORM Infrastructure</t>
  </si>
  <si>
    <t>INFORM Institutional</t>
  </si>
  <si>
    <t>INFORM Socio-Economic Vulnerability</t>
  </si>
  <si>
    <t>The INFORM initiative began in 2012 as a convergence of interests of UN agencies, donors, NGOs and research institutions to establish a common evidence-base for global humanitarian risk analysis. 
INFORM identifies the countries at a high risk of humanitarian crisis that are more likely to require international assistance. The INFORM model is based on risk concepts published in scientific literature and envisages three dimensions of risk: Hazards &amp; Exposure, Vulnerability and Lack of Coping Capacity. The INFORM model is split into different levels to provide a quick overview of the underlying factors leading to humanitarian risk. 
The INFORM index supports a proactive crisis management framework. It will be helpful for an objective allocation of resources for disaster management as well as for coordinated actions focused on anticipating, mitigating, and preparing for humanitarian emergencies.</t>
  </si>
  <si>
    <t>Number / Year</t>
  </si>
  <si>
    <t>per 100 people</t>
  </si>
  <si>
    <t>Annual Expected Exposed People to Floods</t>
  </si>
  <si>
    <t>Annual Expected Exposed People to Tsunamis</t>
  </si>
  <si>
    <t>Annual Expected Exposed People to Cyclone's Wind SS1</t>
  </si>
  <si>
    <t>Annual Expected Exposed People to Cyclone's Wind SS3</t>
  </si>
  <si>
    <t>Annual Expected Exposed People to Cyclone's Wind (absolute)</t>
  </si>
  <si>
    <t>Annual Expected Exposed People to Cyclone (absolute)</t>
  </si>
  <si>
    <t>km</t>
  </si>
  <si>
    <t>D. Guha-Sapir, R. Below, Ph. Hoyois - EM-DAT: International Disaster Database – www.emdat.be – Université Catholique de Louvain – Brussels – Belgium.</t>
  </si>
  <si>
    <t>Annual Expected Exposed People to Cyclone Surge</t>
  </si>
  <si>
    <t>UNISDR Global Risk Assessment 2015: GVM and IAVCEI, UNEP, CIMNE and associates and INGENIAR, FEWS NET and CIMA Foundation.</t>
  </si>
  <si>
    <t>Earthquake Extensive (absolute)</t>
  </si>
  <si>
    <t>Earthquake Extensive (relative)</t>
  </si>
  <si>
    <t>Earthquake Intensive (absolute)</t>
  </si>
  <si>
    <t>Earthquake Intensive (relative)</t>
  </si>
  <si>
    <t>http://risk.preventionweb.net/capraviewer/download.jsp</t>
  </si>
  <si>
    <t>Physical exposure to extensive earthquake (absolute)</t>
  </si>
  <si>
    <t>Physical exposure to extensive earthquake (relative)</t>
  </si>
  <si>
    <t>Physical exposure to intensive earthquake (absolute)</t>
  </si>
  <si>
    <t>Physical exposure to intensive earthquake (relative)</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</si>
  <si>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</si>
  <si>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HA.NAT.EQ.INT-ABS</t>
  </si>
  <si>
    <t>HA.NAT.EQ.INT-REL</t>
  </si>
  <si>
    <t>HA.NAT.EQ.EXT-ABS</t>
  </si>
  <si>
    <t>HA.NAT.EQ.EXT-REL</t>
  </si>
  <si>
    <t>HA.NAT.TC.EXT-ABS</t>
  </si>
  <si>
    <t>HA.NAT.TC.EXT-REL</t>
  </si>
  <si>
    <t>HA.NAT.TC.INT-ABS</t>
  </si>
  <si>
    <t>HA.NAT.TC.INT-REL</t>
  </si>
  <si>
    <t>Physical exposure to extensive tropical cyclone (absolute)</t>
  </si>
  <si>
    <t>Physical exposure to extensive tropical cyclone (relative)</t>
  </si>
  <si>
    <t>Physical exposure to intensive tropical cyclone (absolute)</t>
  </si>
  <si>
    <t>Physical exposure to intensive tropical cyclone (relative)</t>
  </si>
  <si>
    <t>OpenStreetMap OSM</t>
  </si>
  <si>
    <t>https://www.openstreetmap.org</t>
  </si>
  <si>
    <t>Physicians Density</t>
  </si>
  <si>
    <t>2014-16</t>
  </si>
  <si>
    <t>GDP per capita PPP int USD (Estimated)</t>
  </si>
  <si>
    <t>Density of physicians (per 1,000 population)</t>
  </si>
  <si>
    <t>http://data.worldbank.org/indicator/SH.MED.PHYS.ZS</t>
  </si>
  <si>
    <t>Number of medical doctors (physicians), including generalist and specialist medical practitioners, per 1,000 population.</t>
  </si>
  <si>
    <t>per 1,000 people</t>
  </si>
  <si>
    <t>Incidence of Tuberculosis</t>
  </si>
  <si>
    <t>Estimated incidence of tuberculosis (per 100 000 population)</t>
  </si>
  <si>
    <t>The estimated number of new and relapse tuberculosis (TB) cases arising in a given year, expressed as the rate per 100 000 population. All forms of TB are included, including cases in people living with HIV.</t>
  </si>
  <si>
    <t>http://www.wssinfo.org/</t>
  </si>
  <si>
    <t>WHO/UNICEF Joint Monitoring Programme (JMP) for Water Supply and Sanitation</t>
  </si>
  <si>
    <t>Earthquake is one of the rapid on-set hazards considered in the natural hazard category. The MMI 6 is considered as low intensity level.</t>
  </si>
  <si>
    <t xml:space="preserve">The indicator is dependent on quality of population estimates and the seismic hazard map. </t>
  </si>
  <si>
    <t>GSHAP</t>
  </si>
  <si>
    <t>http://www.seismo.ethz.ch/static/GSHAP/</t>
  </si>
  <si>
    <t>The indicator is dependent on quality of population estimates and the seismic hazard map.</t>
  </si>
  <si>
    <t>GSHAP, LandScan</t>
  </si>
  <si>
    <t>Earthquake is one of the rapid on-set hazards considered in the natural hazard category. The MMI 8 is considered as high intensity level.</t>
  </si>
  <si>
    <t>Physical exposure to earthquake MMI VI (absolute)</t>
  </si>
  <si>
    <t>Physical exposure to earthquake MMI VIII (absolute)</t>
  </si>
  <si>
    <t>Physical exposure to earthquake MMI VI (relative)</t>
  </si>
  <si>
    <t>Physical exposure to earthquake MMI VIII (relative)</t>
  </si>
  <si>
    <t>Total Population</t>
  </si>
  <si>
    <t>Physical exposure to earthquakes to Modified Mercalli Intensity MMI 6 - average annual population exposed (inhabitants)</t>
  </si>
  <si>
    <t>Physical exposure to earthquakes to Modified Mercalli Intensity MMI 6 - average annual population exposed (percentage of the total population)</t>
  </si>
  <si>
    <t>Physical exposure to earthquakes to Modified Mercalli Intensity MMI 8 - average annual population exposed (inhabitants)</t>
  </si>
  <si>
    <t>Physical exposure to earthquakes to Modified Mercalli Intensity MMI 8 - average annual population exposed (percentage of the total population)</t>
  </si>
  <si>
    <t>Tropical Cyclone Wind extensive (relative)</t>
  </si>
  <si>
    <t>Tropical Cyclone Wind intensive (absolute)</t>
  </si>
  <si>
    <t>Tropical Cyclone Wind intensive (relative)</t>
  </si>
  <si>
    <t>Tsunami (absolute)</t>
  </si>
  <si>
    <t>Tsunami (relative)</t>
  </si>
  <si>
    <t>Flood (absolute)</t>
  </si>
  <si>
    <t>Flood (relative)</t>
  </si>
  <si>
    <t>Drought (absolute)</t>
  </si>
  <si>
    <t>Drought (relative)</t>
  </si>
  <si>
    <t>Drought (frequency)</t>
  </si>
  <si>
    <t>UNISDR Global Risk Assessment 2015: GVM and IAVCEI, UNEP, CIMNE and associates and INGENIAR, FEWS NET and CIMA Foundation. LandScan</t>
  </si>
  <si>
    <t>INFORM Id</t>
  </si>
  <si>
    <t>2007-15</t>
  </si>
  <si>
    <t>National Power Conflict Intensity (Highly Violent)</t>
  </si>
  <si>
    <t>Subnational Conflict Intensity (Highly Violent)</t>
  </si>
  <si>
    <t>Total Population (GHS-POP)</t>
  </si>
  <si>
    <t>Year</t>
  </si>
  <si>
    <t/>
  </si>
  <si>
    <t>Because data on the incidences and prevalence of diseases (morbidity data) frequently are unavailable, mortality rates are often used to identify vulnerable populations. 
Under-five mortality rate is an MDG indicator (MDG 4). Estimates Developed by the UN Inter-agency Group for Child Mortality Estimation (UNICEF, WHO, World Bank, UN DESA Population Division) at www.childmortality.org. Projected data are from the United Nations Population Division's World Population Prospects; and may in some cases not be consistent with data before the current year.</t>
  </si>
  <si>
    <t>UN Inter-agency Group for Child Mortality Estimation (UNICEF, WHO, World Bank, UN DESA Population Division)</t>
  </si>
  <si>
    <t>www.childmortality.org</t>
  </si>
  <si>
    <t>WHO</t>
  </si>
  <si>
    <t>per 100,000 live births</t>
  </si>
  <si>
    <t>?????</t>
  </si>
  <si>
    <t>Maternal Mortality Ratio</t>
  </si>
  <si>
    <t>Ratio of maternal deaths per 100,000 live births</t>
  </si>
  <si>
    <t>Maternal death is the death of a woman while pregnant or within 42 days of termination of pregnancy, irrespective of the duration and site of the pregnancy, from any cause related to or aggravated by the pregnancy or its management but not from accidental or incidental causes. The Maternal Mortality Ratio is defined by the number of maternal deaths per 100,000 live births.</t>
  </si>
  <si>
    <t>The majority (61 percent) of maternal deaths occur in the 35 countries currently affected by a humanitarian crisis or fragile conditions. Maternal mortality is a strong integrated indicator of the status of women, the strength of the health system (especially access to skilled birth attendance and emergency obstetric care),and the presence and functionality of basic infrastructure such as roads and health facilities.</t>
  </si>
  <si>
    <t>Measuring maternal mortality accurately is difficult except where comprehensive registration of deaths and of causes of death exists. Elsewhere, census, surveys or models have to be used to estimate levels of maternal mortality.</t>
  </si>
  <si>
    <t>The Maternal Mortality Estimation Group (composed of WHO, UNICEF, UNFPA, World Bank Group and the United Nations Population Division) prepares estimates and trends of this indicator.</t>
  </si>
  <si>
    <t>http://www.who.int/reproductivehealth/publications/monitoring/maternal-mortality-2015/en/</t>
  </si>
  <si>
    <t>UNHCR</t>
  </si>
  <si>
    <t>UNDP</t>
  </si>
  <si>
    <t>Indicator Date</t>
  </si>
  <si>
    <t>Indicator Source</t>
  </si>
  <si>
    <t>Indicator Data imputation</t>
  </si>
  <si>
    <t>Value from Saint Vincent and the Grenadines</t>
  </si>
  <si>
    <t>AVG YEAR</t>
  </si>
  <si>
    <t>SUM YEAR</t>
  </si>
  <si>
    <t>NUMBER OF</t>
  </si>
  <si>
    <t>SUM MISSING</t>
  </si>
  <si>
    <t>% MISSING</t>
  </si>
  <si>
    <t>STDEV</t>
  </si>
  <si>
    <t>MEDIAN</t>
  </si>
  <si>
    <t>Maternal Mortality ratio</t>
  </si>
  <si>
    <t>2011-14</t>
  </si>
  <si>
    <t>2012-14</t>
  </si>
  <si>
    <t>http://data.worldbank.org/indicator/NY.GDP.PCAP.PP.CD</t>
  </si>
  <si>
    <t>GHSL Population Grid</t>
  </si>
  <si>
    <t>Global Human Settlement Layer Population Grid</t>
  </si>
  <si>
    <t>Joint Research Centre, European Commission</t>
  </si>
  <si>
    <t>http://ghslsys.jrc.ec.europa.eu/</t>
  </si>
  <si>
    <t>(*) Reliability Index: 0 more reliable, 10 less reliable.</t>
  </si>
  <si>
    <t>SUBREGION</t>
  </si>
  <si>
    <t>Annual Forest Change</t>
  </si>
  <si>
    <t>1990-2015</t>
  </si>
  <si>
    <t>Physical exposure to land degradation</t>
  </si>
  <si>
    <t>Physical exposure to land degradation (relative)</t>
  </si>
  <si>
    <t>Physical exposure to land degradation in high biophysical status areas (relative)</t>
  </si>
  <si>
    <t>Physical exposure to land degradation in low biophysical status areas (absolute)</t>
  </si>
  <si>
    <t>Physical exposure to land degradation in high biophysical status areas (absolute)</t>
  </si>
  <si>
    <t>Physical exposure to land degradation (absolute)</t>
  </si>
  <si>
    <t>Physical exposure to land degradation in low biophysical status areas</t>
  </si>
  <si>
    <t>Physical exposure to land degradation in high biophysical status areas</t>
  </si>
  <si>
    <t>Agricultural water withdrawal</t>
  </si>
  <si>
    <t>Intentional Homicide Rate</t>
  </si>
  <si>
    <t>Intentional Homicide Count</t>
  </si>
  <si>
    <t>Poverty headcount ratio at national poverty lines</t>
  </si>
  <si>
    <t>Poverty headcount ratio</t>
  </si>
  <si>
    <t>Urban slum population</t>
  </si>
  <si>
    <t xml:space="preserve">Age dependency ratio </t>
  </si>
  <si>
    <t>% of working-age population</t>
  </si>
  <si>
    <t>Personal remittances</t>
  </si>
  <si>
    <t>% of GDP</t>
  </si>
  <si>
    <t>Vulnerable employment</t>
  </si>
  <si>
    <t>% of total employment</t>
  </si>
  <si>
    <t>Dengue incidence rate</t>
  </si>
  <si>
    <t>Tuberculosis incidence</t>
  </si>
  <si>
    <t>Dengue incidence</t>
  </si>
  <si>
    <t>U5 Stunting</t>
  </si>
  <si>
    <t>Low birthweight</t>
  </si>
  <si>
    <t>Adolescent fertility rate</t>
  </si>
  <si>
    <t>per 1,000 women ages 15-19</t>
  </si>
  <si>
    <t>Mortality in adolescents due to self-harm and interpersonal violence</t>
  </si>
  <si>
    <t>IHME, GBD</t>
  </si>
  <si>
    <t>UN Population Division</t>
  </si>
  <si>
    <t>Unprotected youth</t>
  </si>
  <si>
    <t>IADB Risk Management Index</t>
  </si>
  <si>
    <t>Inter-American Development Bank</t>
  </si>
  <si>
    <t>2008-13</t>
  </si>
  <si>
    <t>2007-12</t>
  </si>
  <si>
    <t>Social insurance programs' coverage</t>
  </si>
  <si>
    <t>Social Insurance Programs' coverage</t>
  </si>
  <si>
    <t>ILO</t>
  </si>
  <si>
    <t>Security and violence containment</t>
  </si>
  <si>
    <t>Lack of protection against crime</t>
  </si>
  <si>
    <t>Lack of security</t>
  </si>
  <si>
    <t>Security and protection against crime</t>
  </si>
  <si>
    <t>Violence containment costs</t>
  </si>
  <si>
    <t>Latinobarómetro</t>
  </si>
  <si>
    <t>AmericasBarometer</t>
  </si>
  <si>
    <t>School water coverage</t>
  </si>
  <si>
    <t>School sanitation coverage</t>
  </si>
  <si>
    <t>UNICEF</t>
  </si>
  <si>
    <t>Water and sanitation in schools (WinS)</t>
  </si>
  <si>
    <t>DTP3 coverage</t>
  </si>
  <si>
    <t>PAHO</t>
  </si>
  <si>
    <t>Immunization coverage</t>
  </si>
  <si>
    <t>One-year-olds fully immunized against DTP3</t>
  </si>
  <si>
    <t>Public health expenditure</t>
  </si>
  <si>
    <t>Out-of-pocket health expenditure</t>
  </si>
  <si>
    <t>Health Expenditure</t>
  </si>
  <si>
    <t>Violence</t>
  </si>
  <si>
    <t>Social protection</t>
  </si>
  <si>
    <t>Physical exposure to land degradation in low biophysical status areas (relative)</t>
  </si>
  <si>
    <t>Agricultural water withdrawal and historical drought impact</t>
  </si>
  <si>
    <t>Environmental degradation and drought</t>
  </si>
  <si>
    <t>Dependency</t>
  </si>
  <si>
    <t>Survival rate to the last grade of lower secondary general education</t>
  </si>
  <si>
    <t>Survival rate to the last grade of primary education</t>
  </si>
  <si>
    <t>Pupil-teacher ratio in primary education (headcount basis)</t>
  </si>
  <si>
    <t>Education expenditure</t>
  </si>
  <si>
    <t>% GNI</t>
  </si>
  <si>
    <t>Educational attainment: at least completed lower secondary</t>
  </si>
  <si>
    <t>Educational attainment</t>
  </si>
  <si>
    <t>Survival and attainment</t>
  </si>
  <si>
    <t xml:space="preserve">Pupil-teacher ratio in primary education </t>
  </si>
  <si>
    <t>Investment in education quality</t>
  </si>
  <si>
    <t>Access to education Index</t>
  </si>
  <si>
    <t xml:space="preserve">Educational survival </t>
  </si>
  <si>
    <t>Access to education</t>
  </si>
  <si>
    <t>GCRI Highly Violent Internal Conflict probability</t>
  </si>
  <si>
    <t>GCRI Internal Conflict Score</t>
  </si>
  <si>
    <t>Current National Power Conflict Intensity</t>
  </si>
  <si>
    <t>Current Subnational Conflict Intensity</t>
  </si>
  <si>
    <t>Current Highly Violent Conflict Intensity Score</t>
  </si>
  <si>
    <t>Conflict</t>
  </si>
  <si>
    <t>(1-33)</t>
  </si>
  <si>
    <t>FAO, GLADIS</t>
  </si>
  <si>
    <t>UNODC</t>
  </si>
  <si>
    <t>Rate</t>
  </si>
  <si>
    <t>2014-2016</t>
  </si>
  <si>
    <t>UN-Habitat</t>
  </si>
  <si>
    <t>Natural Hazards</t>
  </si>
  <si>
    <t>Land degradation in areas with low biophysical status (absolute)</t>
  </si>
  <si>
    <t>HA.NAT.LD.LOW-ABS</t>
  </si>
  <si>
    <t>Physical exposure to land degradation in areas with low biophysical status (absolute)</t>
  </si>
  <si>
    <t>Physical exposure to medium to strong land degradation in areas with low biophysical status (absolute)</t>
  </si>
  <si>
    <t>FAO, Global Land Information Degradation System</t>
  </si>
  <si>
    <t>http://www.fao.org/nr/lada/gladis/glad_ind/</t>
  </si>
  <si>
    <t>Land degradation in areas with low biophysical status (relative)</t>
  </si>
  <si>
    <t>HA.NAT.LD.LOW-REL</t>
  </si>
  <si>
    <t>Physical exposure to land degradation in areas with low biophysical status (relative)</t>
  </si>
  <si>
    <t>Physical exposure to medium to strong land degradation in areas with low biophysical status (relative)</t>
  </si>
  <si>
    <t>Id.</t>
  </si>
  <si>
    <t>Land degradation in areas with high biophysical status (absolute)</t>
  </si>
  <si>
    <t>HA.NAT.LD.HGH-ABS</t>
  </si>
  <si>
    <t>Physical exposure to land degradation in areas with high biophysical status (absolute)</t>
  </si>
  <si>
    <t>Physical exposure to medium to strong land degradation in areas with high biophysical status (absolute)</t>
  </si>
  <si>
    <t>Land degradation in areas with high biophysical status (relative)</t>
  </si>
  <si>
    <t>Physical exposure to land degradation in areas with high biophysical status (relative)</t>
  </si>
  <si>
    <t>Physical exposure to medium to strong land degradation in areas with high biophysical status (relative)</t>
  </si>
  <si>
    <t>Forest resources</t>
  </si>
  <si>
    <t>HA.NAT.FS.AFC</t>
  </si>
  <si>
    <t>Annual forest change</t>
  </si>
  <si>
    <t>Annual change rate of forest area</t>
  </si>
  <si>
    <t>Average annual change rate of area covered with forest and other wooded land between 1990 - 2015</t>
  </si>
  <si>
    <t>Forests play an important part in disaster risk mitigation. Forests protect soils from erosion, avalanches and landslides. They help replenish groundwater supplies crucial for drinking, agriculture and other uses, and are vital for the conservation of biodiversity. Forests also play a fundamental role in combating rural poverty, ensuring food security and providing people with livelihoods. South America is among the regions with the highest net annual loss of forests in 2010-2015, with 2 million hectares, even though the rate of loss has "substantially decreased" from the previous five year period.</t>
  </si>
  <si>
    <t xml:space="preserve">Data and analysis for the FRA are based on reports prepared by national correspondents nominated by government agencies responsible for forestry. FAO prepared desk studies, which provide estimated values for forest statistics in countries that did not submit a country report for the FRA. </t>
  </si>
  <si>
    <t>FAO Global Forest Resource Assessment</t>
  </si>
  <si>
    <t>www.fao.org/forestry/fra</t>
  </si>
  <si>
    <t>Drought and water resources</t>
  </si>
  <si>
    <t>HA.NAT.WS.AGR</t>
  </si>
  <si>
    <t>Agricultural water withdrawal as % of total renewable water resources</t>
  </si>
  <si>
    <t>Water withdrawn for irrigation in a given year, expressed in percent of the total renewable water resources (TRWR). This parameter is an indication of the pressure on the renewable water resources caused by irrigation.</t>
  </si>
  <si>
    <t>Agriculture, and especially irrigated agriculture, is the sector with by far the largest consumptive water use and water withdrawal.</t>
  </si>
  <si>
    <t>Although available for some countries, figures of irrigation water withdrawal are easily confused with agricultural water withdrawal. Moreover, in the absence of direct measurement and due to the complexity of assessment methods, they are not always reliable. These difficulties explain that such figures are not always available at country level</t>
  </si>
  <si>
    <t>FAO, Aquastat</t>
  </si>
  <si>
    <t>http://www.fao.org/nr/water/aquastat/data/query/index.html and http://www.fao.org/nr/water/aquastat/data/query/results.html</t>
  </si>
  <si>
    <t>Human Hazards</t>
  </si>
  <si>
    <t>Homicide rate</t>
  </si>
  <si>
    <t>HA.HUM.VL.HMR-REL</t>
  </si>
  <si>
    <t xml:space="preserve">Intentional homicide rate </t>
  </si>
  <si>
    <t>Intentional homicide rate per 100,000 people</t>
  </si>
  <si>
    <t xml:space="preserve">The indicator is defined as the total count of victims of intentional homicide divided by the total population, expressed per 100,000 population. 
Intentional homicide is defined as the unlawful death inflicted upon a person with the intent to cause death or serious injury (Source: International Classification of Crime for Statistical Purposes, ICCS 2015); population refers to total resident population in a given country in a given year. </t>
  </si>
  <si>
    <t>Homicide rates are linked to violence. Considerable levels of other types of homicide exist in the region, which are related to homicide too. Data collection on crime is a complex process that involves several agencies and institutions (police, prosecution, courts, prisons) within a country. The international comparability of homicide data, depends to a large extent on the definition used to record intentional homicide offences. As definitions used by countries to record data on intentional homicide are often quite close to the definition used by UNODC, national statistical data on homicide are highly comparable at the international level. Homicide data are typically produced by two separate and independent sources at national level (criminal justice and public health). The comparison of the two sources is a tool to assess accuracy of national data. Usually, for countries where data from both sources exist, a good level of matching between the sources is recorded .</t>
  </si>
  <si>
    <t>UNODC. Sustainable Development Goals Indicators, United Nations Statistics Division. Indicator 16.1.1.</t>
  </si>
  <si>
    <t>https://data.unodc.org/#state:0</t>
  </si>
  <si>
    <t>Homicide count</t>
  </si>
  <si>
    <t>HA.HUM.VL.HMR-ABS</t>
  </si>
  <si>
    <t>Intentional homicide count</t>
  </si>
  <si>
    <t>Intentional homicide count per 100,000 people</t>
  </si>
  <si>
    <t>Refugees</t>
  </si>
  <si>
    <t>Refugees (relative)</t>
  </si>
  <si>
    <t>HA.HUM.RF.ORG-REL</t>
  </si>
  <si>
    <t>http://popstats.unhcr.org/en/asylum_seekers</t>
  </si>
  <si>
    <t>Refugees (absolute)</t>
  </si>
  <si>
    <t>Refugees by country of origin (absolute)</t>
  </si>
  <si>
    <t>Social-Economic</t>
  </si>
  <si>
    <t>VU.SEV.PD.PHC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</si>
  <si>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</si>
  <si>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t>
  </si>
  <si>
    <t>VU.SEV.INQ.USL</t>
  </si>
  <si>
    <t>Population living in urban slums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</si>
  <si>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</si>
  <si>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and durability of housing.</t>
  </si>
  <si>
    <t xml:space="preserve">Cities in the region are deeply divided socially and spatially and inequality is persistent. Although unsystematic, there is a strong correlation between income inequality and spatial fragmentation; they are mutually reinforcing and represent a challenge for governments and society alike. 
Living in a slum or neighbourhood with a high concentration of poor people reduces access and opportunities for employment, education and services, while increasing exposure to urban violence and vulnerability to natural disasters. Moreover, higher income per capita in the region’s major cities does not necessarily mean less inequality.  
Among cities and within them, there are important differences in the vulnerability of different neighbourhoods. A good proportion of the settlements in the region, many of them having emerged informally in outlying areas during rapid urban growth, are located in risk areas, either because of their proximity to a volcano; built on a an instable slope or because of the type of soil; proximity to the sea; other low-lying locations; or because they are in flood zones or polluted areas. The poorest segments of society tend to be more vulnerable to environmental degradation and natural hazards. High percentages of poor live in areas with precarious social and residential infrastructure or in environmentally-degraded surroundings, resulting in a disproportionate share of disasters.
</t>
  </si>
  <si>
    <t>United Nations Human Settlements Programme (UN-Habitat). Data retrieved from Sustainable Development Goals Indicators, United Nations Statistics Division. Indicator 11.1.1.</t>
  </si>
  <si>
    <t>http://data.un.org/Data.aspx?q=urban+slum&amp;d=SDGs&amp;f=series%3aEN_LND_SLUM</t>
  </si>
  <si>
    <t>VU.SEV.DEP.ADR</t>
  </si>
  <si>
    <t>Age dependency ratio</t>
  </si>
  <si>
    <t>Age dependency ratio (% of working-age population)</t>
  </si>
  <si>
    <t>Age dependency ratio is the ratio of dependents--people younger than 15 or older than 64--to the working-age population--those ages 15-64. Data are shown as the proportion of dependents per 100 working-age population.</t>
  </si>
  <si>
    <t>World Bank staff estimates using the World Bank's population and age distributions of the United Nations Population Division's World Population Prospects. The World Bank's population estimates are from various sources including the United Nations Population Division's World Population Prospects; census reports and statistical publications from national statistical offices. SP.POP.DPND</t>
  </si>
  <si>
    <t>http://data.worldbank.org/indicator/SP.POP.DPND</t>
  </si>
  <si>
    <t>VU.SEV.DEP.RMT</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</si>
  <si>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</si>
  <si>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</si>
  <si>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 BX.TRF.PWKR.DT.GD.ZS</t>
  </si>
  <si>
    <t>http://data.worldbank.org/indicator/BX.TRF.PWKR.DT.GD.ZS</t>
  </si>
  <si>
    <t>VU.SEV.DEP.VEMP</t>
  </si>
  <si>
    <t>Vulnerable employment, total (% of total employment)</t>
  </si>
  <si>
    <t>Vulnerable employment is unpaid family workers and own-account workers as a percentage of total employment.</t>
  </si>
  <si>
    <t>http://data.worldbank.org/indicator/SL.EMP.VULN.ZS</t>
  </si>
  <si>
    <t>Vulnerable groups</t>
  </si>
  <si>
    <t xml:space="preserve">Health conditions: Aedes aegypti vector borne diseases incidence </t>
  </si>
  <si>
    <t>VU.VGR.OG.HE.DEG</t>
  </si>
  <si>
    <t>Incidence rate of reported probable cases of dengue and severe dengue per 100,000 people</t>
  </si>
  <si>
    <t>http://www.paho.org/hq/index.php?option=com_topics&amp;view=article&amp;id=1&amp;Itemid=40734</t>
  </si>
  <si>
    <t>VU.VGR.OG.U5.ST</t>
  </si>
  <si>
    <t>Stunting – Moderate and severe: Percentage of children aged 0–59 months who are below minus two standard deviations from median height-for-age of the WHO Child Growth Standards.</t>
  </si>
  <si>
    <t>VU.VGR.OG.U5.LBW</t>
  </si>
  <si>
    <t>Percentage of infants weighing less than 2,500 grams at birth</t>
  </si>
  <si>
    <t xml:space="preserve">A baby’s weight at birth is a strong indicator of maternal and newborn health and nutrition. Being undernourished in the womb increases the risk of death in the early months and years of a child’s life. Those who survive tend to have impaired immune function and increased risk of disease throughout their lives. </t>
  </si>
  <si>
    <t>UNICEF global databases, based on DHS, MICS, other national household surveys, data from routine reporting systems, UNICEF and WHO. (October 2014 update)</t>
  </si>
  <si>
    <t>VU.VGR.OG.UY.AFR</t>
  </si>
  <si>
    <t>Adolescent fertility rate (per 1000 girls aged 15-19 years)</t>
  </si>
  <si>
    <t>The annual number of births to women aged 15-19 years per 1,000 women in that age group. It is also referred to as the age-specific fertility rate for women aged 15-19.</t>
  </si>
  <si>
    <t xml:space="preserve">For civil registration, rates are subject to limitations depending on the completeness of birth registration, the treatment of infants born alive but dead before registration or within the first 24 hours of life, the quality of the reported information relating to age of the mother, and the inclusion of births from previous periods. The population estimates may suffer from limitations connected to age misreporting and coverage.
For survey and census data, the main limitations concern age misreporting, birth omissions, misreporting the date of birth of the child, and sampling variability in the case of surveys.
</t>
  </si>
  <si>
    <t>United Nations Population Division, World Population Prospects. Retrieved from World Bank Data. SP.ADO.TFRT</t>
  </si>
  <si>
    <t>http://data.worldbank.org/indicator/SP.ADO.TFRT</t>
  </si>
  <si>
    <t>VU.VGR.OG.UY.AM</t>
  </si>
  <si>
    <t xml:space="preserve">Mortality in adolescents due to self-harm and interpersonal violence </t>
  </si>
  <si>
    <t xml:space="preserve">Cause of death in adolescents (15 - 19 years) due to self-harm and interpersonal violence </t>
  </si>
  <si>
    <t>Cause of death of 15 to 19 years old, both sexes, is self-harm and interpersonal violence. Cause of death estimates show the root causes of deaths within a group, usually expressed as a rate (e.g. deaths per 100,000 population). These are the underlying causes of death, so, for example, if a person dies in a car accident, their death is attributed to the car accident itself and not a particular injury caused by the accident. </t>
  </si>
  <si>
    <t>http://ghdx.healthdata.org/gbd-results-tool</t>
  </si>
  <si>
    <t>DRR Implementation</t>
  </si>
  <si>
    <t>CC.INS.DRR.RMI</t>
  </si>
  <si>
    <t>Inter-American Development Bank Risk Management Index (RMI)</t>
  </si>
  <si>
    <t xml:space="preserve">The main objective of the RMI is to measure the performance of risk management. The index reflects the organizational, development, capacity and institutional action taken in a country to reduce vulnerability and losses, to prepare for crisis and efficiently recover. </t>
  </si>
  <si>
    <t>The index has a number of variables that are associated with it and empirically measured. The choice of variables is driven by a consideration of a number of factors including: country coverage, the soundness of the data, direct relevance to the phenomenon that the indicators are intended to measure, and quality. Wherever possible it is sought to use direct measures of the phenomena it is wanted to capture. In some cases, “proxies” had to be employed.</t>
  </si>
  <si>
    <t>http://www.iadb.org/es/temas/desastres-naturales/indicadores-de-riesgo-de-desastres,2696.html</t>
  </si>
  <si>
    <t>CC.INS.SP.SIP</t>
  </si>
  <si>
    <t>Proportion of population covered by social insurance programs</t>
  </si>
  <si>
    <t>http://unstats.un.org/sdgs/indicators/database/?indicator=1.3.1</t>
  </si>
  <si>
    <t>Security and protection</t>
  </si>
  <si>
    <t>CC.INS.SV.SP.CRI</t>
  </si>
  <si>
    <t>Proportion of survey respondents that consider protection against crime is not guaranteed in their country</t>
  </si>
  <si>
    <t>http://www.latinobarometro.org/lat.jsp and http://www.latinobarometro.org/latOnline.jsp</t>
  </si>
  <si>
    <t>CC.INS.SV.SP.SEC</t>
  </si>
  <si>
    <t xml:space="preserve">Lack of security </t>
  </si>
  <si>
    <t>Proportion of survey respondents that consider security is the most important problem of their country</t>
  </si>
  <si>
    <t>AmericasBarometer, Latin America Public Opinion Project, Vanderbildt University</t>
  </si>
  <si>
    <t>http://www.vanderbilt.edu/lapop/about-americasbarometer.php</t>
  </si>
  <si>
    <t xml:space="preserve">Violence containment costs </t>
  </si>
  <si>
    <t xml:space="preserve">Violence impacts individuals and societies in a number of ways. The costs associated with violence and conflict can be measured by their direct, immediate impact and the indirect costs which arise as a result of conflict and violence. While expenditures on containing and dealing with the consequences of violence are important and a necessary public good, the less a nation spends on violence-related functions, the more resources can be allocated to other more productive areas of economic activity. The expenditure on violence containment is fundamentally unproductive, and if redirected toward more productive pursuits, would improve government balance sheets, company profits and ultimately, the productivity and wellbeing of society. Assessing the costs of violence also provides an ability to measure the potential savings and gains that would result from decreases in violence. Direct benefits relate to the costs saved as a result of decreased violence, for example, reduced expenditure on the criminal justice system due to lower crime has a positive effect on government spending. </t>
  </si>
  <si>
    <t>Global Peace Index, Institute for Economics and Peace</t>
  </si>
  <si>
    <t>http://economicsandpeace.org/</t>
  </si>
  <si>
    <t>Physical connectivity</t>
  </si>
  <si>
    <t>Water and sanitation in schools</t>
  </si>
  <si>
    <t>Water in schools</t>
  </si>
  <si>
    <t>Safe water supply and sanitation coverage in schools and health care facilities is a critical aspect of access to basic infrastructure, in particular in an emergency context. Universal access to WinS remains a challenge in LAC region. WASH in Schools (WinS) signiﬁcantly reduces hygiene related disease, increases student attendance and contributes to dignity and gender equality. WinS provides healthy, safe and secure school environments that can protect children from health hazards, abuse and exclusion. Both the High-Level Panel of Eminent Persons on the Post-2015 Development Agenda and the WHO-UNICEF Joint Monitoring Programme (JMP) have indicated that WinS should be part of the new set of global development goals (Goal 4, Target 4.a.1)</t>
  </si>
  <si>
    <t>Progress for water and sanitation in schools (WinS) remains largely unmonitored at the global level. The available data is largely limited to administrative reporting, not based on independent surveys. Available data are often of questionable accuracy and the definitions used to measure coverage are either unspecified, unclear or vary greatly between countries or within a country over time. Country data may also not reflect national or minimum global standards for WinS. These and other issues pose challenges to data quality and reliability. This variability limits cross-country comparison and accurate progress tracking. The Advancing WASH in Schools Monitoring working paper (UNICEF, 2015) provides the most comprehensive picture of WinS  overage to date.</t>
  </si>
  <si>
    <t>https://www.unicef.org/wash/schools/files/Advancing_WASH_in_Schools_Monitoring(1).pdf</t>
  </si>
  <si>
    <t>Sanitation in schools</t>
  </si>
  <si>
    <t>CC.INF.AHC.DTP</t>
  </si>
  <si>
    <t>Diphtheria tetanus toxoid and pertussis (DTP3) immunization coverage among 1-year-olds (%)</t>
  </si>
  <si>
    <t>Health expenditure</t>
  </si>
  <si>
    <t>CC.INF.AHC.HE.OOP</t>
  </si>
  <si>
    <t>Out-of-pocket expenditure as proportion of total health expenditure [%]</t>
  </si>
  <si>
    <t>CC.INF.AHC.HE.PEXP</t>
  </si>
  <si>
    <t>CC.INF.AED.SA.SUP</t>
  </si>
  <si>
    <t>Survival rate primary education</t>
  </si>
  <si>
    <t>Survival rate to the last grade of primary education, both sexes (%)</t>
  </si>
  <si>
    <t xml:space="preserve">Persistence to last grade of primary is the percentage of children enrolled in the first grade of primary school who eventually reach the last grade of primary education. The survival rate is calculated on the basis of the reconstructed cohort method, which uses data on enrolment and repeaters for two consecutive years.  </t>
  </si>
  <si>
    <t>Since the calculation of this indicator is based on pupil-flow rates, the reliability of the Survival rate depends on the consistency of data on enrolment and repeaters in term of coverage over time and across grades. Limitations
Given that this indicator is usually estimated using cohort analysis models that are based on a number of assumptions (i.e. the observed flow rates will remain unchanged throughout the cohort life), care should be taken in using of the results in comparisons. Care should also be taken in calculating the indicator at sub-national level because of possible pupils’ transfers between localities.</t>
  </si>
  <si>
    <t>http://data.uis.unesco.org/, http://data.unicef.org/education/overview.html, http://databank.worldbank.org/data/reports.aspx?source=2&amp;series=SE.PRM.PRSL.ZS</t>
  </si>
  <si>
    <t>CC.INF.AED.SA.SULS</t>
  </si>
  <si>
    <t>Survival rate lower secondary</t>
  </si>
  <si>
    <t>Survival rate to the last grade of lower secondary general education, both sexes (%)</t>
  </si>
  <si>
    <t xml:space="preserve">Persistence to last grade of lower secondary is the percentage of children enrolled in the first grade of lower secondary who eventually reach the last grade of primary education. The survival rate is calculated on the basis of the reconstructed cohort method, which uses data on enrolment and repeaters for two consecutive years.  </t>
  </si>
  <si>
    <t>http://data.uis.unesco.org/</t>
  </si>
  <si>
    <t>CC.INF.AED.SA.ATLS</t>
  </si>
  <si>
    <t>Educational attainment lower secondary</t>
  </si>
  <si>
    <t>Educational attainment: at least completed lower secondary, both sexes (%)</t>
  </si>
  <si>
    <t>http://data.uis.unesco.org/, http://data.unicef.org/education/overview.html</t>
  </si>
  <si>
    <t>Investment in education</t>
  </si>
  <si>
    <t>CC.INF.AED.IE.EEXP</t>
  </si>
  <si>
    <t xml:space="preserve">Adjusted savings: education expenditure (% of Gross National Income) </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</si>
  <si>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</si>
  <si>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 NY.ADJ.AEDU.GN.ZS</t>
  </si>
  <si>
    <t>http://databank.worldbank.org/data/reports.aspx?source=2&amp;series=NY.ADJ.AEDU.GN.ZS</t>
  </si>
  <si>
    <t>CC.INF.AED.IE.PT</t>
  </si>
  <si>
    <t>Pupil-teacher ratio primary education</t>
  </si>
  <si>
    <t>Average number of pupils per teacher in primary education, based on headcounts of both pupils and teachers.</t>
  </si>
  <si>
    <t xml:space="preserve">A high pupil-teacher ratio suggests that each teacher has to be responsible for a large number of pupils. In other words, the higher the pupil/teacher ratio, the lower the relative access of pupils to teachers. It is generally assumed that a low pupil-teacher ratio signifies smaller classes, which enables the teacher to pay more attention to individual students, which may in the long run result in a better performance of the pupils.
</t>
  </si>
  <si>
    <t>This indicator does not take into account factors which could affect the quality of teaching/learning, such as differences in teachers’ qualifications, pedagogical training, experiences and status, teaching methods, teaching materials and variations in classroom conditions.</t>
  </si>
  <si>
    <t>LAC Indicator Metadata</t>
  </si>
  <si>
    <t>Global Indicator Metadata</t>
  </si>
  <si>
    <t>Reference Year - latest value</t>
  </si>
  <si>
    <t>Number of Missing Indicators</t>
  </si>
  <si>
    <t>Countries in HVC</t>
  </si>
  <si>
    <t>Recentness data (average years)</t>
  </si>
  <si>
    <t>(0-100%)</t>
  </si>
  <si>
    <t>()</t>
  </si>
  <si>
    <t>ISO</t>
  </si>
  <si>
    <t>LAC region is on of the most violent regions in the world, and is increasing. The indicator is widely used at national and international level to measure the most extreme form of violent crime and it also provides a direct indication of lack of security. Homicide linked to criminal activities, and particularly to criminal groups, garners significant attention in the region, and is therefore considered as proxy indicator for exposure to violence.</t>
  </si>
  <si>
    <t xml:space="preserve">Refugees by country of origin (relative) </t>
  </si>
  <si>
    <t xml:space="preserve">People by country of origin who have applied for asylum elsewhere during a given year (relative) </t>
  </si>
  <si>
    <t xml:space="preserve">People by country of origin who have applied for asylum elsewhere during a given year (absolute) </t>
  </si>
  <si>
    <t>The principal methods of refugee data collection is registrations, surveys, censuses, and estimations. The use of each or a combination of these methods does not affect the quality and credibility of the data collected, with decision on the use of a particular method generally being driven by the availability of resources and capacity. Further, UNHCR ensures that the choice of a particular method is appropriate for the country concerned. Refugee registers require continuous registration or verification to align the administrative records with the changing situation on the ground. When populations are highly mobile, maintaining a refugee register is a serious challenge. Refugees who are living outside camps, are more difficult to track and are underrepresented in UNHCR’s statistics.</t>
  </si>
  <si>
    <t>Organised crime, armed groups, statelessness and decades of conflict all pose a serious risk to populations in the Americas. Asylum applications, particularly from Central American countries such as El Salvador and Guatemala, have sharply increased. The number of people of a given country applying for asylum elsewhere could be considered as a reflection of the exposure of people to conflict, violence or persecution in their country of origin.</t>
  </si>
  <si>
    <t xml:space="preserve">Land degradation is defined as the reduction in the capacity of the land to provide ecosystem goods and services over a period of time for its beneficiaries. Ecosystem goods refer to absolute quantities of land produce having an economic or social value for human beings. They include animal and vegetal production, land availability and water quality and quantity. Ecosystem services concern more qualitative characteristics and their impact on the beneficiaries and the environment. 
The land degradation classes‘ map describes the overall status in provision of biophysical ecosystem services and the processes of declining biophysical ecosystem services: it combines the biophysical status index with the biophysical land degradation index. 
The biophysical status index considers the actual state of the biophysical ecosystem factors to provide goods and services (Biomass, Soil, Water, and Biodiversity). 
The biophysical land degradation process index considers the overall processes of declining or improving ecosystem services by considering the combined value of each biophysical process (Biomass, Soil, Water and Biodiversity).
The total population (GHS-POP) indicator is used to estimate the exposed population (absolute and relative) in areas with medium to strong degradation and a low or high biophysical status.
</t>
  </si>
  <si>
    <t xml:space="preserve">A particular limitation for interpretations on a country basis is the large areas of wasteland that prevail in some countries, while other countries are heavily urbanized. Although statements can and will be made on the status of ecosystem services in both of these, their presence often distorts country results. 
The greatest limitation is the limited availability of global data with sufficient detail and resolution. </t>
  </si>
  <si>
    <t>Environmental degradation is both a driver and consequence of disasters, reducing the capacity of the environment to meet social and ecological needs. Over consumption of natural resources results in environmental degradation, reducing the effectiveness of essential ecosystem services, such as the mitigation of floods and landslides. This leads to increased risk from disasters, and in turn, natural hazards can further degrade the environment. Impact of land degradation is a growing concern. 
It is assumed that land degradation causes (and is caused by) poverty. This nexus results in land being degraded more and more, while people become poorer and poorer over time. This phenomenon continues until their resilience is broken and they have no other option than to migrate within countries to areas which offer better opportunities or even migrate to developed countries. 
Effects of land degradation is also much more felt in areas where the population density is high and poverty is high, as any remedial action costs more or is more difficult to implement, while the threat to food and income security is so much greater in areas with a poor population.</t>
  </si>
  <si>
    <t xml:space="preserve">While the HDI measures the average achievement of a country in terms of development, the poverty head count ratio focuses on the section of the population below a threshold of income or needed to be non-poor.
Hazards often have a devastating impact on the poor. A large-scale hazard that hits a highly vulnerable community with low capacity to cope, reverses development gains, entrenching people in poverty cycles, and increasing vulnerability.
</t>
  </si>
  <si>
    <t>http://data.worldbank.org/indicator/SI.POV.NAHC, http://www.caricomstats.org/databases.html (Selected Socio-Economic indicators)</t>
  </si>
  <si>
    <t>Different local characteristics of poor housing units around the world and the under recognition of the slum challenge by some concerned authorities and stakeholders have made it difficult to agree universally on some definitions and characteristics when referring to poor informal housing. 
The lack of appropriate tools at national and city levels to measure all the components required to monitor this indicator has often brought challenges for statistics offices to reliably include all components that measure slums, sometimes resulting in the underestimation of poor housing units or slum households.
Also, the indicator does not capture homelessness, as it is not included in household surveys. 
Finally, many countries still have limited capacities for data management, data collection and monitoring, and continue to grapple with limited data on large or densely populated geographical areas.</t>
  </si>
  <si>
    <t xml:space="preserve">Dependency on remittances reflects a dependency on income from abroad and lack of local employment opportunities. Also, it is an indication of higher vulnerability to global economic and financial crisis. </t>
  </si>
  <si>
    <t>The percentage of population participating in social insurance programs. Estimates include both direct and indirect beneficiaries.</t>
  </si>
  <si>
    <t>World Bank. Data retrieved from Sustainable Development Goals Indicators, United Nations Statistics Division. Indicator 1.3.1. Series "Proportion of the population covered by social insurance programs", SI_COV_SOCINS.</t>
  </si>
  <si>
    <t>Reliable social security statistics are an important precondition for good governance and policy making. However, in many countries, the quantitative knowledge base on social security is incomplete and often does not follow international statistical standards. 
The social insurance programs coverage indicator series is part of ASPIRE, the World Bank's compilation of Social Protection and Labor (SPL) indicators. ASPIRE indicators are gathered from officially-recognized international household surveys. The extent to which information on specific transfers and programs is captured in the household surveys can vary a lot across countries. Often household surveys do not capture the universe of social protection and labor (SPL) programs in the country, in best practice cases just the largest programs. 
Many household surveys have limited information on SPL programs. Therefore information on country SPL programs is limited to what is captured in the respective national household survey and does not necessarily represent the universe of programs existing in the country. As a consequence, performance indicators are not fully comparable across harmonized program categories and countries. 
However, household surveys have the unique advantages of allowing analysis of program impact on household welfare. With such caveats in mind, ASPIRE indicators based on household surveys provide an approximate measure of social protection systems performance.</t>
  </si>
  <si>
    <r>
      <t xml:space="preserve">Social protection and labor systems help individuals and families, especially the poor and vulnerable cope with crises and shocks, find jobs, invest in the health and education of their children, and protect the aging population.
Social protection systems, figure prominently in the UN Sustainable Development Goals (SDGs). Goal 1.3 calls for the implementation of </t>
    </r>
    <r>
      <rPr>
        <i/>
        <sz val="10"/>
        <color rgb="FF323232"/>
        <rFont val="Arial"/>
        <family val="2"/>
      </rPr>
      <t>“nationally appropriate social protection systems and measures for all, including floors, and by 2030 achieve substantial coverage of the poor and vulnerable”.</t>
    </r>
    <r>
      <rPr>
        <sz val="10"/>
        <color rgb="FF323232"/>
        <rFont val="Arial"/>
        <family val="2"/>
      </rPr>
      <t xml:space="preserve">
Social protection systems that are well-designed and implemented can enhance human capital and productivity, reduce inequalities, build resilience and end inter-generational cycle of poverty.
The social insurance programme coverage series is part of the World Bank's compilation of Social Protection and Labor (SPL) indicators, which are gathered in order to analyze the distributional and poverty impact of Social Protection and Labor programs (Source: World Bank)</t>
    </r>
  </si>
  <si>
    <t>The dependency ratio is considered as a indicator of the underlying drivers of disaster risk (source: UNISDR).  
The age dependency ratio allows to measure the burden weighing on members of the labor force within the household. It is assumed that a high dependency ratio is associated with greater poverty and vulnerability.
There are two components to the total dependency ratio: the burden represented by the under-fifteens (child-youth dependency), and the burden represented by persons aged 60 and over (old-age dependency).  The overall ratio and its components are an indication of demands for health care, housing, economic security, education and social protection associated with youth population and older population. 
In demographic terms, the Latin America and Caribbean region has shifted from a young population structure in 1950 to one that is clearly ageing, at a pace that will pick up in the coming decades. Given this demographic reality, particular attention should be paid to older persons. There are various forms of inequality in old age, all of which give cause for concern. Most older persons in the region have no pension to cushion them against the loss of income in old age. They often lack access to timely, good-quality health care. Their new assistance requirements —arising from demographic, social, and health factors— place an excessive burden on the family. Many countries have limited institutional capacity to overcome these difficulties. (source: CEPAL)</t>
  </si>
  <si>
    <t xml:space="preserve">Full and productive employment and decent work is seen as the main route for people to escape poverty. Unpaid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 A high proportion of unpaid family workers in a country indicates weak development, little job growth, and often a large rural economy.
</t>
  </si>
  <si>
    <t xml:space="preserve">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Information from labor force surveys is not always consistent in what is included in employment. 
Geographic coverage is another factor that can limit cross-country comparisons. The employment by status data for many Latin American countries covers urban areas only. For detailed information on definitions and coverage, consult the original source.
Vulnerable employment (proportion of own-account and contributing family workers in total employment) is an MDG indicator. 
Decent work, employment creation, social protection, rights at work and social dialogue represent integral elements of the new 2030 Agenda for Sustainable Development. It is highlighted by Sustainable Development Goal 8 which aims to “promote sustained, inclusive and sustainable economic growth, full and productive employment and decent work for all”.  The list of SDG indicators includes an indicator on vulnerable employment (Indicator 8.3.1 Proportion of informal employment in non‑agriculture employment). The global SDG database does not include data on this indicator yet.  </t>
  </si>
  <si>
    <t>Dengue surveillance is difficult to establish and maintain. Dengue fever is a complex disease whose symptoms are difficult to distinguish from other common febrile illnesses.
As in other diseases the case definitions used for reporting differ among countries, and some countries report only laboratory confirmed cases whereas other report suspected cases as well. Problems of under-diagnosis, incomplete reporting and reporting delay also weaken surveillance.</t>
  </si>
  <si>
    <t>Severe dengue affects most Latin American countries and has become a leading cause of hospitalization and death among children and adults. Dengue is widespread throughout the tropics, with local variations in risk influenced by rainfall, temperature and unplanned rapid urbanization. Dengue is a mosquito-borne viral disease that has rapidly spread in recent years. Dengue virus is transmitted by female mosquitoes mainly of the species Aedes aegypti and, to a lesser extent, Ae. albopictus. This mosquito also transmits chikungunya, yellow fever and Zika infection. Dengue incidence rate is therefore considered in the model also as a proxy for the incidence of these other infections.</t>
  </si>
  <si>
    <t>SUB-REGION</t>
  </si>
  <si>
    <t>INFORM Human Hazard</t>
  </si>
  <si>
    <t>Asylum seekers by country of origin</t>
  </si>
  <si>
    <t>Asylum seekers by country of origin (relative)</t>
  </si>
  <si>
    <t>Asylum seekers by country of origin (absolute)</t>
  </si>
  <si>
    <t>Multi-dimensional poverty</t>
  </si>
  <si>
    <t>VU.SEV.PD.MDP</t>
  </si>
  <si>
    <t>VU.SEV.PD.NMDP</t>
  </si>
  <si>
    <t>Multidimensional poverty</t>
  </si>
  <si>
    <t>Poverty</t>
  </si>
  <si>
    <t>CARICOM</t>
  </si>
  <si>
    <t>Poverty headcount ratio among the population is measured based on national (i.e. country-specific) poverty lines.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Data of various Caribbean countries are more than five years old.</t>
  </si>
  <si>
    <t>World Bank, Global Poverty Working Group. Data are compiled from official government sources or are computed by World Bank staff using national (i.e. country–specific) poverty lines. SI.POV.NAHC.
Caribbean Community (CARICOM), Regional statistics, selected socio-economic indicators. CARICOM data were used for those countries without data in the World Bank series.</t>
  </si>
  <si>
    <t xml:space="preserve">UNDP Human Development Report. </t>
  </si>
  <si>
    <t xml:space="preserve">http://hdrstats.undp.org/en/indicators/68606.html, </t>
  </si>
  <si>
    <t>Model</t>
  </si>
  <si>
    <t>Global</t>
  </si>
  <si>
    <t>Global complemented with regional data</t>
  </si>
  <si>
    <t>Physical exposure to earthquake and tsunami</t>
  </si>
  <si>
    <t>Earthquake and Tsunami</t>
  </si>
  <si>
    <t xml:space="preserve">Asylum seekers </t>
  </si>
  <si>
    <t>Number of Missing Indicators Score</t>
  </si>
  <si>
    <t>Recentness data (average years) Score</t>
  </si>
  <si>
    <t>Average of Missing and Recentness</t>
  </si>
  <si>
    <t># COMPONENTS MISSING IN VULNERABILITY</t>
  </si>
  <si>
    <t># COMPONENTS MISSING IN LACK OF COPING CAPACITY</t>
  </si>
  <si>
    <t>Number of Missing Components</t>
  </si>
  <si>
    <t>Number of missing components in Hazard Dimension</t>
  </si>
  <si>
    <t>Number of missing components in Vulnerability Dimension</t>
  </si>
  <si>
    <t>Number of missing components in Lack of Coping Capacity dimension</t>
  </si>
  <si>
    <t>Percentage of Missing Indicators</t>
  </si>
  <si>
    <t>Percentage of Missing Components</t>
  </si>
  <si>
    <t>TOTAL</t>
  </si>
  <si>
    <t>Missing Indicators (Number)</t>
  </si>
  <si>
    <t>Missing Indicators (%)</t>
  </si>
  <si>
    <t>(0-25)</t>
  </si>
  <si>
    <t>Missing Components (Number)</t>
  </si>
  <si>
    <t>Missing Components (%)</t>
  </si>
  <si>
    <t>Population in multidimensional poverty, headcount (%)</t>
  </si>
  <si>
    <t>Percentage of the population with a weighted deprivation score of at least 33 percent. It is also expressed in thousands of the population in the survey year. Calculations are based on data on household deprivations in education, health and living standards from various household surveys.</t>
  </si>
  <si>
    <t>http://hdr.undp.org/en/indicators/38606</t>
  </si>
  <si>
    <t>While the HDI measures the average achievement of a country in terms of development, the multi-dimensional poverty head count focuses on the section of the population below the threshold of the basic criteria for human development. Human vulnerability derives essentially from the restriction of choices critical to human development in areas such as health, education, living standards and personal security; thus “people are vulnerable when they lack sufficient core capabilities, since this severely restricts their agency and prevents them from doing things they value or from coping with threats.” (Source: Human Development Report 2014)</t>
  </si>
  <si>
    <t>The poor are inherently vulnerable, but those at risk of falling into poverty through, for example, a sudden change in circumstance, are also vulnerable. “Ill-health, job losses, limited access to material resources, economic downturns and unstable climate all add to people’s vulnerability, especially when risk mitigation arrangements are not well-established and social protection measures and health systems are not sufficiently robust and comprehensive.” (Source: Human Development report 2014)</t>
  </si>
  <si>
    <t>Percentage of the population at risk of suffering multiple deprivations: that is, those with a deprivation score of 20-33 percent. Calculations are based on data on household deprivations in education, health and living standards from various household surveys</t>
  </si>
  <si>
    <t>Population in multidimensional poverty</t>
  </si>
  <si>
    <t>Population in near multidimensional poverty</t>
  </si>
  <si>
    <t>Population in near multidimensional poverty (%)</t>
  </si>
  <si>
    <t>http://hdr.undp.org/en/indicators/142506</t>
  </si>
  <si>
    <t>http://data.unicef.org/nutrition/malnutrition.html</t>
  </si>
  <si>
    <t xml:space="preserve">Stunting or chronic malnutrition (low height for age) among children age 6-59 months results from the deprivation of key nutrients, and/or frequent bouts of disease in particular during the first 1,000 days of life. Stunting in children can have severe and potentially irreversible impacts on their physical, mental, and emotional development; and is the best indicator for assessing malnutrition as it reflects the accumulated, permanent and long term effects on young.  Analyses of Latin America and Caribbean nutrition data has shown that  stunting affects a much larger number of children than underweight. It is a better indicator to capture the cumulative effects of undernutrition and predict health and well-being in adulthood, and to track regional progress in nutrition. </t>
  </si>
  <si>
    <t>http://data.unicef.org/topic/nutrition/low-birthweight/</t>
  </si>
  <si>
    <t>Globally, nearly half of all babies are not weighed at birth. Moreover, those that are tend to be better off (more likely to be born in health facilities, urban areas and of better-educated mothers), which can lead to an underestimation of low-birthweight incidence. Prior to acceptance in UNICEF’s global database, household survey data from MICS and DHS are adjusted to account for under-reporting and misreporting of birthweights using methods published by Blanc and Wardlaw (2005). It should be noted, however, that adjusted rates may still underestimate the true magnitude of the problem. It is critical, therefore, that all babies be properly weighed at birth.</t>
  </si>
  <si>
    <t xml:space="preserve">Despite all progress in the region, many citizens have not reaped the benefits from the last decade’s economic boom. Amongst the most vulnerable are youth – particularly in poor or rural communities. 
The adolescent birth rate, technically known as the age-specific fertility rate provides a basic measure of reproductive health focusing on a vulnerable group of adolescent women. 
There is substantial agreement in the literature that women who become pregnant and give birth very early in their reproductive lives are subject to higher risks of complications or even death during pregnancy and birth and their children are also more vulnerable.
Therefore, preventing births very early in a woman’s life is an important measure to improve maternal health and reduce infant mortality. 
Furthermore, women having children at an early age experience a curtailment of their opportunities for socio-economic improvement, particularly because young mothers are unlikely to keep on studying and, if they need to work, may find it especially difficult to combine family and work responsibilities. 
The adolescent birth rate provides also indirect evidence on access to reproductive health since the youth, and in particular unmarried adolescent women, often experience difficulties in access to reproductive health care.
</t>
  </si>
  <si>
    <t>The region as a whole carries a heavy burden of violence. Most countries in the region have homicide rates which are much higher than for other regions and which are considered to be at epidemic levels by the World Health Organization. The human and social costs of this violence are high.
Insecurity in the region has a disproportional impact on young people as main victims and perpetrators of violence. 
Lethal violence affects particularly and disproportionately young males in Latin America.
The homicide rate among youth is more than double the rate of the general population, approximately 70 per 100,000 young people (Inter-American Commission on Human Rights 2009). But, even though the great majority of victims and victimizers of homicide are males, approximately 1 in 10 homicide victims are female. In addition, femicides –the killing of women by men because they are women—has increased in several countries in the region (ACUNS 2013, 50- 51). (Source: Regional Human Development Report 2013-2014)</t>
  </si>
  <si>
    <t>The indicator captures the proportion of respondents of the AmericasBarometer that view security as the most important problem within their country. The indicator is based on the following survey question: "In your opinion, what is the most serious problem faced by the country?"</t>
  </si>
  <si>
    <t>The pervasiveness of crime and violence in Latin America and the Caribbean raises concerns regarding the stability of democracy in the region. The indicator provides a look at what citizens of the Americas view as the most important problem within their country.
In 2014, on average across the Americas, approximately 1 out of every 3 adults reports that the most important problem facing their country is one related to crime, violence, or insecurity. (Source: The Political Culture of Democracy in the Americas, 2014)</t>
  </si>
  <si>
    <t>Latinobarómetro is an annual public opinion survey that involves some 20,000 interviews in 18 Latin American countries, representing more than 600 million inhabitants.</t>
  </si>
  <si>
    <t xml:space="preserve">The physical infrastructure component tries to assess the accessibility as well as the redundancy of the systems which are two crucial characteristics in a crisis situation.
DTP3 immunization coverage is a good proxy of health system performance.
</t>
  </si>
  <si>
    <t>UNESCO, UNICEF</t>
  </si>
  <si>
    <t>UNESCO, World Bank (SE.PRM.PRSL.ZS), UNICEF</t>
  </si>
  <si>
    <t>Geographic, socio-economic and ethnic disparities in access to education persist. In 2012, the region was still home to nearly four million out-of-school children of primary school age; boys’ under-participation in secondary education has remained high; and 33 million adults, 55% of whom are women, lacked basic literacy skills. 
Survival rate to the last grade of primary education is of particular interest for monitoring access to primary education. The rate of survival to the last grade of primary education in the region was 77% in 2011, the same rate as in 1999. In other words, more than one-fifth of pupils were dropping out too early to complete school. Early dropout is likely to remain a concern in most countries in the region. 
(Source: UNESCO 2015 Regional overview)</t>
  </si>
  <si>
    <t>The indicator measures the retention capacity and internal efficiency of an education system. It illustrates the situation regarding retention of students from grade to grade in schools, and conversely the magnitude of dropout by grade.
Educational systems in the region face three challenges to strengthen youth resiliency in the face of insecurity: high dropout levels, especially in secondary school; deficiencies in the quality of education; and the lack of job opportunities. 
In Latin America, 51% of young males and 45% of young females do not finish secondary school (CEPAL 2010). Drop out rates differ according to different social strata: the poorest sectors are the most affected. Dropping out of school continues to be a challenge for schools in the region, with serious consequences for the transmission of intergenerational poverty (World Bank 2007).
UNICEF (2011) has identified a link between the high number of school dropouts in the age group from 12 to 14 and levels of insecurity in Central America. This reflects the limited capacity of the educational systems in the region to provide real incentives and opportunities for young people to continue their education. 
A recent study shows that in Mexico, young people with lower levels of education are more vulnerable to being victims of violence (Merino et al. 2013)."  
(Source: UNDP Regional Human Development Report 2013-2014)</t>
  </si>
  <si>
    <t xml:space="preserve">Inequality in access to secondary education persists in the region; marginalized groups are the most affected. Analysis of household survey data reveals differences in the likelihood of transitioning from primary to lower secondary school and from lower secondary to upper secondary school between children from the richest and poorest households in low and medium income countries.
Inequalities in the attainment of lower secondary education also relate to where adolescents live. Access to secondary school has been an issue for marginalized groups, including working children and migrants. Working students lag behind in acquiring foundation skills. 
(Source: UNESCO Regional Overview 2015)
</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</si>
  <si>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</si>
  <si>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 xml:space="preserve">Investment in education is essential for achieving access to education and equity in the provision of educational opportunities. </t>
  </si>
  <si>
    <t>MISSING COMPONENTS (N)</t>
  </si>
  <si>
    <t>MISSING COMPONENTS (%)</t>
  </si>
  <si>
    <t># COMPONENTS MISSING IN HAZARD AND EXPOSURE</t>
  </si>
  <si>
    <t>LAC-INFORM</t>
  </si>
  <si>
    <t>Percentage of children aged 0-59 months who are stunted</t>
  </si>
  <si>
    <t xml:space="preserve">Number of people of the country of origin who have applied for asylum elsewhere during a given year, as percentage of the total population of the country of origin. To derive a the total number of people of a country of origin that applied for asylum elsewhere, the number of people of a given country that applied in destination countries has been summed. The total population (GHS-POP) indicator was used as reference population to calculate the percentage of refugees of a country.  
Asylum-seekers are individuals who have sought international protection and whose claims for refugee status have not yet been determined, irrespective of when they may have been lodged. </t>
  </si>
  <si>
    <t xml:space="preserve">Number of people of the country of origin who have applied for asylum elsewhere during a given year. To derive a the total number of people of a country of origin that applied for asylum elsewhere, the number of people of a given country that applied in destination countries has been summed. Asylum-seekers are individuals who have sought international protection and whose claims for refugee status have not yet been determined, irrespective of when they may have been lodged. </t>
  </si>
  <si>
    <t xml:space="preserve">International Labor Organization, Key Indicators of the Labor Market database. Retrieved through World Bank data. SL.EMP.VULN.ZS </t>
  </si>
  <si>
    <t>Annual incidence rate of reported probable cases of dengue and severe dengue per 100,000 people. Yearly figures based on accumulated reported cases by epidemiological week 52. Probable dengue cases: Person who has a fever or history of fever for 2-7 days duration, two or more symptoms of dengue and one serological test positive or epidemiological nexus with confirmed dengue case 14 days before onset of symptoms.</t>
  </si>
  <si>
    <t>The Risk Management Index, RMI, brings together a group of indicators related to the risk management performance of a country. It is a qualitative measurement of risk based on pre-established levels (targets) or desirable references benchmarking) towards which risk management should be directed, according to its level of advance. For RMI formulation, four components or public policies are considered: risk identification (RI), risk reduction (RR), disaster management (DM) and governance and financial protection (FP). Once performance levels of each sub indicator have been evaluated, through a non-lineal aggregation model, the value of each component of RMI is determined. The value of each composed element is between 0 and 100, where 0 is the minimum performance level and 100 is the maximum level. The total RMI is the average of the four composed indicators that represent each public policy. When the value of the RMI is high, performance of risk management in the country is better.</t>
  </si>
  <si>
    <t>The indicator captures the proportion of respondents of the Latino Barometer survey consider that protecting against crime is not guaranteed in a country. The indicator is based on the following survey question: "To what extent do the following freedoms, rights, opportunities and securities are guaranteed in (country)? Protection against crime"</t>
  </si>
  <si>
    <t xml:space="preserve">Violence, and the fear of crime, restrict the decisions of individuals and society, hinder investments, affect the well being of society in general, and weaken implementation of government programs and democracy. </t>
  </si>
  <si>
    <t>Timely access to health services – a mix of promotion, prevention, treatment and rehabilitation – is critical. This cannot be achieved without a well-functioning health financing system. It determines whether people can afford to use health services when they need them. It determines if the services exist.
Health financing systems are the basis for achieving universal coverage so that all people have access to services and do not suffer financial hardship paying for them. The availability of resources is one of the problems that restricts countries from moving closer to universal coverage. (Source: World Health Report on Health Systems Financing 2010)</t>
  </si>
  <si>
    <t xml:space="preserve">Lower secondary completion rate, both sexes (%). In the case of UNESCO indicator, lower secondary is defined as ISCED 2 or higher and reference population is 25+ years. In the case of UNICEF, the completion rate is among population aged 3-5 years above lower secondary graduation age. </t>
  </si>
  <si>
    <t>Out-Of-Pocket expenditure as % of total expenditure on health is used for the financial risk assessment of access to the health care system. Two concepts capture the lack of financial risk protection. The first, catastrophic health expenditure, occurs when a household’s out-of-pocket (OOP) payments are so high relative to its available resources that the household foregoes the consumption of other necessary goods and services. The second concept, impoverishment, occurs when OOP payments push households below or further below the poverty line, a threshold under which even the most basic standard of living is not ensured.</t>
  </si>
  <si>
    <t>http://www.inform-index.org/Subnational/LAC</t>
  </si>
  <si>
    <t>1984-2016</t>
  </si>
  <si>
    <t>2008-15</t>
  </si>
  <si>
    <t>2011-15</t>
  </si>
  <si>
    <t>2012-16</t>
  </si>
  <si>
    <t>WHO / PAHO, EW 52 2016 (February 2017 update)</t>
  </si>
  <si>
    <t>JME: UNICEF, WHO, World Bank (May 2017 update)</t>
  </si>
  <si>
    <t>Global Burden of Disease Collaborative Network.
Global Burden of Disease Study 2016 (GBD 2016) Results.
Seattle, United States: Institute for Health Metrics and Evaluation (IHME), 2017.</t>
  </si>
  <si>
    <t>2010-16</t>
  </si>
  <si>
    <t>Calculation table for the Vulnerability dimension</t>
  </si>
  <si>
    <t>Calculation table for the Hazard &amp; Exposure dimension</t>
  </si>
  <si>
    <t>Calculation table for the Lack of Coping Capacity dimension</t>
  </si>
  <si>
    <t>Indicator Metadata LAC</t>
  </si>
  <si>
    <t>Indicator Metadata Global</t>
  </si>
  <si>
    <t>Road length</t>
  </si>
  <si>
    <t>Prevalence of HIV-AIDS</t>
  </si>
  <si>
    <t>Estimated number of people living with HIV, 15-49 years old</t>
  </si>
  <si>
    <t>HIV prevalence among people aged 15-49 years (%)</t>
  </si>
  <si>
    <t>The estimated number of people aged 15-49 years with HIV infection, whether or not they have developed symptoms of AIDS, expressed as per cent of total population in that age group.</t>
  </si>
  <si>
    <t>Número de indicadores que faltan</t>
  </si>
  <si>
    <t>Porcentaje de indicadores que faltan</t>
  </si>
  <si>
    <t>Países en HVC</t>
  </si>
  <si>
    <t>Actualidad de los datos (años promedios)</t>
  </si>
  <si>
    <t xml:space="preserve">Puntaje de Número de indicadores faltantes </t>
  </si>
  <si>
    <t>Puntaje de Actualidad de los datos (años promedio)</t>
  </si>
  <si>
    <t>Promedio de Faltantes y de Actualidad</t>
  </si>
  <si>
    <t>Número de componentes que faltan</t>
  </si>
  <si>
    <t>Porcentaje de componentes que faltan</t>
  </si>
  <si>
    <t>Número de componentes faltantes en la dimensión de peligro y expocisión</t>
  </si>
  <si>
    <t>Número de componentes que faltan en la dimensión de vulnerabilidad</t>
  </si>
  <si>
    <t>Número de componentes faltantes en la dimensión falta de capacidad de afrontamiento</t>
  </si>
  <si>
    <t>Indicators updated with the latest version of the INFORM Global Model (31 August 2017 v 0.3.3): Total affected by Drought, Frequency of Drought events, GCRI Violent Conflict probability, GCRI Highly Violent Conflict probability, National Power Conflict Intensity (Highly Violent), Subnational Conflict Intensity (Highly Violent), Human Development Index, Physicians Density, One-year-olds fully immunized against measles, Tuberculosis incidence, HIV-AIDS incidence, Adult (&gt;15) rate, Gender Inequality Index, Income Gini coefficient, People affected by Natural Disasters 2015, Internally displaced persons (IDPs), Refugees by country of asylum, Returned Refugees, Government Effectiveness, Corruption Perception Index, Access to electricity, Internet users, Mobile cellular subscriptions, GDP per capita PPP int USD (Estimated), Total Population</t>
  </si>
  <si>
    <t>Prevalence of anaemia in women of reproductive age</t>
  </si>
  <si>
    <t>U5 Anaemia</t>
  </si>
  <si>
    <t>Maternal/Adolescent nutrition conditions</t>
  </si>
  <si>
    <t>U5 Nutrition conditions</t>
  </si>
  <si>
    <t>Nutrtion and health conditions of children under 5</t>
  </si>
  <si>
    <t>Nutrtion and health conditions of children U5</t>
  </si>
  <si>
    <t>Per capita public and private expenditure on health care</t>
  </si>
  <si>
    <t>HIV-AIDS prevalence, 15-49 years old</t>
  </si>
  <si>
    <t>Nutrition and health conditions of children under 5</t>
  </si>
  <si>
    <t>Nutrition and health conditions of children under 5: Nutrition condition children U5</t>
  </si>
  <si>
    <t>U5 Prevalence of anaemia</t>
  </si>
  <si>
    <t>https://data.worldbank.org/indicator/SH.ANM.CHLD.ZS</t>
  </si>
  <si>
    <t xml:space="preserve">Prevalence of anaemia among children (% of children under 5) </t>
  </si>
  <si>
    <t xml:space="preserve">Prevalence of anaemia, children under age 5, is the percentage of children under age 5 whose hemoglobin level is less than 110 grams per liter at sea level. </t>
  </si>
  <si>
    <t xml:space="preserve">Anaemia is a nutrition outcome indicator. It is a condition in which the number of red blood cells or their oxygen-carrying capacity is insufficient to meet physiologic needs. In its severe form, it is associated with fatigue, weakness, dizziness, and drowsiness. Children under age 5 and pregnant women have the highest risk for anaemia. It is associated with increased risks for child mortality. In addition, the negative consequences on the cognitive and physical development of children and on physical performance are major concerns. 
The main risk factors for iron-deficiency anaemia include a low dietary intake of iron or poor absorption of iron from diets rich in phytate or phenolic compounds.  
</t>
  </si>
  <si>
    <t>Data for blood haemoglobin concentrations are still limited, compared to other nutritional indicators such as child anthropometry. As a result, the estimates may not capture the full variation across countries and regions.</t>
  </si>
  <si>
    <t>World Bank (Stevens GA, Finucane MM, De-Regil LM, et al. Global, regional, and national trends in hemoglobin concentration and prevalence of total and severe anemia in children and pregnant and non-pregnant women for 1995-2011: a systematic analysis of population-representative data. The Lancet Global Health 2013; 1(1): e16-e25.)</t>
  </si>
  <si>
    <t>VU.VGR.OG.FS.FU.AWRA</t>
  </si>
  <si>
    <t>VU.VGR.OG.U5.ACHLD</t>
  </si>
  <si>
    <t>Anaemia in women of reproductive age</t>
  </si>
  <si>
    <t>Prevalence of anaemia in women of reproductive age (%)</t>
  </si>
  <si>
    <t>Percentage of women aged 15−49 years with a haemoglobin concentration less than 120 g/L for non-pregnant women and lactating women, and less than 110 g/L for pregnant women, adjusted for altitude and smoking.</t>
  </si>
  <si>
    <t>Anaemia is a nutrition outcome indicator. A high demand for iron during pregnancy, lactation, menstrual blood loss and nutritional deficiencies are the most common causes of iron-deficiency anemia in reproductive age women, which is associated with low birth weight and perinatal and maternal mortality. Anemia also results in reduced work productivity in nonpregnant women in reproductive age, which is likely due to reduced oxygen-carrying capacity in an individual’s blood. 
Iron-deficiency anaemia reduces the physical and cognitive capacity of individuals and entire populations, with serious consequences for the economy and national development. The main risk factors for iron-deficiency anaemia include: low dietary intake of iron or poor absorption of iron from diets rich in phytate or phenolic compounds; the most vulnerable, poorest and least educated groups are disproportionately affected by iron-deficiency anaemia.</t>
  </si>
  <si>
    <t>http://apps.who.int/gho/data/node.gswcah, and http://apps.who.int/gho/indicatorregistry/App_Main/view_indicator.aspx?iid=4552</t>
  </si>
  <si>
    <t>Prevalence of anaemia and/or mean haemoglobin in women of reproductive age were obtained from population-representative data sources. Data collected from 1990 to 2016 were used. A Bayesian hierarchical mixture model was used to estimate haemoglobin distributions and systematically addressed missing data, non-linear time trends, and representativeness of data sources. Full details on data sources will be available in WHO’s forthcoming report on anaemia prevalence.</t>
  </si>
  <si>
    <t xml:space="preserve">The indicator on prevalence of anaemia among pregnant women has been replaced with the indicator on prevalence of anaemia in women of reproductive age. Two components of the other vulnerable groups category of the vulnerability dimension have been slightly revised: The indicator on anaemia in women of reproductive age has been moved from the group of food insecure to the group of children under five. The vulnerability of the children U5 group focuses on nutrition and health conditions. A new indicator on prevalence of anaemia in children under five has been included in this component, as well as a new sub-component on maternal/adolescent nutrition conditions, which is measured by low birth weight and anaemia in women of reproductive age. </t>
  </si>
  <si>
    <t>CC.INS.SV.SP.ECC</t>
  </si>
  <si>
    <t>Economic cost of violence as % of GDP</t>
  </si>
  <si>
    <t>The economic cost of violence represents the direct and indirect cost of violence. Direct costs are the cost of violence to the victim, the perpetrator, and the government. These include direct expenditures, such as the cost of policing, medical costs for victims of violent crime, capital destruction from violence and costs associated with security and judicial systems. Indirect costs accrue after the violent event and include indirect economic losses, physical and physiological trauma to the victim and lost productivity. 
The term economic impact of violence is used to explain the combined effect of direct and indirect costs and the multiplier effect, while the economic cost of violence represents the direct and indirect cost of violence.
An important aspect of the estimation is the international comparability of the country estimates, thereby allowing cost/benefit analysis of country interventions. The methodology uses constant purchasing power parity (PPP) international dollars.</t>
  </si>
  <si>
    <t>The economic impact of violence includes 17 variables in three groups: Security services and prevention oriented costs, armed conflict related costs, and interpersonal violence. The analysis presents conservative estimates of the global economic impact of violence. The estimation only includes variables of violence for which reliable data could be obtained.</t>
  </si>
  <si>
    <t xml:space="preserve">The definition and measurement of the violence containment cost indicator reported by the Global Peace Index has changed. The revised indicator takes into account the direct and indirect economic costs of violence, while the previous version of the indicator considered direct violence containment costs only. </t>
  </si>
  <si>
    <t>(0-82)</t>
  </si>
  <si>
    <t>The following indicators have been updated: Intentional Homicide Rate, Intentional Homicide Count, Asylum seekers by country of origin, Population in multidimensional poverty, Population in near multidimensional poverty, Poverty headcount ratio at national poverty lines, Age dependency ratio , Personal remittances, Vulnerable employment, U5 Stunting, One-year-olds fully immunized against DTP3, People affected by Natural Disasters 2016, People affected by Natural Disasters, Dengue incidence, Adolescent fertility rate, Mortality in adolescents due to self-harm and interpersonal violence, Violence containment costs, Survival rate to the last grade of primary education, Survival rate to the last grade of lower secondary general education, Educational attainment: at least completed lower secondary, Education expenditure, Pupil-teacher ratio in primary education.</t>
  </si>
  <si>
    <t>2009-16</t>
  </si>
  <si>
    <t>Current health expenditure per capita</t>
  </si>
  <si>
    <t>2004-16</t>
  </si>
  <si>
    <t>31/12/2017</t>
  </si>
  <si>
    <t>GSHAP, JRC</t>
  </si>
  <si>
    <t>UNISDR, JRC</t>
  </si>
  <si>
    <t>CRED</t>
  </si>
  <si>
    <t>JRC, EC</t>
  </si>
  <si>
    <t>HIIK</t>
  </si>
  <si>
    <t>WHO, UNICEF, UNFPA, World Bank</t>
  </si>
  <si>
    <t>IOM</t>
  </si>
  <si>
    <t>IDMC</t>
  </si>
  <si>
    <t>UNISDR</t>
  </si>
  <si>
    <t>OSM</t>
  </si>
  <si>
    <t>WHO/UNICEF</t>
  </si>
  <si>
    <t>UNAIDS</t>
  </si>
  <si>
    <t>Transparency International</t>
  </si>
  <si>
    <t>Lack of reliability Index (*)</t>
  </si>
  <si>
    <t>Calculation table for the INFORM Lack of Reliability Index</t>
  </si>
  <si>
    <t>2008-2016</t>
  </si>
  <si>
    <t>2014-17</t>
  </si>
  <si>
    <t>2005-16</t>
  </si>
  <si>
    <t>http://apps.who.int/gho/data/view.main.80200?lang=en</t>
  </si>
  <si>
    <t>http://apps.who.int/gho/data/node.main.GHEDOOPSCHESHA2011?lang=en</t>
  </si>
  <si>
    <t>2012-17</t>
  </si>
  <si>
    <t xml:space="preserve">The AmericasBarometer survey, conducted by the Latin American Public Opinion Project, provides an extensive database on crime victimization and perceptions of insecurity. It is the only multi-country comparative project in the hemisphere to collect data on all of North, Central, and South America, plus a number of Caribbean countries. 
It provides a reliable and comprehensive database on citizens’ experiences and evaluations of issues of crime and violence.
Standardization of questionnaires that are administered by professional survey teams increases the ability to make comparisons across time, countries, and individuals and, as well, to investigate the correlates, causes, and consequences of crime, violence, and insecurity in the region. (Source: The Political Culture of Democracy in the Americas, 2014)
</t>
  </si>
  <si>
    <t>2010-14</t>
  </si>
  <si>
    <t>2011-16</t>
  </si>
  <si>
    <t>2007-17</t>
  </si>
  <si>
    <t>http://data.worldbank.org/indicator/SI.POV.GINI,</t>
  </si>
  <si>
    <t xml:space="preserve">World Bank. 
</t>
  </si>
  <si>
    <t>Pupil-teacher ratio in primary education</t>
  </si>
  <si>
    <t>Institute for Economics and Peace</t>
  </si>
  <si>
    <t>INFORM Lack of reliability Index</t>
  </si>
  <si>
    <t>INFORM-LAC 2019</t>
  </si>
  <si>
    <t>Current health expenditure per capita, PPP (current international $)</t>
  </si>
  <si>
    <t>Current expenditures on health per capita expressed in international dollars at purchasing power parity (PPP).</t>
  </si>
  <si>
    <t xml:space="preserve"> Tuberculosis incidence</t>
  </si>
  <si>
    <t>31/10/2017</t>
  </si>
  <si>
    <t>Previous releases</t>
  </si>
  <si>
    <t xml:space="preserve">- Update: Agricultural water withdrawal; Asylum seekers by country of origin; Human Development Index; Population in multidimensional poverty; Population in multidimensional poverty and population in near multidimensional poverty; Poverty headcount ratio at national poverty lines; Age dependency ratio; Personal remittances; Vulnerable employment; U5 Stunting; Dengue incidence; Urban slum population; Adolescent fertility rate; Mortality in adolescents due to self-harm and interpersonal violence; People affected by Natural Disasters; IADB Risk Management Index; Social Insurance Programs' coverage; Violence containment costs; Survival rate to the last grade of primary education; Survival rate to the last grade of lower secondary general education; Educational attainment: at least completed lower secondary; Education expenditure; Pupil-teacher ratio in primary education. </t>
  </si>
  <si>
    <t>- Update with the latest version of the INFORM Global Model (31 August 2018 v 0.3.5): 
Physical exposure to earthquake MMI VI; Physical exposure to earthquake MMI VIII; Annual Expected Exposed People to Floods; Annual Expected Exposed People to Tsunamis; Annual Expected Exposed People to Cyclone's Wind SS1; Annual Expected Exposed People to Cyclone's Wind SS3; Annual Expected Exposed People to Cyclone Surge; GCRI Violent Conflict probability; GCRI Highly Violent Conflict probability; National Power Conflict Intensity (Highly Violent); Subnational Conflict Intensity (Highly Violent); Mortality rate, under-5; Physicians Density; Tuberculosis incidence; HIV-AIDS prevalence, 15-49 years old; Income Gini coefficient; Internally displaced persons (IDPs); Refugees by country of asylum; Returned Refugees; Average Dietary Energy Supply Adequacy; Prevalence of Undernourishment; Government Effectiveness; Corruption Perception Index; Access to electricity; Mobile cellular subscriptions; GDP per capita PPP int USD (Estimated); Total Population; Total Population (GHS-POP).</t>
  </si>
  <si>
    <t>LAC-INFORM Regional Model 2019 - 30 November 2018, v006:</t>
  </si>
  <si>
    <t>LAC-INFORM Regional Model 2018 - 30 September 2017, v005:</t>
  </si>
  <si>
    <t>The percentage of one-year-olds who have received three doses of the combined diphtheria, tetanus toxoid and pertussis (DTP3) vaccine in a given year.  
Numerator: Number of children aged 12–23 months receiving three doses of DTP3 vaccine.  
Denominator: Total number of children aged 12–23 months</t>
  </si>
  <si>
    <t>Measures the level of household out-of-pocket health expenditure expressed as a percentage of total current health expenditure.</t>
  </si>
  <si>
    <t>Domestic general government health expenditure as a percentage of the GDP [%]</t>
  </si>
  <si>
    <t xml:space="preserve">The share of current Domestic General Government resources used to fund health expenditures as a share of the economy as measured by GDP. Public sources include domestic revenue as internal transfers and grants, transfers, subsidies to voluntary health insurance beneficiaries, NPISH or enterprise financing schemes as well as compulsory prepayment and social health insurance contributions. All these transfers and subsidies represent public sources for health and indicate the overall share of government funding for health. </t>
  </si>
  <si>
    <t>http://apps.who.int/gho/data/node.main.GHEDGGHEDGDPSHA2011?lang=en</t>
  </si>
  <si>
    <t>https://washdata.org/monitoring/schools</t>
  </si>
  <si>
    <t xml:space="preserve">WHO/UNICEF Joint Monitoring Programme for Water Supply, Sanitation and Hygiene (JMP) </t>
  </si>
  <si>
    <t>Sum of the percentage of schools with basic service (improved sanitation facilities at the school that are single-sex and usable (available, functional and private) at the time of the survey) and the percentage of schools with limited service (improved sanitation facilities at the school that are either not single-sex or not usable at the time of the survey).</t>
  </si>
  <si>
    <t>Coverage of sanitation in schools (percentage of schools with basic and/or limited service)</t>
  </si>
  <si>
    <t>Coverage of water in schools (percentage of schools with basic and/or limited service)</t>
  </si>
  <si>
    <t>CC.INF.PHY.WSS.WA2</t>
  </si>
  <si>
    <t>CC.INF.PHY.WSS.SA2</t>
  </si>
  <si>
    <t>Sum of the percentage of schools with basic service (drinking water from an improved source and water is available at the of the survey) and the percentage of school with limited service (drinking water from an improved source and water is unavailable at the of the survey).</t>
  </si>
  <si>
    <t>- New indicator: “Current health expenditure per capita, PPP (current international $)” replaced "Health expenditure per capita, PPP (constant 2011 international $)", which is no longer available. 
- Revised: Population in multidimensional poverty and population in near multidimensional poverty; measurement of multidimensional deprivations has been revised to align with the Sustainable Development Goals (SDGs). 
School water coverage measurement has changed and is based on the percentage of schools with basic and/or limited service.
School sanitation coverage measurement is changed and is based on the percentage of schools with basic and/or limited service.</t>
  </si>
  <si>
    <t xml:space="preserve">- New data source: One-year-olds fully immunized against DTP3, Out-of-pocket health expenditure, Public health expenditure, are provided by the WHO Global Health Platform. Metadata have been adjusted accordingly. </t>
  </si>
  <si>
    <t>(30 November 2018 v 0.0.6)</t>
  </si>
  <si>
    <t>Survey Year</t>
  </si>
  <si>
    <t>Unit of Measurement</t>
  </si>
  <si>
    <t>Reference Year</t>
  </si>
  <si>
    <r>
      <rPr>
        <b/>
        <i/>
        <sz val="10"/>
        <color rgb="FF323232"/>
        <rFont val="Arial"/>
        <family val="2"/>
      </rPr>
      <t>Licence</t>
    </r>
    <r>
      <rPr>
        <i/>
        <sz val="10"/>
        <color rgb="FF323232"/>
        <rFont val="Arial"/>
        <family val="2"/>
      </rPr>
      <t xml:space="preserve">
Attribution 4.0 International (CC BY 4.0): https://creativecommons.org/licenses/by/4.0/legalcode
Reuse is authorised, provided the source is acknowledged.</t>
    </r>
  </si>
  <si>
    <r>
      <rPr>
        <b/>
        <i/>
        <sz val="10"/>
        <color rgb="FF323232"/>
        <rFont val="Arial"/>
        <family val="2"/>
      </rPr>
      <t>Citation</t>
    </r>
    <r>
      <rPr>
        <i/>
        <sz val="10"/>
        <color rgb="FF323232"/>
        <rFont val="Arial"/>
        <family val="2"/>
      </rPr>
      <t xml:space="preserve">
INFORM. 2019. INFORM Subnational Risk Index Latin America and Caribbean 2019. www.inform-index.org. INFORM is a collaboration of the Inter-Agency Standing Committee Reference Group on Risk, Early Warning and Preparedness and the European Commission.</t>
    </r>
  </si>
  <si>
    <t>Latin America and Caribbean Index for Risk Management  (LAC-INFORM RI 2019)</t>
  </si>
  <si>
    <t>http://sara.un-ocha.org/inform-lac</t>
  </si>
  <si>
    <t>Note: Reliability index has been renamed into Lack of Reliability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</si>
</sst>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_(* #,##0.00_);_(* \(#,##0.00\);_(* &quot;-&quot;??_);_(@_)"/>
    <numFmt numFmtId="165" formatCode="_-* #,##0_-;\-* #,##0_-;_-* &quot;-&quot;_-;_-@_-"/>
    <numFmt numFmtId="166" formatCode="_-* #,##0.00_-;\-* #,##0.00_-;_-* &quot;-&quot;??_-;_-@_-"/>
    <numFmt numFmtId="167" formatCode="0.0"/>
    <numFmt numFmtId="168" formatCode="0.000%"/>
    <numFmt numFmtId="169" formatCode="_-* #,##0.0_-;\-* #,##0.0_-;_-* &quot;-&quot;??_-;_-@_-"/>
    <numFmt numFmtId="170" formatCode="0.0%"/>
    <numFmt numFmtId="171" formatCode="_-* #,##0.00_-;_-* #,##0.00\-;_-* &quot;-&quot;??_-;_-@_-"/>
    <numFmt numFmtId="172" formatCode="&quot;$&quot;#,##0\ ;\(&quot;$&quot;#,##0\)"/>
    <numFmt numFmtId="173" formatCode="_-* #,##0\ _F_B_-;\-* #,##0\ _F_B_-;_-* &quot;-&quot;\ _F_B_-;_-@_-"/>
    <numFmt numFmtId="174" formatCode="_-* #,##0.00\ _F_B_-;\-* #,##0.00\ _F_B_-;_-* &quot;-&quot;??\ _F_B_-;_-@_-"/>
    <numFmt numFmtId="175" formatCode="_(&quot;€&quot;* #,##0.00_);_(&quot;€&quot;* \(#,##0.00\);_(&quot;€&quot;* &quot;-&quot;??_);_(@_)"/>
    <numFmt numFmtId="176" formatCode="_-&quot;$&quot;* #,##0_-;\-&quot;$&quot;* #,##0_-;_-&quot;$&quot;* &quot;-&quot;_-;_-@_-"/>
    <numFmt numFmtId="177" formatCode="_-&quot;$&quot;* #,##0.00_-;\-&quot;$&quot;* #,##0.00_-;_-&quot;$&quot;* &quot;-&quot;??_-;_-@_-"/>
    <numFmt numFmtId="178" formatCode="##0.0"/>
    <numFmt numFmtId="179" formatCode="##0.0\ \|"/>
    <numFmt numFmtId="180" formatCode="_-* #,##0\ &quot;FB&quot;_-;\-* #,##0\ &quot;FB&quot;_-;_-* &quot;-&quot;\ &quot;FB&quot;_-;_-@_-"/>
    <numFmt numFmtId="181" formatCode="_-* #,##0.00\ &quot;FB&quot;_-;\-* #,##0.00\ &quot;FB&quot;_-;_-* &quot;-&quot;??\ &quot;FB&quot;_-;_-@_-"/>
    <numFmt numFmtId="182" formatCode="#,##0.0"/>
    <numFmt numFmtId="183" formatCode="0_ ;\-0\ "/>
  </numFmts>
  <fonts count="1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0"/>
      <color theme="1"/>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sz val="10"/>
      <color theme="0" tint="-0.499984740745262"/>
      <name val="Calibri"/>
      <family val="2"/>
      <scheme val="minor"/>
    </font>
    <font>
      <sz val="11"/>
      <color theme="1" tint="0.499984740745262"/>
      <name val="Calibri"/>
      <family val="2"/>
      <scheme val="minor"/>
    </font>
    <font>
      <sz val="11"/>
      <name val="Calibri"/>
      <family val="2"/>
      <scheme val="minor"/>
    </font>
    <font>
      <u/>
      <sz val="11"/>
      <color theme="10"/>
      <name val="Calibri"/>
      <family val="2"/>
      <scheme val="minor"/>
    </font>
    <font>
      <i/>
      <sz val="11"/>
      <color theme="0" tint="-0.499984740745262"/>
      <name val="Calibri"/>
      <family val="2"/>
      <scheme val="minor"/>
    </font>
    <font>
      <sz val="10"/>
      <color theme="0" tint="-0.499984740745262"/>
      <name val="Arial"/>
      <family val="2"/>
    </font>
    <font>
      <sz val="10"/>
      <color theme="1"/>
      <name val="Arial"/>
      <family val="2"/>
    </font>
    <font>
      <i/>
      <sz val="10"/>
      <color theme="1"/>
      <name val="Arial"/>
      <family val="2"/>
    </font>
    <font>
      <u/>
      <sz val="10"/>
      <color theme="10"/>
      <name val="Arial"/>
      <family val="2"/>
    </font>
    <font>
      <sz val="10"/>
      <color theme="1" tint="0.499984740745262"/>
      <name val="Arial"/>
      <family val="2"/>
    </font>
    <font>
      <sz val="10"/>
      <color theme="6" tint="-0.249977111117893"/>
      <name val="Arial"/>
      <family val="2"/>
    </font>
    <font>
      <b/>
      <sz val="11"/>
      <color rgb="FF323232"/>
      <name val="Arial"/>
      <family val="2"/>
    </font>
    <font>
      <sz val="10"/>
      <color rgb="FF323232"/>
      <name val="Arial"/>
      <family val="2"/>
    </font>
    <font>
      <b/>
      <sz val="18"/>
      <color rgb="FF323232"/>
      <name val="Arial"/>
      <family val="2"/>
    </font>
    <font>
      <sz val="11"/>
      <color rgb="FF323232"/>
      <name val="Arial"/>
      <family val="2"/>
    </font>
    <font>
      <i/>
      <sz val="10"/>
      <color rgb="FF323232"/>
      <name val="Arial"/>
      <family val="2"/>
    </font>
    <font>
      <b/>
      <i/>
      <sz val="10"/>
      <color rgb="FF323232"/>
      <name val="Arial"/>
      <family val="2"/>
    </font>
    <font>
      <b/>
      <sz val="18"/>
      <color theme="0"/>
      <name val="Arial"/>
      <family val="2"/>
    </font>
    <font>
      <sz val="11"/>
      <color theme="1"/>
      <name val="Arial"/>
      <family val="2"/>
    </font>
    <font>
      <b/>
      <sz val="10"/>
      <color rgb="FF323232"/>
      <name val="Arial"/>
      <family val="2"/>
    </font>
    <font>
      <sz val="10"/>
      <color theme="4" tint="-0.249977111117893"/>
      <name val="Arial"/>
      <family val="2"/>
    </font>
    <font>
      <b/>
      <sz val="10"/>
      <color theme="4" tint="-0.249977111117893"/>
      <name val="Arial"/>
      <family val="2"/>
    </font>
    <font>
      <b/>
      <sz val="10"/>
      <color theme="5" tint="-0.249977111117893"/>
      <name val="Arial"/>
      <family val="2"/>
    </font>
    <font>
      <sz val="10"/>
      <color theme="8" tint="-0.249977111117893"/>
      <name val="Arial"/>
      <family val="2"/>
    </font>
    <font>
      <b/>
      <sz val="10"/>
      <color theme="8" tint="-0.249977111117893"/>
      <name val="Arial"/>
      <family val="2"/>
    </font>
    <font>
      <i/>
      <sz val="10"/>
      <color theme="8" tint="-0.249977111117893"/>
      <name val="Arial"/>
      <family val="2"/>
    </font>
    <font>
      <b/>
      <sz val="10"/>
      <color theme="2" tint="-0.749992370372631"/>
      <name val="Arial"/>
      <family val="2"/>
    </font>
    <font>
      <b/>
      <sz val="10"/>
      <color theme="6" tint="-0.249977111117893"/>
      <name val="Arial"/>
      <family val="2"/>
    </font>
    <font>
      <b/>
      <sz val="10"/>
      <color theme="7" tint="-0.249977111117893"/>
      <name val="Arial"/>
      <family val="2"/>
    </font>
    <font>
      <b/>
      <sz val="10"/>
      <color theme="3" tint="-0.249977111117893"/>
      <name val="Arial"/>
      <family val="2"/>
    </font>
    <font>
      <sz val="10"/>
      <color theme="0"/>
      <name val="Arial"/>
      <family val="2"/>
    </font>
    <font>
      <b/>
      <sz val="10"/>
      <color theme="0"/>
      <name val="Arial"/>
      <family val="2"/>
    </font>
    <font>
      <b/>
      <sz val="9"/>
      <color rgb="FF323232"/>
      <name val="Arial"/>
      <family val="2"/>
    </font>
    <font>
      <sz val="9"/>
      <color theme="1"/>
      <name val="Arial"/>
      <family val="2"/>
    </font>
    <font>
      <b/>
      <sz val="10"/>
      <color theme="1" tint="0.499984740745262"/>
      <name val="Arial"/>
      <family val="2"/>
    </font>
    <font>
      <i/>
      <sz val="10"/>
      <color theme="1" tint="0.499984740745262"/>
      <name val="Arial"/>
      <family val="2"/>
    </font>
    <font>
      <b/>
      <sz val="10"/>
      <color theme="1"/>
      <name val="Arial"/>
      <family val="2"/>
    </font>
    <font>
      <sz val="9"/>
      <color indexed="81"/>
      <name val="Tahoma"/>
      <family val="2"/>
    </font>
    <font>
      <b/>
      <sz val="9"/>
      <color indexed="81"/>
      <name val="Tahoma"/>
      <family val="2"/>
    </font>
    <font>
      <sz val="11"/>
      <name val="Calibri"/>
      <family val="2"/>
    </font>
    <font>
      <sz val="9"/>
      <color theme="1"/>
      <name val="Calibri"/>
      <family val="2"/>
      <scheme val="minor"/>
    </font>
    <font>
      <b/>
      <sz val="11"/>
      <color rgb="FFFF0000"/>
      <name val="Calibri"/>
      <family val="2"/>
      <scheme val="minor"/>
    </font>
    <font>
      <b/>
      <sz val="11"/>
      <name val="Calibri"/>
      <family val="2"/>
      <scheme val="minor"/>
    </font>
    <font>
      <b/>
      <sz val="12"/>
      <color theme="3"/>
      <name val="Arial"/>
      <family val="2"/>
    </font>
    <font>
      <b/>
      <sz val="11"/>
      <color rgb="FF7030A0"/>
      <name val="Arial"/>
      <family val="2"/>
    </font>
    <font>
      <b/>
      <sz val="11"/>
      <name val="Arial"/>
      <family val="2"/>
    </font>
    <font>
      <u/>
      <sz val="10"/>
      <name val="Arial"/>
      <family val="2"/>
    </font>
    <font>
      <u/>
      <sz val="11"/>
      <color rgb="FFC00000"/>
      <name val="Arial"/>
      <family val="2"/>
    </font>
    <font>
      <sz val="10"/>
      <name val="Calibri"/>
      <family val="2"/>
    </font>
  </fonts>
  <fills count="8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E3327"/>
        <bgColor indexed="64"/>
      </patternFill>
    </fill>
    <fill>
      <patternFill patternType="solid">
        <fgColor rgb="FFF79751"/>
        <bgColor indexed="64"/>
      </patternFill>
    </fill>
    <fill>
      <patternFill patternType="solid">
        <fgColor rgb="FF386192"/>
        <bgColor indexed="64"/>
      </patternFill>
    </fill>
    <fill>
      <patternFill patternType="solid">
        <fgColor rgb="FF7E935B"/>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99"/>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F1F4F9"/>
        <bgColor indexed="64"/>
      </patternFill>
    </fill>
    <fill>
      <patternFill patternType="solid">
        <fgColor theme="2"/>
        <bgColor indexed="64"/>
      </patternFill>
    </fill>
    <fill>
      <patternFill patternType="solid">
        <fgColor rgb="FFFFC000"/>
        <bgColor indexed="64"/>
      </patternFill>
    </fill>
  </fills>
  <borders count="6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indexed="64"/>
      </right>
      <top/>
      <bottom/>
      <diagonal/>
    </border>
    <border>
      <left style="thin">
        <color auto="1"/>
      </left>
      <right style="thin">
        <color auto="1"/>
      </right>
      <top/>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right/>
      <top/>
      <bottom style="thick">
        <color theme="0"/>
      </bottom>
      <diagonal/>
    </border>
    <border>
      <left style="thick">
        <color theme="0"/>
      </left>
      <right style="thick">
        <color theme="0"/>
      </right>
      <top/>
      <bottom style="thick">
        <color theme="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theme="0"/>
      </left>
      <right/>
      <top/>
      <bottom style="thick">
        <color theme="0"/>
      </bottom>
      <diagonal/>
    </border>
    <border>
      <left style="thin">
        <color indexed="9"/>
      </left>
      <right/>
      <top/>
      <bottom style="thin">
        <color indexed="9"/>
      </bottom>
      <diagonal/>
    </border>
    <border>
      <left style="thick">
        <color theme="0"/>
      </left>
      <right style="thin">
        <color indexed="9"/>
      </right>
      <top/>
      <bottom style="thin">
        <color indexed="9"/>
      </bottom>
      <diagonal/>
    </border>
    <border>
      <left style="thick">
        <color indexed="9"/>
      </left>
      <right style="thin">
        <color indexed="9"/>
      </right>
      <top style="thick">
        <color theme="0"/>
      </top>
      <bottom style="thin">
        <color theme="0"/>
      </bottom>
      <diagonal/>
    </border>
    <border>
      <left style="thick">
        <color theme="0"/>
      </left>
      <right style="thin">
        <color indexed="9"/>
      </right>
      <top style="thick">
        <color theme="0"/>
      </top>
      <bottom style="thin">
        <color theme="0"/>
      </bottom>
      <diagonal/>
    </border>
    <border>
      <left style="thick">
        <color theme="0"/>
      </left>
      <right style="thin">
        <color indexed="9"/>
      </right>
      <top style="thin">
        <color theme="0"/>
      </top>
      <bottom style="thin">
        <color theme="0"/>
      </bottom>
      <diagonal/>
    </border>
    <border>
      <left style="thick">
        <color indexed="9"/>
      </left>
      <right style="thin">
        <color indexed="9"/>
      </right>
      <top style="thick">
        <color theme="0"/>
      </top>
      <bottom style="thin">
        <color indexed="9"/>
      </bottom>
      <diagonal/>
    </border>
    <border>
      <left style="thick">
        <color indexed="9"/>
      </left>
      <right style="thin">
        <color indexed="9"/>
      </right>
      <top style="thin">
        <color indexed="9"/>
      </top>
      <bottom style="thin">
        <color indexed="9"/>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theme="1"/>
      </right>
      <top style="medium">
        <color indexed="64"/>
      </top>
      <bottom/>
      <diagonal/>
    </border>
    <border>
      <left style="medium">
        <color indexed="64"/>
      </left>
      <right style="medium">
        <color theme="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medium">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8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7" fillId="40" borderId="0" applyNumberFormat="0" applyBorder="0" applyAlignment="0" applyProtection="0"/>
    <xf numFmtId="0" fontId="17" fillId="38"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1" borderId="0" applyNumberFormat="0" applyBorder="0" applyAlignment="0" applyProtection="0"/>
    <xf numFmtId="0" fontId="21" fillId="3" borderId="0" applyNumberFormat="0" applyBorder="0" applyAlignment="0" applyProtection="0"/>
    <xf numFmtId="0" fontId="11" fillId="46" borderId="4" applyNumberFormat="0" applyAlignment="0" applyProtection="0"/>
    <xf numFmtId="0" fontId="22" fillId="0" borderId="11" applyNumberFormat="0" applyFill="0" applyAlignment="0" applyProtection="0"/>
    <xf numFmtId="0" fontId="23" fillId="0" borderId="2"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xf numFmtId="0" fontId="20" fillId="8" borderId="8" applyNumberFormat="0" applyFont="0" applyAlignment="0" applyProtection="0"/>
    <xf numFmtId="0" fontId="10" fillId="46" borderId="5" applyNumberFormat="0" applyAlignment="0" applyProtection="0"/>
    <xf numFmtId="0" fontId="25" fillId="0" borderId="0" applyNumberFormat="0" applyFill="0" applyBorder="0" applyAlignment="0" applyProtection="0"/>
    <xf numFmtId="0" fontId="16" fillId="0" borderId="13" applyNumberFormat="0" applyFill="0" applyAlignment="0" applyProtection="0"/>
    <xf numFmtId="166" fontId="18" fillId="0" borderId="0" applyFont="0" applyFill="0" applyBorder="0" applyAlignment="0" applyProtection="0"/>
    <xf numFmtId="0" fontId="1" fillId="0" borderId="0"/>
    <xf numFmtId="0" fontId="1" fillId="8" borderId="8" applyNumberFormat="0" applyFont="0" applyAlignment="0" applyProtection="0"/>
    <xf numFmtId="9" fontId="1" fillId="0" borderId="0" applyFont="0" applyFill="0" applyBorder="0" applyAlignment="0" applyProtection="0"/>
    <xf numFmtId="166" fontId="1" fillId="0" borderId="0" applyFont="0" applyFill="0" applyBorder="0" applyAlignment="0" applyProtection="0"/>
    <xf numFmtId="0" fontId="1" fillId="8" borderId="8" applyNumberFormat="0" applyFont="0" applyAlignment="0" applyProtection="0"/>
    <xf numFmtId="0" fontId="18" fillId="0" borderId="0"/>
    <xf numFmtId="164" fontId="18" fillId="0" borderId="0" applyFont="0" applyFill="0" applyBorder="0" applyAlignment="0" applyProtection="0"/>
    <xf numFmtId="0" fontId="18" fillId="0" borderId="0"/>
    <xf numFmtId="0" fontId="27" fillId="0" borderId="0">
      <alignment vertical="top"/>
    </xf>
    <xf numFmtId="0" fontId="27" fillId="0" borderId="0">
      <alignment vertical="top"/>
    </xf>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8" fillId="52" borderId="0" applyNumberFormat="0" applyBorder="0" applyAlignment="0" applyProtection="0"/>
    <xf numFmtId="0" fontId="20" fillId="52" borderId="0" applyNumberFormat="0" applyBorder="0" applyAlignment="0" applyProtection="0"/>
    <xf numFmtId="0" fontId="28" fillId="53" borderId="0" applyNumberFormat="0" applyBorder="0" applyAlignment="0" applyProtection="0"/>
    <xf numFmtId="0" fontId="20" fillId="5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20" fillId="37" borderId="0" applyNumberFormat="0" applyBorder="0" applyAlignment="0" applyProtection="0"/>
    <xf numFmtId="0" fontId="28" fillId="54"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8"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7"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9" fillId="40" borderId="0" applyNumberFormat="0" applyBorder="0" applyAlignment="0" applyProtection="0"/>
    <xf numFmtId="0" fontId="30" fillId="54"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0"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30" fillId="56" borderId="0" applyNumberFormat="0" applyBorder="0" applyAlignment="0" applyProtection="0"/>
    <xf numFmtId="0" fontId="29" fillId="56" borderId="0" applyNumberFormat="0" applyBorder="0" applyAlignment="0" applyProtection="0"/>
    <xf numFmtId="0" fontId="18" fillId="0" borderId="0" applyNumberFormat="0" applyFill="0" applyBorder="0" applyAlignment="0" applyProtection="0"/>
    <xf numFmtId="0" fontId="31" fillId="46" borderId="21" applyNumberFormat="0" applyAlignment="0" applyProtection="0"/>
    <xf numFmtId="0" fontId="32" fillId="57" borderId="22"/>
    <xf numFmtId="0" fontId="33" fillId="58" borderId="23">
      <alignment horizontal="right" vertical="top" wrapText="1"/>
    </xf>
    <xf numFmtId="0" fontId="34" fillId="46" borderId="21" applyNumberFormat="0" applyAlignment="0" applyProtection="0"/>
    <xf numFmtId="0" fontId="32" fillId="0" borderId="20"/>
    <xf numFmtId="0" fontId="35" fillId="0" borderId="24" applyNumberFormat="0" applyFill="0" applyAlignment="0" applyProtection="0"/>
    <xf numFmtId="0" fontId="36" fillId="59" borderId="25" applyNumberFormat="0" applyAlignment="0" applyProtection="0"/>
    <xf numFmtId="0" fontId="37" fillId="59" borderId="25" applyNumberFormat="0" applyAlignment="0" applyProtection="0"/>
    <xf numFmtId="0" fontId="38" fillId="50" borderId="0">
      <alignment horizontal="center"/>
    </xf>
    <xf numFmtId="0" fontId="39" fillId="50" borderId="0">
      <alignment horizontal="center" vertical="center"/>
    </xf>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56" borderId="0" applyNumberFormat="0" applyBorder="0" applyAlignment="0" applyProtection="0"/>
    <xf numFmtId="0" fontId="18" fillId="60" borderId="0">
      <alignment horizontal="center" wrapText="1"/>
    </xf>
    <xf numFmtId="0" fontId="40" fillId="50" borderId="0">
      <alignment horizontal="center"/>
    </xf>
    <xf numFmtId="171" fontId="28" fillId="0" borderId="0" applyFont="0" applyFill="0" applyBorder="0" applyAlignment="0" applyProtection="0"/>
    <xf numFmtId="164" fontId="18" fillId="0" borderId="0" applyFont="0" applyFill="0" applyBorder="0" applyAlignment="0" applyProtection="0"/>
    <xf numFmtId="164" fontId="20" fillId="0" borderId="0" applyFont="0" applyFill="0" applyBorder="0" applyAlignment="0" applyProtection="0"/>
    <xf numFmtId="3" fontId="18" fillId="0" borderId="0" applyFont="0" applyFill="0" applyBorder="0" applyAlignment="0" applyProtection="0"/>
    <xf numFmtId="0" fontId="37" fillId="59" borderId="25" applyNumberFormat="0" applyAlignment="0" applyProtection="0"/>
    <xf numFmtId="172" fontId="18" fillId="0" borderId="0" applyFont="0" applyFill="0" applyBorder="0" applyAlignment="0" applyProtection="0"/>
    <xf numFmtId="0" fontId="41" fillId="51" borderId="22" applyBorder="0">
      <protection locked="0"/>
    </xf>
    <xf numFmtId="0" fontId="18" fillId="0" borderId="0" applyFont="0" applyFill="0" applyBorder="0" applyAlignment="0" applyProtection="0"/>
    <xf numFmtId="173" fontId="18" fillId="0" borderId="0" applyFont="0" applyFill="0" applyBorder="0" applyAlignment="0" applyProtection="0"/>
    <xf numFmtId="174" fontId="18" fillId="0" borderId="0" applyFont="0" applyFill="0" applyBorder="0" applyAlignment="0" applyProtection="0"/>
    <xf numFmtId="0" fontId="42" fillId="51" borderId="22">
      <protection locked="0"/>
    </xf>
    <xf numFmtId="0" fontId="18" fillId="51" borderId="20"/>
    <xf numFmtId="0" fontId="18" fillId="50" borderId="0"/>
    <xf numFmtId="175" fontId="18" fillId="0" borderId="0" applyFont="0" applyFill="0" applyBorder="0" applyAlignment="0" applyProtection="0"/>
    <xf numFmtId="0" fontId="43" fillId="0" borderId="0" applyNumberFormat="0" applyFill="0" applyBorder="0" applyAlignment="0" applyProtection="0"/>
    <xf numFmtId="2" fontId="18" fillId="0" borderId="0" applyFont="0" applyFill="0" applyBorder="0" applyAlignment="0" applyProtection="0"/>
    <xf numFmtId="0" fontId="44" fillId="50" borderId="20">
      <alignment horizontal="left"/>
    </xf>
    <xf numFmtId="0" fontId="27" fillId="50" borderId="0">
      <alignment horizontal="left"/>
    </xf>
    <xf numFmtId="0" fontId="45" fillId="0" borderId="24" applyNumberFormat="0" applyFill="0" applyAlignment="0" applyProtection="0"/>
    <xf numFmtId="0" fontId="46" fillId="35" borderId="0" applyNumberFormat="0" applyBorder="0" applyAlignment="0" applyProtection="0"/>
    <xf numFmtId="0" fontId="46" fillId="35" borderId="0" applyNumberFormat="0" applyBorder="0" applyAlignment="0" applyProtection="0"/>
    <xf numFmtId="0" fontId="33" fillId="61" borderId="0">
      <alignment horizontal="right" vertical="top" wrapText="1"/>
    </xf>
    <xf numFmtId="0" fontId="47" fillId="0" borderId="0" applyNumberFormat="0" applyFill="0" applyBorder="0" applyAlignment="0" applyProtection="0">
      <alignment vertical="top"/>
      <protection locked="0"/>
    </xf>
    <xf numFmtId="0" fontId="48" fillId="53" borderId="21" applyNumberFormat="0" applyAlignment="0" applyProtection="0"/>
    <xf numFmtId="0" fontId="48" fillId="53" borderId="21" applyNumberFormat="0" applyAlignment="0" applyProtection="0"/>
    <xf numFmtId="0" fontId="49" fillId="60" borderId="0">
      <alignment horizontal="center"/>
    </xf>
    <xf numFmtId="0" fontId="18" fillId="50" borderId="20">
      <alignment horizontal="centerContinuous" wrapText="1"/>
    </xf>
    <xf numFmtId="0" fontId="50" fillId="62" borderId="0">
      <alignment horizontal="center" wrapText="1"/>
    </xf>
    <xf numFmtId="171" fontId="28" fillId="0" borderId="0" applyFont="0" applyFill="0" applyBorder="0" applyAlignment="0" applyProtection="0"/>
    <xf numFmtId="0" fontId="51" fillId="0" borderId="11" applyNumberFormat="0" applyFill="0" applyAlignment="0" applyProtection="0"/>
    <xf numFmtId="0" fontId="52" fillId="0" borderId="26" applyNumberFormat="0" applyFill="0" applyAlignment="0" applyProtection="0"/>
    <xf numFmtId="0" fontId="53" fillId="0" borderId="12" applyNumberFormat="0" applyFill="0" applyAlignment="0" applyProtection="0"/>
    <xf numFmtId="0" fontId="53" fillId="0" borderId="0" applyNumberFormat="0" applyFill="0" applyBorder="0" applyAlignment="0" applyProtection="0"/>
    <xf numFmtId="0" fontId="32" fillId="50" borderId="27">
      <alignment wrapText="1"/>
    </xf>
    <xf numFmtId="0" fontId="32" fillId="50" borderId="15"/>
    <xf numFmtId="0" fontId="32" fillId="50" borderId="28"/>
    <xf numFmtId="0" fontId="32" fillId="50" borderId="29">
      <alignment horizontal="center" wrapText="1"/>
    </xf>
    <xf numFmtId="0" fontId="45" fillId="0" borderId="24" applyNumberFormat="0" applyFill="0" applyAlignment="0" applyProtection="0"/>
    <xf numFmtId="0" fontId="18" fillId="0" borderId="0" applyFont="0" applyFill="0" applyBorder="0" applyAlignment="0" applyProtection="0"/>
    <xf numFmtId="165" fontId="18" fillId="0" borderId="0" applyFont="0" applyFill="0" applyBorder="0" applyAlignment="0" applyProtection="0"/>
    <xf numFmtId="166" fontId="18" fillId="0" borderId="0" applyFont="0" applyFill="0" applyBorder="0" applyAlignment="0" applyProtection="0"/>
    <xf numFmtId="176" fontId="18" fillId="0" borderId="0" applyFont="0" applyFill="0" applyBorder="0" applyAlignment="0" applyProtection="0"/>
    <xf numFmtId="177" fontId="18" fillId="0" borderId="0" applyFont="0" applyFill="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5" fillId="63" borderId="0" applyNumberFormat="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8" fillId="0" borderId="0"/>
    <xf numFmtId="0" fontId="20" fillId="0" borderId="0"/>
    <xf numFmtId="0" fontId="28" fillId="0" borderId="0"/>
    <xf numFmtId="0" fontId="28" fillId="0" borderId="0"/>
    <xf numFmtId="0" fontId="18" fillId="0" borderId="0"/>
    <xf numFmtId="0" fontId="28" fillId="0" borderId="0"/>
    <xf numFmtId="0" fontId="20" fillId="0" borderId="0"/>
    <xf numFmtId="0" fontId="28" fillId="0" borderId="0"/>
    <xf numFmtId="0" fontId="18" fillId="0" borderId="0" applyNumberFormat="0" applyFill="0" applyBorder="0" applyAlignment="0" applyProtection="0"/>
    <xf numFmtId="0" fontId="20" fillId="0" borderId="0"/>
    <xf numFmtId="0" fontId="18" fillId="0" borderId="0"/>
    <xf numFmtId="0" fontId="18" fillId="0" borderId="0"/>
    <xf numFmtId="0" fontId="18" fillId="0" borderId="0"/>
    <xf numFmtId="0" fontId="18" fillId="0" borderId="0"/>
    <xf numFmtId="0" fontId="27" fillId="0" borderId="0"/>
    <xf numFmtId="0" fontId="20" fillId="64" borderId="30" applyNumberFormat="0" applyFont="0" applyAlignment="0" applyProtection="0"/>
    <xf numFmtId="0" fontId="20" fillId="64" borderId="30" applyNumberFormat="0" applyFont="0" applyAlignment="0" applyProtection="0"/>
    <xf numFmtId="0" fontId="28" fillId="64" borderId="30" applyNumberFormat="0" applyFont="0" applyAlignment="0" applyProtection="0"/>
    <xf numFmtId="0" fontId="56" fillId="34" borderId="0" applyNumberFormat="0" applyBorder="0" applyAlignment="0" applyProtection="0"/>
    <xf numFmtId="9" fontId="18" fillId="0" borderId="0" applyFont="0" applyFill="0" applyBorder="0" applyAlignment="0" applyProtection="0"/>
    <xf numFmtId="9" fontId="18" fillId="0" borderId="0" applyNumberFormat="0" applyFont="0" applyFill="0" applyBorder="0" applyAlignment="0" applyProtection="0"/>
    <xf numFmtId="0" fontId="32" fillId="50" borderId="20"/>
    <xf numFmtId="0" fontId="39" fillId="50" borderId="0">
      <alignment horizontal="right"/>
    </xf>
    <xf numFmtId="0" fontId="57" fillId="62" borderId="0">
      <alignment horizontal="center"/>
    </xf>
    <xf numFmtId="0" fontId="58" fillId="61" borderId="20">
      <alignment horizontal="left" vertical="top" wrapText="1"/>
    </xf>
    <xf numFmtId="0" fontId="59" fillId="61" borderId="31">
      <alignment horizontal="left" vertical="top" wrapText="1"/>
    </xf>
    <xf numFmtId="0" fontId="58" fillId="61" borderId="32">
      <alignment horizontal="left" vertical="top" wrapText="1"/>
    </xf>
    <xf numFmtId="0" fontId="58" fillId="61" borderId="31">
      <alignment horizontal="left" vertical="top"/>
    </xf>
    <xf numFmtId="0" fontId="18" fillId="65" borderId="0" applyNumberFormat="0" applyFont="0" applyBorder="0" applyProtection="0">
      <alignment horizontal="left" vertical="center"/>
    </xf>
    <xf numFmtId="0" fontId="18" fillId="0" borderId="33" applyNumberFormat="0" applyFill="0" applyProtection="0">
      <alignment horizontal="left" vertical="center" wrapText="1" indent="1"/>
    </xf>
    <xf numFmtId="178" fontId="18" fillId="0" borderId="33"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178" fontId="18" fillId="0" borderId="0" applyFill="0" applyBorder="0" applyProtection="0">
      <alignment horizontal="right" vertical="center" wrapText="1"/>
    </xf>
    <xf numFmtId="179" fontId="18" fillId="0" borderId="0" applyFill="0" applyBorder="0" applyProtection="0">
      <alignment horizontal="right" vertical="center" wrapText="1"/>
    </xf>
    <xf numFmtId="0" fontId="18" fillId="0" borderId="34" applyNumberFormat="0" applyFill="0" applyProtection="0">
      <alignment horizontal="left" vertical="center" wrapText="1"/>
    </xf>
    <xf numFmtId="0" fontId="18" fillId="0" borderId="34" applyNumberFormat="0" applyFill="0" applyProtection="0">
      <alignment horizontal="left" vertical="center" wrapText="1" indent="1"/>
    </xf>
    <xf numFmtId="178" fontId="18" fillId="0" borderId="34"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60" fillId="0" borderId="0" applyNumberFormat="0" applyFill="0" applyBorder="0" applyProtection="0">
      <alignment horizontal="left" vertical="center" wrapText="1"/>
    </xf>
    <xf numFmtId="0" fontId="60" fillId="0" borderId="0" applyNumberFormat="0" applyFill="0" applyBorder="0" applyProtection="0">
      <alignment horizontal="left" vertical="center" wrapText="1"/>
    </xf>
    <xf numFmtId="0" fontId="61" fillId="0" borderId="0" applyNumberFormat="0" applyFill="0" applyBorder="0" applyProtection="0">
      <alignment vertical="center" wrapText="1"/>
    </xf>
    <xf numFmtId="0" fontId="18" fillId="0" borderId="35" applyNumberFormat="0" applyFont="0" applyFill="0" applyProtection="0">
      <alignment horizontal="center" vertical="center" wrapText="1"/>
    </xf>
    <xf numFmtId="0" fontId="60" fillId="0" borderId="35" applyNumberFormat="0" applyFill="0" applyProtection="0">
      <alignment horizontal="center" vertical="center" wrapText="1"/>
    </xf>
    <xf numFmtId="0" fontId="60" fillId="0" borderId="35" applyNumberFormat="0" applyFill="0" applyProtection="0">
      <alignment horizontal="center" vertical="center" wrapText="1"/>
    </xf>
    <xf numFmtId="0" fontId="18" fillId="0" borderId="33" applyNumberFormat="0" applyFill="0" applyProtection="0">
      <alignment horizontal="left" vertical="center" wrapText="1"/>
    </xf>
    <xf numFmtId="0" fontId="28" fillId="0" borderId="0"/>
    <xf numFmtId="0" fontId="62" fillId="0" borderId="0"/>
    <xf numFmtId="0" fontId="18" fillId="0" borderId="0"/>
    <xf numFmtId="0" fontId="18" fillId="0" borderId="0">
      <alignment horizontal="left" wrapText="1"/>
    </xf>
    <xf numFmtId="0" fontId="18" fillId="0" borderId="0">
      <alignment vertical="top"/>
    </xf>
    <xf numFmtId="0" fontId="63" fillId="0" borderId="36"/>
    <xf numFmtId="0" fontId="64" fillId="0" borderId="0"/>
    <xf numFmtId="0" fontId="65" fillId="0" borderId="0">
      <alignment horizontal="left" vertical="top"/>
    </xf>
    <xf numFmtId="0" fontId="38" fillId="50" borderId="0">
      <alignment horizontal="center"/>
    </xf>
    <xf numFmtId="0" fontId="66" fillId="0" borderId="0" applyNumberFormat="0" applyFill="0" applyBorder="0" applyAlignment="0" applyProtection="0"/>
    <xf numFmtId="0" fontId="67" fillId="0" borderId="0" applyNumberFormat="0" applyFill="0" applyBorder="0" applyAlignment="0" applyProtection="0"/>
    <xf numFmtId="0" fontId="68" fillId="0" borderId="0">
      <alignment vertical="top"/>
    </xf>
    <xf numFmtId="0" fontId="69" fillId="50" borderId="0"/>
    <xf numFmtId="0" fontId="70" fillId="0" borderId="0" applyNumberFormat="0" applyFill="0" applyBorder="0" applyAlignment="0" applyProtection="0"/>
    <xf numFmtId="0" fontId="71" fillId="0" borderId="11" applyNumberFormat="0" applyFill="0" applyAlignment="0" applyProtection="0"/>
    <xf numFmtId="0" fontId="72" fillId="0" borderId="26" applyNumberFormat="0" applyFill="0" applyAlignment="0" applyProtection="0"/>
    <xf numFmtId="0" fontId="73" fillId="0" borderId="12" applyNumberFormat="0" applyFill="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4" fillId="0" borderId="13" applyNumberFormat="0" applyFill="0" applyAlignment="0" applyProtection="0"/>
    <xf numFmtId="0" fontId="75" fillId="0" borderId="13" applyNumberFormat="0" applyFill="0" applyAlignment="0" applyProtection="0"/>
    <xf numFmtId="0" fontId="76" fillId="46" borderId="37" applyNumberFormat="0" applyAlignment="0" applyProtection="0"/>
    <xf numFmtId="0" fontId="77" fillId="34" borderId="0" applyNumberFormat="0" applyBorder="0" applyAlignment="0" applyProtection="0"/>
    <xf numFmtId="0" fontId="78" fillId="35" borderId="0" applyNumberFormat="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180" fontId="18" fillId="0" borderId="0" applyFont="0" applyFill="0" applyBorder="0" applyAlignment="0" applyProtection="0"/>
    <xf numFmtId="181" fontId="18" fillId="0" borderId="0" applyFon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alignment vertical="top"/>
      <protection locked="0"/>
    </xf>
    <xf numFmtId="0" fontId="84" fillId="0" borderId="0" applyNumberFormat="0" applyFill="0" applyBorder="0" applyAlignment="0" applyProtection="0"/>
    <xf numFmtId="167" fontId="27" fillId="49" borderId="45">
      <alignment horizontal="center" vertical="center"/>
    </xf>
  </cellStyleXfs>
  <cellXfs count="279">
    <xf numFmtId="0" fontId="0" fillId="0" borderId="0" xfId="0"/>
    <xf numFmtId="0" fontId="0" fillId="48" borderId="0" xfId="0" applyFill="1" applyBorder="1"/>
    <xf numFmtId="0" fontId="4" fillId="48" borderId="0" xfId="3" applyFill="1" applyBorder="1"/>
    <xf numFmtId="0" fontId="0" fillId="48" borderId="0" xfId="0" applyFill="1"/>
    <xf numFmtId="0" fontId="0" fillId="0" borderId="0" xfId="0"/>
    <xf numFmtId="0" fontId="0" fillId="48" borderId="0" xfId="0" applyFill="1" applyBorder="1" applyAlignment="1">
      <alignment wrapText="1"/>
    </xf>
    <xf numFmtId="0" fontId="17" fillId="48" borderId="0" xfId="0" applyFont="1" applyFill="1" applyBorder="1" applyAlignment="1">
      <alignment horizontal="right" wrapText="1"/>
    </xf>
    <xf numFmtId="0" fontId="13" fillId="48" borderId="0" xfId="20" applyFont="1" applyFill="1" applyBorder="1"/>
    <xf numFmtId="0" fontId="19" fillId="48" borderId="0" xfId="18" applyFont="1" applyFill="1" applyBorder="1"/>
    <xf numFmtId="0" fontId="1" fillId="48" borderId="0" xfId="19" applyFill="1" applyBorder="1"/>
    <xf numFmtId="0" fontId="82" fillId="48" borderId="0" xfId="34" applyFont="1" applyFill="1" applyBorder="1" applyAlignment="1">
      <alignment horizontal="center" vertical="center"/>
    </xf>
    <xf numFmtId="0" fontId="13" fillId="48" borderId="0" xfId="17" applyFont="1" applyFill="1" applyBorder="1"/>
    <xf numFmtId="0" fontId="0" fillId="48" borderId="0" xfId="0" applyFill="1" applyAlignment="1">
      <alignment textRotation="90"/>
    </xf>
    <xf numFmtId="0" fontId="0" fillId="48" borderId="0" xfId="0" applyFill="1" applyBorder="1" applyAlignment="1">
      <alignment horizontal="center"/>
    </xf>
    <xf numFmtId="0" fontId="13" fillId="48" borderId="0" xfId="32" applyFont="1" applyFill="1" applyBorder="1"/>
    <xf numFmtId="0" fontId="0" fillId="48" borderId="0" xfId="0" applyFill="1" applyAlignment="1">
      <alignment horizontal="center" textRotation="90" wrapText="1"/>
    </xf>
    <xf numFmtId="0" fontId="81" fillId="48" borderId="0" xfId="0" applyFont="1" applyFill="1" applyBorder="1" applyAlignment="1">
      <alignment horizontal="left" wrapText="1"/>
    </xf>
    <xf numFmtId="0" fontId="26" fillId="48" borderId="0" xfId="0" applyFont="1" applyFill="1"/>
    <xf numFmtId="0" fontId="83" fillId="48" borderId="0" xfId="0" applyFont="1" applyFill="1"/>
    <xf numFmtId="0" fontId="85" fillId="48" borderId="0" xfId="0" applyFont="1" applyFill="1"/>
    <xf numFmtId="0" fontId="0" fillId="0" borderId="0" xfId="71" applyFont="1" applyFill="1"/>
    <xf numFmtId="0" fontId="95" fillId="47" borderId="0" xfId="0" applyFont="1" applyFill="1" applyBorder="1" applyAlignment="1">
      <alignment horizontal="right" wrapText="1"/>
    </xf>
    <xf numFmtId="0" fontId="98" fillId="48" borderId="0" xfId="0" applyFont="1" applyFill="1" applyBorder="1" applyAlignment="1">
      <alignment vertical="center" wrapText="1"/>
    </xf>
    <xf numFmtId="0" fontId="49" fillId="48" borderId="0" xfId="0" applyFont="1" applyFill="1" applyBorder="1" applyAlignment="1">
      <alignment horizontal="center" vertical="center" wrapText="1"/>
    </xf>
    <xf numFmtId="0" fontId="99" fillId="0" borderId="0" xfId="0" applyFont="1"/>
    <xf numFmtId="0" fontId="94" fillId="47" borderId="28" xfId="0" applyFont="1" applyFill="1" applyBorder="1" applyAlignment="1">
      <alignment vertical="center" wrapText="1"/>
    </xf>
    <xf numFmtId="0" fontId="101" fillId="48" borderId="19" xfId="3" applyFont="1" applyFill="1" applyBorder="1" applyAlignment="1">
      <alignment horizontal="center" textRotation="90" wrapText="1"/>
    </xf>
    <xf numFmtId="0" fontId="102" fillId="48" borderId="19" xfId="3" applyFont="1" applyFill="1" applyBorder="1" applyAlignment="1">
      <alignment horizontal="center" textRotation="90" wrapText="1"/>
    </xf>
    <xf numFmtId="0" fontId="103" fillId="48" borderId="42" xfId="2" applyFont="1" applyFill="1" applyBorder="1" applyAlignment="1">
      <alignment horizontal="center" textRotation="90" wrapText="1"/>
    </xf>
    <xf numFmtId="0" fontId="104" fillId="48" borderId="19" xfId="4" applyFont="1" applyFill="1" applyBorder="1" applyAlignment="1">
      <alignment horizontal="center" textRotation="90" wrapText="1"/>
    </xf>
    <xf numFmtId="0" fontId="105" fillId="48" borderId="19" xfId="3" applyFont="1" applyFill="1" applyBorder="1" applyAlignment="1">
      <alignment horizontal="center" textRotation="90" wrapText="1"/>
    </xf>
    <xf numFmtId="0" fontId="106" fillId="48" borderId="19" xfId="4" applyFont="1" applyFill="1" applyBorder="1" applyAlignment="1">
      <alignment horizontal="center" textRotation="90" wrapText="1"/>
    </xf>
    <xf numFmtId="0" fontId="104" fillId="48" borderId="19" xfId="3" applyFont="1" applyFill="1" applyBorder="1" applyAlignment="1">
      <alignment horizontal="center" textRotation="90" wrapText="1"/>
    </xf>
    <xf numFmtId="0" fontId="107" fillId="48" borderId="19" xfId="2" applyFont="1" applyFill="1" applyBorder="1" applyAlignment="1">
      <alignment horizontal="center" textRotation="90" wrapText="1"/>
    </xf>
    <xf numFmtId="0" fontId="91" fillId="48" borderId="19" xfId="4" applyFont="1" applyFill="1" applyBorder="1" applyAlignment="1">
      <alignment horizontal="center" textRotation="90" wrapText="1"/>
    </xf>
    <xf numFmtId="0" fontId="108" fillId="48" borderId="19" xfId="3" applyFont="1" applyFill="1" applyBorder="1" applyAlignment="1">
      <alignment horizontal="center" textRotation="90" wrapText="1"/>
    </xf>
    <xf numFmtId="0" fontId="109" fillId="48" borderId="19" xfId="2" applyFont="1" applyFill="1" applyBorder="1" applyAlignment="1">
      <alignment horizontal="center" textRotation="90" wrapText="1"/>
    </xf>
    <xf numFmtId="0" fontId="110" fillId="48" borderId="19" xfId="2" applyFont="1" applyFill="1" applyBorder="1" applyAlignment="1">
      <alignment horizontal="center" textRotation="90" wrapText="1"/>
    </xf>
    <xf numFmtId="167" fontId="27" fillId="49" borderId="17" xfId="0" applyNumberFormat="1" applyFont="1" applyFill="1" applyBorder="1" applyAlignment="1">
      <alignment horizontal="center" vertical="center"/>
    </xf>
    <xf numFmtId="167" fontId="27" fillId="49" borderId="43" xfId="0" applyNumberFormat="1" applyFont="1" applyFill="1" applyBorder="1" applyAlignment="1">
      <alignment horizontal="center" vertical="center"/>
    </xf>
    <xf numFmtId="0" fontId="100" fillId="48" borderId="18" xfId="3" applyFont="1" applyFill="1" applyBorder="1"/>
    <xf numFmtId="0" fontId="113" fillId="48" borderId="0" xfId="3" applyFont="1" applyFill="1" applyBorder="1"/>
    <xf numFmtId="0" fontId="113" fillId="48" borderId="0" xfId="3" applyFont="1" applyFill="1" applyBorder="1" applyAlignment="1"/>
    <xf numFmtId="0" fontId="94" fillId="47" borderId="0" xfId="0" applyFont="1" applyFill="1" applyBorder="1" applyAlignment="1">
      <alignment horizontal="center" wrapText="1"/>
    </xf>
    <xf numFmtId="0" fontId="87" fillId="48" borderId="0" xfId="0" applyFont="1" applyFill="1" applyAlignment="1">
      <alignment horizontal="center"/>
    </xf>
    <xf numFmtId="0" fontId="87" fillId="11" borderId="38" xfId="19" applyFont="1" applyBorder="1" applyAlignment="1">
      <alignment horizontal="center" textRotation="90" wrapText="1"/>
    </xf>
    <xf numFmtId="0" fontId="87" fillId="11" borderId="39" xfId="19" applyFont="1" applyBorder="1" applyAlignment="1">
      <alignment horizontal="center" textRotation="90" wrapText="1"/>
    </xf>
    <xf numFmtId="0" fontId="87" fillId="10" borderId="38" xfId="18" applyFont="1" applyBorder="1" applyAlignment="1">
      <alignment horizontal="center" textRotation="90" wrapText="1"/>
    </xf>
    <xf numFmtId="0" fontId="87" fillId="10" borderId="39" xfId="18" applyFont="1" applyBorder="1" applyAlignment="1">
      <alignment horizontal="center" textRotation="90" wrapText="1"/>
    </xf>
    <xf numFmtId="0" fontId="112" fillId="12" borderId="39" xfId="20" applyFont="1" applyBorder="1" applyAlignment="1">
      <alignment horizontal="center" textRotation="90" wrapText="1"/>
    </xf>
    <xf numFmtId="0" fontId="112" fillId="9" borderId="39" xfId="17" applyFont="1" applyBorder="1" applyAlignment="1">
      <alignment horizontal="center" textRotation="90" wrapText="1"/>
    </xf>
    <xf numFmtId="167" fontId="87" fillId="11" borderId="10" xfId="19" applyNumberFormat="1" applyFont="1" applyBorder="1" applyAlignment="1">
      <alignment horizontal="center" vertical="center"/>
    </xf>
    <xf numFmtId="10" fontId="87" fillId="10" borderId="14" xfId="18" applyNumberFormat="1" applyFont="1" applyBorder="1" applyAlignment="1">
      <alignment horizontal="center" vertical="center"/>
    </xf>
    <xf numFmtId="167" fontId="111" fillId="12" borderId="0" xfId="20" applyNumberFormat="1" applyFont="1" applyBorder="1" applyAlignment="1">
      <alignment horizontal="center" vertical="center"/>
    </xf>
    <xf numFmtId="167" fontId="112" fillId="9" borderId="10" xfId="17" applyNumberFormat="1" applyFont="1" applyBorder="1" applyAlignment="1">
      <alignment horizontal="center"/>
    </xf>
    <xf numFmtId="0" fontId="90" fillId="47" borderId="0" xfId="34" applyFont="1" applyFill="1" applyBorder="1" applyAlignment="1">
      <alignment horizontal="center" vertical="center"/>
    </xf>
    <xf numFmtId="0" fontId="90" fillId="47" borderId="0" xfId="34" applyFont="1" applyFill="1" applyBorder="1" applyAlignment="1">
      <alignment horizontal="center" vertical="center" wrapText="1"/>
    </xf>
    <xf numFmtId="169" fontId="90" fillId="47" borderId="0" xfId="74" applyNumberFormat="1" applyFont="1" applyFill="1" applyBorder="1" applyAlignment="1">
      <alignment horizontal="center" vertical="center" wrapText="1"/>
    </xf>
    <xf numFmtId="0" fontId="90" fillId="47" borderId="0" xfId="34" applyFont="1" applyFill="1" applyBorder="1" applyAlignment="1">
      <alignment horizontal="center" vertical="center" textRotation="90" wrapText="1"/>
    </xf>
    <xf numFmtId="10" fontId="90" fillId="47" borderId="0" xfId="73" applyNumberFormat="1" applyFont="1" applyFill="1" applyBorder="1" applyAlignment="1">
      <alignment horizontal="center" vertical="center" wrapText="1"/>
    </xf>
    <xf numFmtId="9" fontId="90" fillId="47" borderId="0" xfId="73" applyFont="1" applyFill="1" applyBorder="1" applyAlignment="1">
      <alignment horizontal="center" vertical="center" wrapText="1"/>
    </xf>
    <xf numFmtId="2" fontId="90" fillId="47" borderId="0" xfId="73" applyNumberFormat="1" applyFont="1" applyFill="1" applyBorder="1" applyAlignment="1">
      <alignment horizontal="center" vertical="center" wrapText="1"/>
    </xf>
    <xf numFmtId="0" fontId="87" fillId="27" borderId="39" xfId="35" applyFont="1" applyBorder="1" applyAlignment="1">
      <alignment horizontal="center" textRotation="90" wrapText="1"/>
    </xf>
    <xf numFmtId="0" fontId="111" fillId="28" borderId="38" xfId="36" applyFont="1" applyBorder="1" applyAlignment="1">
      <alignment horizontal="center" textRotation="90" wrapText="1"/>
    </xf>
    <xf numFmtId="0" fontId="87" fillId="26" borderId="39" xfId="34" applyFont="1" applyBorder="1" applyAlignment="1">
      <alignment horizontal="center" textRotation="90" wrapText="1"/>
    </xf>
    <xf numFmtId="0" fontId="111" fillId="25" borderId="38" xfId="33" applyFont="1" applyBorder="1" applyAlignment="1">
      <alignment horizontal="center" textRotation="90" wrapText="1"/>
    </xf>
    <xf numFmtId="0" fontId="112" fillId="29" borderId="40" xfId="37" applyFont="1" applyBorder="1" applyAlignment="1">
      <alignment horizontal="center" textRotation="90" wrapText="1"/>
    </xf>
    <xf numFmtId="167" fontId="87" fillId="27" borderId="10" xfId="35" applyNumberFormat="1" applyFont="1" applyBorder="1" applyAlignment="1">
      <alignment horizontal="center" vertical="center"/>
    </xf>
    <xf numFmtId="167" fontId="111" fillId="28" borderId="14" xfId="36" applyNumberFormat="1" applyFont="1" applyBorder="1" applyAlignment="1">
      <alignment horizontal="center" vertical="center"/>
    </xf>
    <xf numFmtId="167" fontId="111" fillId="29" borderId="14" xfId="37" applyNumberFormat="1" applyFont="1" applyBorder="1" applyAlignment="1">
      <alignment horizontal="center" vertical="center"/>
    </xf>
    <xf numFmtId="10" fontId="87" fillId="26" borderId="10" xfId="34" applyNumberFormat="1" applyFont="1" applyBorder="1" applyAlignment="1">
      <alignment horizontal="right" vertical="center"/>
    </xf>
    <xf numFmtId="167" fontId="111" fillId="25" borderId="14" xfId="33" applyNumberFormat="1" applyFont="1" applyBorder="1" applyAlignment="1">
      <alignment horizontal="center" vertical="center"/>
    </xf>
    <xf numFmtId="170" fontId="87" fillId="26" borderId="10" xfId="73" applyNumberFormat="1" applyFont="1" applyFill="1" applyBorder="1" applyAlignment="1">
      <alignment horizontal="right" vertical="center"/>
    </xf>
    <xf numFmtId="167" fontId="87" fillId="26" borderId="10" xfId="34" applyNumberFormat="1" applyFont="1" applyBorder="1" applyAlignment="1">
      <alignment horizontal="center" vertical="center"/>
    </xf>
    <xf numFmtId="167" fontId="111" fillId="25" borderId="0" xfId="33" applyNumberFormat="1" applyFont="1" applyBorder="1" applyAlignment="1">
      <alignment horizontal="center" vertical="center"/>
    </xf>
    <xf numFmtId="167" fontId="112" fillId="29" borderId="0" xfId="37" applyNumberFormat="1" applyFont="1" applyBorder="1" applyAlignment="1">
      <alignment horizontal="center" vertical="center"/>
    </xf>
    <xf numFmtId="0" fontId="90" fillId="47" borderId="0" xfId="0" applyFont="1" applyFill="1"/>
    <xf numFmtId="0" fontId="90" fillId="47" borderId="0" xfId="0" applyFont="1" applyFill="1" applyAlignment="1">
      <alignment horizontal="center" vertical="center"/>
    </xf>
    <xf numFmtId="168" fontId="90" fillId="47" borderId="0" xfId="73" applyNumberFormat="1" applyFont="1" applyFill="1" applyAlignment="1">
      <alignment horizontal="center" vertical="center"/>
    </xf>
    <xf numFmtId="9" fontId="90" fillId="47" borderId="0" xfId="73" applyNumberFormat="1" applyFont="1" applyFill="1" applyAlignment="1">
      <alignment horizontal="center" vertical="center"/>
    </xf>
    <xf numFmtId="9" fontId="90" fillId="47" borderId="0" xfId="73" applyFont="1" applyFill="1" applyAlignment="1">
      <alignment horizontal="center" vertical="center"/>
    </xf>
    <xf numFmtId="182" fontId="87" fillId="26" borderId="10" xfId="34" applyNumberFormat="1" applyFont="1" applyBorder="1" applyAlignment="1">
      <alignment horizontal="right" vertical="center"/>
    </xf>
    <xf numFmtId="0" fontId="87" fillId="48" borderId="0" xfId="0" applyFont="1" applyFill="1" applyAlignment="1">
      <alignment horizontal="center" wrapText="1"/>
    </xf>
    <xf numFmtId="0" fontId="87" fillId="23" borderId="39" xfId="31" applyFont="1" applyBorder="1" applyAlignment="1">
      <alignment horizontal="center" textRotation="90" wrapText="1"/>
    </xf>
    <xf numFmtId="0" fontId="112" fillId="24" borderId="39" xfId="32" applyFont="1" applyBorder="1" applyAlignment="1">
      <alignment horizontal="center" textRotation="90" wrapText="1"/>
    </xf>
    <xf numFmtId="0" fontId="112" fillId="21" borderId="40" xfId="29" applyFont="1" applyBorder="1" applyAlignment="1">
      <alignment horizontal="center" textRotation="90" wrapText="1"/>
    </xf>
    <xf numFmtId="167" fontId="87" fillId="23" borderId="10" xfId="31" applyNumberFormat="1" applyFont="1" applyBorder="1" applyAlignment="1">
      <alignment horizontal="center" vertical="center"/>
    </xf>
    <xf numFmtId="167" fontId="112" fillId="24" borderId="10" xfId="32" applyNumberFormat="1" applyFont="1" applyBorder="1" applyAlignment="1">
      <alignment horizontal="center" vertical="center"/>
    </xf>
    <xf numFmtId="167" fontId="112" fillId="21" borderId="0" xfId="29" applyNumberFormat="1" applyFont="1" applyAlignment="1">
      <alignment horizontal="center" vertical="center"/>
    </xf>
    <xf numFmtId="0" fontId="90" fillId="47" borderId="0" xfId="0" applyFont="1" applyFill="1" applyBorder="1"/>
    <xf numFmtId="0" fontId="90" fillId="47" borderId="0" xfId="34" applyFont="1" applyFill="1" applyBorder="1" applyAlignment="1">
      <alignment horizontal="center" wrapText="1"/>
    </xf>
    <xf numFmtId="1" fontId="90" fillId="47" borderId="0" xfId="31" applyNumberFormat="1" applyFont="1" applyFill="1" applyBorder="1" applyAlignment="1">
      <alignment horizontal="center" vertical="center" wrapText="1"/>
    </xf>
    <xf numFmtId="1" fontId="115" fillId="47" borderId="0" xfId="32" applyNumberFormat="1" applyFont="1" applyFill="1" applyBorder="1" applyAlignment="1">
      <alignment horizontal="center" vertical="center" wrapText="1"/>
    </xf>
    <xf numFmtId="167" fontId="90" fillId="47" borderId="0" xfId="31" applyNumberFormat="1" applyFont="1" applyFill="1" applyBorder="1" applyAlignment="1">
      <alignment horizontal="center" vertical="center" wrapText="1"/>
    </xf>
    <xf numFmtId="0" fontId="115" fillId="47" borderId="0" xfId="32" applyFont="1" applyFill="1" applyBorder="1" applyAlignment="1">
      <alignment horizontal="center" vertical="center" wrapText="1"/>
    </xf>
    <xf numFmtId="167" fontId="116" fillId="47" borderId="0" xfId="31" applyNumberFormat="1" applyFont="1" applyFill="1" applyBorder="1" applyAlignment="1">
      <alignment horizontal="center" vertical="center" wrapText="1"/>
    </xf>
    <xf numFmtId="0" fontId="90" fillId="47" borderId="0" xfId="31" applyFont="1" applyFill="1" applyBorder="1" applyAlignment="1">
      <alignment horizontal="center" vertical="center" wrapText="1"/>
    </xf>
    <xf numFmtId="1" fontId="86" fillId="0" borderId="0" xfId="0" applyNumberFormat="1" applyFont="1" applyAlignment="1">
      <alignment horizontal="right"/>
    </xf>
    <xf numFmtId="2" fontId="86" fillId="0" borderId="0" xfId="0" applyNumberFormat="1" applyFont="1" applyAlignment="1">
      <alignment horizontal="right"/>
    </xf>
    <xf numFmtId="167" fontId="86" fillId="0" borderId="0" xfId="0" applyNumberFormat="1" applyFont="1" applyAlignment="1">
      <alignment horizontal="right"/>
    </xf>
    <xf numFmtId="0" fontId="87" fillId="0" borderId="0" xfId="0" applyFont="1"/>
    <xf numFmtId="0" fontId="88" fillId="0" borderId="0" xfId="0" applyFont="1" applyAlignment="1">
      <alignment horizontal="center" vertical="center" wrapText="1"/>
    </xf>
    <xf numFmtId="0" fontId="100" fillId="0" borderId="41" xfId="0" applyFont="1" applyFill="1" applyBorder="1" applyAlignment="1">
      <alignment horizontal="center"/>
    </xf>
    <xf numFmtId="0" fontId="117" fillId="0" borderId="0" xfId="0" applyFont="1"/>
    <xf numFmtId="0" fontId="117" fillId="0" borderId="0" xfId="71" applyFont="1"/>
    <xf numFmtId="0" fontId="117" fillId="0" borderId="0" xfId="71" applyFont="1" applyFill="1"/>
    <xf numFmtId="0" fontId="93" fillId="48" borderId="0" xfId="0" applyFont="1" applyFill="1" applyBorder="1" applyAlignment="1">
      <alignment horizontal="left" vertical="center" wrapText="1" indent="1"/>
    </xf>
    <xf numFmtId="0" fontId="92" fillId="48" borderId="0" xfId="0" applyFont="1" applyFill="1" applyBorder="1" applyAlignment="1">
      <alignment horizontal="left" indent="1"/>
    </xf>
    <xf numFmtId="0" fontId="80" fillId="0" borderId="0" xfId="286" applyFill="1" applyBorder="1" applyAlignment="1" applyProtection="1">
      <alignment horizontal="left" vertical="center" wrapText="1" indent="1"/>
    </xf>
    <xf numFmtId="0" fontId="96" fillId="48" borderId="20" xfId="0" applyFont="1" applyFill="1" applyBorder="1" applyAlignment="1">
      <alignment horizontal="left" wrapText="1" indent="1"/>
    </xf>
    <xf numFmtId="0" fontId="93" fillId="48" borderId="0" xfId="0" applyFont="1" applyFill="1" applyBorder="1" applyAlignment="1">
      <alignment horizontal="left" indent="1"/>
    </xf>
    <xf numFmtId="0" fontId="89" fillId="0" borderId="0" xfId="286" applyFont="1" applyAlignment="1" applyProtection="1">
      <alignment horizontal="left" indent="1"/>
    </xf>
    <xf numFmtId="0" fontId="99" fillId="0" borderId="0" xfId="0" applyFont="1" applyAlignment="1">
      <alignment horizontal="left" indent="1"/>
    </xf>
    <xf numFmtId="0" fontId="100" fillId="48" borderId="18" xfId="3" applyFont="1" applyFill="1" applyBorder="1" applyAlignment="1">
      <alignment horizontal="left" indent="1"/>
    </xf>
    <xf numFmtId="0" fontId="113" fillId="48" borderId="0" xfId="3" applyFont="1" applyFill="1" applyBorder="1" applyAlignment="1">
      <alignment horizontal="left" indent="1"/>
    </xf>
    <xf numFmtId="0" fontId="87" fillId="48" borderId="0" xfId="0" applyFont="1" applyFill="1" applyAlignment="1">
      <alignment horizontal="left" indent="1"/>
    </xf>
    <xf numFmtId="0" fontId="87" fillId="0" borderId="0" xfId="0" applyFont="1" applyAlignment="1">
      <alignment horizontal="left" indent="1"/>
    </xf>
    <xf numFmtId="0" fontId="88" fillId="0" borderId="0" xfId="0" applyFont="1" applyAlignment="1">
      <alignment horizontal="left" indent="1"/>
    </xf>
    <xf numFmtId="0" fontId="88" fillId="0" borderId="0" xfId="0" applyFont="1" applyAlignment="1">
      <alignment horizontal="left" vertical="center" indent="1"/>
    </xf>
    <xf numFmtId="0" fontId="93" fillId="66" borderId="29" xfId="0" applyFont="1" applyFill="1" applyBorder="1" applyAlignment="1">
      <alignment horizontal="left" vertical="top" wrapText="1" indent="1"/>
    </xf>
    <xf numFmtId="0" fontId="93" fillId="0" borderId="29" xfId="0" applyFont="1" applyFill="1" applyBorder="1" applyAlignment="1">
      <alignment horizontal="left" vertical="top" wrapText="1" indent="1"/>
    </xf>
    <xf numFmtId="0" fontId="93" fillId="66" borderId="20" xfId="0" applyFont="1" applyFill="1" applyBorder="1" applyAlignment="1">
      <alignment horizontal="left" vertical="top" wrapText="1" indent="1"/>
    </xf>
    <xf numFmtId="0" fontId="93" fillId="0" borderId="20" xfId="0" applyFont="1" applyFill="1" applyBorder="1" applyAlignment="1">
      <alignment horizontal="left" vertical="top" wrapText="1" indent="1"/>
    </xf>
    <xf numFmtId="0" fontId="93" fillId="67" borderId="20" xfId="0" applyFont="1" applyFill="1" applyBorder="1" applyAlignment="1">
      <alignment horizontal="left" vertical="top" wrapText="1" indent="1"/>
    </xf>
    <xf numFmtId="0" fontId="93" fillId="68" borderId="20" xfId="0" applyFont="1" applyFill="1" applyBorder="1" applyAlignment="1">
      <alignment horizontal="left" vertical="top" wrapText="1" indent="1"/>
    </xf>
    <xf numFmtId="0" fontId="93" fillId="47" borderId="20" xfId="0" applyFont="1" applyFill="1" applyBorder="1" applyAlignment="1">
      <alignment horizontal="left" vertical="top" wrapText="1" indent="1"/>
    </xf>
    <xf numFmtId="0" fontId="87" fillId="0" borderId="0" xfId="0" applyFont="1" applyFill="1" applyAlignment="1">
      <alignment horizontal="center" textRotation="90" wrapText="1"/>
    </xf>
    <xf numFmtId="0" fontId="112" fillId="29" borderId="38" xfId="37" applyFont="1" applyBorder="1" applyAlignment="1">
      <alignment horizontal="center" textRotation="90" wrapText="1"/>
    </xf>
    <xf numFmtId="0" fontId="87" fillId="0" borderId="0" xfId="0" applyFont="1" applyFill="1" applyAlignment="1">
      <alignment horizontal="left" indent="1"/>
    </xf>
    <xf numFmtId="0" fontId="87" fillId="0" borderId="0" xfId="0" applyFont="1" applyFill="1"/>
    <xf numFmtId="0" fontId="0" fillId="22" borderId="39" xfId="30" applyFont="1" applyBorder="1" applyAlignment="1">
      <alignment horizontal="center" textRotation="90" wrapText="1"/>
    </xf>
    <xf numFmtId="0" fontId="80" fillId="0" borderId="20" xfId="286" applyFill="1" applyBorder="1" applyAlignment="1" applyProtection="1">
      <alignment horizontal="left" vertical="top" wrapText="1" indent="1"/>
    </xf>
    <xf numFmtId="0" fontId="80" fillId="48" borderId="0" xfId="286" applyFill="1" applyAlignment="1" applyProtection="1">
      <alignment horizontal="left" indent="1"/>
    </xf>
    <xf numFmtId="167" fontId="27" fillId="73" borderId="17" xfId="0" applyNumberFormat="1" applyFont="1" applyFill="1" applyBorder="1" applyAlignment="1">
      <alignment horizontal="center" vertical="center"/>
    </xf>
    <xf numFmtId="167" fontId="27" fillId="67" borderId="17" xfId="0" applyNumberFormat="1" applyFont="1" applyFill="1" applyBorder="1" applyAlignment="1">
      <alignment horizontal="center" vertical="center"/>
    </xf>
    <xf numFmtId="167" fontId="27" fillId="74" borderId="17" xfId="0" applyNumberFormat="1" applyFont="1" applyFill="1" applyBorder="1" applyAlignment="1">
      <alignment horizontal="center" vertical="center"/>
    </xf>
    <xf numFmtId="167" fontId="27" fillId="73" borderId="46" xfId="0" applyNumberFormat="1" applyFont="1" applyFill="1" applyBorder="1" applyAlignment="1">
      <alignment horizontal="center" vertical="center"/>
    </xf>
    <xf numFmtId="167" fontId="27" fillId="74" borderId="44" xfId="0" applyNumberFormat="1" applyFont="1" applyFill="1" applyBorder="1" applyAlignment="1">
      <alignment horizontal="center" vertical="center"/>
    </xf>
    <xf numFmtId="167" fontId="27" fillId="75" borderId="16" xfId="0" applyNumberFormat="1" applyFont="1" applyFill="1" applyBorder="1" applyAlignment="1">
      <alignment horizontal="center" vertical="center"/>
    </xf>
    <xf numFmtId="167" fontId="27" fillId="49" borderId="48" xfId="0" applyNumberFormat="1" applyFont="1" applyFill="1" applyBorder="1" applyAlignment="1">
      <alignment horizontal="center" vertical="center"/>
    </xf>
    <xf numFmtId="167" fontId="27" fillId="49" borderId="49" xfId="0" applyNumberFormat="1" applyFont="1" applyFill="1" applyBorder="1" applyAlignment="1">
      <alignment horizontal="center" vertical="center"/>
    </xf>
    <xf numFmtId="0" fontId="88" fillId="0" borderId="0" xfId="0" applyFont="1" applyFill="1" applyAlignment="1">
      <alignment horizontal="center" vertical="center" wrapText="1"/>
    </xf>
    <xf numFmtId="0" fontId="86" fillId="48" borderId="0" xfId="0" applyFont="1" applyFill="1" applyAlignment="1">
      <alignment horizontal="center" vertical="center"/>
    </xf>
    <xf numFmtId="1" fontId="86" fillId="0" borderId="0" xfId="0" applyNumberFormat="1" applyFont="1" applyAlignment="1">
      <alignment horizontal="center" vertical="center"/>
    </xf>
    <xf numFmtId="0" fontId="86" fillId="48" borderId="0" xfId="0" applyFont="1" applyFill="1" applyAlignment="1">
      <alignment horizontal="center"/>
    </xf>
    <xf numFmtId="49" fontId="86" fillId="0" borderId="0" xfId="0" applyNumberFormat="1" applyFont="1" applyAlignment="1">
      <alignment horizontal="center"/>
    </xf>
    <xf numFmtId="0" fontId="86" fillId="0" borderId="0" xfId="0" applyNumberFormat="1" applyFont="1" applyAlignment="1">
      <alignment horizontal="center"/>
    </xf>
    <xf numFmtId="167" fontId="27" fillId="73" borderId="47" xfId="0" applyNumberFormat="1" applyFont="1" applyFill="1" applyBorder="1" applyAlignment="1">
      <alignment horizontal="center" vertical="center"/>
    </xf>
    <xf numFmtId="0" fontId="0" fillId="0" borderId="0" xfId="0" applyAlignment="1">
      <alignment textRotation="90"/>
    </xf>
    <xf numFmtId="2" fontId="0" fillId="0" borderId="0" xfId="0" applyNumberFormat="1"/>
    <xf numFmtId="167" fontId="0" fillId="0" borderId="0" xfId="0" applyNumberFormat="1"/>
    <xf numFmtId="0" fontId="86" fillId="0" borderId="0" xfId="0" applyFont="1" applyFill="1" applyAlignment="1">
      <alignment horizontal="center"/>
    </xf>
    <xf numFmtId="0" fontId="88" fillId="48" borderId="0" xfId="0" applyFont="1" applyFill="1" applyAlignment="1">
      <alignment horizontal="center"/>
    </xf>
    <xf numFmtId="2" fontId="0" fillId="48" borderId="0" xfId="0" applyNumberFormat="1" applyFill="1"/>
    <xf numFmtId="0" fontId="87" fillId="69" borderId="0" xfId="0" applyFont="1" applyFill="1" applyAlignment="1"/>
    <xf numFmtId="0" fontId="87" fillId="76" borderId="0" xfId="0" applyFont="1" applyFill="1" applyAlignment="1">
      <alignment horizontal="center" textRotation="90" wrapText="1"/>
    </xf>
    <xf numFmtId="167" fontId="87" fillId="11" borderId="14" xfId="19" applyNumberFormat="1" applyFont="1" applyBorder="1" applyAlignment="1">
      <alignment horizontal="center" vertical="center"/>
    </xf>
    <xf numFmtId="0" fontId="87" fillId="76" borderId="0" xfId="0" applyFont="1" applyFill="1" applyAlignment="1"/>
    <xf numFmtId="10" fontId="87" fillId="10" borderId="51" xfId="18" applyNumberFormat="1" applyFont="1" applyBorder="1" applyAlignment="1">
      <alignment horizontal="center" vertical="center"/>
    </xf>
    <xf numFmtId="167" fontId="111" fillId="12" borderId="50" xfId="20" applyNumberFormat="1" applyFont="1" applyBorder="1" applyAlignment="1">
      <alignment horizontal="center" vertical="center"/>
    </xf>
    <xf numFmtId="167" fontId="111" fillId="12" borderId="10" xfId="20" applyNumberFormat="1" applyFont="1" applyBorder="1" applyAlignment="1">
      <alignment horizontal="center" vertical="center"/>
    </xf>
    <xf numFmtId="167" fontId="87" fillId="27" borderId="14" xfId="35" applyNumberFormat="1" applyFont="1" applyBorder="1" applyAlignment="1">
      <alignment horizontal="center" vertical="center"/>
    </xf>
    <xf numFmtId="0" fontId="86" fillId="48" borderId="0" xfId="0" applyNumberFormat="1" applyFont="1" applyFill="1" applyAlignment="1">
      <alignment horizontal="center"/>
    </xf>
    <xf numFmtId="0" fontId="112" fillId="24" borderId="40" xfId="32" applyFont="1" applyBorder="1" applyAlignment="1">
      <alignment horizontal="center" textRotation="90" wrapText="1"/>
    </xf>
    <xf numFmtId="167" fontId="112" fillId="24" borderId="0" xfId="32" applyNumberFormat="1" applyFont="1" applyBorder="1" applyAlignment="1">
      <alignment horizontal="center" vertical="center"/>
    </xf>
    <xf numFmtId="0" fontId="102" fillId="0" borderId="19" xfId="3" applyFont="1" applyFill="1" applyBorder="1" applyAlignment="1">
      <alignment horizontal="center" textRotation="90" wrapText="1"/>
    </xf>
    <xf numFmtId="0" fontId="86" fillId="0" borderId="0" xfId="0" applyNumberFormat="1" applyFont="1" applyFill="1" applyAlignment="1">
      <alignment horizontal="center"/>
    </xf>
    <xf numFmtId="0" fontId="100" fillId="0" borderId="52" xfId="0" applyFont="1" applyFill="1" applyBorder="1" applyAlignment="1">
      <alignment horizontal="center"/>
    </xf>
    <xf numFmtId="0" fontId="120" fillId="77" borderId="0" xfId="0" applyFont="1" applyFill="1" applyBorder="1"/>
    <xf numFmtId="0" fontId="0" fillId="0" borderId="0" xfId="0" applyAlignment="1">
      <alignment horizontal="left" vertical="top"/>
    </xf>
    <xf numFmtId="0" fontId="114" fillId="69" borderId="0" xfId="0" applyFont="1" applyFill="1" applyAlignment="1"/>
    <xf numFmtId="0" fontId="114" fillId="76" borderId="0" xfId="0" applyFont="1" applyFill="1" applyAlignment="1"/>
    <xf numFmtId="0" fontId="121" fillId="48" borderId="0" xfId="0" applyFont="1" applyFill="1"/>
    <xf numFmtId="0" fontId="114" fillId="0" borderId="0" xfId="0" applyFont="1" applyFill="1" applyAlignment="1">
      <alignment horizontal="center" textRotation="90" wrapText="1"/>
    </xf>
    <xf numFmtId="0" fontId="114" fillId="76" borderId="0" xfId="0" applyFont="1" applyFill="1" applyAlignment="1">
      <alignment horizontal="center" textRotation="90" wrapText="1"/>
    </xf>
    <xf numFmtId="0" fontId="121" fillId="48" borderId="0" xfId="0" applyFont="1" applyFill="1" applyAlignment="1">
      <alignment horizontal="center" textRotation="90" wrapText="1"/>
    </xf>
    <xf numFmtId="0" fontId="121" fillId="0" borderId="0" xfId="0" applyFont="1"/>
    <xf numFmtId="0" fontId="121" fillId="0" borderId="20" xfId="0" applyFont="1" applyBorder="1" applyAlignment="1">
      <alignment horizontal="center"/>
    </xf>
    <xf numFmtId="0" fontId="121" fillId="0" borderId="20" xfId="0" applyFont="1" applyBorder="1"/>
    <xf numFmtId="2" fontId="121" fillId="0" borderId="20" xfId="0" applyNumberFormat="1" applyFont="1" applyBorder="1"/>
    <xf numFmtId="167" fontId="121" fillId="0" borderId="20" xfId="0" applyNumberFormat="1" applyFont="1" applyBorder="1"/>
    <xf numFmtId="167" fontId="117" fillId="48" borderId="0" xfId="0" applyNumberFormat="1" applyFont="1" applyFill="1" applyAlignment="1">
      <alignment horizontal="center"/>
    </xf>
    <xf numFmtId="9" fontId="87" fillId="48" borderId="0" xfId="73" applyFont="1" applyFill="1"/>
    <xf numFmtId="2" fontId="87" fillId="48" borderId="0" xfId="0" applyNumberFormat="1" applyFont="1" applyFill="1"/>
    <xf numFmtId="0" fontId="14" fillId="48" borderId="0" xfId="0" applyFont="1" applyFill="1" applyBorder="1"/>
    <xf numFmtId="0" fontId="122" fillId="48" borderId="0" xfId="20" applyFont="1" applyFill="1" applyBorder="1"/>
    <xf numFmtId="0" fontId="121" fillId="66" borderId="0" xfId="0" applyFont="1" applyFill="1"/>
    <xf numFmtId="0" fontId="0" fillId="66" borderId="0" xfId="0" applyFill="1" applyAlignment="1">
      <alignment textRotation="90"/>
    </xf>
    <xf numFmtId="0" fontId="121" fillId="66" borderId="20" xfId="0" applyFont="1" applyFill="1" applyBorder="1"/>
    <xf numFmtId="9" fontId="121" fillId="66" borderId="20" xfId="73" applyFont="1" applyFill="1" applyBorder="1"/>
    <xf numFmtId="0" fontId="87" fillId="27" borderId="38" xfId="35" applyFont="1" applyBorder="1" applyAlignment="1">
      <alignment horizontal="center" textRotation="90" wrapText="1"/>
    </xf>
    <xf numFmtId="182" fontId="87" fillId="26" borderId="10" xfId="34" applyNumberFormat="1" applyFont="1" applyBorder="1" applyAlignment="1">
      <alignment horizontal="center" vertical="center"/>
    </xf>
    <xf numFmtId="0" fontId="0" fillId="48" borderId="0" xfId="0" applyFill="1" applyAlignment="1">
      <alignment horizontal="left"/>
    </xf>
    <xf numFmtId="0" fontId="83" fillId="48" borderId="0" xfId="0" applyFont="1" applyFill="1" applyAlignment="1">
      <alignment horizontal="left" vertical="top"/>
    </xf>
    <xf numFmtId="167" fontId="111" fillId="12" borderId="53" xfId="20" applyNumberFormat="1" applyFont="1" applyBorder="1" applyAlignment="1">
      <alignment horizontal="center" vertical="center"/>
    </xf>
    <xf numFmtId="167" fontId="111" fillId="12" borderId="54" xfId="20" applyNumberFormat="1" applyFont="1" applyBorder="1" applyAlignment="1">
      <alignment horizontal="center" vertical="center"/>
    </xf>
    <xf numFmtId="9" fontId="0" fillId="0" borderId="0" xfId="73" applyFont="1"/>
    <xf numFmtId="167" fontId="0" fillId="66" borderId="0" xfId="0" applyNumberFormat="1" applyFill="1"/>
    <xf numFmtId="167" fontId="0" fillId="75" borderId="0" xfId="0" applyNumberFormat="1" applyFill="1"/>
    <xf numFmtId="0" fontId="0" fillId="76" borderId="0" xfId="0" applyFill="1"/>
    <xf numFmtId="0" fontId="123" fillId="48" borderId="0" xfId="3" applyFont="1" applyFill="1" applyBorder="1" applyAlignment="1">
      <alignment horizontal="center" textRotation="90" wrapText="1"/>
    </xf>
    <xf numFmtId="0" fontId="123" fillId="48" borderId="0" xfId="3" applyFont="1" applyFill="1" applyBorder="1" applyAlignment="1">
      <alignment horizontal="center" textRotation="90"/>
    </xf>
    <xf numFmtId="0" fontId="123" fillId="66" borderId="0" xfId="3" applyFont="1" applyFill="1" applyBorder="1" applyAlignment="1">
      <alignment horizontal="center" textRotation="90" wrapText="1"/>
    </xf>
    <xf numFmtId="0" fontId="1" fillId="0" borderId="0" xfId="0" applyFont="1"/>
    <xf numFmtId="0" fontId="123" fillId="76" borderId="0" xfId="3" applyFont="1" applyFill="1" applyBorder="1" applyAlignment="1">
      <alignment horizontal="center" textRotation="90" wrapText="1"/>
    </xf>
    <xf numFmtId="0" fontId="123" fillId="75" borderId="0" xfId="3" applyFont="1" applyFill="1" applyBorder="1" applyAlignment="1">
      <alignment horizontal="center" textRotation="90" wrapText="1"/>
    </xf>
    <xf numFmtId="1" fontId="0" fillId="0" borderId="0" xfId="73" applyNumberFormat="1" applyFont="1"/>
    <xf numFmtId="0" fontId="0" fillId="48" borderId="0" xfId="0" applyFill="1" applyAlignment="1">
      <alignment wrapText="1"/>
    </xf>
    <xf numFmtId="0" fontId="0" fillId="48" borderId="0" xfId="0" applyFill="1" applyAlignment="1">
      <alignment horizontal="center"/>
    </xf>
    <xf numFmtId="0" fontId="124" fillId="48" borderId="0" xfId="3" applyFont="1" applyFill="1" applyBorder="1" applyAlignment="1">
      <alignment horizontal="center" textRotation="90"/>
    </xf>
    <xf numFmtId="0" fontId="125" fillId="48" borderId="0" xfId="3" applyFont="1" applyFill="1" applyBorder="1" applyAlignment="1">
      <alignment horizontal="center" textRotation="90" wrapText="1"/>
    </xf>
    <xf numFmtId="0" fontId="126" fillId="48" borderId="0" xfId="3" applyFont="1" applyFill="1" applyBorder="1" applyAlignment="1">
      <alignment horizontal="center" textRotation="90" wrapText="1"/>
    </xf>
    <xf numFmtId="0" fontId="126" fillId="48" borderId="0" xfId="3" applyFont="1" applyFill="1" applyBorder="1" applyAlignment="1">
      <alignment horizontal="left" textRotation="90" wrapText="1"/>
    </xf>
    <xf numFmtId="0" fontId="113" fillId="48" borderId="0" xfId="3" applyFont="1" applyFill="1" applyBorder="1" applyAlignment="1">
      <alignment horizontal="left"/>
    </xf>
    <xf numFmtId="0" fontId="87" fillId="48" borderId="0" xfId="0" applyFont="1" applyFill="1" applyAlignment="1">
      <alignment horizontal="left"/>
    </xf>
    <xf numFmtId="0" fontId="113" fillId="48" borderId="0" xfId="3" applyFont="1" applyFill="1" applyBorder="1" applyAlignment="1">
      <alignment horizontal="center"/>
    </xf>
    <xf numFmtId="2" fontId="87" fillId="48" borderId="0" xfId="0" applyNumberFormat="1" applyFont="1" applyFill="1" applyAlignment="1">
      <alignment horizontal="center"/>
    </xf>
    <xf numFmtId="9" fontId="0" fillId="48" borderId="0" xfId="0" applyNumberFormat="1" applyFill="1" applyAlignment="1">
      <alignment horizontal="center"/>
    </xf>
    <xf numFmtId="0" fontId="0" fillId="0" borderId="0" xfId="0" applyFill="1" applyBorder="1" applyAlignment="1">
      <alignment vertical="top"/>
    </xf>
    <xf numFmtId="0" fontId="0" fillId="75" borderId="0" xfId="0" applyFill="1" applyAlignment="1">
      <alignment textRotation="90"/>
    </xf>
    <xf numFmtId="0" fontId="0" fillId="75" borderId="0" xfId="0" applyFill="1"/>
    <xf numFmtId="9" fontId="0" fillId="75" borderId="0" xfId="73" applyFont="1" applyFill="1"/>
    <xf numFmtId="0" fontId="87" fillId="75" borderId="0" xfId="0" applyFont="1" applyFill="1" applyAlignment="1">
      <alignment horizontal="left" indent="1"/>
    </xf>
    <xf numFmtId="0" fontId="112" fillId="28" borderId="38" xfId="36" applyFont="1" applyBorder="1" applyAlignment="1">
      <alignment horizontal="center" textRotation="90" wrapText="1"/>
    </xf>
    <xf numFmtId="0" fontId="93" fillId="0" borderId="20" xfId="0" applyFont="1" applyFill="1" applyBorder="1" applyAlignment="1">
      <alignment vertical="top" wrapText="1"/>
    </xf>
    <xf numFmtId="0" fontId="93" fillId="66" borderId="29" xfId="0" applyFont="1" applyFill="1" applyBorder="1" applyAlignment="1">
      <alignment vertical="top" wrapText="1"/>
    </xf>
    <xf numFmtId="0" fontId="93" fillId="0" borderId="15" xfId="0" applyFont="1" applyFill="1" applyBorder="1" applyAlignment="1">
      <alignment vertical="top" wrapText="1"/>
    </xf>
    <xf numFmtId="0" fontId="93" fillId="0" borderId="0" xfId="0" applyFont="1" applyFill="1" applyBorder="1" applyAlignment="1">
      <alignment vertical="top" wrapText="1"/>
    </xf>
    <xf numFmtId="0" fontId="80" fillId="0" borderId="20" xfId="286" applyFill="1" applyBorder="1" applyAlignment="1" applyProtection="1">
      <alignment vertical="top" wrapText="1"/>
    </xf>
    <xf numFmtId="0" fontId="93" fillId="67" borderId="20" xfId="0" applyFont="1" applyFill="1" applyBorder="1" applyAlignment="1">
      <alignment vertical="top" wrapText="1"/>
    </xf>
    <xf numFmtId="0" fontId="93" fillId="68" borderId="20" xfId="0" applyFont="1" applyFill="1" applyBorder="1" applyAlignment="1">
      <alignment vertical="top" wrapText="1"/>
    </xf>
    <xf numFmtId="0" fontId="87" fillId="0" borderId="20" xfId="0" applyFont="1" applyFill="1" applyBorder="1" applyAlignment="1">
      <alignment vertical="top" wrapText="1"/>
    </xf>
    <xf numFmtId="170" fontId="90" fillId="47" borderId="0" xfId="73" applyNumberFormat="1" applyFont="1" applyFill="1" applyAlignment="1">
      <alignment horizontal="center" vertical="center"/>
    </xf>
    <xf numFmtId="167" fontId="1" fillId="22" borderId="10" xfId="30" applyNumberFormat="1" applyBorder="1" applyAlignment="1">
      <alignment horizontal="right" vertical="center"/>
    </xf>
    <xf numFmtId="0" fontId="87" fillId="48" borderId="0" xfId="0" applyFont="1" applyFill="1" applyAlignment="1">
      <alignment horizontal="center" textRotation="90" wrapText="1"/>
    </xf>
    <xf numFmtId="1" fontId="90" fillId="47" borderId="0" xfId="73" applyNumberFormat="1" applyFont="1" applyFill="1" applyBorder="1" applyAlignment="1">
      <alignment horizontal="center" vertical="center" wrapText="1"/>
    </xf>
    <xf numFmtId="0" fontId="1" fillId="27" borderId="39" xfId="35" applyBorder="1" applyAlignment="1">
      <alignment horizontal="center" textRotation="90" wrapText="1"/>
    </xf>
    <xf numFmtId="167" fontId="1" fillId="27" borderId="10" xfId="35" applyNumberFormat="1" applyBorder="1" applyAlignment="1">
      <alignment horizontal="center" vertical="center"/>
    </xf>
    <xf numFmtId="0" fontId="111" fillId="25" borderId="40" xfId="33" applyFont="1" applyBorder="1" applyAlignment="1">
      <alignment horizontal="center" textRotation="90" wrapText="1"/>
    </xf>
    <xf numFmtId="0" fontId="0" fillId="48" borderId="0" xfId="0" applyFill="1" applyBorder="1" applyAlignment="1"/>
    <xf numFmtId="0" fontId="87" fillId="48" borderId="0" xfId="0" applyFont="1" applyFill="1" applyBorder="1" applyAlignment="1"/>
    <xf numFmtId="0" fontId="114" fillId="48" borderId="0" xfId="0" applyFont="1" applyFill="1" applyBorder="1" applyAlignment="1"/>
    <xf numFmtId="0" fontId="25" fillId="48" borderId="0" xfId="68" applyFill="1" applyBorder="1" applyAlignment="1"/>
    <xf numFmtId="0" fontId="88" fillId="78" borderId="0" xfId="0" applyFont="1" applyFill="1" applyAlignment="1">
      <alignment horizontal="center" vertical="center" wrapText="1"/>
    </xf>
    <xf numFmtId="0" fontId="88" fillId="79" borderId="0" xfId="0" applyFont="1" applyFill="1" applyAlignment="1">
      <alignment horizontal="center" vertical="center" wrapText="1"/>
    </xf>
    <xf numFmtId="2" fontId="86" fillId="0" borderId="0" xfId="0" applyNumberFormat="1" applyFont="1" applyAlignment="1">
      <alignment horizontal="center"/>
    </xf>
    <xf numFmtId="0" fontId="93" fillId="48" borderId="15" xfId="0" applyFont="1" applyFill="1" applyBorder="1" applyAlignment="1">
      <alignment horizontal="left" vertical="center" wrapText="1" indent="1"/>
    </xf>
    <xf numFmtId="0" fontId="87" fillId="26" borderId="57" xfId="34" applyFont="1" applyBorder="1" applyAlignment="1">
      <alignment horizontal="center" textRotation="90" wrapText="1"/>
    </xf>
    <xf numFmtId="167" fontId="87" fillId="26" borderId="14" xfId="34" applyNumberFormat="1" applyFont="1" applyBorder="1" applyAlignment="1">
      <alignment horizontal="center" vertical="center"/>
    </xf>
    <xf numFmtId="167" fontId="1" fillId="48" borderId="0" xfId="19" applyNumberFormat="1" applyFill="1" applyBorder="1"/>
    <xf numFmtId="0" fontId="93" fillId="0" borderId="58" xfId="0" applyFont="1" applyFill="1" applyBorder="1" applyAlignment="1">
      <alignment vertical="top" wrapText="1"/>
    </xf>
    <xf numFmtId="0" fontId="121" fillId="0" borderId="58" xfId="0" applyFont="1" applyBorder="1" applyAlignment="1">
      <alignment horizontal="center"/>
    </xf>
    <xf numFmtId="0" fontId="93" fillId="48" borderId="15" xfId="0" applyFont="1" applyFill="1" applyBorder="1" applyAlignment="1">
      <alignment horizontal="left" vertical="top" wrapText="1" indent="1"/>
    </xf>
    <xf numFmtId="0" fontId="93" fillId="48" borderId="55" xfId="0" applyFont="1" applyFill="1" applyBorder="1" applyAlignment="1">
      <alignment horizontal="left" vertical="top" wrapText="1" indent="1"/>
    </xf>
    <xf numFmtId="1" fontId="90" fillId="76" borderId="0" xfId="31" applyNumberFormat="1" applyFont="1" applyFill="1" applyBorder="1" applyAlignment="1">
      <alignment horizontal="center" vertical="center" wrapText="1"/>
    </xf>
    <xf numFmtId="0" fontId="88" fillId="80" borderId="0" xfId="0" applyFont="1" applyFill="1" applyAlignment="1">
      <alignment horizontal="center" vertical="center" wrapText="1"/>
    </xf>
    <xf numFmtId="0" fontId="87" fillId="81" borderId="0" xfId="0" applyFont="1" applyFill="1" applyAlignment="1"/>
    <xf numFmtId="0" fontId="18" fillId="48" borderId="0" xfId="286" applyFont="1" applyFill="1" applyAlignment="1" applyProtection="1">
      <alignment horizontal="left" indent="1"/>
    </xf>
    <xf numFmtId="0" fontId="0" fillId="0" borderId="0" xfId="0" applyFill="1"/>
    <xf numFmtId="49" fontId="86" fillId="0" borderId="0" xfId="0" applyNumberFormat="1" applyFont="1" applyFill="1" applyAlignment="1">
      <alignment horizontal="center"/>
    </xf>
    <xf numFmtId="183" fontId="86" fillId="0" borderId="0" xfId="74" applyNumberFormat="1" applyFont="1" applyAlignment="1">
      <alignment horizontal="right"/>
    </xf>
    <xf numFmtId="0" fontId="86" fillId="48" borderId="0" xfId="0" applyNumberFormat="1" applyFont="1" applyFill="1" applyAlignment="1">
      <alignment horizontal="center" vertical="center"/>
    </xf>
    <xf numFmtId="49" fontId="86" fillId="0" borderId="0" xfId="0" applyNumberFormat="1" applyFont="1" applyAlignment="1">
      <alignment horizontal="left"/>
    </xf>
    <xf numFmtId="0" fontId="127" fillId="48" borderId="0" xfId="286" applyFont="1" applyFill="1" applyAlignment="1" applyProtection="1">
      <alignment horizontal="left" indent="1"/>
    </xf>
    <xf numFmtId="0" fontId="100" fillId="48" borderId="56" xfId="0" applyFont="1" applyFill="1" applyBorder="1" applyAlignment="1">
      <alignment horizontal="left" vertical="center" wrapText="1" indent="1"/>
    </xf>
    <xf numFmtId="0" fontId="100" fillId="48" borderId="59" xfId="0" applyFont="1" applyFill="1" applyBorder="1" applyAlignment="1">
      <alignment horizontal="left" vertical="center" wrapText="1" indent="1"/>
    </xf>
    <xf numFmtId="0" fontId="93" fillId="48" borderId="29" xfId="0" applyFont="1" applyFill="1" applyBorder="1" applyAlignment="1">
      <alignment horizontal="left" vertical="top" wrapText="1" indent="1"/>
    </xf>
    <xf numFmtId="0" fontId="0" fillId="0" borderId="0" xfId="0" applyFill="1" applyAlignment="1">
      <alignment horizontal="center" textRotation="90" wrapText="1"/>
    </xf>
    <xf numFmtId="0" fontId="88" fillId="0" borderId="0" xfId="0" applyFont="1" applyFill="1" applyAlignment="1">
      <alignment horizontal="left" indent="1"/>
    </xf>
    <xf numFmtId="0" fontId="128" fillId="0" borderId="0" xfId="286" applyFont="1" applyAlignment="1" applyProtection="1"/>
    <xf numFmtId="0" fontId="128" fillId="0" borderId="0" xfId="286" quotePrefix="1" applyFont="1" applyAlignment="1" applyProtection="1"/>
    <xf numFmtId="0" fontId="96" fillId="48" borderId="58" xfId="0" applyFont="1" applyFill="1" applyBorder="1" applyAlignment="1">
      <alignment horizontal="left" wrapText="1" indent="1"/>
    </xf>
    <xf numFmtId="0" fontId="100" fillId="47" borderId="28" xfId="0" applyFont="1" applyFill="1" applyBorder="1" applyAlignment="1">
      <alignment horizontal="center" vertical="center" wrapText="1"/>
    </xf>
    <xf numFmtId="0" fontId="25" fillId="69" borderId="0" xfId="68" applyFill="1" applyBorder="1" applyAlignment="1">
      <alignment horizontal="center"/>
    </xf>
    <xf numFmtId="0" fontId="114" fillId="70" borderId="0" xfId="0" applyFont="1" applyFill="1" applyBorder="1" applyAlignment="1">
      <alignment horizontal="center"/>
    </xf>
    <xf numFmtId="0" fontId="0" fillId="71" borderId="0" xfId="0" applyFill="1" applyBorder="1" applyAlignment="1">
      <alignment horizontal="center"/>
    </xf>
    <xf numFmtId="0" fontId="87" fillId="72" borderId="0" xfId="0" applyFont="1" applyFill="1" applyBorder="1" applyAlignment="1">
      <alignment horizontal="center"/>
    </xf>
    <xf numFmtId="0" fontId="87" fillId="69" borderId="28" xfId="0" applyFont="1" applyFill="1" applyBorder="1" applyAlignment="1">
      <alignment horizontal="center"/>
    </xf>
    <xf numFmtId="0" fontId="129" fillId="48" borderId="0" xfId="286" applyFont="1" applyFill="1" applyAlignment="1" applyProtection="1">
      <alignment horizontal="left" indent="1"/>
    </xf>
  </cellXfs>
  <cellStyles count="289">
    <cellStyle name="_x000d__x000a_JournalTemplate=C:\COMFO\CTALK\JOURSTD.TPL_x000d__x000a_LbStateAddress=3 3 0 251 1 89 2 311_x000d__x000a_LbStateJou" xfId="78"/>
    <cellStyle name="_KF08 DL 080909 raw data Part III Ch1" xfId="79"/>
    <cellStyle name="_KF08 DL 080909 raw data Part III Ch1_KF2010 Figure 1 1 1 World GERD 100310 (2)" xfId="80"/>
    <cellStyle name="20% - Accent1" xfId="18" builtinId="30" customBuiltin="1"/>
    <cellStyle name="20% - Accent1 2" xfId="41"/>
    <cellStyle name="20% - Accent1 3" xfId="81"/>
    <cellStyle name="20% - Accent2" xfId="22" builtinId="34" customBuiltin="1"/>
    <cellStyle name="20% - Accent2 2" xfId="42"/>
    <cellStyle name="20% - Accent2 3" xfId="82"/>
    <cellStyle name="20% - Accent3" xfId="26" builtinId="38" customBuiltin="1"/>
    <cellStyle name="20% - Accent3 2" xfId="43"/>
    <cellStyle name="20% - Accent3 3" xfId="83"/>
    <cellStyle name="20% - Accent4" xfId="30" builtinId="42" customBuiltin="1"/>
    <cellStyle name="20% - Accent4 2" xfId="44"/>
    <cellStyle name="20% - Accent4 3" xfId="84"/>
    <cellStyle name="20% - Accent5" xfId="34" builtinId="46" customBuiltin="1"/>
    <cellStyle name="20% - Accent5 2" xfId="85"/>
    <cellStyle name="20% - Accent5 3" xfId="86"/>
    <cellStyle name="20% - Accent6" xfId="38" builtinId="50" customBuiltin="1"/>
    <cellStyle name="20% - Accent6 2" xfId="87"/>
    <cellStyle name="20% - Accent6 3" xfId="88"/>
    <cellStyle name="20% - Colore 1" xfId="89"/>
    <cellStyle name="20% - Colore 2" xfId="90"/>
    <cellStyle name="20% - Colore 3" xfId="91"/>
    <cellStyle name="20% - Colore 4" xfId="92"/>
    <cellStyle name="20% - Colore 5" xfId="93"/>
    <cellStyle name="20% - Colore 6" xfId="94"/>
    <cellStyle name="40% - Accent1" xfId="19" builtinId="31" customBuiltin="1"/>
    <cellStyle name="40% - Accent1 2" xfId="45"/>
    <cellStyle name="40% - Accent1 3" xfId="95"/>
    <cellStyle name="40% - Accent2" xfId="23" builtinId="35" customBuiltin="1"/>
    <cellStyle name="40% - Accent2 2" xfId="96"/>
    <cellStyle name="40% - Accent2 3" xfId="97"/>
    <cellStyle name="40% - Accent3" xfId="27" builtinId="39" customBuiltin="1"/>
    <cellStyle name="40% - Accent3 2" xfId="46"/>
    <cellStyle name="40% - Accent3 3" xfId="98"/>
    <cellStyle name="40% - Accent4" xfId="31" builtinId="43" customBuiltin="1"/>
    <cellStyle name="40% - Accent4 2" xfId="47"/>
    <cellStyle name="40% - Accent4 3" xfId="99"/>
    <cellStyle name="40% - Accent5" xfId="35" builtinId="47" customBuiltin="1"/>
    <cellStyle name="40% - Accent5 2" xfId="100"/>
    <cellStyle name="40% - Accent5 3" xfId="101"/>
    <cellStyle name="40% - Accent6" xfId="39" builtinId="51" customBuiltin="1"/>
    <cellStyle name="40% - Accent6 2" xfId="48"/>
    <cellStyle name="40% - Accent6 3" xfId="102"/>
    <cellStyle name="40% - Colore 1" xfId="103"/>
    <cellStyle name="40% - Colore 2" xfId="104"/>
    <cellStyle name="40% - Colore 3" xfId="105"/>
    <cellStyle name="40% - Colore 4" xfId="106"/>
    <cellStyle name="40% - Colore 5" xfId="107"/>
    <cellStyle name="40% - Colore 6" xfId="108"/>
    <cellStyle name="60% - Accent1" xfId="20" builtinId="32" customBuiltin="1"/>
    <cellStyle name="60% - Accent1 2" xfId="49"/>
    <cellStyle name="60% - Accent1 3" xfId="109"/>
    <cellStyle name="60% - Accent2" xfId="24" builtinId="36" customBuiltin="1"/>
    <cellStyle name="60% - Accent2 2" xfId="110"/>
    <cellStyle name="60% - Accent2 3" xfId="111"/>
    <cellStyle name="60% - Accent3" xfId="28" builtinId="40" customBuiltin="1"/>
    <cellStyle name="60% - Accent3 2" xfId="50"/>
    <cellStyle name="60% - Accent3 3" xfId="112"/>
    <cellStyle name="60% - Accent4" xfId="32" builtinId="44" customBuiltin="1"/>
    <cellStyle name="60% - Accent4 2" xfId="51"/>
    <cellStyle name="60% - Accent4 3" xfId="113"/>
    <cellStyle name="60% - Accent5" xfId="36" builtinId="48" customBuiltin="1"/>
    <cellStyle name="60% - Accent5 2" xfId="114"/>
    <cellStyle name="60% - Accent5 3" xfId="115"/>
    <cellStyle name="60% - Accent6" xfId="40" builtinId="52" customBuiltin="1"/>
    <cellStyle name="60% - Accent6 2" xfId="52"/>
    <cellStyle name="60% - Accent6 3" xfId="116"/>
    <cellStyle name="60% - Colore 1" xfId="117"/>
    <cellStyle name="60% - Colore 2" xfId="118"/>
    <cellStyle name="60% - Colore 3" xfId="119"/>
    <cellStyle name="60% - Colore 4" xfId="120"/>
    <cellStyle name="60% - Colore 5" xfId="121"/>
    <cellStyle name="60% - Colore 6" xfId="122"/>
    <cellStyle name="Accent1" xfId="17" builtinId="29" customBuiltin="1"/>
    <cellStyle name="Accent1 2" xfId="53"/>
    <cellStyle name="Accent1 3" xfId="123"/>
    <cellStyle name="Accent2" xfId="21" builtinId="33" customBuiltin="1"/>
    <cellStyle name="Accent2 2" xfId="54"/>
    <cellStyle name="Accent2 3" xfId="124"/>
    <cellStyle name="Accent3" xfId="25" builtinId="37" customBuiltin="1"/>
    <cellStyle name="Accent3 2" xfId="55"/>
    <cellStyle name="Accent3 3" xfId="125"/>
    <cellStyle name="Accent4" xfId="29" builtinId="41" customBuiltin="1"/>
    <cellStyle name="Accent4 2" xfId="56"/>
    <cellStyle name="Accent4 3" xfId="126"/>
    <cellStyle name="Accent5" xfId="33" builtinId="45" customBuiltin="1"/>
    <cellStyle name="Accent5 2" xfId="127"/>
    <cellStyle name="Accent5 3" xfId="128"/>
    <cellStyle name="Accent6" xfId="37" builtinId="49" customBuiltin="1"/>
    <cellStyle name="Accent6 2" xfId="129"/>
    <cellStyle name="Accent6 3" xfId="130"/>
    <cellStyle name="ANCLAS,REZONES Y SUS PARTES,DE FUNDICION,DE HIERRO O DE ACERO" xfId="131"/>
    <cellStyle name="Bad" xfId="7" builtinId="27" customBuiltin="1"/>
    <cellStyle name="Bad 2" xfId="57"/>
    <cellStyle name="Berekening 2" xfId="132"/>
    <cellStyle name="bin" xfId="133"/>
    <cellStyle name="blue" xfId="134"/>
    <cellStyle name="Calcolo" xfId="135"/>
    <cellStyle name="Calculation" xfId="11" builtinId="22" customBuiltin="1"/>
    <cellStyle name="Calculation 2" xfId="58"/>
    <cellStyle name="cell" xfId="136"/>
    <cellStyle name="Cella collegata" xfId="137"/>
    <cellStyle name="Cella da controllare" xfId="138"/>
    <cellStyle name="Check Cell" xfId="13" builtinId="23" customBuiltin="1"/>
    <cellStyle name="Check Cell 2" xfId="139"/>
    <cellStyle name="Col&amp;RowHeadings" xfId="140"/>
    <cellStyle name="ColCodes" xfId="141"/>
    <cellStyle name="Colore 1" xfId="142"/>
    <cellStyle name="Colore 2" xfId="143"/>
    <cellStyle name="Colore 3" xfId="144"/>
    <cellStyle name="Colore 4" xfId="145"/>
    <cellStyle name="Colore 5" xfId="146"/>
    <cellStyle name="Colore 6" xfId="147"/>
    <cellStyle name="ColTitles" xfId="148"/>
    <cellStyle name="column" xfId="149"/>
    <cellStyle name="Comma" xfId="74" builtinId="3"/>
    <cellStyle name="Comma 2" xfId="70"/>
    <cellStyle name="Comma 2 2" xfId="150"/>
    <cellStyle name="Comma 2 3" xfId="151"/>
    <cellStyle name="Comma 2_GII2013_Mika_June07" xfId="77"/>
    <cellStyle name="Comma 3" xfId="152"/>
    <cellStyle name="Comma0" xfId="153"/>
    <cellStyle name="Controlecel 2" xfId="154"/>
    <cellStyle name="Currency0" xfId="155"/>
    <cellStyle name="DataEntryCells" xfId="156"/>
    <cellStyle name="Date" xfId="157"/>
    <cellStyle name="Dezimal [0]_Germany" xfId="158"/>
    <cellStyle name="Dezimal_Germany" xfId="159"/>
    <cellStyle name="ErrRpt_DataEntryCells" xfId="160"/>
    <cellStyle name="ErrRpt-DataEntryCells" xfId="161"/>
    <cellStyle name="ErrRpt-GreyBackground" xfId="162"/>
    <cellStyle name="Euro" xfId="163"/>
    <cellStyle name="Explanatory Text" xfId="15" builtinId="53" customBuiltin="1"/>
    <cellStyle name="Explanatory Text 2" xfId="164"/>
    <cellStyle name="Fixed" xfId="165"/>
    <cellStyle name="formula" xfId="166"/>
    <cellStyle name="gap" xfId="167"/>
    <cellStyle name="Gekoppelde cel 2" xfId="168"/>
    <cellStyle name="Goed 2" xfId="169"/>
    <cellStyle name="Good" xfId="6" builtinId="26" customBuiltin="1"/>
    <cellStyle name="Good 2" xfId="170"/>
    <cellStyle name="GreyBackground" xfId="171"/>
    <cellStyle name="Heading 1" xfId="2" builtinId="16" customBuiltin="1"/>
    <cellStyle name="Heading 1 2" xfId="59"/>
    <cellStyle name="Heading 2" xfId="3" builtinId="17" customBuiltin="1"/>
    <cellStyle name="Heading 2 2" xfId="60"/>
    <cellStyle name="Heading 3" xfId="4" builtinId="18" customBuiltin="1"/>
    <cellStyle name="Heading 3 2" xfId="61"/>
    <cellStyle name="Heading 4" xfId="5" builtinId="19" customBuiltin="1"/>
    <cellStyle name="Heading 4 2" xfId="62"/>
    <cellStyle name="Hyperlink" xfId="286" builtinId="8"/>
    <cellStyle name="Hyperlink 2" xfId="172"/>
    <cellStyle name="Hyperlink 3" xfId="287"/>
    <cellStyle name="Input" xfId="9" builtinId="20" customBuiltin="1"/>
    <cellStyle name="Input 2" xfId="173"/>
    <cellStyle name="Invoer 2" xfId="174"/>
    <cellStyle name="ISC" xfId="175"/>
    <cellStyle name="isced" xfId="176"/>
    <cellStyle name="ISCED Titles" xfId="177"/>
    <cellStyle name="Komma 2" xfId="178"/>
    <cellStyle name="Kop 1 2" xfId="179"/>
    <cellStyle name="Kop 2 2" xfId="180"/>
    <cellStyle name="Kop 3 2" xfId="181"/>
    <cellStyle name="Kop 4 2" xfId="182"/>
    <cellStyle name="level1a" xfId="183"/>
    <cellStyle name="level2" xfId="184"/>
    <cellStyle name="level2a" xfId="185"/>
    <cellStyle name="level3" xfId="186"/>
    <cellStyle name="Linked Cell" xfId="12" builtinId="24" customBuiltin="1"/>
    <cellStyle name="Linked Cell 2" xfId="187"/>
    <cellStyle name="Migliaia (0)_conti99" xfId="188"/>
    <cellStyle name="Milliers [0]_8GRAD" xfId="189"/>
    <cellStyle name="Milliers_8GRAD" xfId="190"/>
    <cellStyle name="Monétaire [0]_8GRAD" xfId="191"/>
    <cellStyle name="Monétaire_8GRAD" xfId="192"/>
    <cellStyle name="Neutraal 2" xfId="193"/>
    <cellStyle name="Neutral" xfId="8" builtinId="28" customBuiltin="1"/>
    <cellStyle name="Neutral 2" xfId="194"/>
    <cellStyle name="Neutrale" xfId="195"/>
    <cellStyle name="Normal" xfId="0" builtinId="0"/>
    <cellStyle name="Normal 19" xfId="196"/>
    <cellStyle name="Normal 2" xfId="63"/>
    <cellStyle name="Normal 2 2" xfId="64"/>
    <cellStyle name="Normal 2 2 2" xfId="197"/>
    <cellStyle name="Normal 2 2 3" xfId="198"/>
    <cellStyle name="Normal 2 2_GII2013_Mika_June07" xfId="76"/>
    <cellStyle name="Normal 2 3" xfId="71"/>
    <cellStyle name="Normal 2 3 2" xfId="199"/>
    <cellStyle name="Normal 2 3_GII2013_Mika_June07" xfId="200"/>
    <cellStyle name="Normal 2 4" xfId="201"/>
    <cellStyle name="Normal 2 5" xfId="202"/>
    <cellStyle name="Normal 2 6" xfId="203"/>
    <cellStyle name="Normal 2 7" xfId="204"/>
    <cellStyle name="Normal 2 8" xfId="205"/>
    <cellStyle name="Normal 2_962010071P1G001" xfId="206"/>
    <cellStyle name="Normal 3" xfId="65"/>
    <cellStyle name="Normal 3 2" xfId="207"/>
    <cellStyle name="Normal 3 2 2" xfId="208"/>
    <cellStyle name="Normal 3 2_SSI2012-Finaldata_JRCresults_2003" xfId="209"/>
    <cellStyle name="Normal 3 3" xfId="210"/>
    <cellStyle name="Normal 3 3 2" xfId="211"/>
    <cellStyle name="Normal 3 3_SSI2012-Finaldata_JRCresults_2003" xfId="212"/>
    <cellStyle name="Normal 3 4" xfId="213"/>
    <cellStyle name="Normal 3_SSI2012-Finaldata_JRCresults_2003" xfId="214"/>
    <cellStyle name="Normal 4" xfId="215"/>
    <cellStyle name="Normal 5" xfId="216"/>
    <cellStyle name="Normal 6" xfId="217"/>
    <cellStyle name="Normal 6 2" xfId="218"/>
    <cellStyle name="Normal 7" xfId="219"/>
    <cellStyle name="Normal 8" xfId="220"/>
    <cellStyle name="Normale_Foglio1" xfId="221"/>
    <cellStyle name="Nota" xfId="222"/>
    <cellStyle name="Note" xfId="75" builtinId="10" customBuiltin="1"/>
    <cellStyle name="Note 2" xfId="66"/>
    <cellStyle name="Note 2 2" xfId="72"/>
    <cellStyle name="Note 2 3" xfId="223"/>
    <cellStyle name="Notitie 2" xfId="224"/>
    <cellStyle name="Ongeldig 2" xfId="225"/>
    <cellStyle name="Output" xfId="10" builtinId="21" customBuiltin="1"/>
    <cellStyle name="Output 2" xfId="67"/>
    <cellStyle name="Percent" xfId="73" builtinId="5"/>
    <cellStyle name="Percent 2" xfId="226"/>
    <cellStyle name="Prozent_SubCatperStud" xfId="227"/>
    <cellStyle name="row" xfId="228"/>
    <cellStyle name="RowCodes" xfId="229"/>
    <cellStyle name="Row-Col Headings" xfId="230"/>
    <cellStyle name="RowTitles" xfId="231"/>
    <cellStyle name="RowTitles1-Detail" xfId="232"/>
    <cellStyle name="RowTitles-Col2" xfId="233"/>
    <cellStyle name="RowTitles-Detail" xfId="234"/>
    <cellStyle name="ss1" xfId="235"/>
    <cellStyle name="ss10" xfId="236"/>
    <cellStyle name="ss11" xfId="237"/>
    <cellStyle name="ss12" xfId="238"/>
    <cellStyle name="ss13" xfId="239"/>
    <cellStyle name="ss14" xfId="240"/>
    <cellStyle name="ss15" xfId="241"/>
    <cellStyle name="ss16" xfId="242"/>
    <cellStyle name="ss17" xfId="243"/>
    <cellStyle name="ss18" xfId="244"/>
    <cellStyle name="ss19" xfId="245"/>
    <cellStyle name="ss2" xfId="246"/>
    <cellStyle name="ss20" xfId="247"/>
    <cellStyle name="ss21" xfId="248"/>
    <cellStyle name="ss22" xfId="249"/>
    <cellStyle name="ss3" xfId="250"/>
    <cellStyle name="ss4" xfId="251"/>
    <cellStyle name="ss5" xfId="252"/>
    <cellStyle name="ss6" xfId="253"/>
    <cellStyle name="ss7" xfId="254"/>
    <cellStyle name="ss8" xfId="255"/>
    <cellStyle name="ss9" xfId="256"/>
    <cellStyle name="Standaard 2" xfId="257"/>
    <cellStyle name="Standaard 3" xfId="258"/>
    <cellStyle name="Standard_cpi-mp-be-stats" xfId="259"/>
    <cellStyle name="Style 1" xfId="260"/>
    <cellStyle name="Style 2" xfId="261"/>
    <cellStyle name="Table No." xfId="262"/>
    <cellStyle name="Table Title" xfId="263"/>
    <cellStyle name="Tagline" xfId="264"/>
    <cellStyle name="temp" xfId="265"/>
    <cellStyle name="test" xfId="288"/>
    <cellStyle name="Testo avviso" xfId="266"/>
    <cellStyle name="Testo descrittivo" xfId="267"/>
    <cellStyle name="Title" xfId="1" builtinId="15" customBuiltin="1"/>
    <cellStyle name="Title 1" xfId="268"/>
    <cellStyle name="Title 2" xfId="68"/>
    <cellStyle name="title1" xfId="269"/>
    <cellStyle name="Titolo" xfId="270"/>
    <cellStyle name="Titolo 1" xfId="271"/>
    <cellStyle name="Titolo 2" xfId="272"/>
    <cellStyle name="Titolo 3" xfId="273"/>
    <cellStyle name="Titolo 4" xfId="274"/>
    <cellStyle name="Titolo_SSI2012-Finaldata_JRCresults_2003" xfId="275"/>
    <cellStyle name="Totaal 2" xfId="276"/>
    <cellStyle name="Total" xfId="16" builtinId="25" customBuiltin="1"/>
    <cellStyle name="Total 2" xfId="69"/>
    <cellStyle name="Totale" xfId="277"/>
    <cellStyle name="Uitvoer 2" xfId="278"/>
    <cellStyle name="Valore non valido" xfId="279"/>
    <cellStyle name="Valore valido" xfId="280"/>
    <cellStyle name="Verklarende tekst 2" xfId="281"/>
    <cellStyle name="Waarschuwingstekst 2" xfId="282"/>
    <cellStyle name="Währung [0]_Germany" xfId="283"/>
    <cellStyle name="Währung_Germany" xfId="284"/>
    <cellStyle name="Warning Text" xfId="14" builtinId="11" customBuiltin="1"/>
    <cellStyle name="Warning Text 2" xfId="285"/>
  </cellStyles>
  <dxfs count="50">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b/>
        <i val="0"/>
        <color theme="0"/>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b/>
        <i val="0"/>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b/>
        <i val="0"/>
        <color theme="0"/>
      </font>
      <fill>
        <patternFill>
          <bgColor theme="5" tint="-0.499984740745262"/>
        </patternFill>
      </fill>
    </dxf>
  </dxfs>
  <tableStyles count="0" defaultTableStyle="TableStyleMedium2" defaultPivotStyle="PivotStyleLight16"/>
  <colors>
    <mruColors>
      <color rgb="FFFFFF99"/>
      <color rgb="FFF1F4F9"/>
      <color rgb="FFFAA4EA"/>
      <color rgb="FF6BAED6"/>
      <color rgb="FF323232"/>
      <color rgb="FFCE3327"/>
      <color rgb="FF7E935B"/>
      <color rgb="FF386192"/>
      <color rgb="FFF79751"/>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347265</xdr:rowOff>
    </xdr:from>
    <xdr:to>
      <xdr:col>0</xdr:col>
      <xdr:colOff>1432440</xdr:colOff>
      <xdr:row>2</xdr:row>
      <xdr:rowOff>53693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0" y="347265"/>
          <a:ext cx="1432440" cy="629162"/>
        </a:xfrm>
        <a:prstGeom prst="rect">
          <a:avLst/>
        </a:prstGeom>
      </xdr:spPr>
    </xdr:pic>
    <xdr:clientData/>
  </xdr:twoCellAnchor>
  <xdr:twoCellAnchor editAs="oneCell">
    <xdr:from>
      <xdr:col>0</xdr:col>
      <xdr:colOff>272143</xdr:colOff>
      <xdr:row>8</xdr:row>
      <xdr:rowOff>50381</xdr:rowOff>
    </xdr:from>
    <xdr:to>
      <xdr:col>0</xdr:col>
      <xdr:colOff>6306548</xdr:colOff>
      <xdr:row>8</xdr:row>
      <xdr:rowOff>4558308</xdr:rowOff>
    </xdr:to>
    <xdr:pic>
      <xdr:nvPicPr>
        <xdr:cNvPr id="94" name="Picture 93">
          <a:extLst>
            <a:ext uri="{FF2B5EF4-FFF2-40B4-BE49-F238E27FC236}">
              <a16:creationId xmlns:a16="http://schemas.microsoft.com/office/drawing/2014/main" id="{00000000-0008-0000-0000-00005E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2143" y="3452167"/>
          <a:ext cx="6034405" cy="4507927"/>
        </a:xfrm>
        <a:prstGeom prst="rect">
          <a:avLst/>
        </a:prstGeom>
        <a:noFill/>
      </xdr:spPr>
    </xdr:pic>
    <xdr:clientData/>
  </xdr:twoCellAnchor>
  <xdr:twoCellAnchor editAs="oneCell">
    <xdr:from>
      <xdr:col>0</xdr:col>
      <xdr:colOff>5662083</xdr:colOff>
      <xdr:row>9</xdr:row>
      <xdr:rowOff>62442</xdr:rowOff>
    </xdr:from>
    <xdr:to>
      <xdr:col>0</xdr:col>
      <xdr:colOff>6737093</xdr:colOff>
      <xdr:row>9</xdr:row>
      <xdr:rowOff>438239</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62083" y="8169275"/>
          <a:ext cx="1075010" cy="37579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1193700</xdr:colOff>
      <xdr:row>1</xdr:row>
      <xdr:rowOff>524301</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1428750" y="190500"/>
          <a:ext cx="1193700" cy="52430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184050</xdr:colOff>
      <xdr:row>1</xdr:row>
      <xdr:rowOff>524301</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0" y="219075"/>
          <a:ext cx="1193700" cy="52430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1343025</xdr:colOff>
      <xdr:row>1</xdr:row>
      <xdr:rowOff>614964</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1428750" y="190500"/>
          <a:ext cx="1343025" cy="61496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1193700</xdr:colOff>
      <xdr:row>1</xdr:row>
      <xdr:rowOff>524301</xdr:rowOff>
    </xdr:to>
    <xdr:pic>
      <xdr:nvPicPr>
        <xdr:cNvPr id="5" name="Picture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1"/>
        <a:stretch>
          <a:fillRect/>
        </a:stretch>
      </xdr:blipFill>
      <xdr:spPr>
        <a:xfrm>
          <a:off x="1181100" y="190500"/>
          <a:ext cx="1193700" cy="52430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1193700</xdr:colOff>
      <xdr:row>1</xdr:row>
      <xdr:rowOff>524301</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0" y="0"/>
          <a:ext cx="1193700" cy="5243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1193700</xdr:colOff>
      <xdr:row>1</xdr:row>
      <xdr:rowOff>171877</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0" y="19051"/>
          <a:ext cx="1193700" cy="5243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68036</xdr:colOff>
      <xdr:row>1</xdr:row>
      <xdr:rowOff>158750</xdr:rowOff>
    </xdr:from>
    <xdr:to>
      <xdr:col>1</xdr:col>
      <xdr:colOff>25754</xdr:colOff>
      <xdr:row>1</xdr:row>
      <xdr:rowOff>683051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68036" y="362857"/>
          <a:ext cx="1193700" cy="5243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1193700</xdr:colOff>
      <xdr:row>1</xdr:row>
      <xdr:rowOff>524301</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0" y="219075"/>
          <a:ext cx="1193700" cy="5243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1193700</xdr:colOff>
      <xdr:row>1</xdr:row>
      <xdr:rowOff>524301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0" y="219075"/>
          <a:ext cx="1193700" cy="5243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1193700</xdr:colOff>
      <xdr:row>1</xdr:row>
      <xdr:rowOff>524301</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a:stretch>
          <a:fillRect/>
        </a:stretch>
      </xdr:blipFill>
      <xdr:spPr>
        <a:xfrm>
          <a:off x="0" y="209550"/>
          <a:ext cx="1193700" cy="52430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1193700</xdr:colOff>
      <xdr:row>1</xdr:row>
      <xdr:rowOff>524301</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0" y="228600"/>
          <a:ext cx="1193700" cy="5243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1193700</xdr:colOff>
      <xdr:row>1</xdr:row>
      <xdr:rowOff>524301</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a:stretch>
          <a:fillRect/>
        </a:stretch>
      </xdr:blipFill>
      <xdr:spPr>
        <a:xfrm>
          <a:off x="0" y="247650"/>
          <a:ext cx="1193700" cy="5243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1193700</xdr:colOff>
      <xdr:row>1</xdr:row>
      <xdr:rowOff>524301</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1"/>
        <a:stretch>
          <a:fillRect/>
        </a:stretch>
      </xdr:blipFill>
      <xdr:spPr>
        <a:xfrm>
          <a:off x="0" y="190500"/>
          <a:ext cx="1193700" cy="524301"/>
        </a:xfrm>
        <a:prstGeom prst="rect">
          <a:avLst/>
        </a:prstGeom>
      </xdr:spPr>
    </xdr:pic>
    <xdr:clientData/>
  </xdr:twoCellAnchor>
</xdr:wsDr>
</file>

<file path=xl/queryTables/queryTable1.xml><?xml version="1.0" encoding="utf-8"?>
<queryTable xmlns="http://schemas.openxmlformats.org/spreadsheetml/2006/main" name="2012.06.11 - GFM Indicator Lis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ra.un-ocha.org/inform-lac" TargetMode="External"/><Relationship Id="rId1" Type="http://schemas.openxmlformats.org/officeDocument/2006/relationships/hyperlink" Target="http://www.inform-index.org/Subnational/LAC"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8" Type="http://schemas.openxmlformats.org/officeDocument/2006/relationships/hyperlink" Target="http://www.fao.org/economic/ess/ess-fs/ess-fadata/en/" TargetMode="External"/><Relationship Id="rId13" Type="http://schemas.openxmlformats.org/officeDocument/2006/relationships/hyperlink" Target="http://data.worldbank.org/indicator/IT.CEL.SETS.P2" TargetMode="External"/><Relationship Id="rId18" Type="http://schemas.openxmlformats.org/officeDocument/2006/relationships/hyperlink" Target="http://preview.grid.unep.ch/" TargetMode="External"/><Relationship Id="rId26" Type="http://schemas.openxmlformats.org/officeDocument/2006/relationships/hyperlink" Target="http://risk.preventionweb.net/capraviewer/download.jsp" TargetMode="External"/><Relationship Id="rId3" Type="http://schemas.openxmlformats.org/officeDocument/2006/relationships/hyperlink" Target="http://apps.who.int/ghodata" TargetMode="External"/><Relationship Id="rId21" Type="http://schemas.openxmlformats.org/officeDocument/2006/relationships/hyperlink" Target="http://data.worldbank.org/indicator/SP.POP.TOTL" TargetMode="External"/><Relationship Id="rId7" Type="http://schemas.openxmlformats.org/officeDocument/2006/relationships/hyperlink" Target="http://www.emdat.be/" TargetMode="External"/><Relationship Id="rId12" Type="http://schemas.openxmlformats.org/officeDocument/2006/relationships/hyperlink" Target="http://data.worldbank.org/indicator/IT.NET.USER.P2" TargetMode="External"/><Relationship Id="rId17" Type="http://schemas.openxmlformats.org/officeDocument/2006/relationships/hyperlink" Target="http://stats.uis.unesco.org/unesco" TargetMode="External"/><Relationship Id="rId25" Type="http://schemas.openxmlformats.org/officeDocument/2006/relationships/hyperlink" Target="http://risk.preventionweb.net/capraviewer/download.jsp" TargetMode="External"/><Relationship Id="rId2" Type="http://schemas.openxmlformats.org/officeDocument/2006/relationships/hyperlink" Target="http://info.worldbank.org/governance/wgi/index.asp" TargetMode="External"/><Relationship Id="rId16" Type="http://schemas.openxmlformats.org/officeDocument/2006/relationships/hyperlink" Target="http://info.worldbank.org/governance/wgi/index.asp" TargetMode="External"/><Relationship Id="rId20" Type="http://schemas.openxmlformats.org/officeDocument/2006/relationships/hyperlink" Target="http://data.worldbank.org/indicator/SI.POV.GINI," TargetMode="External"/><Relationship Id="rId29" Type="http://schemas.openxmlformats.org/officeDocument/2006/relationships/hyperlink" Target="http://hdrstats.undp.org/en/indicators/68606.html," TargetMode="External"/><Relationship Id="rId1" Type="http://schemas.openxmlformats.org/officeDocument/2006/relationships/hyperlink" Target="http://hdrstats.undp.org/en/indicators/103106.html" TargetMode="External"/><Relationship Id="rId6" Type="http://schemas.openxmlformats.org/officeDocument/2006/relationships/hyperlink" Target="http://preventionweb.net/applications/hfa/qbnhfa/" TargetMode="External"/><Relationship Id="rId11" Type="http://schemas.openxmlformats.org/officeDocument/2006/relationships/hyperlink" Target="http://www.fao.org/economic/ess/ess-fs/ess-fadata/en/" TargetMode="External"/><Relationship Id="rId24" Type="http://schemas.openxmlformats.org/officeDocument/2006/relationships/hyperlink" Target="http://www.emdat.be/" TargetMode="External"/><Relationship Id="rId5" Type="http://schemas.openxmlformats.org/officeDocument/2006/relationships/hyperlink" Target="http://cpi.transparency.org/cpi2012/" TargetMode="External"/><Relationship Id="rId15" Type="http://schemas.openxmlformats.org/officeDocument/2006/relationships/hyperlink" Target="http://apps.who.int/ghodata" TargetMode="External"/><Relationship Id="rId23" Type="http://schemas.openxmlformats.org/officeDocument/2006/relationships/hyperlink" Target="http://www.emdat.be/" TargetMode="External"/><Relationship Id="rId28" Type="http://schemas.openxmlformats.org/officeDocument/2006/relationships/hyperlink" Target="http://data.worldbank.org/indicator/SH.MED.PHYS.ZS" TargetMode="External"/><Relationship Id="rId10" Type="http://schemas.openxmlformats.org/officeDocument/2006/relationships/hyperlink" Target="http://www.fao.org/economic/ess/ess-fs/ess-fadata/en/" TargetMode="External"/><Relationship Id="rId19" Type="http://schemas.openxmlformats.org/officeDocument/2006/relationships/hyperlink" Target="http://preview.grid.unep.ch/" TargetMode="External"/><Relationship Id="rId31" Type="http://schemas.openxmlformats.org/officeDocument/2006/relationships/queryTable" Target="../queryTables/queryTable1.xml"/><Relationship Id="rId4" Type="http://schemas.openxmlformats.org/officeDocument/2006/relationships/hyperlink" Target="http://apps.who.int/ghodata" TargetMode="External"/><Relationship Id="rId9" Type="http://schemas.openxmlformats.org/officeDocument/2006/relationships/hyperlink" Target="http://www.fao.org/economic/ess/ess-fs/ess-fadata/en/" TargetMode="External"/><Relationship Id="rId14" Type="http://schemas.openxmlformats.org/officeDocument/2006/relationships/hyperlink" Target="http://data.worldbank.org/indicator/EG.ELC.ACCS.ZS" TargetMode="External"/><Relationship Id="rId22" Type="http://schemas.openxmlformats.org/officeDocument/2006/relationships/hyperlink" Target="http://www.emdat.be/" TargetMode="External"/><Relationship Id="rId27" Type="http://schemas.openxmlformats.org/officeDocument/2006/relationships/hyperlink" Target="https://www.openstreetmap.org/" TargetMode="External"/><Relationship Id="rId30"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3" Type="http://schemas.openxmlformats.org/officeDocument/2006/relationships/hyperlink" Target="http://www.fao.org/nr/lada/gladis/glad_ind/" TargetMode="External"/><Relationship Id="rId18" Type="http://schemas.openxmlformats.org/officeDocument/2006/relationships/hyperlink" Target="http://data.uis.unesco.org/" TargetMode="External"/><Relationship Id="rId26" Type="http://schemas.openxmlformats.org/officeDocument/2006/relationships/hyperlink" Target="http://hdr.undp.org/en/indicators/38606" TargetMode="External"/><Relationship Id="rId3" Type="http://schemas.openxmlformats.org/officeDocument/2006/relationships/hyperlink" Target="http://data.worldbank.org/indicator/SP.POP.DPND" TargetMode="External"/><Relationship Id="rId21" Type="http://schemas.openxmlformats.org/officeDocument/2006/relationships/hyperlink" Target="http://databank.worldbank.org/data/reports.aspx?source=2&amp;series=NY.ADJ.AEDU.GN.ZS" TargetMode="External"/><Relationship Id="rId7" Type="http://schemas.openxmlformats.org/officeDocument/2006/relationships/hyperlink" Target="http://www.vanderbilt.edu/lapop/about-americasbarometer.php" TargetMode="External"/><Relationship Id="rId12" Type="http://schemas.openxmlformats.org/officeDocument/2006/relationships/hyperlink" Target="http://www.fao.org/nr/lada/gladis/glad_ind/" TargetMode="External"/><Relationship Id="rId17" Type="http://schemas.openxmlformats.org/officeDocument/2006/relationships/hyperlink" Target="https://www.unicef.org/wash/schools/files/Advancing_WASH_in_Schools_Monitoring(1).pdf" TargetMode="External"/><Relationship Id="rId25" Type="http://schemas.openxmlformats.org/officeDocument/2006/relationships/hyperlink" Target="http://data.worldbank.org/indicator/SL.EMP.VULN.ZS" TargetMode="External"/><Relationship Id="rId33" Type="http://schemas.openxmlformats.org/officeDocument/2006/relationships/printerSettings" Target="../printerSettings/printerSettings16.bin"/><Relationship Id="rId2" Type="http://schemas.openxmlformats.org/officeDocument/2006/relationships/hyperlink" Target="http://www.paho.org/hq/index.php?option=com_topics&amp;view=article&amp;id=1&amp;Itemid=40734" TargetMode="External"/><Relationship Id="rId16" Type="http://schemas.openxmlformats.org/officeDocument/2006/relationships/hyperlink" Target="https://data.unodc.org/" TargetMode="External"/><Relationship Id="rId20" Type="http://schemas.openxmlformats.org/officeDocument/2006/relationships/hyperlink" Target="http://data.uis.unesco.org/" TargetMode="External"/><Relationship Id="rId29" Type="http://schemas.openxmlformats.org/officeDocument/2006/relationships/hyperlink" Target="http://ghdx.healthdata.org/gbd-results-tool" TargetMode="External"/><Relationship Id="rId1" Type="http://schemas.openxmlformats.org/officeDocument/2006/relationships/hyperlink" Target="http://www.fao.org/forestry/fra" TargetMode="External"/><Relationship Id="rId6" Type="http://schemas.openxmlformats.org/officeDocument/2006/relationships/hyperlink" Target="http://unstats.un.org/sdgs/indicators/database/?indicator=1.3.1" TargetMode="External"/><Relationship Id="rId11" Type="http://schemas.openxmlformats.org/officeDocument/2006/relationships/hyperlink" Target="http://www.fao.org/nr/lada/gladis/glad_ind/" TargetMode="External"/><Relationship Id="rId24" Type="http://schemas.openxmlformats.org/officeDocument/2006/relationships/hyperlink" Target="http://data.worldbank.org/indicator/BX.TRF.PWKR.DT.GD.ZS" TargetMode="External"/><Relationship Id="rId32" Type="http://schemas.openxmlformats.org/officeDocument/2006/relationships/hyperlink" Target="http://apps.who.int/gho/data/view.main.80200?lang=en" TargetMode="External"/><Relationship Id="rId5" Type="http://schemas.openxmlformats.org/officeDocument/2006/relationships/hyperlink" Target="http://data.un.org/Data.aspx?q=urban+slum&amp;d=SDGs&amp;f=series%3aEN_LND_SLUM" TargetMode="External"/><Relationship Id="rId15" Type="http://schemas.openxmlformats.org/officeDocument/2006/relationships/hyperlink" Target="https://data.unodc.org/" TargetMode="External"/><Relationship Id="rId23" Type="http://schemas.openxmlformats.org/officeDocument/2006/relationships/hyperlink" Target="http://data.worldbank.org/indicator/SI.POV.NAHC,%20VU_SEV_PD_PHC_PovertyIndicators_CAR_2016" TargetMode="External"/><Relationship Id="rId28" Type="http://schemas.openxmlformats.org/officeDocument/2006/relationships/hyperlink" Target="http://data.unicef.org/topic/nutrition/low-birthweight/" TargetMode="External"/><Relationship Id="rId10" Type="http://schemas.openxmlformats.org/officeDocument/2006/relationships/hyperlink" Target="http://www.fao.org/nr/lada/gladis/glad_ind/" TargetMode="External"/><Relationship Id="rId19" Type="http://schemas.openxmlformats.org/officeDocument/2006/relationships/hyperlink" Target="http://data.uis.unesco.org/" TargetMode="External"/><Relationship Id="rId31" Type="http://schemas.openxmlformats.org/officeDocument/2006/relationships/hyperlink" Target="http://apps.who.int/gho/data/node.gswcah" TargetMode="External"/><Relationship Id="rId4" Type="http://schemas.openxmlformats.org/officeDocument/2006/relationships/hyperlink" Target="http://www.iadb.org/es/temas/desastres-naturales/indicadores-de-riesgo-de-desastres,2696.html" TargetMode="External"/><Relationship Id="rId9" Type="http://schemas.openxmlformats.org/officeDocument/2006/relationships/hyperlink" Target="http://data.uis.unesco.org/" TargetMode="External"/><Relationship Id="rId14" Type="http://schemas.openxmlformats.org/officeDocument/2006/relationships/hyperlink" Target="http://www.fao.org/nr/water/aquastat/data/query/results.html" TargetMode="External"/><Relationship Id="rId22" Type="http://schemas.openxmlformats.org/officeDocument/2006/relationships/hyperlink" Target="http://popstats.unhcr.org/en/asylum_seekers" TargetMode="External"/><Relationship Id="rId27" Type="http://schemas.openxmlformats.org/officeDocument/2006/relationships/hyperlink" Target="http://data.unicef.org/nutrition/malnutrition.html" TargetMode="External"/><Relationship Id="rId30" Type="http://schemas.openxmlformats.org/officeDocument/2006/relationships/hyperlink" Target="https://data.worldbank.org/indicator/SH.ANM.CHLD.ZS" TargetMode="External"/><Relationship Id="rId8" Type="http://schemas.openxmlformats.org/officeDocument/2006/relationships/hyperlink" Target="https://washdata.org/monitoring/schools"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tabSelected="1" zoomScale="90" zoomScaleNormal="90" workbookViewId="0"/>
  </sheetViews>
  <sheetFormatPr defaultColWidth="9.140625" defaultRowHeight="15" x14ac:dyDescent="0.25"/>
  <cols>
    <col min="1" max="1" width="101.5703125" style="3" customWidth="1"/>
    <col min="2" max="16384" width="9.140625" style="3"/>
  </cols>
  <sheetData>
    <row r="1" spans="1:1" ht="52.5" customHeight="1" x14ac:dyDescent="0.35">
      <c r="A1" s="43" t="s">
        <v>1048</v>
      </c>
    </row>
    <row r="2" spans="1:1" ht="20.25" customHeight="1" x14ac:dyDescent="0.25">
      <c r="A2" s="21" t="s">
        <v>1042</v>
      </c>
    </row>
    <row r="3" spans="1:1" ht="7.5" customHeight="1" x14ac:dyDescent="0.25">
      <c r="A3" s="6"/>
    </row>
    <row r="4" spans="1:1" ht="6.75" customHeight="1" x14ac:dyDescent="0.25">
      <c r="A4" s="16"/>
    </row>
    <row r="5" spans="1:1" x14ac:dyDescent="0.25">
      <c r="A5" s="108" t="s">
        <v>110</v>
      </c>
    </row>
    <row r="6" spans="1:1" ht="19.5" customHeight="1" x14ac:dyDescent="0.25">
      <c r="A6" s="107" t="s">
        <v>161</v>
      </c>
    </row>
    <row r="7" spans="1:1" ht="140.25" x14ac:dyDescent="0.25">
      <c r="A7" s="106" t="s">
        <v>435</v>
      </c>
    </row>
    <row r="8" spans="1:1" ht="6.75" customHeight="1" x14ac:dyDescent="0.25">
      <c r="A8" s="5"/>
    </row>
    <row r="9" spans="1:1" ht="370.5" customHeight="1" x14ac:dyDescent="0.25">
      <c r="A9" s="218"/>
    </row>
    <row r="10" spans="1:1" ht="39" customHeight="1" x14ac:dyDescent="0.25">
      <c r="A10" s="271" t="s">
        <v>1046</v>
      </c>
    </row>
    <row r="11" spans="1:1" ht="58.5" customHeight="1" x14ac:dyDescent="0.25">
      <c r="A11" s="271" t="s">
        <v>1047</v>
      </c>
    </row>
    <row r="12" spans="1:1" s="17" customFormat="1" ht="42" customHeight="1" x14ac:dyDescent="0.2">
      <c r="A12" s="109" t="s">
        <v>378</v>
      </c>
    </row>
    <row r="13" spans="1:1" ht="24" customHeight="1" x14ac:dyDescent="0.25">
      <c r="A13" s="110" t="s">
        <v>111</v>
      </c>
    </row>
    <row r="14" spans="1:1" ht="15.75" customHeight="1" x14ac:dyDescent="0.25">
      <c r="A14" s="132" t="s">
        <v>918</v>
      </c>
    </row>
    <row r="15" spans="1:1" x14ac:dyDescent="0.25">
      <c r="A15" s="132" t="s">
        <v>1049</v>
      </c>
    </row>
    <row r="16" spans="1:1" ht="15.75" customHeight="1" x14ac:dyDescent="0.25">
      <c r="A16" s="278" t="s">
        <v>1050</v>
      </c>
    </row>
    <row r="17" spans="1:1" ht="15.75" customHeight="1" x14ac:dyDescent="0.25">
      <c r="A17" s="132"/>
    </row>
    <row r="18" spans="1:1" ht="18.75" customHeight="1" x14ac:dyDescent="0.25">
      <c r="A18" s="263" t="s">
        <v>1022</v>
      </c>
    </row>
    <row r="19" spans="1:1" x14ac:dyDescent="0.25">
      <c r="A19" s="265" t="s">
        <v>1025</v>
      </c>
    </row>
    <row r="20" spans="1:1" ht="108" customHeight="1" x14ac:dyDescent="0.25">
      <c r="A20" s="252" t="s">
        <v>1040</v>
      </c>
    </row>
    <row r="21" spans="1:1" ht="29.25" customHeight="1" x14ac:dyDescent="0.25">
      <c r="A21" s="252" t="s">
        <v>1041</v>
      </c>
    </row>
    <row r="22" spans="1:1" ht="110.25" customHeight="1" x14ac:dyDescent="0.25">
      <c r="A22" s="252" t="s">
        <v>1023</v>
      </c>
    </row>
    <row r="23" spans="1:1" ht="135.75" customHeight="1" x14ac:dyDescent="0.25">
      <c r="A23" s="266" t="s">
        <v>1024</v>
      </c>
    </row>
    <row r="24" spans="1:1" ht="11.25" customHeight="1" x14ac:dyDescent="0.25">
      <c r="A24" s="132"/>
    </row>
    <row r="25" spans="1:1" ht="18.75" customHeight="1" x14ac:dyDescent="0.25">
      <c r="A25" s="257"/>
    </row>
    <row r="26" spans="1:1" x14ac:dyDescent="0.25">
      <c r="A26" s="264" t="s">
        <v>1026</v>
      </c>
    </row>
    <row r="27" spans="1:1" ht="112.5" customHeight="1" x14ac:dyDescent="0.25">
      <c r="A27" s="246" t="s">
        <v>982</v>
      </c>
    </row>
    <row r="28" spans="1:1" ht="99.75" customHeight="1" x14ac:dyDescent="0.25">
      <c r="A28" s="252" t="s">
        <v>975</v>
      </c>
    </row>
    <row r="29" spans="1:1" ht="42.75" customHeight="1" x14ac:dyDescent="0.25">
      <c r="A29" s="252" t="s">
        <v>980</v>
      </c>
    </row>
    <row r="30" spans="1:1" ht="102" x14ac:dyDescent="0.25">
      <c r="A30" s="253" t="s">
        <v>949</v>
      </c>
    </row>
  </sheetData>
  <hyperlinks>
    <hyperlink ref="A5" location="'Table of Contents'!A1" display="(table of Contents)"/>
    <hyperlink ref="A14" r:id="rId1"/>
    <hyperlink ref="A15" r:id="rId2"/>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6"/>
  <sheetViews>
    <sheetView showGridLines="0" workbookViewId="0">
      <pane xSplit="3" ySplit="3" topLeftCell="BN10" activePane="bottomRight" state="frozen"/>
      <selection activeCell="C9" sqref="C9"/>
      <selection pane="topRight" activeCell="C9" sqref="C9"/>
      <selection pane="bottomLeft" activeCell="C9" sqref="C9"/>
      <selection pane="bottomRight" activeCell="AP3" sqref="AP3"/>
    </sheetView>
  </sheetViews>
  <sheetFormatPr defaultColWidth="9.140625" defaultRowHeight="15" x14ac:dyDescent="0.25"/>
  <cols>
    <col min="1" max="1" width="21.42578125" style="3" customWidth="1"/>
    <col min="2" max="2" width="49.42578125" style="3" bestFit="1" customWidth="1"/>
    <col min="3" max="3" width="5.5703125" style="3" bestFit="1" customWidth="1"/>
    <col min="4" max="84" width="11.42578125" style="3" customWidth="1"/>
    <col min="85" max="16384" width="9.140625" style="3"/>
  </cols>
  <sheetData>
    <row r="1" spans="1:86" x14ac:dyDescent="0.25">
      <c r="B1" s="154"/>
      <c r="C1" s="154"/>
      <c r="D1" s="154"/>
      <c r="E1" s="154"/>
      <c r="F1" s="154"/>
      <c r="G1" s="154"/>
      <c r="H1" s="154"/>
      <c r="I1" s="154"/>
      <c r="J1" s="154"/>
      <c r="K1" s="154"/>
      <c r="L1" s="154"/>
      <c r="M1" s="157"/>
      <c r="N1" s="157"/>
      <c r="O1" s="157"/>
      <c r="P1" s="157"/>
      <c r="Q1" s="154"/>
      <c r="R1" s="154"/>
      <c r="S1" s="154"/>
      <c r="T1" s="154"/>
      <c r="U1" s="157"/>
      <c r="V1" s="157"/>
      <c r="W1" s="157"/>
      <c r="X1" s="154"/>
      <c r="Y1" s="157"/>
      <c r="Z1" s="157"/>
      <c r="AA1" s="157"/>
      <c r="AB1" s="157"/>
      <c r="AC1" s="157"/>
      <c r="AD1" s="157"/>
      <c r="AE1" s="154"/>
      <c r="AF1" s="157"/>
      <c r="AG1" s="157"/>
      <c r="AH1" s="157"/>
      <c r="AI1" s="154"/>
      <c r="AJ1" s="154"/>
      <c r="AK1" s="157"/>
      <c r="AL1" s="154"/>
      <c r="AM1" s="154"/>
      <c r="AN1" s="157"/>
      <c r="AO1" s="154"/>
      <c r="AP1" s="157"/>
      <c r="AQ1" s="157"/>
      <c r="AR1" s="154"/>
      <c r="AS1" s="154"/>
      <c r="AT1" s="154"/>
      <c r="AU1" s="157"/>
      <c r="AV1" s="154"/>
      <c r="AW1" s="154"/>
      <c r="AX1" s="154"/>
      <c r="AY1" s="154"/>
      <c r="AZ1" s="154"/>
      <c r="BA1" s="154"/>
      <c r="BB1" s="157"/>
      <c r="BC1" s="157"/>
      <c r="BD1" s="154"/>
      <c r="BE1" s="154"/>
      <c r="BF1" s="157"/>
      <c r="BG1" s="154"/>
      <c r="BH1" s="154"/>
      <c r="BI1" s="154"/>
      <c r="BJ1" s="157"/>
      <c r="BK1" s="154"/>
      <c r="BL1" s="154"/>
      <c r="BM1" s="157"/>
      <c r="BN1" s="157"/>
      <c r="BO1" s="157"/>
      <c r="BP1" s="157"/>
      <c r="BQ1" s="154"/>
      <c r="BR1" s="154"/>
      <c r="BS1" s="154"/>
      <c r="BT1" s="154"/>
      <c r="BU1" s="154"/>
      <c r="BV1" s="154"/>
      <c r="BW1" s="157"/>
      <c r="BX1" s="157"/>
      <c r="BY1" s="157"/>
      <c r="BZ1" s="157"/>
      <c r="CA1" s="157"/>
      <c r="CB1" s="157"/>
      <c r="CC1" s="157"/>
      <c r="CD1" s="154"/>
      <c r="CE1" s="154"/>
      <c r="CF1" s="154"/>
      <c r="CG1" s="154"/>
    </row>
    <row r="2" spans="1:86" s="15" customFormat="1" ht="121.5" customHeight="1" x14ac:dyDescent="0.2">
      <c r="A2" s="15" t="s">
        <v>553</v>
      </c>
      <c r="B2" s="128" t="s">
        <v>75</v>
      </c>
      <c r="C2" s="129" t="s">
        <v>64</v>
      </c>
      <c r="D2" s="126" t="str">
        <f>'Indicator Date'!D2</f>
        <v>Physical exposure to earthquake MMI VI</v>
      </c>
      <c r="E2" s="126" t="str">
        <f>'Indicator Date'!E2</f>
        <v>Physical exposure to earthquake MMI VIII</v>
      </c>
      <c r="F2" s="126" t="str">
        <f>'Indicator Date'!F2</f>
        <v>Annual Expected Exposed People to Floods</v>
      </c>
      <c r="G2" s="126" t="str">
        <f>'Indicator Date'!G2</f>
        <v>Annual Expected Exposed People to Tsunamis</v>
      </c>
      <c r="H2" s="126" t="str">
        <f>'Indicator Date'!H2</f>
        <v>Annual Expected Exposed People to Cyclone's Wind SS1</v>
      </c>
      <c r="I2" s="126" t="str">
        <f>'Indicator Date'!I2</f>
        <v>Annual Expected Exposed People to Cyclone's Wind SS3</v>
      </c>
      <c r="J2" s="126" t="str">
        <f>'Indicator Date'!J2</f>
        <v>Annual Expected Exposed People to Cyclone Surge</v>
      </c>
      <c r="K2" s="126" t="str">
        <f>'Indicator Date'!K2</f>
        <v>Total affected by Drought</v>
      </c>
      <c r="L2" s="126" t="str">
        <f>'Indicator Date'!L2</f>
        <v>Frequency of Drought events</v>
      </c>
      <c r="M2" s="126" t="str">
        <f>'Indicator Date'!M2</f>
        <v>Annual Forest Change</v>
      </c>
      <c r="N2" s="126" t="str">
        <f>'Indicator Date'!N2</f>
        <v>Physical exposure to land degradation in low biophysical status areas</v>
      </c>
      <c r="O2" s="126" t="str">
        <f>'Indicator Date'!O2</f>
        <v>Physical exposure to land degradation in high biophysical status areas</v>
      </c>
      <c r="P2" s="126" t="str">
        <f>'Indicator Date'!P2</f>
        <v>Agricultural water withdrawal</v>
      </c>
      <c r="Q2" s="126" t="str">
        <f>'Indicator Date'!Q2</f>
        <v>GCRI Violent Conflict probability</v>
      </c>
      <c r="R2" s="126" t="str">
        <f>'Indicator Date'!R2</f>
        <v>GCRI Highly Violent Conflict probability</v>
      </c>
      <c r="S2" s="126" t="str">
        <f>'Indicator Date'!S2</f>
        <v>National Power Conflict Intensity (Highly Violent)</v>
      </c>
      <c r="T2" s="126" t="str">
        <f>'Indicator Date'!T2</f>
        <v>Subnational Conflict Intensity (Highly Violent)</v>
      </c>
      <c r="U2" s="126" t="str">
        <f>'Indicator Date'!U2</f>
        <v>Intentional Homicide Rate</v>
      </c>
      <c r="V2" s="126" t="str">
        <f>'Indicator Date'!V2</f>
        <v>Intentional Homicide Count</v>
      </c>
      <c r="W2" s="126" t="str">
        <f>'Indicator Date'!W2</f>
        <v>Asylum seekers by country of origin</v>
      </c>
      <c r="X2" s="126" t="str">
        <f>'Indicator Date'!X2</f>
        <v>Human Development Index</v>
      </c>
      <c r="Y2" s="126" t="str">
        <f>'Indicator Date'!Y2</f>
        <v>Population in multidimensional poverty</v>
      </c>
      <c r="Z2" s="126" t="str">
        <f>'Indicator Date'!Z2</f>
        <v>Population in near multidimensional poverty</v>
      </c>
      <c r="AA2" s="126" t="str">
        <f>'Indicator Date'!AA2</f>
        <v>Poverty headcount ratio at national poverty lines</v>
      </c>
      <c r="AB2" s="126" t="str">
        <f>'Indicator Date'!AB2</f>
        <v xml:space="preserve">Age dependency ratio </v>
      </c>
      <c r="AC2" s="126" t="str">
        <f>'Indicator Date'!AC2</f>
        <v>Personal remittances</v>
      </c>
      <c r="AD2" s="126" t="str">
        <f>'Indicator Date'!AD2</f>
        <v>Vulnerable employment</v>
      </c>
      <c r="AE2" s="126" t="str">
        <f>'Indicator Date'!AE2</f>
        <v>Mortality rate, under-5</v>
      </c>
      <c r="AF2" s="126" t="str">
        <f>'Indicator Date'!AF2</f>
        <v>U5 Stunting</v>
      </c>
      <c r="AG2" s="126" t="str">
        <f>'Indicator Date'!AG2</f>
        <v>U5 Prevalence of anaemia</v>
      </c>
      <c r="AH2" s="126" t="str">
        <f>'Indicator Date'!AH2</f>
        <v>Low birthweight</v>
      </c>
      <c r="AI2" s="126" t="str">
        <f>'Indicator Date'!AI2</f>
        <v>Physicians Density</v>
      </c>
      <c r="AJ2" s="126" t="str">
        <f>'Indicator Date'!AJ2</f>
        <v>One-year-olds fully immunized against measles</v>
      </c>
      <c r="AK2" s="126" t="str">
        <f>'Indicator Date'!AK2</f>
        <v>One-year-olds fully immunized against DTP3</v>
      </c>
      <c r="AL2" s="126" t="str">
        <f>'Indicator Date'!AL2</f>
        <v>Tuberculosis incidence</v>
      </c>
      <c r="AM2" s="126" t="str">
        <f>'Indicator Date'!AM2</f>
        <v>HIV-AIDS prevalence, 15-49 years old</v>
      </c>
      <c r="AN2" s="126" t="str">
        <f>'Indicator Date'!AN2</f>
        <v>Dengue incidence</v>
      </c>
      <c r="AO2" s="126" t="str">
        <f>'Indicator Date'!AO2</f>
        <v>Current health expenditure per capita</v>
      </c>
      <c r="AP2" s="126" t="str">
        <f>'Indicator Date'!AP2</f>
        <v>Public health expenditure</v>
      </c>
      <c r="AQ2" s="126" t="str">
        <f>'Indicator Date'!AQ2</f>
        <v>Out-of-pocket health expenditure</v>
      </c>
      <c r="AR2" s="126" t="str">
        <f>'Indicator Date'!AR2</f>
        <v>Maternal Mortality Ratio</v>
      </c>
      <c r="AS2" s="126" t="str">
        <f>'Indicator Date'!AS2</f>
        <v>Gender Inequality Index</v>
      </c>
      <c r="AT2" s="126" t="str">
        <f>'Indicator Date'!AT2</f>
        <v>Income Gini coefficient</v>
      </c>
      <c r="AU2" s="126" t="str">
        <f>'Indicator Date'!AU2</f>
        <v>Urban slum population</v>
      </c>
      <c r="AV2" s="126" t="str">
        <f>'Indicator Date'!AV2</f>
        <v>People affected by Natural Disasters</v>
      </c>
      <c r="AW2" s="126" t="str">
        <f>'Indicator Date'!AW2</f>
        <v>People affected by Natural Disasters</v>
      </c>
      <c r="AX2" s="126" t="str">
        <f>'Indicator Date'!AX2</f>
        <v>People affected by Natural Disasters</v>
      </c>
      <c r="AY2" s="126" t="str">
        <f>'Indicator Date'!AY2</f>
        <v>Internally displaced persons (IDPs)</v>
      </c>
      <c r="AZ2" s="126" t="str">
        <f>'Indicator Date'!AZ2</f>
        <v>Refugees by country of asylum</v>
      </c>
      <c r="BA2" s="126" t="str">
        <f>'Indicator Date'!BA2</f>
        <v>Returned Refugees</v>
      </c>
      <c r="BB2" s="126" t="str">
        <f>'Indicator Date'!BB2</f>
        <v>Adolescent fertility rate</v>
      </c>
      <c r="BC2" s="126" t="str">
        <f>'Indicator Date'!BC2</f>
        <v>Mortality in adolescents due to self-harm and interpersonal violence</v>
      </c>
      <c r="BD2" s="126" t="str">
        <f>'Indicator Date'!BD2</f>
        <v>Average Dietary Energy Supply Adequacy</v>
      </c>
      <c r="BE2" s="126" t="str">
        <f>'Indicator Date'!BE2</f>
        <v>Prevalence of Undernourishment</v>
      </c>
      <c r="BF2" s="126" t="str">
        <f>'Indicator Date'!BF2</f>
        <v>Prevalence of anaemia in women of reproductive age</v>
      </c>
      <c r="BG2" s="126" t="str">
        <f>'Indicator Date'!BG2</f>
        <v>Domestic Food Price Level Index</v>
      </c>
      <c r="BH2" s="126" t="str">
        <f>'Indicator Date'!BH2</f>
        <v>Domestic Food Price Volatility Index</v>
      </c>
      <c r="BI2" s="126" t="str">
        <f>'Indicator Date'!BI2</f>
        <v>HFA Scores Last recent</v>
      </c>
      <c r="BJ2" s="126" t="str">
        <f>'Indicator Date'!BJ2</f>
        <v>IADB Risk Management Index</v>
      </c>
      <c r="BK2" s="126" t="str">
        <f>'Indicator Date'!BK2</f>
        <v>Government Effectiveness</v>
      </c>
      <c r="BL2" s="126" t="str">
        <f>'Indicator Date'!BL2</f>
        <v>Corruption Perception Index</v>
      </c>
      <c r="BM2" s="126" t="str">
        <f>'Indicator Date'!BM2</f>
        <v>Social Insurance Programs' coverage</v>
      </c>
      <c r="BN2" s="126" t="str">
        <f>'Indicator Date'!BN2</f>
        <v>Lack of protection against crime</v>
      </c>
      <c r="BO2" s="126" t="str">
        <f>'Indicator Date'!BO2</f>
        <v>Lack of security</v>
      </c>
      <c r="BP2" s="126" t="str">
        <f>'Indicator Date'!BP2</f>
        <v>Violence containment costs</v>
      </c>
      <c r="BQ2" s="126" t="str">
        <f>'Indicator Date'!BQ2</f>
        <v>Access to electricity</v>
      </c>
      <c r="BR2" s="126" t="str">
        <f>'Indicator Date'!BR2</f>
        <v>Internet users</v>
      </c>
      <c r="BS2" s="126" t="str">
        <f>'Indicator Date'!BS2</f>
        <v>Mobile cellular subscriptions</v>
      </c>
      <c r="BT2" s="126" t="str">
        <f>'Indicator Date'!BT2</f>
        <v>Road length</v>
      </c>
      <c r="BU2" s="126" t="str">
        <f>'Indicator Date'!BU2</f>
        <v>Improved sanitation facilities (% of population with access)</v>
      </c>
      <c r="BV2" s="126" t="str">
        <f>'Indicator Date'!BV2</f>
        <v>Improved water source (% of population with access)</v>
      </c>
      <c r="BW2" s="126" t="str">
        <f>'Indicator Date'!BW2</f>
        <v>School water coverage</v>
      </c>
      <c r="BX2" s="126" t="str">
        <f>'Indicator Date'!BX2</f>
        <v>School sanitation coverage</v>
      </c>
      <c r="BY2" s="126" t="str">
        <f>'Indicator Date'!BY2</f>
        <v>Survival rate to the last grade of primary education</v>
      </c>
      <c r="BZ2" s="126" t="str">
        <f>'Indicator Date'!BZ2</f>
        <v>Survival rate to the last grade of lower secondary general education</v>
      </c>
      <c r="CA2" s="126" t="str">
        <f>'Indicator Date'!CA2</f>
        <v>Educational attainment: at least completed lower secondary</v>
      </c>
      <c r="CB2" s="126" t="str">
        <f>'Indicator Date'!CB2</f>
        <v>Education expenditure</v>
      </c>
      <c r="CC2" s="126" t="str">
        <f>'Indicator Date'!CC2</f>
        <v>Pupil-teacher ratio in primary education</v>
      </c>
      <c r="CD2" s="126" t="str">
        <f>'Indicator Date'!CD2</f>
        <v>GDP per capita PPP int USD (Estimated)</v>
      </c>
      <c r="CE2" s="126" t="str">
        <f>'Indicator Date'!CE2</f>
        <v>Total Population</v>
      </c>
      <c r="CF2" s="126" t="str">
        <f>'Indicator Date'!CF2</f>
        <v>Total Population (GHS-POP)</v>
      </c>
      <c r="CG2" s="126" t="str">
        <f>'Indicator Date'!CG2</f>
        <v>Land area (sq. km)</v>
      </c>
    </row>
    <row r="3" spans="1:86" x14ac:dyDescent="0.25">
      <c r="B3" s="117" t="s">
        <v>809</v>
      </c>
      <c r="C3" s="100"/>
      <c r="D3" s="101">
        <f>'Indicator Date'!D3</f>
        <v>2015</v>
      </c>
      <c r="E3" s="101">
        <f>'Indicator Date'!E3</f>
        <v>2015</v>
      </c>
      <c r="F3" s="101">
        <f>'Indicator Date'!F3</f>
        <v>2015</v>
      </c>
      <c r="G3" s="101">
        <f>'Indicator Date'!G3</f>
        <v>2015</v>
      </c>
      <c r="H3" s="101">
        <f>'Indicator Date'!H3</f>
        <v>2015</v>
      </c>
      <c r="I3" s="101">
        <f>'Indicator Date'!I3</f>
        <v>2015</v>
      </c>
      <c r="J3" s="101">
        <f>'Indicator Date'!J3</f>
        <v>2015</v>
      </c>
      <c r="K3" s="101">
        <f>'Indicator Date'!K3</f>
        <v>2016</v>
      </c>
      <c r="L3" s="101">
        <f>'Indicator Date'!L3</f>
        <v>2016</v>
      </c>
      <c r="M3" s="101">
        <f>'Indicator Date'!M3</f>
        <v>2015</v>
      </c>
      <c r="N3" s="101">
        <f>'Indicator Date'!N3</f>
        <v>2011</v>
      </c>
      <c r="O3" s="101">
        <f>'Indicator Date'!O3</f>
        <v>2011</v>
      </c>
      <c r="P3" s="101">
        <f>'Indicator Date'!P3</f>
        <v>2015</v>
      </c>
      <c r="Q3" s="101">
        <f>'Indicator Date'!Q3</f>
        <v>2018</v>
      </c>
      <c r="R3" s="101">
        <f>'Indicator Date'!R3</f>
        <v>2018</v>
      </c>
      <c r="S3" s="101">
        <f>'Indicator Date'!S3</f>
        <v>2017</v>
      </c>
      <c r="T3" s="101">
        <f>'Indicator Date'!T3</f>
        <v>2017</v>
      </c>
      <c r="U3" s="101">
        <f>'Indicator Date'!U3</f>
        <v>2015</v>
      </c>
      <c r="V3" s="101">
        <f>'Indicator Date'!V3</f>
        <v>2015</v>
      </c>
      <c r="W3" s="101">
        <f>'Indicator Date'!W3</f>
        <v>2017</v>
      </c>
      <c r="X3" s="101">
        <f>'Indicator Date'!X3</f>
        <v>2017</v>
      </c>
      <c r="Y3" s="101">
        <f>'Indicator Date'!Y3</f>
        <v>2016</v>
      </c>
      <c r="Z3" s="101">
        <f>'Indicator Date'!Z3</f>
        <v>2016</v>
      </c>
      <c r="AA3" s="101">
        <f>'Indicator Date'!AA3</f>
        <v>2017</v>
      </c>
      <c r="AB3" s="101">
        <f>'Indicator Date'!AB3</f>
        <v>2017</v>
      </c>
      <c r="AC3" s="101">
        <f>'Indicator Date'!AC3</f>
        <v>2017</v>
      </c>
      <c r="AD3" s="101">
        <f>'Indicator Date'!AD3</f>
        <v>2017</v>
      </c>
      <c r="AE3" s="101">
        <f>'Indicator Date'!AE3</f>
        <v>2016</v>
      </c>
      <c r="AF3" s="101">
        <f>'Indicator Date'!AF3</f>
        <v>2016</v>
      </c>
      <c r="AG3" s="101">
        <f>'Indicator Date'!AG3</f>
        <v>2016</v>
      </c>
      <c r="AH3" s="101">
        <f>'Indicator Date'!AH3</f>
        <v>2012</v>
      </c>
      <c r="AI3" s="101">
        <f>'Indicator Date'!AI3</f>
        <v>2016</v>
      </c>
      <c r="AJ3" s="101">
        <f>'Indicator Date'!AJ3</f>
        <v>2016</v>
      </c>
      <c r="AK3" s="101">
        <f>'Indicator Date'!AK3</f>
        <v>2017</v>
      </c>
      <c r="AL3" s="101">
        <f>'Indicator Date'!AL3</f>
        <v>2016</v>
      </c>
      <c r="AM3" s="101">
        <f>'Indicator Date'!AM3</f>
        <v>2016</v>
      </c>
      <c r="AN3" s="101">
        <f>'Indicator Date'!AN3</f>
        <v>2017</v>
      </c>
      <c r="AO3" s="101">
        <f>'Indicator Date'!AO3</f>
        <v>2015</v>
      </c>
      <c r="AP3" s="101">
        <f>'Indicator Date'!AP3</f>
        <v>2015</v>
      </c>
      <c r="AQ3" s="101">
        <f>'Indicator Date'!AQ3</f>
        <v>2015</v>
      </c>
      <c r="AR3" s="101">
        <f>'Indicator Date'!AR3</f>
        <v>2015</v>
      </c>
      <c r="AS3" s="101">
        <f>'Indicator Date'!AS3</f>
        <v>2015</v>
      </c>
      <c r="AT3" s="101">
        <f>'Indicator Date'!AT3</f>
        <v>2016</v>
      </c>
      <c r="AU3" s="101">
        <f>'Indicator Date'!AU3</f>
        <v>2014</v>
      </c>
      <c r="AV3" s="101">
        <f>'Indicator Date'!AV3</f>
        <v>2016</v>
      </c>
      <c r="AW3" s="101">
        <f>'Indicator Date'!AW3</f>
        <v>2017</v>
      </c>
      <c r="AX3" s="101">
        <f>'Indicator Date'!AX3</f>
        <v>2018</v>
      </c>
      <c r="AY3" s="101">
        <f>'Indicator Date'!AY3</f>
        <v>2018</v>
      </c>
      <c r="AZ3" s="101">
        <f>'Indicator Date'!AZ3</f>
        <v>2018</v>
      </c>
      <c r="BA3" s="101">
        <f>'Indicator Date'!BA3</f>
        <v>2017</v>
      </c>
      <c r="BB3" s="101">
        <f>'Indicator Date'!BB3</f>
        <v>2016</v>
      </c>
      <c r="BC3" s="101">
        <f>'Indicator Date'!BC3</f>
        <v>2017</v>
      </c>
      <c r="BD3" s="101">
        <f>'Indicator Date'!BD3</f>
        <v>2014</v>
      </c>
      <c r="BE3" s="101">
        <f>'Indicator Date'!BE3</f>
        <v>2014</v>
      </c>
      <c r="BF3" s="101">
        <f>'Indicator Date'!BF3</f>
        <v>2016</v>
      </c>
      <c r="BG3" s="101">
        <f>'Indicator Date'!BG3</f>
        <v>2014</v>
      </c>
      <c r="BH3" s="101">
        <f>'Indicator Date'!BH3</f>
        <v>2014</v>
      </c>
      <c r="BI3" s="101">
        <f>'Indicator Date'!BI3</f>
        <v>2015</v>
      </c>
      <c r="BJ3" s="101">
        <f>'Indicator Date'!BJ3</f>
        <v>2013</v>
      </c>
      <c r="BK3" s="101">
        <f>'Indicator Date'!BK3</f>
        <v>2016</v>
      </c>
      <c r="BL3" s="101">
        <f>'Indicator Date'!BL3</f>
        <v>2017</v>
      </c>
      <c r="BM3" s="101">
        <f>'Indicator Date'!BM3</f>
        <v>2014</v>
      </c>
      <c r="BN3" s="101">
        <f>'Indicator Date'!BN3</f>
        <v>2015</v>
      </c>
      <c r="BO3" s="101">
        <f>'Indicator Date'!BO3</f>
        <v>2016</v>
      </c>
      <c r="BP3" s="101">
        <f>'Indicator Date'!BP3</f>
        <v>2018</v>
      </c>
      <c r="BQ3" s="101">
        <f>'Indicator Date'!BQ3</f>
        <v>2016</v>
      </c>
      <c r="BR3" s="101">
        <f>'Indicator Date'!BR3</f>
        <v>2015</v>
      </c>
      <c r="BS3" s="101">
        <f>'Indicator Date'!BS3</f>
        <v>2016</v>
      </c>
      <c r="BT3" s="101">
        <f>'Indicator Date'!BT3</f>
        <v>2014</v>
      </c>
      <c r="BU3" s="101">
        <f>'Indicator Date'!BU3</f>
        <v>2015</v>
      </c>
      <c r="BV3" s="101">
        <f>'Indicator Date'!BV3</f>
        <v>2015</v>
      </c>
      <c r="BW3" s="101">
        <f>'Indicator Date'!BW3</f>
        <v>2016</v>
      </c>
      <c r="BX3" s="101">
        <f>'Indicator Date'!BX3</f>
        <v>2016</v>
      </c>
      <c r="BY3" s="101">
        <f>'Indicator Date'!BY3</f>
        <v>2016</v>
      </c>
      <c r="BZ3" s="101">
        <f>'Indicator Date'!BZ3</f>
        <v>2016</v>
      </c>
      <c r="CA3" s="101">
        <f>'Indicator Date'!CA3</f>
        <v>2016</v>
      </c>
      <c r="CB3" s="101">
        <f>'Indicator Date'!CB3</f>
        <v>2016</v>
      </c>
      <c r="CC3" s="101">
        <f>'Indicator Date'!CC3</f>
        <v>2017</v>
      </c>
      <c r="CD3" s="101">
        <f>'Indicator Date'!CD3</f>
        <v>2017</v>
      </c>
      <c r="CE3" s="101">
        <f>'Indicator Date'!CE3</f>
        <v>2017</v>
      </c>
      <c r="CF3" s="101">
        <f>'Indicator Date'!CF3</f>
        <v>2015</v>
      </c>
      <c r="CG3" s="101">
        <f>'Indicator Date'!CG3</f>
        <v>2014</v>
      </c>
    </row>
    <row r="4" spans="1:86" x14ac:dyDescent="0.25">
      <c r="A4" s="3" t="str">
        <f>VLOOKUP(C4,Regions!B$3:H$35,7,FALSE)</f>
        <v>Caribbean</v>
      </c>
      <c r="B4" s="116" t="s">
        <v>1</v>
      </c>
      <c r="C4" s="100" t="s">
        <v>0</v>
      </c>
      <c r="D4" s="142">
        <f>IF('Indicator Date'!D4="","x",'Indicator Date'!D4)</f>
        <v>2015</v>
      </c>
      <c r="E4" s="142">
        <f>IF('Indicator Date'!E4="","x",'Indicator Date'!E4)</f>
        <v>2015</v>
      </c>
      <c r="F4" s="142" t="str">
        <f>IF('Indicator Date'!F4="","x",'Indicator Date'!F4)</f>
        <v>x</v>
      </c>
      <c r="G4" s="142">
        <f>IF('Indicator Date'!G4="","x",'Indicator Date'!G4)</f>
        <v>2015</v>
      </c>
      <c r="H4" s="142">
        <f>IF('Indicator Date'!H4="","x",'Indicator Date'!H4)</f>
        <v>2015</v>
      </c>
      <c r="I4" s="142">
        <f>IF('Indicator Date'!I4="","x",'Indicator Date'!I4)</f>
        <v>2015</v>
      </c>
      <c r="J4" s="142">
        <f>IF('Indicator Date'!J4="","x",'Indicator Date'!J4)</f>
        <v>2015</v>
      </c>
      <c r="K4" s="142">
        <f>IF('Indicator Date'!K4="","x",'Indicator Date'!K4)</f>
        <v>2016</v>
      </c>
      <c r="L4" s="142">
        <f>IF('Indicator Date'!L4="","x",'Indicator Date'!L4)</f>
        <v>2016</v>
      </c>
      <c r="M4" s="142">
        <f>IF('Indicator Date'!M4="","x",'Indicator Date'!M4)</f>
        <v>2015</v>
      </c>
      <c r="N4" s="142">
        <f>IF('Indicator Date'!N4="","x",'Indicator Date'!N4)</f>
        <v>2011</v>
      </c>
      <c r="O4" s="142">
        <f>IF('Indicator Date'!O4="","x",'Indicator Date'!O4)</f>
        <v>2011</v>
      </c>
      <c r="P4" s="142">
        <f>IF('Indicator Date'!P4="","x",'Indicator Date'!P4)</f>
        <v>2012</v>
      </c>
      <c r="Q4" s="142">
        <f>IF('Indicator Date'!Q4="","x",'Indicator Date'!Q4)</f>
        <v>2018</v>
      </c>
      <c r="R4" s="142">
        <f>IF('Indicator Date'!R4="","x",'Indicator Date'!R4)</f>
        <v>2018</v>
      </c>
      <c r="S4" s="142">
        <f>IF('Indicator Date'!S4="","x",'Indicator Date'!S4)</f>
        <v>2017</v>
      </c>
      <c r="T4" s="142">
        <f>IF('Indicator Date'!T4="","x",'Indicator Date'!T4)</f>
        <v>2017</v>
      </c>
      <c r="U4" s="142">
        <f>IF('Indicator Date'!U4="","x",'Indicator Date'!U4)</f>
        <v>2012</v>
      </c>
      <c r="V4" s="142">
        <f>IF('Indicator Date'!V4="","x",'Indicator Date'!V4)</f>
        <v>2012</v>
      </c>
      <c r="W4" s="142">
        <f>IF('Indicator Date'!W4="","x",'Indicator Date'!W4)</f>
        <v>2017</v>
      </c>
      <c r="X4" s="142">
        <f>IF('Indicator Date'!X4="","x",'Indicator Date'!X4)</f>
        <v>2017</v>
      </c>
      <c r="Y4" s="142" t="str">
        <f>IF('Indicator Date'!Y4="","x",'Indicator Date'!Y4)</f>
        <v>x</v>
      </c>
      <c r="Z4" s="142" t="str">
        <f>IF('Indicator Date'!Z4="","x",'Indicator Date'!Z4)</f>
        <v>x</v>
      </c>
      <c r="AA4" s="142" t="str">
        <f>IF('Indicator Date'!AA4="","x",'Indicator Date'!AA4)</f>
        <v>x</v>
      </c>
      <c r="AB4" s="142">
        <f>IF('Indicator Date'!AB4="","x",'Indicator Date'!AB4)</f>
        <v>2017</v>
      </c>
      <c r="AC4" s="142">
        <f>IF('Indicator Date'!AC4="","x",'Indicator Date'!AC4)</f>
        <v>2017</v>
      </c>
      <c r="AD4" s="142" t="str">
        <f>IF('Indicator Date'!AD4="","x",'Indicator Date'!AD4)</f>
        <v>x</v>
      </c>
      <c r="AE4" s="142">
        <f>IF('Indicator Date'!AE4="","x",'Indicator Date'!AE4)</f>
        <v>2016</v>
      </c>
      <c r="AF4" s="142" t="str">
        <f>IF('Indicator Date'!AF4="","x",'Indicator Date'!AF4)</f>
        <v>x</v>
      </c>
      <c r="AG4" s="142">
        <f>IF('Indicator Date'!AG4="","x",'Indicator Date'!AG4)</f>
        <v>2016</v>
      </c>
      <c r="AH4" s="142">
        <f>IF('Indicator Date'!AH4="","x",'Indicator Date'!AH4)</f>
        <v>2011</v>
      </c>
      <c r="AI4" s="142" t="str">
        <f>IF('Indicator Date'!AI4="","x",'Indicator Date'!AI4)</f>
        <v>x</v>
      </c>
      <c r="AJ4" s="142">
        <f>IF('Indicator Date'!AJ4="","x",'Indicator Date'!AJ4)</f>
        <v>2016</v>
      </c>
      <c r="AK4" s="142">
        <f>IF('Indicator Date'!AK4="","x",'Indicator Date'!AK4)</f>
        <v>2017</v>
      </c>
      <c r="AL4" s="142">
        <f>IF('Indicator Date'!AL4="","x",'Indicator Date'!AL4)</f>
        <v>2016</v>
      </c>
      <c r="AM4" s="142" t="str">
        <f>IF('Indicator Date'!AM4="","x",'Indicator Date'!AM4)</f>
        <v>x</v>
      </c>
      <c r="AN4" s="142">
        <f>IF('Indicator Date'!AN4="","x",'Indicator Date'!AN4)</f>
        <v>2017</v>
      </c>
      <c r="AO4" s="142">
        <f>IF('Indicator Date'!AO4="","x",'Indicator Date'!AO4)</f>
        <v>2015</v>
      </c>
      <c r="AP4" s="142">
        <f>IF('Indicator Date'!AP4="","x",'Indicator Date'!AP4)</f>
        <v>2015</v>
      </c>
      <c r="AQ4" s="142">
        <f>IF('Indicator Date'!AQ4="","x",'Indicator Date'!AQ4)</f>
        <v>2015</v>
      </c>
      <c r="AR4" s="142" t="str">
        <f>IF('Indicator Date'!AR4="","x",'Indicator Date'!AR4)</f>
        <v>x</v>
      </c>
      <c r="AS4" s="142" t="str">
        <f>IF('Indicator Date'!AS4="","x",'Indicator Date'!AS4)</f>
        <v>x</v>
      </c>
      <c r="AT4" s="142">
        <f>IF('Indicator Date'!AT4="","x",'Indicator Date'!AT4)</f>
        <v>2007</v>
      </c>
      <c r="AU4" s="142" t="str">
        <f>IF('Indicator Date'!AU4="","x",'Indicator Date'!AU4)</f>
        <v>x</v>
      </c>
      <c r="AV4" s="142">
        <f>IF('Indicator Date'!AV4="","x",'Indicator Date'!AV4)</f>
        <v>2016</v>
      </c>
      <c r="AW4" s="142">
        <f>IF('Indicator Date'!AW4="","x",'Indicator Date'!AW4)</f>
        <v>2017</v>
      </c>
      <c r="AX4" s="142">
        <f>IF('Indicator Date'!AX4="","x",'Indicator Date'!AX4)</f>
        <v>2018</v>
      </c>
      <c r="AY4" s="142" t="str">
        <f>IF('Indicator Date'!AY4="","x",RIGHT('Indicator Date'!AY4,4))</f>
        <v>x</v>
      </c>
      <c r="AZ4" s="142" t="str">
        <f>IF('Indicator Date'!AZ4="","x",RIGHT('Indicator Date'!AZ4,4))</f>
        <v>2017</v>
      </c>
      <c r="BA4" s="142">
        <f>IF('Indicator Date'!BA4="","x",'Indicator Date'!BA4)</f>
        <v>2017</v>
      </c>
      <c r="BB4" s="142">
        <f>IF('Indicator Date'!BB4="","x",'Indicator Date'!BB4)</f>
        <v>2016</v>
      </c>
      <c r="BC4" s="142">
        <f>IF('Indicator Date'!BC4="","x",'Indicator Date'!BC4)</f>
        <v>2017</v>
      </c>
      <c r="BD4" s="142">
        <f>IF('Indicator Date'!BD4="","x",'Indicator Date'!BD4)</f>
        <v>2014</v>
      </c>
      <c r="BE4" s="142">
        <f>IF('Indicator Date'!BE4="","x",'Indicator Date'!BE4)</f>
        <v>2014</v>
      </c>
      <c r="BF4" s="142">
        <f>IF('Indicator Date'!BF4="","x",'Indicator Date'!BF4)</f>
        <v>2016</v>
      </c>
      <c r="BG4" s="142">
        <f>IF('Indicator Date'!BG4="","x",'Indicator Date'!BG4)</f>
        <v>2014</v>
      </c>
      <c r="BH4" s="142" t="str">
        <f>IF('Indicator Date'!BH4="","x",'Indicator Date'!BH4)</f>
        <v>x</v>
      </c>
      <c r="BI4" s="142">
        <f>IF('Indicator Date'!BI4="","x",'Indicator Date'!BI4)</f>
        <v>2009</v>
      </c>
      <c r="BJ4" s="142" t="str">
        <f>IF('Indicator Date'!BJ4="","x",'Indicator Date'!BJ4)</f>
        <v>x</v>
      </c>
      <c r="BK4" s="142">
        <f>IF('Indicator Date'!BK4="","x",'Indicator Date'!BK4)</f>
        <v>2016</v>
      </c>
      <c r="BL4" s="142" t="str">
        <f>IF('Indicator Date'!BL4="","x",'Indicator Date'!BL4)</f>
        <v>x</v>
      </c>
      <c r="BM4" s="142" t="str">
        <f>IF('Indicator Date'!BM4="","x",'Indicator Date'!BM4)</f>
        <v>x</v>
      </c>
      <c r="BN4" s="142" t="str">
        <f>IF('Indicator Date'!BN4="","x",'Indicator Date'!BN4)</f>
        <v>x</v>
      </c>
      <c r="BO4" s="142">
        <f>IF('Indicator Date'!BO4="","x",'Indicator Date'!BO4)</f>
        <v>2016</v>
      </c>
      <c r="BP4" s="142" t="str">
        <f>IF('Indicator Date'!BP4="","x",'Indicator Date'!BP4)</f>
        <v>x</v>
      </c>
      <c r="BQ4" s="142">
        <f>IF('Indicator Date'!BQ4="","x",'Indicator Date'!BQ4)</f>
        <v>2016</v>
      </c>
      <c r="BR4" s="142">
        <f>IF('Indicator Date'!BR4="","x",'Indicator Date'!BR4)</f>
        <v>2015</v>
      </c>
      <c r="BS4" s="142">
        <f>IF('Indicator Date'!BS4="","x",'Indicator Date'!BS4)</f>
        <v>2016</v>
      </c>
      <c r="BT4" s="142">
        <f>IF('Indicator Date'!BT4="","x",'Indicator Date'!BT4)</f>
        <v>2014</v>
      </c>
      <c r="BU4" s="142">
        <f>IF('Indicator Date'!BU4="","x",'Indicator Date'!BU4)</f>
        <v>2011</v>
      </c>
      <c r="BV4" s="142">
        <f>IF('Indicator Date'!BV4="","x",'Indicator Date'!BV4)</f>
        <v>2015</v>
      </c>
      <c r="BW4" s="142" t="str">
        <f>IF('Indicator Date'!BW4="","x",'Indicator Date'!BW4)</f>
        <v>x</v>
      </c>
      <c r="BX4" s="142" t="str">
        <f>IF('Indicator Date'!BX4="","x",'Indicator Date'!BX4)</f>
        <v>x</v>
      </c>
      <c r="BY4" s="142" t="str">
        <f>IF('Indicator Date'!BY4="","x",'Indicator Date'!BY4)</f>
        <v>x</v>
      </c>
      <c r="BZ4" s="142">
        <f>IF('Indicator Date'!BZ4="","x",'Indicator Date'!BZ4)</f>
        <v>2014</v>
      </c>
      <c r="CA4" s="142" t="str">
        <f>IF('Indicator Date'!CA4="","x",'Indicator Date'!CA4)</f>
        <v>x</v>
      </c>
      <c r="CB4" s="142">
        <f>IF('Indicator Date'!CB4="","x",'Indicator Date'!CB4)</f>
        <v>2016</v>
      </c>
      <c r="CC4" s="142">
        <f>IF('Indicator Date'!CC4="","x",'Indicator Date'!CC4)</f>
        <v>2015</v>
      </c>
      <c r="CD4" s="142">
        <f>IF('Indicator Date'!CD4="","x",'Indicator Date'!CD4)</f>
        <v>2017</v>
      </c>
      <c r="CE4" s="142">
        <f>IF('Indicator Date'!CE4="","x",'Indicator Date'!CE4)</f>
        <v>2017</v>
      </c>
      <c r="CF4" s="142">
        <f>IF('Indicator Date'!CF4="","x",'Indicator Date'!CF4)</f>
        <v>2015</v>
      </c>
      <c r="CG4" s="142">
        <f>IF('Indicator Date'!CG4="","x",'Indicator Date'!CG4)</f>
        <v>2014</v>
      </c>
      <c r="CH4" s="97"/>
    </row>
    <row r="5" spans="1:86" x14ac:dyDescent="0.25">
      <c r="A5" s="3" t="str">
        <f>VLOOKUP(C5,Regions!B$3:H$35,7,FALSE)</f>
        <v>Caribbean</v>
      </c>
      <c r="B5" s="116" t="s">
        <v>5</v>
      </c>
      <c r="C5" s="100" t="s">
        <v>4</v>
      </c>
      <c r="D5" s="142">
        <f>IF('Indicator Date'!D5="","x",'Indicator Date'!D5)</f>
        <v>2015</v>
      </c>
      <c r="E5" s="142">
        <f>IF('Indicator Date'!E5="","x",'Indicator Date'!E5)</f>
        <v>2015</v>
      </c>
      <c r="F5" s="142" t="str">
        <f>IF('Indicator Date'!F5="","x",'Indicator Date'!F5)</f>
        <v>x</v>
      </c>
      <c r="G5" s="142">
        <f>IF('Indicator Date'!G5="","x",'Indicator Date'!G5)</f>
        <v>2015</v>
      </c>
      <c r="H5" s="142">
        <f>IF('Indicator Date'!H5="","x",'Indicator Date'!H5)</f>
        <v>2015</v>
      </c>
      <c r="I5" s="142">
        <f>IF('Indicator Date'!I5="","x",'Indicator Date'!I5)</f>
        <v>2015</v>
      </c>
      <c r="J5" s="142">
        <f>IF('Indicator Date'!J5="","x",'Indicator Date'!J5)</f>
        <v>2015</v>
      </c>
      <c r="K5" s="142">
        <f>IF('Indicator Date'!K5="","x",'Indicator Date'!K5)</f>
        <v>2016</v>
      </c>
      <c r="L5" s="142">
        <f>IF('Indicator Date'!L5="","x",'Indicator Date'!L5)</f>
        <v>2016</v>
      </c>
      <c r="M5" s="142">
        <f>IF('Indicator Date'!M5="","x",'Indicator Date'!M5)</f>
        <v>2015</v>
      </c>
      <c r="N5" s="142">
        <f>IF('Indicator Date'!N5="","x",'Indicator Date'!N5)</f>
        <v>2011</v>
      </c>
      <c r="O5" s="142">
        <f>IF('Indicator Date'!O5="","x",'Indicator Date'!O5)</f>
        <v>2011</v>
      </c>
      <c r="P5" s="142" t="str">
        <f>IF('Indicator Date'!P5="","x",'Indicator Date'!P5)</f>
        <v>x</v>
      </c>
      <c r="Q5" s="142">
        <f>IF('Indicator Date'!Q5="","x",'Indicator Date'!Q5)</f>
        <v>2018</v>
      </c>
      <c r="R5" s="142">
        <f>IF('Indicator Date'!R5="","x",'Indicator Date'!R5)</f>
        <v>2018</v>
      </c>
      <c r="S5" s="142">
        <f>IF('Indicator Date'!S5="","x",'Indicator Date'!S5)</f>
        <v>2017</v>
      </c>
      <c r="T5" s="142">
        <f>IF('Indicator Date'!T5="","x",'Indicator Date'!T5)</f>
        <v>2017</v>
      </c>
      <c r="U5" s="142">
        <f>IF('Indicator Date'!U5="","x",'Indicator Date'!U5)</f>
        <v>2012</v>
      </c>
      <c r="V5" s="142">
        <f>IF('Indicator Date'!V5="","x",'Indicator Date'!V5)</f>
        <v>2012</v>
      </c>
      <c r="W5" s="142">
        <f>IF('Indicator Date'!W5="","x",'Indicator Date'!W5)</f>
        <v>2017</v>
      </c>
      <c r="X5" s="142">
        <f>IF('Indicator Date'!X5="","x",'Indicator Date'!X5)</f>
        <v>2017</v>
      </c>
      <c r="Y5" s="142" t="str">
        <f>IF('Indicator Date'!Y5="","x",'Indicator Date'!Y5)</f>
        <v>x</v>
      </c>
      <c r="Z5" s="142" t="str">
        <f>IF('Indicator Date'!Z5="","x",'Indicator Date'!Z5)</f>
        <v>x</v>
      </c>
      <c r="AA5" s="142">
        <f>IF('Indicator Date'!AA5="","x",'Indicator Date'!AA5)</f>
        <v>2013</v>
      </c>
      <c r="AB5" s="142">
        <f>IF('Indicator Date'!AB5="","x",'Indicator Date'!AB5)</f>
        <v>2017</v>
      </c>
      <c r="AC5" s="142" t="str">
        <f>IF('Indicator Date'!AC5="","x",'Indicator Date'!AC5)</f>
        <v>x</v>
      </c>
      <c r="AD5" s="142">
        <f>IF('Indicator Date'!AD5="","x",'Indicator Date'!AD5)</f>
        <v>2017</v>
      </c>
      <c r="AE5" s="142">
        <f>IF('Indicator Date'!AE5="","x",'Indicator Date'!AE5)</f>
        <v>2016</v>
      </c>
      <c r="AF5" s="142" t="str">
        <f>IF('Indicator Date'!AF5="","x",'Indicator Date'!AF5)</f>
        <v>x</v>
      </c>
      <c r="AG5" s="142">
        <f>IF('Indicator Date'!AG5="","x",'Indicator Date'!AG5)</f>
        <v>2016</v>
      </c>
      <c r="AH5" s="142">
        <f>IF('Indicator Date'!AH5="","x",'Indicator Date'!AH5)</f>
        <v>2011</v>
      </c>
      <c r="AI5" s="142" t="str">
        <f>IF('Indicator Date'!AI5="","x",'Indicator Date'!AI5)</f>
        <v>x</v>
      </c>
      <c r="AJ5" s="142">
        <f>IF('Indicator Date'!AJ5="","x",'Indicator Date'!AJ5)</f>
        <v>2016</v>
      </c>
      <c r="AK5" s="142">
        <f>IF('Indicator Date'!AK5="","x",'Indicator Date'!AK5)</f>
        <v>2017</v>
      </c>
      <c r="AL5" s="142">
        <f>IF('Indicator Date'!AL5="","x",'Indicator Date'!AL5)</f>
        <v>2016</v>
      </c>
      <c r="AM5" s="142">
        <f>IF('Indicator Date'!AM5="","x",'Indicator Date'!AM5)</f>
        <v>2016</v>
      </c>
      <c r="AN5" s="142">
        <f>IF('Indicator Date'!AN5="","x",'Indicator Date'!AN5)</f>
        <v>2017</v>
      </c>
      <c r="AO5" s="142">
        <f>IF('Indicator Date'!AO5="","x",'Indicator Date'!AO5)</f>
        <v>2015</v>
      </c>
      <c r="AP5" s="142">
        <f>IF('Indicator Date'!AP5="","x",'Indicator Date'!AP5)</f>
        <v>2015</v>
      </c>
      <c r="AQ5" s="142">
        <f>IF('Indicator Date'!AQ5="","x",'Indicator Date'!AQ5)</f>
        <v>2015</v>
      </c>
      <c r="AR5" s="142">
        <f>IF('Indicator Date'!AR5="","x",'Indicator Date'!AR5)</f>
        <v>2015</v>
      </c>
      <c r="AS5" s="142">
        <f>IF('Indicator Date'!AS5="","x",'Indicator Date'!AS5)</f>
        <v>2015</v>
      </c>
      <c r="AT5" s="142" t="str">
        <f>IF('Indicator Date'!AT5="","x",'Indicator Date'!AT5)</f>
        <v>x</v>
      </c>
      <c r="AU5" s="142" t="str">
        <f>IF('Indicator Date'!AU5="","x",'Indicator Date'!AU5)</f>
        <v>x</v>
      </c>
      <c r="AV5" s="142">
        <f>IF('Indicator Date'!AV5="","x",'Indicator Date'!AV5)</f>
        <v>2016</v>
      </c>
      <c r="AW5" s="142">
        <f>IF('Indicator Date'!AW5="","x",'Indicator Date'!AW5)</f>
        <v>2017</v>
      </c>
      <c r="AX5" s="142">
        <f>IF('Indicator Date'!AX5="","x",'Indicator Date'!AX5)</f>
        <v>2018</v>
      </c>
      <c r="AY5" s="142" t="str">
        <f>IF('Indicator Date'!AY5="","x",RIGHT('Indicator Date'!AY5,4))</f>
        <v>x</v>
      </c>
      <c r="AZ5" s="142" t="str">
        <f>IF('Indicator Date'!AZ5="","x",RIGHT('Indicator Date'!AZ5,4))</f>
        <v>2017</v>
      </c>
      <c r="BA5" s="142">
        <f>IF('Indicator Date'!BA5="","x",'Indicator Date'!BA5)</f>
        <v>2017</v>
      </c>
      <c r="BB5" s="142">
        <f>IF('Indicator Date'!BB5="","x",'Indicator Date'!BB5)</f>
        <v>2016</v>
      </c>
      <c r="BC5" s="142">
        <f>IF('Indicator Date'!BC5="","x",'Indicator Date'!BC5)</f>
        <v>2017</v>
      </c>
      <c r="BD5" s="142">
        <f>IF('Indicator Date'!BD5="","x",'Indicator Date'!BD5)</f>
        <v>2014</v>
      </c>
      <c r="BE5" s="142">
        <f>IF('Indicator Date'!BE5="","x",'Indicator Date'!BE5)</f>
        <v>2014</v>
      </c>
      <c r="BF5" s="142">
        <f>IF('Indicator Date'!BF5="","x",'Indicator Date'!BF5)</f>
        <v>2016</v>
      </c>
      <c r="BG5" s="142">
        <f>IF('Indicator Date'!BG5="","x",'Indicator Date'!BG5)</f>
        <v>2014</v>
      </c>
      <c r="BH5" s="142">
        <f>IF('Indicator Date'!BH5="","x",'Indicator Date'!BH5)</f>
        <v>2014</v>
      </c>
      <c r="BI5" s="142" t="str">
        <f>IF('Indicator Date'!BI5="","x",'Indicator Date'!BI5)</f>
        <v>x</v>
      </c>
      <c r="BJ5" s="142">
        <f>IF('Indicator Date'!BJ5="","x",'Indicator Date'!BJ5)</f>
        <v>2010</v>
      </c>
      <c r="BK5" s="142">
        <f>IF('Indicator Date'!BK5="","x",'Indicator Date'!BK5)</f>
        <v>2016</v>
      </c>
      <c r="BL5" s="142">
        <f>IF('Indicator Date'!BL5="","x",'Indicator Date'!BL5)</f>
        <v>2017</v>
      </c>
      <c r="BM5" s="142" t="str">
        <f>IF('Indicator Date'!BM5="","x",'Indicator Date'!BM5)</f>
        <v>x</v>
      </c>
      <c r="BN5" s="142" t="str">
        <f>IF('Indicator Date'!BN5="","x",'Indicator Date'!BN5)</f>
        <v>x</v>
      </c>
      <c r="BO5" s="142" t="str">
        <f>IF('Indicator Date'!BO5="","x",'Indicator Date'!BO5)</f>
        <v>x</v>
      </c>
      <c r="BP5" s="142" t="str">
        <f>IF('Indicator Date'!BP5="","x",'Indicator Date'!BP5)</f>
        <v>x</v>
      </c>
      <c r="BQ5" s="142">
        <f>IF('Indicator Date'!BQ5="","x",'Indicator Date'!BQ5)</f>
        <v>2016</v>
      </c>
      <c r="BR5" s="142">
        <f>IF('Indicator Date'!BR5="","x",'Indicator Date'!BR5)</f>
        <v>2015</v>
      </c>
      <c r="BS5" s="142">
        <f>IF('Indicator Date'!BS5="","x",'Indicator Date'!BS5)</f>
        <v>2016</v>
      </c>
      <c r="BT5" s="142">
        <f>IF('Indicator Date'!BT5="","x",'Indicator Date'!BT5)</f>
        <v>2014</v>
      </c>
      <c r="BU5" s="142">
        <f>IF('Indicator Date'!BU5="","x",'Indicator Date'!BU5)</f>
        <v>2015</v>
      </c>
      <c r="BV5" s="142">
        <f>IF('Indicator Date'!BV5="","x",'Indicator Date'!BV5)</f>
        <v>2015</v>
      </c>
      <c r="BW5" s="142" t="str">
        <f>IF('Indicator Date'!BW5="","x",'Indicator Date'!BW5)</f>
        <v>x</v>
      </c>
      <c r="BX5" s="142" t="str">
        <f>IF('Indicator Date'!BX5="","x",'Indicator Date'!BX5)</f>
        <v>x</v>
      </c>
      <c r="BY5" s="142" t="str">
        <f>IF('Indicator Date'!BY5="","x",'Indicator Date'!BY5)</f>
        <v>x</v>
      </c>
      <c r="BZ5" s="142" t="str">
        <f>IF('Indicator Date'!BZ5="","x",'Indicator Date'!BZ5)</f>
        <v>x</v>
      </c>
      <c r="CA5" s="142">
        <f>IF('Indicator Date'!CA5="","x",'Indicator Date'!CA5)</f>
        <v>2010</v>
      </c>
      <c r="CB5" s="142">
        <f>IF('Indicator Date'!CB5="","x",'Indicator Date'!CB5)</f>
        <v>2016</v>
      </c>
      <c r="CC5" s="142">
        <f>IF('Indicator Date'!CC5="","x",'Indicator Date'!CC5)</f>
        <v>2016</v>
      </c>
      <c r="CD5" s="142">
        <f>IF('Indicator Date'!CD5="","x",'Indicator Date'!CD5)</f>
        <v>2017</v>
      </c>
      <c r="CE5" s="142">
        <f>IF('Indicator Date'!CE5="","x",'Indicator Date'!CE5)</f>
        <v>2017</v>
      </c>
      <c r="CF5" s="142">
        <f>IF('Indicator Date'!CF5="","x",'Indicator Date'!CF5)</f>
        <v>2015</v>
      </c>
      <c r="CG5" s="142">
        <f>IF('Indicator Date'!CG5="","x",'Indicator Date'!CG5)</f>
        <v>2014</v>
      </c>
      <c r="CH5" s="97"/>
    </row>
    <row r="6" spans="1:86" x14ac:dyDescent="0.25">
      <c r="A6" s="3" t="str">
        <f>VLOOKUP(C6,Regions!B$3:H$35,7,FALSE)</f>
        <v>Caribbean</v>
      </c>
      <c r="B6" s="116" t="s">
        <v>7</v>
      </c>
      <c r="C6" s="100" t="s">
        <v>6</v>
      </c>
      <c r="D6" s="142">
        <f>IF('Indicator Date'!D6="","x",'Indicator Date'!D6)</f>
        <v>2015</v>
      </c>
      <c r="E6" s="142">
        <f>IF('Indicator Date'!E6="","x",'Indicator Date'!E6)</f>
        <v>2015</v>
      </c>
      <c r="F6" s="142" t="str">
        <f>IF('Indicator Date'!F6="","x",'Indicator Date'!F6)</f>
        <v>x</v>
      </c>
      <c r="G6" s="142">
        <f>IF('Indicator Date'!G6="","x",'Indicator Date'!G6)</f>
        <v>2015</v>
      </c>
      <c r="H6" s="142">
        <f>IF('Indicator Date'!H6="","x",'Indicator Date'!H6)</f>
        <v>2015</v>
      </c>
      <c r="I6" s="142">
        <f>IF('Indicator Date'!I6="","x",'Indicator Date'!I6)</f>
        <v>2015</v>
      </c>
      <c r="J6" s="142">
        <f>IF('Indicator Date'!J6="","x",'Indicator Date'!J6)</f>
        <v>2015</v>
      </c>
      <c r="K6" s="142">
        <f>IF('Indicator Date'!K6="","x",'Indicator Date'!K6)</f>
        <v>2016</v>
      </c>
      <c r="L6" s="142">
        <f>IF('Indicator Date'!L6="","x",'Indicator Date'!L6)</f>
        <v>2016</v>
      </c>
      <c r="M6" s="142">
        <f>IF('Indicator Date'!M6="","x",'Indicator Date'!M6)</f>
        <v>2015</v>
      </c>
      <c r="N6" s="142" t="str">
        <f>IF('Indicator Date'!N6="","x",'Indicator Date'!N6)</f>
        <v>x</v>
      </c>
      <c r="O6" s="142" t="str">
        <f>IF('Indicator Date'!O6="","x",'Indicator Date'!O6)</f>
        <v>x</v>
      </c>
      <c r="P6" s="142" t="str">
        <f>IF('Indicator Date'!P6="","x",'Indicator Date'!P6)</f>
        <v>x</v>
      </c>
      <c r="Q6" s="142">
        <f>IF('Indicator Date'!Q6="","x",'Indicator Date'!Q6)</f>
        <v>2018</v>
      </c>
      <c r="R6" s="142">
        <f>IF('Indicator Date'!R6="","x",'Indicator Date'!R6)</f>
        <v>2018</v>
      </c>
      <c r="S6" s="142">
        <f>IF('Indicator Date'!S6="","x",'Indicator Date'!S6)</f>
        <v>2017</v>
      </c>
      <c r="T6" s="142">
        <f>IF('Indicator Date'!T6="","x",'Indicator Date'!T6)</f>
        <v>2017</v>
      </c>
      <c r="U6" s="142">
        <f>IF('Indicator Date'!U6="","x",'Indicator Date'!U6)</f>
        <v>2015</v>
      </c>
      <c r="V6" s="142">
        <f>IF('Indicator Date'!V6="","x",'Indicator Date'!V6)</f>
        <v>2015</v>
      </c>
      <c r="W6" s="142">
        <f>IF('Indicator Date'!W6="","x",'Indicator Date'!W6)</f>
        <v>2017</v>
      </c>
      <c r="X6" s="142">
        <f>IF('Indicator Date'!X6="","x",'Indicator Date'!X6)</f>
        <v>2017</v>
      </c>
      <c r="Y6" s="142">
        <f>IF('Indicator Date'!Y6="","x",'Indicator Date'!Y6)</f>
        <v>2012</v>
      </c>
      <c r="Z6" s="142">
        <f>IF('Indicator Date'!Z6="","x",'Indicator Date'!Z6)</f>
        <v>2012</v>
      </c>
      <c r="AA6" s="142">
        <f>IF('Indicator Date'!AA6="","x",'Indicator Date'!AA6)</f>
        <v>2010</v>
      </c>
      <c r="AB6" s="142">
        <f>IF('Indicator Date'!AB6="","x",'Indicator Date'!AB6)</f>
        <v>2017</v>
      </c>
      <c r="AC6" s="142">
        <f>IF('Indicator Date'!AC6="","x",'Indicator Date'!AC6)</f>
        <v>2017</v>
      </c>
      <c r="AD6" s="142">
        <f>IF('Indicator Date'!AD6="","x",'Indicator Date'!AD6)</f>
        <v>2017</v>
      </c>
      <c r="AE6" s="142">
        <f>IF('Indicator Date'!AE6="","x",'Indicator Date'!AE6)</f>
        <v>2016</v>
      </c>
      <c r="AF6" s="142">
        <f>IF('Indicator Date'!AF6="","x",'Indicator Date'!AF6)</f>
        <v>2012</v>
      </c>
      <c r="AG6" s="142">
        <f>IF('Indicator Date'!AG6="","x",'Indicator Date'!AG6)</f>
        <v>2016</v>
      </c>
      <c r="AH6" s="142">
        <f>IF('Indicator Date'!AH6="","x",'Indicator Date'!AH6)</f>
        <v>2011</v>
      </c>
      <c r="AI6" s="142">
        <f>IF('Indicator Date'!AI6="","x",'Indicator Date'!AI6)</f>
        <v>2010</v>
      </c>
      <c r="AJ6" s="142">
        <f>IF('Indicator Date'!AJ6="","x",'Indicator Date'!AJ6)</f>
        <v>2016</v>
      </c>
      <c r="AK6" s="142">
        <f>IF('Indicator Date'!AK6="","x",'Indicator Date'!AK6)</f>
        <v>2017</v>
      </c>
      <c r="AL6" s="142">
        <f>IF('Indicator Date'!AL6="","x",'Indicator Date'!AL6)</f>
        <v>2016</v>
      </c>
      <c r="AM6" s="142">
        <f>IF('Indicator Date'!AM6="","x",'Indicator Date'!AM6)</f>
        <v>2016</v>
      </c>
      <c r="AN6" s="142">
        <f>IF('Indicator Date'!AN6="","x",'Indicator Date'!AN6)</f>
        <v>2017</v>
      </c>
      <c r="AO6" s="142">
        <f>IF('Indicator Date'!AO6="","x",'Indicator Date'!AO6)</f>
        <v>2015</v>
      </c>
      <c r="AP6" s="142">
        <f>IF('Indicator Date'!AP6="","x",'Indicator Date'!AP6)</f>
        <v>2015</v>
      </c>
      <c r="AQ6" s="142">
        <f>IF('Indicator Date'!AQ6="","x",'Indicator Date'!AQ6)</f>
        <v>2015</v>
      </c>
      <c r="AR6" s="142">
        <f>IF('Indicator Date'!AR6="","x",'Indicator Date'!AR6)</f>
        <v>2015</v>
      </c>
      <c r="AS6" s="142">
        <f>IF('Indicator Date'!AS6="","x",'Indicator Date'!AS6)</f>
        <v>2015</v>
      </c>
      <c r="AT6" s="142">
        <f>IF('Indicator Date'!AT6="","x",'Indicator Date'!AT6)</f>
        <v>2010</v>
      </c>
      <c r="AU6" s="142" t="str">
        <f>IF('Indicator Date'!AU6="","x",'Indicator Date'!AU6)</f>
        <v>x</v>
      </c>
      <c r="AV6" s="142">
        <f>IF('Indicator Date'!AV6="","x",'Indicator Date'!AV6)</f>
        <v>2016</v>
      </c>
      <c r="AW6" s="142">
        <f>IF('Indicator Date'!AW6="","x",'Indicator Date'!AW6)</f>
        <v>2017</v>
      </c>
      <c r="AX6" s="142">
        <f>IF('Indicator Date'!AX6="","x",'Indicator Date'!AX6)</f>
        <v>2018</v>
      </c>
      <c r="AY6" s="142" t="str">
        <f>IF('Indicator Date'!AY6="","x",RIGHT('Indicator Date'!AY6,4))</f>
        <v>x</v>
      </c>
      <c r="AZ6" s="142" t="str">
        <f>IF('Indicator Date'!AZ6="","x",RIGHT('Indicator Date'!AZ6,4))</f>
        <v>2017</v>
      </c>
      <c r="BA6" s="142">
        <f>IF('Indicator Date'!BA6="","x",'Indicator Date'!BA6)</f>
        <v>2017</v>
      </c>
      <c r="BB6" s="142">
        <f>IF('Indicator Date'!BB6="","x",'Indicator Date'!BB6)</f>
        <v>2016</v>
      </c>
      <c r="BC6" s="142">
        <f>IF('Indicator Date'!BC6="","x",'Indicator Date'!BC6)</f>
        <v>2017</v>
      </c>
      <c r="BD6" s="142">
        <f>IF('Indicator Date'!BD6="","x",'Indicator Date'!BD6)</f>
        <v>2014</v>
      </c>
      <c r="BE6" s="142">
        <f>IF('Indicator Date'!BE6="","x",'Indicator Date'!BE6)</f>
        <v>2014</v>
      </c>
      <c r="BF6" s="142">
        <f>IF('Indicator Date'!BF6="","x",'Indicator Date'!BF6)</f>
        <v>2016</v>
      </c>
      <c r="BG6" s="142">
        <f>IF('Indicator Date'!BG6="","x",'Indicator Date'!BG6)</f>
        <v>2014</v>
      </c>
      <c r="BH6" s="142">
        <f>IF('Indicator Date'!BH6="","x",'Indicator Date'!BH6)</f>
        <v>2014</v>
      </c>
      <c r="BI6" s="142">
        <f>IF('Indicator Date'!BI6="","x",'Indicator Date'!BI6)</f>
        <v>2011</v>
      </c>
      <c r="BJ6" s="142">
        <f>IF('Indicator Date'!BJ6="","x",'Indicator Date'!BJ6)</f>
        <v>2008</v>
      </c>
      <c r="BK6" s="142">
        <f>IF('Indicator Date'!BK6="","x",'Indicator Date'!BK6)</f>
        <v>2016</v>
      </c>
      <c r="BL6" s="142">
        <f>IF('Indicator Date'!BL6="","x",'Indicator Date'!BL6)</f>
        <v>2017</v>
      </c>
      <c r="BM6" s="142" t="str">
        <f>IF('Indicator Date'!BM6="","x",'Indicator Date'!BM6)</f>
        <v>x</v>
      </c>
      <c r="BN6" s="142" t="str">
        <f>IF('Indicator Date'!BN6="","x",'Indicator Date'!BN6)</f>
        <v>x</v>
      </c>
      <c r="BO6" s="142" t="str">
        <f>IF('Indicator Date'!BO6="","x",'Indicator Date'!BO6)</f>
        <v>x</v>
      </c>
      <c r="BP6" s="142" t="str">
        <f>IF('Indicator Date'!BP6="","x",'Indicator Date'!BP6)</f>
        <v>x</v>
      </c>
      <c r="BQ6" s="142">
        <f>IF('Indicator Date'!BQ6="","x",'Indicator Date'!BQ6)</f>
        <v>2016</v>
      </c>
      <c r="BR6" s="142">
        <f>IF('Indicator Date'!BR6="","x",'Indicator Date'!BR6)</f>
        <v>2015</v>
      </c>
      <c r="BS6" s="142">
        <f>IF('Indicator Date'!BS6="","x",'Indicator Date'!BS6)</f>
        <v>2016</v>
      </c>
      <c r="BT6" s="142">
        <f>IF('Indicator Date'!BT6="","x",'Indicator Date'!BT6)</f>
        <v>2014</v>
      </c>
      <c r="BU6" s="142">
        <f>IF('Indicator Date'!BU6="","x",'Indicator Date'!BU6)</f>
        <v>2015</v>
      </c>
      <c r="BV6" s="142">
        <f>IF('Indicator Date'!BV6="","x",'Indicator Date'!BV6)</f>
        <v>2015</v>
      </c>
      <c r="BW6" s="142">
        <f>IF('Indicator Date'!BW6="","x",'Indicator Date'!BW6)</f>
        <v>2016</v>
      </c>
      <c r="BX6" s="142">
        <f>IF('Indicator Date'!BX6="","x",'Indicator Date'!BX6)</f>
        <v>2016</v>
      </c>
      <c r="BY6" s="142" t="str">
        <f>IF('Indicator Date'!BY6="","x",'Indicator Date'!BY6)</f>
        <v>x</v>
      </c>
      <c r="BZ6" s="142" t="str">
        <f>IF('Indicator Date'!BZ6="","x",'Indicator Date'!BZ6)</f>
        <v>x</v>
      </c>
      <c r="CA6" s="142">
        <f>IF('Indicator Date'!CA6="","x",'Indicator Date'!CA6)</f>
        <v>2012</v>
      </c>
      <c r="CB6" s="142">
        <f>IF('Indicator Date'!CB6="","x",'Indicator Date'!CB6)</f>
        <v>2016</v>
      </c>
      <c r="CC6" s="142">
        <f>IF('Indicator Date'!CC6="","x",'Indicator Date'!CC6)</f>
        <v>2017</v>
      </c>
      <c r="CD6" s="142">
        <f>IF('Indicator Date'!CD6="","x",'Indicator Date'!CD6)</f>
        <v>2017</v>
      </c>
      <c r="CE6" s="142">
        <f>IF('Indicator Date'!CE6="","x",'Indicator Date'!CE6)</f>
        <v>2017</v>
      </c>
      <c r="CF6" s="142">
        <f>IF('Indicator Date'!CF6="","x",'Indicator Date'!CF6)</f>
        <v>2015</v>
      </c>
      <c r="CG6" s="142">
        <f>IF('Indicator Date'!CG6="","x",'Indicator Date'!CG6)</f>
        <v>2014</v>
      </c>
      <c r="CH6" s="97"/>
    </row>
    <row r="7" spans="1:86" x14ac:dyDescent="0.25">
      <c r="A7" s="3" t="str">
        <f>VLOOKUP(C7,Regions!B$3:H$35,7,FALSE)</f>
        <v>Caribbean</v>
      </c>
      <c r="B7" s="116" t="s">
        <v>20</v>
      </c>
      <c r="C7" s="100" t="s">
        <v>19</v>
      </c>
      <c r="D7" s="142">
        <f>IF('Indicator Date'!D7="","x",'Indicator Date'!D7)</f>
        <v>2015</v>
      </c>
      <c r="E7" s="142">
        <f>IF('Indicator Date'!E7="","x",'Indicator Date'!E7)</f>
        <v>2015</v>
      </c>
      <c r="F7" s="142">
        <f>IF('Indicator Date'!F7="","x",'Indicator Date'!F7)</f>
        <v>2015</v>
      </c>
      <c r="G7" s="142">
        <f>IF('Indicator Date'!G7="","x",'Indicator Date'!G7)</f>
        <v>2015</v>
      </c>
      <c r="H7" s="142">
        <f>IF('Indicator Date'!H7="","x",'Indicator Date'!H7)</f>
        <v>2015</v>
      </c>
      <c r="I7" s="142">
        <f>IF('Indicator Date'!I7="","x",'Indicator Date'!I7)</f>
        <v>2015</v>
      </c>
      <c r="J7" s="142">
        <f>IF('Indicator Date'!J7="","x",'Indicator Date'!J7)</f>
        <v>2015</v>
      </c>
      <c r="K7" s="142">
        <f>IF('Indicator Date'!K7="","x",'Indicator Date'!K7)</f>
        <v>2016</v>
      </c>
      <c r="L7" s="142">
        <f>IF('Indicator Date'!L7="","x",'Indicator Date'!L7)</f>
        <v>2016</v>
      </c>
      <c r="M7" s="142">
        <f>IF('Indicator Date'!M7="","x",'Indicator Date'!M7)</f>
        <v>2015</v>
      </c>
      <c r="N7" s="142">
        <f>IF('Indicator Date'!N7="","x",'Indicator Date'!N7)</f>
        <v>2011</v>
      </c>
      <c r="O7" s="142">
        <f>IF('Indicator Date'!O7="","x",'Indicator Date'!O7)</f>
        <v>2011</v>
      </c>
      <c r="P7" s="142">
        <f>IF('Indicator Date'!P7="","x",'Indicator Date'!P7)</f>
        <v>2013</v>
      </c>
      <c r="Q7" s="142">
        <f>IF('Indicator Date'!Q7="","x",'Indicator Date'!Q7)</f>
        <v>2018</v>
      </c>
      <c r="R7" s="142">
        <f>IF('Indicator Date'!R7="","x",'Indicator Date'!R7)</f>
        <v>2018</v>
      </c>
      <c r="S7" s="142">
        <f>IF('Indicator Date'!S7="","x",'Indicator Date'!S7)</f>
        <v>2017</v>
      </c>
      <c r="T7" s="142">
        <f>IF('Indicator Date'!T7="","x",'Indicator Date'!T7)</f>
        <v>2017</v>
      </c>
      <c r="U7" s="142">
        <f>IF('Indicator Date'!U7="","x",'Indicator Date'!U7)</f>
        <v>2011</v>
      </c>
      <c r="V7" s="142">
        <f>IF('Indicator Date'!V7="","x",'Indicator Date'!V7)</f>
        <v>2011</v>
      </c>
      <c r="W7" s="142">
        <f>IF('Indicator Date'!W7="","x",'Indicator Date'!W7)</f>
        <v>2017</v>
      </c>
      <c r="X7" s="142">
        <f>IF('Indicator Date'!X7="","x",'Indicator Date'!X7)</f>
        <v>2017</v>
      </c>
      <c r="Y7" s="142" t="str">
        <f>IF('Indicator Date'!Y7="","x",'Indicator Date'!Y7)</f>
        <v>x</v>
      </c>
      <c r="Z7" s="142" t="str">
        <f>IF('Indicator Date'!Z7="","x",'Indicator Date'!Z7)</f>
        <v>x</v>
      </c>
      <c r="AA7" s="142" t="str">
        <f>IF('Indicator Date'!AA7="","x",'Indicator Date'!AA7)</f>
        <v>x</v>
      </c>
      <c r="AB7" s="142">
        <f>IF('Indicator Date'!AB7="","x",'Indicator Date'!AB7)</f>
        <v>2017</v>
      </c>
      <c r="AC7" s="142" t="str">
        <f>IF('Indicator Date'!AC7="","x",'Indicator Date'!AC7)</f>
        <v>x</v>
      </c>
      <c r="AD7" s="142">
        <f>IF('Indicator Date'!AD7="","x",'Indicator Date'!AD7)</f>
        <v>2017</v>
      </c>
      <c r="AE7" s="142">
        <f>IF('Indicator Date'!AE7="","x",'Indicator Date'!AE7)</f>
        <v>2016</v>
      </c>
      <c r="AF7" s="142" t="str">
        <f>IF('Indicator Date'!AF7="","x",'Indicator Date'!AF7)</f>
        <v>x</v>
      </c>
      <c r="AG7" s="142">
        <f>IF('Indicator Date'!AG7="","x",'Indicator Date'!AG7)</f>
        <v>2016</v>
      </c>
      <c r="AH7" s="142">
        <f>IF('Indicator Date'!AH7="","x",'Indicator Date'!AH7)</f>
        <v>2012</v>
      </c>
      <c r="AI7" s="142">
        <f>IF('Indicator Date'!AI7="","x",'Indicator Date'!AI7)</f>
        <v>2010</v>
      </c>
      <c r="AJ7" s="142">
        <f>IF('Indicator Date'!AJ7="","x",'Indicator Date'!AJ7)</f>
        <v>2016</v>
      </c>
      <c r="AK7" s="142">
        <f>IF('Indicator Date'!AK7="","x",'Indicator Date'!AK7)</f>
        <v>2017</v>
      </c>
      <c r="AL7" s="142">
        <f>IF('Indicator Date'!AL7="","x",'Indicator Date'!AL7)</f>
        <v>2016</v>
      </c>
      <c r="AM7" s="142">
        <f>IF('Indicator Date'!AM7="","x",'Indicator Date'!AM7)</f>
        <v>2016</v>
      </c>
      <c r="AN7" s="142">
        <f>IF('Indicator Date'!AN7="","x",'Indicator Date'!AN7)</f>
        <v>2017</v>
      </c>
      <c r="AO7" s="142" t="str">
        <f>IF('Indicator Date'!AO7="","x",'Indicator Date'!AO7)</f>
        <v>x</v>
      </c>
      <c r="AP7" s="142">
        <f>IF('Indicator Date'!AP7="","x",'Indicator Date'!AP7)</f>
        <v>2015</v>
      </c>
      <c r="AQ7" s="142">
        <f>IF('Indicator Date'!AQ7="","x",'Indicator Date'!AQ7)</f>
        <v>2015</v>
      </c>
      <c r="AR7" s="142">
        <f>IF('Indicator Date'!AR7="","x",'Indicator Date'!AR7)</f>
        <v>2015</v>
      </c>
      <c r="AS7" s="142">
        <f>IF('Indicator Date'!AS7="","x",'Indicator Date'!AS7)</f>
        <v>2015</v>
      </c>
      <c r="AT7" s="142" t="str">
        <f>IF('Indicator Date'!AT7="","x",'Indicator Date'!AT7)</f>
        <v>x</v>
      </c>
      <c r="AU7" s="142" t="str">
        <f>IF('Indicator Date'!AU7="","x",'Indicator Date'!AU7)</f>
        <v>x</v>
      </c>
      <c r="AV7" s="142">
        <f>IF('Indicator Date'!AV7="","x",'Indicator Date'!AV7)</f>
        <v>2016</v>
      </c>
      <c r="AW7" s="142">
        <f>IF('Indicator Date'!AW7="","x",'Indicator Date'!AW7)</f>
        <v>2017</v>
      </c>
      <c r="AX7" s="142">
        <f>IF('Indicator Date'!AX7="","x",'Indicator Date'!AX7)</f>
        <v>2018</v>
      </c>
      <c r="AY7" s="142" t="str">
        <f>IF('Indicator Date'!AY7="","x",RIGHT('Indicator Date'!AY7,4))</f>
        <v>x</v>
      </c>
      <c r="AZ7" s="142" t="str">
        <f>IF('Indicator Date'!AZ7="","x",RIGHT('Indicator Date'!AZ7,4))</f>
        <v>2017</v>
      </c>
      <c r="BA7" s="142">
        <f>IF('Indicator Date'!BA7="","x",'Indicator Date'!BA7)</f>
        <v>2017</v>
      </c>
      <c r="BB7" s="142">
        <f>IF('Indicator Date'!BB7="","x",'Indicator Date'!BB7)</f>
        <v>2016</v>
      </c>
      <c r="BC7" s="142">
        <f>IF('Indicator Date'!BC7="","x",'Indicator Date'!BC7)</f>
        <v>2017</v>
      </c>
      <c r="BD7" s="142">
        <f>IF('Indicator Date'!BD7="","x",'Indicator Date'!BD7)</f>
        <v>2014</v>
      </c>
      <c r="BE7" s="142">
        <f>IF('Indicator Date'!BE7="","x",'Indicator Date'!BE7)</f>
        <v>2014</v>
      </c>
      <c r="BF7" s="142">
        <f>IF('Indicator Date'!BF7="","x",'Indicator Date'!BF7)</f>
        <v>2016</v>
      </c>
      <c r="BG7" s="142" t="str">
        <f>IF('Indicator Date'!BG7="","x",'Indicator Date'!BG7)</f>
        <v>x</v>
      </c>
      <c r="BH7" s="142" t="str">
        <f>IF('Indicator Date'!BH7="","x",'Indicator Date'!BH7)</f>
        <v>x</v>
      </c>
      <c r="BI7" s="142">
        <f>IF('Indicator Date'!BI7="","x",'Indicator Date'!BI7)</f>
        <v>2011</v>
      </c>
      <c r="BJ7" s="142" t="str">
        <f>IF('Indicator Date'!BJ7="","x",'Indicator Date'!BJ7)</f>
        <v>x</v>
      </c>
      <c r="BK7" s="142">
        <f>IF('Indicator Date'!BK7="","x",'Indicator Date'!BK7)</f>
        <v>2016</v>
      </c>
      <c r="BL7" s="142">
        <f>IF('Indicator Date'!BL7="","x",'Indicator Date'!BL7)</f>
        <v>2017</v>
      </c>
      <c r="BM7" s="142" t="str">
        <f>IF('Indicator Date'!BM7="","x",'Indicator Date'!BM7)</f>
        <v>x</v>
      </c>
      <c r="BN7" s="142" t="str">
        <f>IF('Indicator Date'!BN7="","x",'Indicator Date'!BN7)</f>
        <v>x</v>
      </c>
      <c r="BO7" s="142" t="str">
        <f>IF('Indicator Date'!BO7="","x",'Indicator Date'!BO7)</f>
        <v>x</v>
      </c>
      <c r="BP7" s="142">
        <f>IF('Indicator Date'!BP7="","x",'Indicator Date'!BP7)</f>
        <v>2018</v>
      </c>
      <c r="BQ7" s="142">
        <f>IF('Indicator Date'!BQ7="","x",'Indicator Date'!BQ7)</f>
        <v>2016</v>
      </c>
      <c r="BR7" s="142">
        <f>IF('Indicator Date'!BR7="","x",'Indicator Date'!BR7)</f>
        <v>2015</v>
      </c>
      <c r="BS7" s="142">
        <f>IF('Indicator Date'!BS7="","x",'Indicator Date'!BS7)</f>
        <v>2016</v>
      </c>
      <c r="BT7" s="142">
        <f>IF('Indicator Date'!BT7="","x",'Indicator Date'!BT7)</f>
        <v>2014</v>
      </c>
      <c r="BU7" s="142">
        <f>IF('Indicator Date'!BU7="","x",'Indicator Date'!BU7)</f>
        <v>2015</v>
      </c>
      <c r="BV7" s="142">
        <f>IF('Indicator Date'!BV7="","x",'Indicator Date'!BV7)</f>
        <v>2015</v>
      </c>
      <c r="BW7" s="142" t="str">
        <f>IF('Indicator Date'!BW7="","x",'Indicator Date'!BW7)</f>
        <v>x</v>
      </c>
      <c r="BX7" s="142" t="str">
        <f>IF('Indicator Date'!BX7="","x",'Indicator Date'!BX7)</f>
        <v>x</v>
      </c>
      <c r="BY7" s="142">
        <f>IF('Indicator Date'!BY7="","x",'Indicator Date'!BY7)</f>
        <v>2016</v>
      </c>
      <c r="BZ7" s="142">
        <f>IF('Indicator Date'!BZ7="","x",'Indicator Date'!BZ7)</f>
        <v>2016</v>
      </c>
      <c r="CA7" s="142">
        <f>IF('Indicator Date'!CA7="","x",'Indicator Date'!CA7)</f>
        <v>2012</v>
      </c>
      <c r="CB7" s="142">
        <f>IF('Indicator Date'!CB7="","x",'Indicator Date'!CB7)</f>
        <v>2016</v>
      </c>
      <c r="CC7" s="142">
        <f>IF('Indicator Date'!CC7="","x",'Indicator Date'!CC7)</f>
        <v>2017</v>
      </c>
      <c r="CD7" s="142">
        <f>IF('Indicator Date'!CD7="","x",'Indicator Date'!CD7)</f>
        <v>2013</v>
      </c>
      <c r="CE7" s="142">
        <f>IF('Indicator Date'!CE7="","x",'Indicator Date'!CE7)</f>
        <v>2017</v>
      </c>
      <c r="CF7" s="142">
        <f>IF('Indicator Date'!CF7="","x",'Indicator Date'!CF7)</f>
        <v>2015</v>
      </c>
      <c r="CG7" s="142">
        <f>IF('Indicator Date'!CG7="","x",'Indicator Date'!CG7)</f>
        <v>2014</v>
      </c>
      <c r="CH7" s="97"/>
    </row>
    <row r="8" spans="1:86" x14ac:dyDescent="0.25">
      <c r="A8" s="3" t="str">
        <f>VLOOKUP(C8,Regions!B$3:H$35,7,FALSE)</f>
        <v>Caribbean</v>
      </c>
      <c r="B8" s="116" t="s">
        <v>22</v>
      </c>
      <c r="C8" s="100" t="s">
        <v>21</v>
      </c>
      <c r="D8" s="142">
        <f>IF('Indicator Date'!D8="","x",'Indicator Date'!D8)</f>
        <v>2015</v>
      </c>
      <c r="E8" s="142">
        <f>IF('Indicator Date'!E8="","x",'Indicator Date'!E8)</f>
        <v>2015</v>
      </c>
      <c r="F8" s="142" t="str">
        <f>IF('Indicator Date'!F8="","x",'Indicator Date'!F8)</f>
        <v>x</v>
      </c>
      <c r="G8" s="142">
        <f>IF('Indicator Date'!G8="","x",'Indicator Date'!G8)</f>
        <v>2015</v>
      </c>
      <c r="H8" s="142">
        <f>IF('Indicator Date'!H8="","x",'Indicator Date'!H8)</f>
        <v>2015</v>
      </c>
      <c r="I8" s="142">
        <f>IF('Indicator Date'!I8="","x",'Indicator Date'!I8)</f>
        <v>2015</v>
      </c>
      <c r="J8" s="142">
        <f>IF('Indicator Date'!J8="","x",'Indicator Date'!J8)</f>
        <v>2015</v>
      </c>
      <c r="K8" s="142">
        <f>IF('Indicator Date'!K8="","x",'Indicator Date'!K8)</f>
        <v>2016</v>
      </c>
      <c r="L8" s="142">
        <f>IF('Indicator Date'!L8="","x",'Indicator Date'!L8)</f>
        <v>2016</v>
      </c>
      <c r="M8" s="142">
        <f>IF('Indicator Date'!M8="","x",'Indicator Date'!M8)</f>
        <v>2015</v>
      </c>
      <c r="N8" s="142">
        <f>IF('Indicator Date'!N8="","x",'Indicator Date'!N8)</f>
        <v>2011</v>
      </c>
      <c r="O8" s="142">
        <f>IF('Indicator Date'!O8="","x",'Indicator Date'!O8)</f>
        <v>2011</v>
      </c>
      <c r="P8" s="142">
        <f>IF('Indicator Date'!P8="","x",'Indicator Date'!P8)</f>
        <v>2010</v>
      </c>
      <c r="Q8" s="142">
        <f>IF('Indicator Date'!Q8="","x",'Indicator Date'!Q8)</f>
        <v>2018</v>
      </c>
      <c r="R8" s="142">
        <f>IF('Indicator Date'!R8="","x",'Indicator Date'!R8)</f>
        <v>2018</v>
      </c>
      <c r="S8" s="142">
        <f>IF('Indicator Date'!S8="","x",'Indicator Date'!S8)</f>
        <v>2017</v>
      </c>
      <c r="T8" s="142">
        <f>IF('Indicator Date'!T8="","x",'Indicator Date'!T8)</f>
        <v>2017</v>
      </c>
      <c r="U8" s="142">
        <f>IF('Indicator Date'!U8="","x",'Indicator Date'!U8)</f>
        <v>2011</v>
      </c>
      <c r="V8" s="142">
        <f>IF('Indicator Date'!V8="","x",'Indicator Date'!V8)</f>
        <v>2011</v>
      </c>
      <c r="W8" s="142">
        <f>IF('Indicator Date'!W8="","x",'Indicator Date'!W8)</f>
        <v>2017</v>
      </c>
      <c r="X8" s="142">
        <f>IF('Indicator Date'!X8="","x",'Indicator Date'!X8)</f>
        <v>2017</v>
      </c>
      <c r="Y8" s="142" t="str">
        <f>IF('Indicator Date'!Y8="","x",'Indicator Date'!Y8)</f>
        <v>x</v>
      </c>
      <c r="Z8" s="142" t="str">
        <f>IF('Indicator Date'!Z8="","x",'Indicator Date'!Z8)</f>
        <v>x</v>
      </c>
      <c r="AA8" s="142">
        <f>IF('Indicator Date'!AA8="","x",'Indicator Date'!AA8)</f>
        <v>2009</v>
      </c>
      <c r="AB8" s="142" t="str">
        <f>IF('Indicator Date'!AB8="","x",'Indicator Date'!AB8)</f>
        <v>x</v>
      </c>
      <c r="AC8" s="142">
        <f>IF('Indicator Date'!AC8="","x",'Indicator Date'!AC8)</f>
        <v>2017</v>
      </c>
      <c r="AD8" s="142" t="str">
        <f>IF('Indicator Date'!AD8="","x",'Indicator Date'!AD8)</f>
        <v>x</v>
      </c>
      <c r="AE8" s="142">
        <f>IF('Indicator Date'!AE8="","x",'Indicator Date'!AE8)</f>
        <v>2016</v>
      </c>
      <c r="AF8" s="142" t="str">
        <f>IF('Indicator Date'!AF8="","x",'Indicator Date'!AF8)</f>
        <v>x</v>
      </c>
      <c r="AG8" s="142">
        <f>IF('Indicator Date'!AG8="","x",'Indicator Date'!AG8)</f>
        <v>2016</v>
      </c>
      <c r="AH8" s="142">
        <f>IF('Indicator Date'!AH8="","x",'Indicator Date'!AH8)</f>
        <v>2011</v>
      </c>
      <c r="AI8" s="142">
        <f>IF('Indicator Date'!AI8="","x",'Indicator Date'!AI8)</f>
        <v>2011</v>
      </c>
      <c r="AJ8" s="142">
        <f>IF('Indicator Date'!AJ8="","x",'Indicator Date'!AJ8)</f>
        <v>2016</v>
      </c>
      <c r="AK8" s="142">
        <f>IF('Indicator Date'!AK8="","x",'Indicator Date'!AK8)</f>
        <v>2017</v>
      </c>
      <c r="AL8" s="142">
        <f>IF('Indicator Date'!AL8="","x",'Indicator Date'!AL8)</f>
        <v>2016</v>
      </c>
      <c r="AM8" s="142" t="str">
        <f>IF('Indicator Date'!AM8="","x",'Indicator Date'!AM8)</f>
        <v>x</v>
      </c>
      <c r="AN8" s="142">
        <f>IF('Indicator Date'!AN8="","x",'Indicator Date'!AN8)</f>
        <v>2017</v>
      </c>
      <c r="AO8" s="142">
        <f>IF('Indicator Date'!AO8="","x",'Indicator Date'!AO8)</f>
        <v>2015</v>
      </c>
      <c r="AP8" s="142">
        <f>IF('Indicator Date'!AP8="","x",'Indicator Date'!AP8)</f>
        <v>2015</v>
      </c>
      <c r="AQ8" s="142">
        <f>IF('Indicator Date'!AQ8="","x",'Indicator Date'!AQ8)</f>
        <v>2015</v>
      </c>
      <c r="AR8" s="142" t="str">
        <f>IF('Indicator Date'!AR8="","x",'Indicator Date'!AR8)</f>
        <v>x</v>
      </c>
      <c r="AS8" s="142" t="str">
        <f>IF('Indicator Date'!AS8="","x",'Indicator Date'!AS8)</f>
        <v>x</v>
      </c>
      <c r="AT8" s="142">
        <f>IF('Indicator Date'!AT8="","x",'Indicator Date'!AT8)</f>
        <v>2009</v>
      </c>
      <c r="AU8" s="142" t="str">
        <f>IF('Indicator Date'!AU8="","x",'Indicator Date'!AU8)</f>
        <v>x</v>
      </c>
      <c r="AV8" s="142">
        <f>IF('Indicator Date'!AV8="","x",'Indicator Date'!AV8)</f>
        <v>2016</v>
      </c>
      <c r="AW8" s="142">
        <f>IF('Indicator Date'!AW8="","x",'Indicator Date'!AW8)</f>
        <v>2017</v>
      </c>
      <c r="AX8" s="142">
        <f>IF('Indicator Date'!AX8="","x",'Indicator Date'!AX8)</f>
        <v>2018</v>
      </c>
      <c r="AY8" s="142" t="str">
        <f>IF('Indicator Date'!AY8="","x",RIGHT('Indicator Date'!AY8,4))</f>
        <v>x</v>
      </c>
      <c r="AZ8" s="142" t="str">
        <f>IF('Indicator Date'!AZ8="","x",RIGHT('Indicator Date'!AZ8,4))</f>
        <v>2017</v>
      </c>
      <c r="BA8" s="142">
        <f>IF('Indicator Date'!BA8="","x",'Indicator Date'!BA8)</f>
        <v>2017</v>
      </c>
      <c r="BB8" s="142" t="str">
        <f>IF('Indicator Date'!BB8="","x",'Indicator Date'!BB8)</f>
        <v>x</v>
      </c>
      <c r="BC8" s="142">
        <f>IF('Indicator Date'!BC8="","x",'Indicator Date'!BC8)</f>
        <v>2017</v>
      </c>
      <c r="BD8" s="142">
        <f>IF('Indicator Date'!BD8="","x",'Indicator Date'!BD8)</f>
        <v>2014</v>
      </c>
      <c r="BE8" s="142">
        <f>IF('Indicator Date'!BE8="","x",'Indicator Date'!BE8)</f>
        <v>2014</v>
      </c>
      <c r="BF8" s="142">
        <f>IF('Indicator Date'!BF8="","x",'Indicator Date'!BF8)</f>
        <v>2016</v>
      </c>
      <c r="BG8" s="142" t="str">
        <f>IF('Indicator Date'!BG8="","x",'Indicator Date'!BG8)</f>
        <v>x</v>
      </c>
      <c r="BH8" s="142" t="str">
        <f>IF('Indicator Date'!BH8="","x",'Indicator Date'!BH8)</f>
        <v>x</v>
      </c>
      <c r="BI8" s="142" t="str">
        <f>IF('Indicator Date'!BI8="","x",'Indicator Date'!BI8)</f>
        <v>x</v>
      </c>
      <c r="BJ8" s="142" t="str">
        <f>IF('Indicator Date'!BJ8="","x",'Indicator Date'!BJ8)</f>
        <v>x</v>
      </c>
      <c r="BK8" s="142">
        <f>IF('Indicator Date'!BK8="","x",'Indicator Date'!BK8)</f>
        <v>2016</v>
      </c>
      <c r="BL8" s="142">
        <f>IF('Indicator Date'!BL8="","x",'Indicator Date'!BL8)</f>
        <v>2017</v>
      </c>
      <c r="BM8" s="142" t="str">
        <f>IF('Indicator Date'!BM8="","x",'Indicator Date'!BM8)</f>
        <v>x</v>
      </c>
      <c r="BN8" s="142" t="str">
        <f>IF('Indicator Date'!BN8="","x",'Indicator Date'!BN8)</f>
        <v>x</v>
      </c>
      <c r="BO8" s="142">
        <f>IF('Indicator Date'!BO8="","x",'Indicator Date'!BO8)</f>
        <v>2016</v>
      </c>
      <c r="BP8" s="142" t="str">
        <f>IF('Indicator Date'!BP8="","x",'Indicator Date'!BP8)</f>
        <v>x</v>
      </c>
      <c r="BQ8" s="142">
        <f>IF('Indicator Date'!BQ8="","x",'Indicator Date'!BQ8)</f>
        <v>2016</v>
      </c>
      <c r="BR8" s="142">
        <f>IF('Indicator Date'!BR8="","x",'Indicator Date'!BR8)</f>
        <v>2015</v>
      </c>
      <c r="BS8" s="142">
        <f>IF('Indicator Date'!BS8="","x",'Indicator Date'!BS8)</f>
        <v>2016</v>
      </c>
      <c r="BT8" s="142">
        <f>IF('Indicator Date'!BT8="","x",'Indicator Date'!BT8)</f>
        <v>2014</v>
      </c>
      <c r="BU8" s="142">
        <f>IF('Indicator Date'!BU8="","x",'Indicator Date'!BU8)</f>
        <v>2007</v>
      </c>
      <c r="BV8" s="142">
        <f>IF('Indicator Date'!BV8="","x",'Indicator Date'!BV8)</f>
        <v>2007</v>
      </c>
      <c r="BW8" s="142">
        <f>IF('Indicator Date'!BW8="","x",'Indicator Date'!BW8)</f>
        <v>2016</v>
      </c>
      <c r="BX8" s="142">
        <f>IF('Indicator Date'!BX8="","x",'Indicator Date'!BX8)</f>
        <v>2016</v>
      </c>
      <c r="BY8" s="142">
        <f>IF('Indicator Date'!BY8="","x",'Indicator Date'!BY8)</f>
        <v>2014</v>
      </c>
      <c r="BZ8" s="142">
        <f>IF('Indicator Date'!BZ8="","x",'Indicator Date'!BZ8)</f>
        <v>2014</v>
      </c>
      <c r="CA8" s="142" t="str">
        <f>IF('Indicator Date'!CA8="","x",'Indicator Date'!CA8)</f>
        <v>x</v>
      </c>
      <c r="CB8" s="142">
        <f>IF('Indicator Date'!CB8="","x",'Indicator Date'!CB8)</f>
        <v>2016</v>
      </c>
      <c r="CC8" s="142">
        <f>IF('Indicator Date'!CC8="","x",'Indicator Date'!CC8)</f>
        <v>2016</v>
      </c>
      <c r="CD8" s="142">
        <f>IF('Indicator Date'!CD8="","x",'Indicator Date'!CD8)</f>
        <v>2017</v>
      </c>
      <c r="CE8" s="142">
        <f>IF('Indicator Date'!CE8="","x",'Indicator Date'!CE8)</f>
        <v>2017</v>
      </c>
      <c r="CF8" s="142">
        <f>IF('Indicator Date'!CF8="","x",'Indicator Date'!CF8)</f>
        <v>2015</v>
      </c>
      <c r="CG8" s="142">
        <f>IF('Indicator Date'!CG8="","x",'Indicator Date'!CG8)</f>
        <v>2014</v>
      </c>
      <c r="CH8" s="97"/>
    </row>
    <row r="9" spans="1:86" x14ac:dyDescent="0.25">
      <c r="A9" s="3" t="str">
        <f>VLOOKUP(C9,Regions!B$3:H$35,7,FALSE)</f>
        <v>Caribbean</v>
      </c>
      <c r="B9" s="116" t="s">
        <v>24</v>
      </c>
      <c r="C9" s="100" t="s">
        <v>23</v>
      </c>
      <c r="D9" s="142">
        <f>IF('Indicator Date'!D9="","x",'Indicator Date'!D9)</f>
        <v>2015</v>
      </c>
      <c r="E9" s="142">
        <f>IF('Indicator Date'!E9="","x",'Indicator Date'!E9)</f>
        <v>2015</v>
      </c>
      <c r="F9" s="142">
        <f>IF('Indicator Date'!F9="","x",'Indicator Date'!F9)</f>
        <v>2015</v>
      </c>
      <c r="G9" s="142">
        <f>IF('Indicator Date'!G9="","x",'Indicator Date'!G9)</f>
        <v>2015</v>
      </c>
      <c r="H9" s="142">
        <f>IF('Indicator Date'!H9="","x",'Indicator Date'!H9)</f>
        <v>2015</v>
      </c>
      <c r="I9" s="142">
        <f>IF('Indicator Date'!I9="","x",'Indicator Date'!I9)</f>
        <v>2015</v>
      </c>
      <c r="J9" s="142">
        <f>IF('Indicator Date'!J9="","x",'Indicator Date'!J9)</f>
        <v>2015</v>
      </c>
      <c r="K9" s="142">
        <f>IF('Indicator Date'!K9="","x",'Indicator Date'!K9)</f>
        <v>2016</v>
      </c>
      <c r="L9" s="142">
        <f>IF('Indicator Date'!L9="","x",'Indicator Date'!L9)</f>
        <v>2016</v>
      </c>
      <c r="M9" s="142">
        <f>IF('Indicator Date'!M9="","x",'Indicator Date'!M9)</f>
        <v>2015</v>
      </c>
      <c r="N9" s="142">
        <f>IF('Indicator Date'!N9="","x",'Indicator Date'!N9)</f>
        <v>2011</v>
      </c>
      <c r="O9" s="142">
        <f>IF('Indicator Date'!O9="","x",'Indicator Date'!O9)</f>
        <v>2011</v>
      </c>
      <c r="P9" s="142">
        <f>IF('Indicator Date'!P9="","x",'Indicator Date'!P9)</f>
        <v>2010</v>
      </c>
      <c r="Q9" s="142">
        <f>IF('Indicator Date'!Q9="","x",'Indicator Date'!Q9)</f>
        <v>2018</v>
      </c>
      <c r="R9" s="142">
        <f>IF('Indicator Date'!R9="","x",'Indicator Date'!R9)</f>
        <v>2018</v>
      </c>
      <c r="S9" s="142">
        <f>IF('Indicator Date'!S9="","x",'Indicator Date'!S9)</f>
        <v>2017</v>
      </c>
      <c r="T9" s="142">
        <f>IF('Indicator Date'!T9="","x",'Indicator Date'!T9)</f>
        <v>2017</v>
      </c>
      <c r="U9" s="142">
        <f>IF('Indicator Date'!U9="","x",'Indicator Date'!U9)</f>
        <v>2014</v>
      </c>
      <c r="V9" s="142">
        <f>IF('Indicator Date'!V9="","x",'Indicator Date'!V9)</f>
        <v>2014</v>
      </c>
      <c r="W9" s="142">
        <f>IF('Indicator Date'!W9="","x",'Indicator Date'!W9)</f>
        <v>2017</v>
      </c>
      <c r="X9" s="142">
        <f>IF('Indicator Date'!X9="","x",'Indicator Date'!X9)</f>
        <v>2017</v>
      </c>
      <c r="Y9" s="142">
        <f>IF('Indicator Date'!Y9="","x",'Indicator Date'!Y9)</f>
        <v>2014</v>
      </c>
      <c r="Z9" s="142">
        <f>IF('Indicator Date'!Z9="","x",'Indicator Date'!Z9)</f>
        <v>2014</v>
      </c>
      <c r="AA9" s="142">
        <f>IF('Indicator Date'!AA9="","x",'Indicator Date'!AA9)</f>
        <v>2016</v>
      </c>
      <c r="AB9" s="142">
        <f>IF('Indicator Date'!AB9="","x",'Indicator Date'!AB9)</f>
        <v>2017</v>
      </c>
      <c r="AC9" s="142">
        <f>IF('Indicator Date'!AC9="","x",'Indicator Date'!AC9)</f>
        <v>2017</v>
      </c>
      <c r="AD9" s="142">
        <f>IF('Indicator Date'!AD9="","x",'Indicator Date'!AD9)</f>
        <v>2017</v>
      </c>
      <c r="AE9" s="142">
        <f>IF('Indicator Date'!AE9="","x",'Indicator Date'!AE9)</f>
        <v>2016</v>
      </c>
      <c r="AF9" s="142">
        <f>IF('Indicator Date'!AF9="","x",'Indicator Date'!AF9)</f>
        <v>2013</v>
      </c>
      <c r="AG9" s="142">
        <f>IF('Indicator Date'!AG9="","x",'Indicator Date'!AG9)</f>
        <v>2016</v>
      </c>
      <c r="AH9" s="142">
        <f>IF('Indicator Date'!AH9="","x",'Indicator Date'!AH9)</f>
        <v>2007</v>
      </c>
      <c r="AI9" s="142">
        <f>IF('Indicator Date'!AI9="","x",'Indicator Date'!AI9)</f>
        <v>2012</v>
      </c>
      <c r="AJ9" s="142">
        <f>IF('Indicator Date'!AJ9="","x",'Indicator Date'!AJ9)</f>
        <v>2016</v>
      </c>
      <c r="AK9" s="142">
        <f>IF('Indicator Date'!AK9="","x",'Indicator Date'!AK9)</f>
        <v>2017</v>
      </c>
      <c r="AL9" s="142">
        <f>IF('Indicator Date'!AL9="","x",'Indicator Date'!AL9)</f>
        <v>2016</v>
      </c>
      <c r="AM9" s="142">
        <f>IF('Indicator Date'!AM9="","x",'Indicator Date'!AM9)</f>
        <v>2016</v>
      </c>
      <c r="AN9" s="142">
        <f>IF('Indicator Date'!AN9="","x",'Indicator Date'!AN9)</f>
        <v>2017</v>
      </c>
      <c r="AO9" s="142">
        <f>IF('Indicator Date'!AO9="","x",'Indicator Date'!AO9)</f>
        <v>2015</v>
      </c>
      <c r="AP9" s="142">
        <f>IF('Indicator Date'!AP9="","x",'Indicator Date'!AP9)</f>
        <v>2015</v>
      </c>
      <c r="AQ9" s="142">
        <f>IF('Indicator Date'!AQ9="","x",'Indicator Date'!AQ9)</f>
        <v>2015</v>
      </c>
      <c r="AR9" s="142">
        <f>IF('Indicator Date'!AR9="","x",'Indicator Date'!AR9)</f>
        <v>2015</v>
      </c>
      <c r="AS9" s="142">
        <f>IF('Indicator Date'!AS9="","x",'Indicator Date'!AS9)</f>
        <v>2015</v>
      </c>
      <c r="AT9" s="142">
        <f>IF('Indicator Date'!AT9="","x",'Indicator Date'!AT9)</f>
        <v>2016</v>
      </c>
      <c r="AU9" s="142">
        <f>IF('Indicator Date'!AU9="","x",'Indicator Date'!AU9)</f>
        <v>2014</v>
      </c>
      <c r="AV9" s="142">
        <f>IF('Indicator Date'!AV9="","x",'Indicator Date'!AV9)</f>
        <v>2016</v>
      </c>
      <c r="AW9" s="142">
        <f>IF('Indicator Date'!AW9="","x",'Indicator Date'!AW9)</f>
        <v>2017</v>
      </c>
      <c r="AX9" s="142">
        <f>IF('Indicator Date'!AX9="","x",'Indicator Date'!AX9)</f>
        <v>2018</v>
      </c>
      <c r="AY9" s="142" t="str">
        <f>IF('Indicator Date'!AY9="","x",RIGHT('Indicator Date'!AY9,4))</f>
        <v>x</v>
      </c>
      <c r="AZ9" s="142" t="str">
        <f>IF('Indicator Date'!AZ9="","x",RIGHT('Indicator Date'!AZ9,4))</f>
        <v>2017</v>
      </c>
      <c r="BA9" s="142">
        <f>IF('Indicator Date'!BA9="","x",'Indicator Date'!BA9)</f>
        <v>2017</v>
      </c>
      <c r="BB9" s="142">
        <f>IF('Indicator Date'!BB9="","x",'Indicator Date'!BB9)</f>
        <v>2016</v>
      </c>
      <c r="BC9" s="142">
        <f>IF('Indicator Date'!BC9="","x",'Indicator Date'!BC9)</f>
        <v>2017</v>
      </c>
      <c r="BD9" s="142">
        <f>IF('Indicator Date'!BD9="","x",'Indicator Date'!BD9)</f>
        <v>2014</v>
      </c>
      <c r="BE9" s="142">
        <f>IF('Indicator Date'!BE9="","x",'Indicator Date'!BE9)</f>
        <v>2014</v>
      </c>
      <c r="BF9" s="142">
        <f>IF('Indicator Date'!BF9="","x",'Indicator Date'!BF9)</f>
        <v>2016</v>
      </c>
      <c r="BG9" s="142">
        <f>IF('Indicator Date'!BG9="","x",'Indicator Date'!BG9)</f>
        <v>2014</v>
      </c>
      <c r="BH9" s="142">
        <f>IF('Indicator Date'!BH9="","x",'Indicator Date'!BH9)</f>
        <v>2014</v>
      </c>
      <c r="BI9" s="142">
        <f>IF('Indicator Date'!BI9="","x",'Indicator Date'!BI9)</f>
        <v>2015</v>
      </c>
      <c r="BJ9" s="142">
        <f>IF('Indicator Date'!BJ9="","x",'Indicator Date'!BJ9)</f>
        <v>2013</v>
      </c>
      <c r="BK9" s="142">
        <f>IF('Indicator Date'!BK9="","x",'Indicator Date'!BK9)</f>
        <v>2016</v>
      </c>
      <c r="BL9" s="142">
        <f>IF('Indicator Date'!BL9="","x",'Indicator Date'!BL9)</f>
        <v>2017</v>
      </c>
      <c r="BM9" s="142">
        <f>IF('Indicator Date'!BM9="","x",'Indicator Date'!BM9)</f>
        <v>2014</v>
      </c>
      <c r="BN9" s="142">
        <f>IF('Indicator Date'!BN9="","x",'Indicator Date'!BN9)</f>
        <v>2015</v>
      </c>
      <c r="BO9" s="142">
        <f>IF('Indicator Date'!BO9="","x",'Indicator Date'!BO9)</f>
        <v>2014</v>
      </c>
      <c r="BP9" s="142">
        <f>IF('Indicator Date'!BP9="","x",'Indicator Date'!BP9)</f>
        <v>2018</v>
      </c>
      <c r="BQ9" s="142">
        <f>IF('Indicator Date'!BQ9="","x",'Indicator Date'!BQ9)</f>
        <v>2016</v>
      </c>
      <c r="BR9" s="142">
        <f>IF('Indicator Date'!BR9="","x",'Indicator Date'!BR9)</f>
        <v>2015</v>
      </c>
      <c r="BS9" s="142">
        <f>IF('Indicator Date'!BS9="","x",'Indicator Date'!BS9)</f>
        <v>2016</v>
      </c>
      <c r="BT9" s="142">
        <f>IF('Indicator Date'!BT9="","x",'Indicator Date'!BT9)</f>
        <v>2014</v>
      </c>
      <c r="BU9" s="142">
        <f>IF('Indicator Date'!BU9="","x",'Indicator Date'!BU9)</f>
        <v>2015</v>
      </c>
      <c r="BV9" s="142">
        <f>IF('Indicator Date'!BV9="","x",'Indicator Date'!BV9)</f>
        <v>2015</v>
      </c>
      <c r="BW9" s="142">
        <f>IF('Indicator Date'!BW9="","x",'Indicator Date'!BW9)</f>
        <v>2016</v>
      </c>
      <c r="BX9" s="142">
        <f>IF('Indicator Date'!BX9="","x",'Indicator Date'!BX9)</f>
        <v>2016</v>
      </c>
      <c r="BY9" s="142">
        <f>IF('Indicator Date'!BY9="","x",'Indicator Date'!BY9)</f>
        <v>2015</v>
      </c>
      <c r="BZ9" s="142">
        <f>IF('Indicator Date'!BZ9="","x",'Indicator Date'!BZ9)</f>
        <v>2015</v>
      </c>
      <c r="CA9" s="142">
        <f>IF('Indicator Date'!CA9="","x",'Indicator Date'!CA9)</f>
        <v>2015</v>
      </c>
      <c r="CB9" s="142">
        <f>IF('Indicator Date'!CB9="","x",'Indicator Date'!CB9)</f>
        <v>2016</v>
      </c>
      <c r="CC9" s="142">
        <f>IF('Indicator Date'!CC9="","x",'Indicator Date'!CC9)</f>
        <v>2016</v>
      </c>
      <c r="CD9" s="142">
        <f>IF('Indicator Date'!CD9="","x",'Indicator Date'!CD9)</f>
        <v>2017</v>
      </c>
      <c r="CE9" s="142">
        <f>IF('Indicator Date'!CE9="","x",'Indicator Date'!CE9)</f>
        <v>2017</v>
      </c>
      <c r="CF9" s="142">
        <f>IF('Indicator Date'!CF9="","x",'Indicator Date'!CF9)</f>
        <v>2015</v>
      </c>
      <c r="CG9" s="142">
        <f>IF('Indicator Date'!CG9="","x",'Indicator Date'!CG9)</f>
        <v>2014</v>
      </c>
      <c r="CH9" s="97"/>
    </row>
    <row r="10" spans="1:86" x14ac:dyDescent="0.25">
      <c r="A10" s="3" t="str">
        <f>VLOOKUP(C10,Regions!B$3:H$35,7,FALSE)</f>
        <v>Caribbean</v>
      </c>
      <c r="B10" s="116" t="s">
        <v>30</v>
      </c>
      <c r="C10" s="100" t="s">
        <v>29</v>
      </c>
      <c r="D10" s="142">
        <f>IF('Indicator Date'!D10="","x",'Indicator Date'!D10)</f>
        <v>2015</v>
      </c>
      <c r="E10" s="142">
        <f>IF('Indicator Date'!E10="","x",'Indicator Date'!E10)</f>
        <v>2015</v>
      </c>
      <c r="F10" s="142" t="str">
        <f>IF('Indicator Date'!F10="","x",'Indicator Date'!F10)</f>
        <v>x</v>
      </c>
      <c r="G10" s="142">
        <f>IF('Indicator Date'!G10="","x",'Indicator Date'!G10)</f>
        <v>2015</v>
      </c>
      <c r="H10" s="142">
        <f>IF('Indicator Date'!H10="","x",'Indicator Date'!H10)</f>
        <v>2015</v>
      </c>
      <c r="I10" s="142">
        <f>IF('Indicator Date'!I10="","x",'Indicator Date'!I10)</f>
        <v>2015</v>
      </c>
      <c r="J10" s="142">
        <f>IF('Indicator Date'!J10="","x",'Indicator Date'!J10)</f>
        <v>2015</v>
      </c>
      <c r="K10" s="142">
        <f>IF('Indicator Date'!K10="","x",'Indicator Date'!K10)</f>
        <v>2016</v>
      </c>
      <c r="L10" s="142">
        <f>IF('Indicator Date'!L10="","x",'Indicator Date'!L10)</f>
        <v>2016</v>
      </c>
      <c r="M10" s="142">
        <f>IF('Indicator Date'!M10="","x",'Indicator Date'!M10)</f>
        <v>2015</v>
      </c>
      <c r="N10" s="142" t="str">
        <f>IF('Indicator Date'!N10="","x",'Indicator Date'!N10)</f>
        <v>x</v>
      </c>
      <c r="O10" s="142" t="str">
        <f>IF('Indicator Date'!O10="","x",'Indicator Date'!O10)</f>
        <v>x</v>
      </c>
      <c r="P10" s="142">
        <f>IF('Indicator Date'!P10="","x",'Indicator Date'!P10)</f>
        <v>2014</v>
      </c>
      <c r="Q10" s="142">
        <f>IF('Indicator Date'!Q10="","x",'Indicator Date'!Q10)</f>
        <v>2018</v>
      </c>
      <c r="R10" s="142">
        <f>IF('Indicator Date'!R10="","x",'Indicator Date'!R10)</f>
        <v>2018</v>
      </c>
      <c r="S10" s="142">
        <f>IF('Indicator Date'!S10="","x",'Indicator Date'!S10)</f>
        <v>2017</v>
      </c>
      <c r="T10" s="142">
        <f>IF('Indicator Date'!T10="","x",'Indicator Date'!T10)</f>
        <v>2017</v>
      </c>
      <c r="U10" s="142">
        <f>IF('Indicator Date'!U10="","x",'Indicator Date'!U10)</f>
        <v>2014</v>
      </c>
      <c r="V10" s="142">
        <f>IF('Indicator Date'!V10="","x",'Indicator Date'!V10)</f>
        <v>2014</v>
      </c>
      <c r="W10" s="142">
        <f>IF('Indicator Date'!W10="","x",'Indicator Date'!W10)</f>
        <v>2017</v>
      </c>
      <c r="X10" s="142">
        <f>IF('Indicator Date'!X10="","x",'Indicator Date'!X10)</f>
        <v>2017</v>
      </c>
      <c r="Y10" s="142" t="str">
        <f>IF('Indicator Date'!Y10="","x",'Indicator Date'!Y10)</f>
        <v>x</v>
      </c>
      <c r="Z10" s="142" t="str">
        <f>IF('Indicator Date'!Z10="","x",'Indicator Date'!Z10)</f>
        <v>x</v>
      </c>
      <c r="AA10" s="142">
        <f>IF('Indicator Date'!AA10="","x",'Indicator Date'!AA10)</f>
        <v>2008</v>
      </c>
      <c r="AB10" s="142">
        <f>IF('Indicator Date'!AB10="","x",'Indicator Date'!AB10)</f>
        <v>2017</v>
      </c>
      <c r="AC10" s="142">
        <f>IF('Indicator Date'!AC10="","x",'Indicator Date'!AC10)</f>
        <v>2017</v>
      </c>
      <c r="AD10" s="142" t="str">
        <f>IF('Indicator Date'!AD10="","x",'Indicator Date'!AD10)</f>
        <v>x</v>
      </c>
      <c r="AE10" s="142">
        <f>IF('Indicator Date'!AE10="","x",'Indicator Date'!AE10)</f>
        <v>2016</v>
      </c>
      <c r="AF10" s="142" t="str">
        <f>IF('Indicator Date'!AF10="","x",'Indicator Date'!AF10)</f>
        <v>x</v>
      </c>
      <c r="AG10" s="142">
        <f>IF('Indicator Date'!AG10="","x",'Indicator Date'!AG10)</f>
        <v>2016</v>
      </c>
      <c r="AH10" s="142">
        <f>IF('Indicator Date'!AH10="","x",'Indicator Date'!AH10)</f>
        <v>2011</v>
      </c>
      <c r="AI10" s="142" t="str">
        <f>IF('Indicator Date'!AI10="","x",'Indicator Date'!AI10)</f>
        <v>x</v>
      </c>
      <c r="AJ10" s="142">
        <f>IF('Indicator Date'!AJ10="","x",'Indicator Date'!AJ10)</f>
        <v>2016</v>
      </c>
      <c r="AK10" s="142">
        <f>IF('Indicator Date'!AK10="","x",'Indicator Date'!AK10)</f>
        <v>2017</v>
      </c>
      <c r="AL10" s="142">
        <f>IF('Indicator Date'!AL10="","x",'Indicator Date'!AL10)</f>
        <v>2016</v>
      </c>
      <c r="AM10" s="142" t="str">
        <f>IF('Indicator Date'!AM10="","x",'Indicator Date'!AM10)</f>
        <v>x</v>
      </c>
      <c r="AN10" s="142">
        <f>IF('Indicator Date'!AN10="","x",'Indicator Date'!AN10)</f>
        <v>2017</v>
      </c>
      <c r="AO10" s="142">
        <f>IF('Indicator Date'!AO10="","x",'Indicator Date'!AO10)</f>
        <v>2015</v>
      </c>
      <c r="AP10" s="142">
        <f>IF('Indicator Date'!AP10="","x",'Indicator Date'!AP10)</f>
        <v>2015</v>
      </c>
      <c r="AQ10" s="142">
        <f>IF('Indicator Date'!AQ10="","x",'Indicator Date'!AQ10)</f>
        <v>2015</v>
      </c>
      <c r="AR10" s="142">
        <f>IF('Indicator Date'!AR10="","x",'Indicator Date'!AR10)</f>
        <v>2015</v>
      </c>
      <c r="AS10" s="142" t="str">
        <f>IF('Indicator Date'!AS10="","x",'Indicator Date'!AS10)</f>
        <v>x</v>
      </c>
      <c r="AT10" s="142">
        <f>IF('Indicator Date'!AT10="","x",'Indicator Date'!AT10)</f>
        <v>2008</v>
      </c>
      <c r="AU10" s="142">
        <f>IF('Indicator Date'!AU10="","x",'Indicator Date'!AU10)</f>
        <v>2014</v>
      </c>
      <c r="AV10" s="142">
        <f>IF('Indicator Date'!AV10="","x",'Indicator Date'!AV10)</f>
        <v>2016</v>
      </c>
      <c r="AW10" s="142">
        <f>IF('Indicator Date'!AW10="","x",'Indicator Date'!AW10)</f>
        <v>2017</v>
      </c>
      <c r="AX10" s="142">
        <f>IF('Indicator Date'!AX10="","x",'Indicator Date'!AX10)</f>
        <v>2018</v>
      </c>
      <c r="AY10" s="142" t="str">
        <f>IF('Indicator Date'!AY10="","x",RIGHT('Indicator Date'!AY10,4))</f>
        <v>x</v>
      </c>
      <c r="AZ10" s="142" t="str">
        <f>IF('Indicator Date'!AZ10="","x",RIGHT('Indicator Date'!AZ10,4))</f>
        <v>2017</v>
      </c>
      <c r="BA10" s="142">
        <f>IF('Indicator Date'!BA10="","x",'Indicator Date'!BA10)</f>
        <v>2017</v>
      </c>
      <c r="BB10" s="142">
        <f>IF('Indicator Date'!BB10="","x",'Indicator Date'!BB10)</f>
        <v>2016</v>
      </c>
      <c r="BC10" s="142">
        <f>IF('Indicator Date'!BC10="","x",'Indicator Date'!BC10)</f>
        <v>2017</v>
      </c>
      <c r="BD10" s="142">
        <f>IF('Indicator Date'!BD10="","x",'Indicator Date'!BD10)</f>
        <v>2014</v>
      </c>
      <c r="BE10" s="142">
        <f>IF('Indicator Date'!BE10="","x",'Indicator Date'!BE10)</f>
        <v>2014</v>
      </c>
      <c r="BF10" s="142">
        <f>IF('Indicator Date'!BF10="","x",'Indicator Date'!BF10)</f>
        <v>2016</v>
      </c>
      <c r="BG10" s="142">
        <f>IF('Indicator Date'!BG10="","x",'Indicator Date'!BG10)</f>
        <v>2014</v>
      </c>
      <c r="BH10" s="142" t="str">
        <f>IF('Indicator Date'!BH10="","x",'Indicator Date'!BH10)</f>
        <v>x</v>
      </c>
      <c r="BI10" s="142">
        <f>IF('Indicator Date'!BI10="","x",'Indicator Date'!BI10)</f>
        <v>2011</v>
      </c>
      <c r="BJ10" s="142" t="str">
        <f>IF('Indicator Date'!BJ10="","x",'Indicator Date'!BJ10)</f>
        <v>x</v>
      </c>
      <c r="BK10" s="142">
        <f>IF('Indicator Date'!BK10="","x",'Indicator Date'!BK10)</f>
        <v>2016</v>
      </c>
      <c r="BL10" s="142">
        <f>IF('Indicator Date'!BL10="","x",'Indicator Date'!BL10)</f>
        <v>2017</v>
      </c>
      <c r="BM10" s="142" t="str">
        <f>IF('Indicator Date'!BM10="","x",'Indicator Date'!BM10)</f>
        <v>x</v>
      </c>
      <c r="BN10" s="142" t="str">
        <f>IF('Indicator Date'!BN10="","x",'Indicator Date'!BN10)</f>
        <v>x</v>
      </c>
      <c r="BO10" s="142">
        <f>IF('Indicator Date'!BO10="","x",'Indicator Date'!BO10)</f>
        <v>2016</v>
      </c>
      <c r="BP10" s="142" t="str">
        <f>IF('Indicator Date'!BP10="","x",'Indicator Date'!BP10)</f>
        <v>x</v>
      </c>
      <c r="BQ10" s="142">
        <f>IF('Indicator Date'!BQ10="","x",'Indicator Date'!BQ10)</f>
        <v>2016</v>
      </c>
      <c r="BR10" s="142">
        <f>IF('Indicator Date'!BR10="","x",'Indicator Date'!BR10)</f>
        <v>2015</v>
      </c>
      <c r="BS10" s="142">
        <f>IF('Indicator Date'!BS10="","x",'Indicator Date'!BS10)</f>
        <v>2016</v>
      </c>
      <c r="BT10" s="142">
        <f>IF('Indicator Date'!BT10="","x",'Indicator Date'!BT10)</f>
        <v>2014</v>
      </c>
      <c r="BU10" s="142">
        <f>IF('Indicator Date'!BU10="","x",'Indicator Date'!BU10)</f>
        <v>2015</v>
      </c>
      <c r="BV10" s="142">
        <f>IF('Indicator Date'!BV10="","x",'Indicator Date'!BV10)</f>
        <v>2015</v>
      </c>
      <c r="BW10" s="142">
        <f>IF('Indicator Date'!BW10="","x",'Indicator Date'!BW10)</f>
        <v>2016</v>
      </c>
      <c r="BX10" s="142" t="str">
        <f>IF('Indicator Date'!BX10="","x",'Indicator Date'!BX10)</f>
        <v>x</v>
      </c>
      <c r="BY10" s="142" t="str">
        <f>IF('Indicator Date'!BY10="","x",'Indicator Date'!BY10)</f>
        <v>x</v>
      </c>
      <c r="BZ10" s="142">
        <f>IF('Indicator Date'!BZ10="","x",'Indicator Date'!BZ10)</f>
        <v>2016</v>
      </c>
      <c r="CA10" s="142" t="str">
        <f>IF('Indicator Date'!CA10="","x",'Indicator Date'!CA10)</f>
        <v>x</v>
      </c>
      <c r="CB10" s="142">
        <f>IF('Indicator Date'!CB10="","x",'Indicator Date'!CB10)</f>
        <v>2016</v>
      </c>
      <c r="CC10" s="142">
        <f>IF('Indicator Date'!CC10="","x",'Indicator Date'!CC10)</f>
        <v>2017</v>
      </c>
      <c r="CD10" s="142">
        <f>IF('Indicator Date'!CD10="","x",'Indicator Date'!CD10)</f>
        <v>2017</v>
      </c>
      <c r="CE10" s="142">
        <f>IF('Indicator Date'!CE10="","x",'Indicator Date'!CE10)</f>
        <v>2017</v>
      </c>
      <c r="CF10" s="142">
        <f>IF('Indicator Date'!CF10="","x",'Indicator Date'!CF10)</f>
        <v>2015</v>
      </c>
      <c r="CG10" s="142">
        <f>IF('Indicator Date'!CG10="","x",'Indicator Date'!CG10)</f>
        <v>2014</v>
      </c>
      <c r="CH10" s="97"/>
    </row>
    <row r="11" spans="1:86" x14ac:dyDescent="0.25">
      <c r="A11" s="3" t="str">
        <f>VLOOKUP(C11,Regions!B$3:H$35,7,FALSE)</f>
        <v>Caribbean</v>
      </c>
      <c r="B11" s="116" t="s">
        <v>36</v>
      </c>
      <c r="C11" s="100" t="s">
        <v>35</v>
      </c>
      <c r="D11" s="142">
        <f>IF('Indicator Date'!D11="","x",'Indicator Date'!D11)</f>
        <v>2015</v>
      </c>
      <c r="E11" s="142">
        <f>IF('Indicator Date'!E11="","x",'Indicator Date'!E11)</f>
        <v>2015</v>
      </c>
      <c r="F11" s="142">
        <f>IF('Indicator Date'!F11="","x",'Indicator Date'!F11)</f>
        <v>2015</v>
      </c>
      <c r="G11" s="142">
        <f>IF('Indicator Date'!G11="","x",'Indicator Date'!G11)</f>
        <v>2015</v>
      </c>
      <c r="H11" s="142">
        <f>IF('Indicator Date'!H11="","x",'Indicator Date'!H11)</f>
        <v>2015</v>
      </c>
      <c r="I11" s="142">
        <f>IF('Indicator Date'!I11="","x",'Indicator Date'!I11)</f>
        <v>2015</v>
      </c>
      <c r="J11" s="142">
        <f>IF('Indicator Date'!J11="","x",'Indicator Date'!J11)</f>
        <v>2015</v>
      </c>
      <c r="K11" s="142">
        <f>IF('Indicator Date'!K11="","x",'Indicator Date'!K11)</f>
        <v>2016</v>
      </c>
      <c r="L11" s="142">
        <f>IF('Indicator Date'!L11="","x",'Indicator Date'!L11)</f>
        <v>2016</v>
      </c>
      <c r="M11" s="142">
        <f>IF('Indicator Date'!M11="","x",'Indicator Date'!M11)</f>
        <v>2015</v>
      </c>
      <c r="N11" s="142">
        <f>IF('Indicator Date'!N11="","x",'Indicator Date'!N11)</f>
        <v>2011</v>
      </c>
      <c r="O11" s="142">
        <f>IF('Indicator Date'!O11="","x",'Indicator Date'!O11)</f>
        <v>2011</v>
      </c>
      <c r="P11" s="142">
        <f>IF('Indicator Date'!P11="","x",'Indicator Date'!P11)</f>
        <v>2009</v>
      </c>
      <c r="Q11" s="142">
        <f>IF('Indicator Date'!Q11="","x",'Indicator Date'!Q11)</f>
        <v>2018</v>
      </c>
      <c r="R11" s="142">
        <f>IF('Indicator Date'!R11="","x",'Indicator Date'!R11)</f>
        <v>2018</v>
      </c>
      <c r="S11" s="142">
        <f>IF('Indicator Date'!S11="","x",'Indicator Date'!S11)</f>
        <v>2017</v>
      </c>
      <c r="T11" s="142">
        <f>IF('Indicator Date'!T11="","x",'Indicator Date'!T11)</f>
        <v>2017</v>
      </c>
      <c r="U11" s="142">
        <f>IF('Indicator Date'!U11="","x",'Indicator Date'!U11)</f>
        <v>2012</v>
      </c>
      <c r="V11" s="142">
        <f>IF('Indicator Date'!V11="","x",'Indicator Date'!V11)</f>
        <v>2012</v>
      </c>
      <c r="W11" s="142">
        <f>IF('Indicator Date'!W11="","x",'Indicator Date'!W11)</f>
        <v>2017</v>
      </c>
      <c r="X11" s="142">
        <f>IF('Indicator Date'!X11="","x",'Indicator Date'!X11)</f>
        <v>2017</v>
      </c>
      <c r="Y11" s="142">
        <f>IF('Indicator Date'!Y11="","x",'Indicator Date'!Y11)</f>
        <v>2012</v>
      </c>
      <c r="Z11" s="142">
        <f>IF('Indicator Date'!Z11="","x",'Indicator Date'!Z11)</f>
        <v>2012</v>
      </c>
      <c r="AA11" s="142">
        <f>IF('Indicator Date'!AA11="","x",'Indicator Date'!AA11)</f>
        <v>2012</v>
      </c>
      <c r="AB11" s="142">
        <f>IF('Indicator Date'!AB11="","x",'Indicator Date'!AB11)</f>
        <v>2017</v>
      </c>
      <c r="AC11" s="142">
        <f>IF('Indicator Date'!AC11="","x",'Indicator Date'!AC11)</f>
        <v>2017</v>
      </c>
      <c r="AD11" s="142">
        <f>IF('Indicator Date'!AD11="","x",'Indicator Date'!AD11)</f>
        <v>2017</v>
      </c>
      <c r="AE11" s="142">
        <f>IF('Indicator Date'!AE11="","x",'Indicator Date'!AE11)</f>
        <v>2016</v>
      </c>
      <c r="AF11" s="142">
        <f>IF('Indicator Date'!AF11="","x",'Indicator Date'!AF11)</f>
        <v>2012</v>
      </c>
      <c r="AG11" s="142">
        <f>IF('Indicator Date'!AG11="","x",'Indicator Date'!AG11)</f>
        <v>2016</v>
      </c>
      <c r="AH11" s="142">
        <f>IF('Indicator Date'!AH11="","x",'Indicator Date'!AH11)</f>
        <v>2012</v>
      </c>
      <c r="AI11" s="142">
        <f>IF('Indicator Date'!AI11="","x",'Indicator Date'!AI11)</f>
        <v>2014</v>
      </c>
      <c r="AJ11" s="142">
        <f>IF('Indicator Date'!AJ11="","x",'Indicator Date'!AJ11)</f>
        <v>2016</v>
      </c>
      <c r="AK11" s="142">
        <f>IF('Indicator Date'!AK11="","x",'Indicator Date'!AK11)</f>
        <v>2017</v>
      </c>
      <c r="AL11" s="142">
        <f>IF('Indicator Date'!AL11="","x",'Indicator Date'!AL11)</f>
        <v>2016</v>
      </c>
      <c r="AM11" s="142">
        <f>IF('Indicator Date'!AM11="","x",'Indicator Date'!AM11)</f>
        <v>2016</v>
      </c>
      <c r="AN11" s="142" t="str">
        <f>IF('Indicator Date'!AN11="","x",'Indicator Date'!AN11)</f>
        <v>x</v>
      </c>
      <c r="AO11" s="142">
        <f>IF('Indicator Date'!AO11="","x",'Indicator Date'!AO11)</f>
        <v>2015</v>
      </c>
      <c r="AP11" s="142">
        <f>IF('Indicator Date'!AP11="","x",'Indicator Date'!AP11)</f>
        <v>2015</v>
      </c>
      <c r="AQ11" s="142">
        <f>IF('Indicator Date'!AQ11="","x",'Indicator Date'!AQ11)</f>
        <v>2015</v>
      </c>
      <c r="AR11" s="142">
        <f>IF('Indicator Date'!AR11="","x",'Indicator Date'!AR11)</f>
        <v>2015</v>
      </c>
      <c r="AS11" s="142">
        <f>IF('Indicator Date'!AS11="","x",'Indicator Date'!AS11)</f>
        <v>2015</v>
      </c>
      <c r="AT11" s="142">
        <f>IF('Indicator Date'!AT11="","x",'Indicator Date'!AT11)</f>
        <v>2012</v>
      </c>
      <c r="AU11" s="142">
        <f>IF('Indicator Date'!AU11="","x",'Indicator Date'!AU11)</f>
        <v>2014</v>
      </c>
      <c r="AV11" s="142">
        <f>IF('Indicator Date'!AV11="","x",'Indicator Date'!AV11)</f>
        <v>2016</v>
      </c>
      <c r="AW11" s="142">
        <f>IF('Indicator Date'!AW11="","x",'Indicator Date'!AW11)</f>
        <v>2017</v>
      </c>
      <c r="AX11" s="142">
        <f>IF('Indicator Date'!AX11="","x",'Indicator Date'!AX11)</f>
        <v>2018</v>
      </c>
      <c r="AY11" s="142" t="str">
        <f>IF('Indicator Date'!AY11="","x",RIGHT('Indicator Date'!AY11,4))</f>
        <v>2017</v>
      </c>
      <c r="AZ11" s="142" t="str">
        <f>IF('Indicator Date'!AZ11="","x",RIGHT('Indicator Date'!AZ11,4))</f>
        <v>2017</v>
      </c>
      <c r="BA11" s="142">
        <f>IF('Indicator Date'!BA11="","x",'Indicator Date'!BA11)</f>
        <v>2017</v>
      </c>
      <c r="BB11" s="142">
        <f>IF('Indicator Date'!BB11="","x",'Indicator Date'!BB11)</f>
        <v>2016</v>
      </c>
      <c r="BC11" s="142">
        <f>IF('Indicator Date'!BC11="","x",'Indicator Date'!BC11)</f>
        <v>2017</v>
      </c>
      <c r="BD11" s="142">
        <f>IF('Indicator Date'!BD11="","x",'Indicator Date'!BD11)</f>
        <v>2014</v>
      </c>
      <c r="BE11" s="142">
        <f>IF('Indicator Date'!BE11="","x",'Indicator Date'!BE11)</f>
        <v>2014</v>
      </c>
      <c r="BF11" s="142">
        <f>IF('Indicator Date'!BF11="","x",'Indicator Date'!BF11)</f>
        <v>2016</v>
      </c>
      <c r="BG11" s="142">
        <f>IF('Indicator Date'!BG11="","x",'Indicator Date'!BG11)</f>
        <v>2014</v>
      </c>
      <c r="BH11" s="142">
        <f>IF('Indicator Date'!BH11="","x",'Indicator Date'!BH11)</f>
        <v>2014</v>
      </c>
      <c r="BI11" s="142">
        <f>IF('Indicator Date'!BI11="","x",'Indicator Date'!BI11)</f>
        <v>2011</v>
      </c>
      <c r="BJ11" s="142">
        <f>IF('Indicator Date'!BJ11="","x",'Indicator Date'!BJ11)</f>
        <v>2010</v>
      </c>
      <c r="BK11" s="142">
        <f>IF('Indicator Date'!BK11="","x",'Indicator Date'!BK11)</f>
        <v>2016</v>
      </c>
      <c r="BL11" s="142">
        <f>IF('Indicator Date'!BL11="","x",'Indicator Date'!BL11)</f>
        <v>2017</v>
      </c>
      <c r="BM11" s="142">
        <f>IF('Indicator Date'!BM11="","x",'Indicator Date'!BM11)</f>
        <v>2012</v>
      </c>
      <c r="BN11" s="142" t="str">
        <f>IF('Indicator Date'!BN11="","x",'Indicator Date'!BN11)</f>
        <v>x</v>
      </c>
      <c r="BO11" s="142">
        <f>IF('Indicator Date'!BO11="","x",'Indicator Date'!BO11)</f>
        <v>2014</v>
      </c>
      <c r="BP11" s="142">
        <f>IF('Indicator Date'!BP11="","x",'Indicator Date'!BP11)</f>
        <v>2018</v>
      </c>
      <c r="BQ11" s="142">
        <f>IF('Indicator Date'!BQ11="","x",'Indicator Date'!BQ11)</f>
        <v>2016</v>
      </c>
      <c r="BR11" s="142">
        <f>IF('Indicator Date'!BR11="","x",'Indicator Date'!BR11)</f>
        <v>2015</v>
      </c>
      <c r="BS11" s="142">
        <f>IF('Indicator Date'!BS11="","x",'Indicator Date'!BS11)</f>
        <v>2016</v>
      </c>
      <c r="BT11" s="142">
        <f>IF('Indicator Date'!BT11="","x",'Indicator Date'!BT11)</f>
        <v>2014</v>
      </c>
      <c r="BU11" s="142">
        <f>IF('Indicator Date'!BU11="","x",'Indicator Date'!BU11)</f>
        <v>2015</v>
      </c>
      <c r="BV11" s="142">
        <f>IF('Indicator Date'!BV11="","x",'Indicator Date'!BV11)</f>
        <v>2015</v>
      </c>
      <c r="BW11" s="142">
        <f>IF('Indicator Date'!BW11="","x",'Indicator Date'!BW11)</f>
        <v>2016</v>
      </c>
      <c r="BX11" s="142">
        <f>IF('Indicator Date'!BX11="","x",'Indicator Date'!BX11)</f>
        <v>2016</v>
      </c>
      <c r="BY11" s="142">
        <f>IF('Indicator Date'!BY11="","x",'Indicator Date'!BY11)</f>
        <v>2012</v>
      </c>
      <c r="BZ11" s="142" t="str">
        <f>IF('Indicator Date'!BZ11="","x",'Indicator Date'!BZ11)</f>
        <v>x</v>
      </c>
      <c r="CA11" s="142">
        <f>IF('Indicator Date'!CA11="","x",'Indicator Date'!CA11)</f>
        <v>2012</v>
      </c>
      <c r="CB11" s="142">
        <f>IF('Indicator Date'!CB11="","x",'Indicator Date'!CB11)</f>
        <v>2016</v>
      </c>
      <c r="CC11" s="142" t="str">
        <f>IF('Indicator Date'!CC11="","x",'Indicator Date'!CC11)</f>
        <v>x</v>
      </c>
      <c r="CD11" s="142">
        <f>IF('Indicator Date'!CD11="","x",'Indicator Date'!CD11)</f>
        <v>2017</v>
      </c>
      <c r="CE11" s="142">
        <f>IF('Indicator Date'!CE11="","x",'Indicator Date'!CE11)</f>
        <v>2017</v>
      </c>
      <c r="CF11" s="142">
        <f>IF('Indicator Date'!CF11="","x",'Indicator Date'!CF11)</f>
        <v>2015</v>
      </c>
      <c r="CG11" s="142">
        <f>IF('Indicator Date'!CG11="","x",'Indicator Date'!CG11)</f>
        <v>2014</v>
      </c>
      <c r="CH11" s="97"/>
    </row>
    <row r="12" spans="1:86" x14ac:dyDescent="0.25">
      <c r="A12" s="3" t="str">
        <f>VLOOKUP(C12,Regions!B$3:H$35,7,FALSE)</f>
        <v>Caribbean</v>
      </c>
      <c r="B12" s="116" t="s">
        <v>40</v>
      </c>
      <c r="C12" s="100" t="s">
        <v>39</v>
      </c>
      <c r="D12" s="142">
        <f>IF('Indicator Date'!D12="","x",'Indicator Date'!D12)</f>
        <v>2015</v>
      </c>
      <c r="E12" s="142">
        <f>IF('Indicator Date'!E12="","x",'Indicator Date'!E12)</f>
        <v>2015</v>
      </c>
      <c r="F12" s="142">
        <f>IF('Indicator Date'!F12="","x",'Indicator Date'!F12)</f>
        <v>2015</v>
      </c>
      <c r="G12" s="142">
        <f>IF('Indicator Date'!G12="","x",'Indicator Date'!G12)</f>
        <v>2015</v>
      </c>
      <c r="H12" s="142">
        <f>IF('Indicator Date'!H12="","x",'Indicator Date'!H12)</f>
        <v>2015</v>
      </c>
      <c r="I12" s="142">
        <f>IF('Indicator Date'!I12="","x",'Indicator Date'!I12)</f>
        <v>2015</v>
      </c>
      <c r="J12" s="142">
        <f>IF('Indicator Date'!J12="","x",'Indicator Date'!J12)</f>
        <v>2015</v>
      </c>
      <c r="K12" s="142">
        <f>IF('Indicator Date'!K12="","x",'Indicator Date'!K12)</f>
        <v>2016</v>
      </c>
      <c r="L12" s="142">
        <f>IF('Indicator Date'!L12="","x",'Indicator Date'!L12)</f>
        <v>2016</v>
      </c>
      <c r="M12" s="142">
        <f>IF('Indicator Date'!M12="","x",'Indicator Date'!M12)</f>
        <v>2015</v>
      </c>
      <c r="N12" s="142">
        <f>IF('Indicator Date'!N12="","x",'Indicator Date'!N12)</f>
        <v>2011</v>
      </c>
      <c r="O12" s="142">
        <f>IF('Indicator Date'!O12="","x",'Indicator Date'!O12)</f>
        <v>2011</v>
      </c>
      <c r="P12" s="142" t="str">
        <f>IF('Indicator Date'!P12="","x",'Indicator Date'!P12)</f>
        <v>x</v>
      </c>
      <c r="Q12" s="142">
        <f>IF('Indicator Date'!Q12="","x",'Indicator Date'!Q12)</f>
        <v>2018</v>
      </c>
      <c r="R12" s="142">
        <f>IF('Indicator Date'!R12="","x",'Indicator Date'!R12)</f>
        <v>2018</v>
      </c>
      <c r="S12" s="142">
        <f>IF('Indicator Date'!S12="","x",'Indicator Date'!S12)</f>
        <v>2017</v>
      </c>
      <c r="T12" s="142">
        <f>IF('Indicator Date'!T12="","x",'Indicator Date'!T12)</f>
        <v>2017</v>
      </c>
      <c r="U12" s="142">
        <f>IF('Indicator Date'!U12="","x",'Indicator Date'!U12)</f>
        <v>2015</v>
      </c>
      <c r="V12" s="142">
        <f>IF('Indicator Date'!V12="","x",'Indicator Date'!V12)</f>
        <v>2015</v>
      </c>
      <c r="W12" s="142">
        <f>IF('Indicator Date'!W12="","x",'Indicator Date'!W12)</f>
        <v>2017</v>
      </c>
      <c r="X12" s="142">
        <f>IF('Indicator Date'!X12="","x",'Indicator Date'!X12)</f>
        <v>2017</v>
      </c>
      <c r="Y12" s="142">
        <f>IF('Indicator Date'!Y12="","x",'Indicator Date'!Y12)</f>
        <v>2014</v>
      </c>
      <c r="Z12" s="142">
        <f>IF('Indicator Date'!Z12="","x",'Indicator Date'!Z12)</f>
        <v>2014</v>
      </c>
      <c r="AA12" s="142">
        <f>IF('Indicator Date'!AA12="","x",'Indicator Date'!AA12)</f>
        <v>2012</v>
      </c>
      <c r="AB12" s="142">
        <f>IF('Indicator Date'!AB12="","x",'Indicator Date'!AB12)</f>
        <v>2017</v>
      </c>
      <c r="AC12" s="142">
        <f>IF('Indicator Date'!AC12="","x",'Indicator Date'!AC12)</f>
        <v>2017</v>
      </c>
      <c r="AD12" s="142">
        <f>IF('Indicator Date'!AD12="","x",'Indicator Date'!AD12)</f>
        <v>2017</v>
      </c>
      <c r="AE12" s="142">
        <f>IF('Indicator Date'!AE12="","x",'Indicator Date'!AE12)</f>
        <v>2016</v>
      </c>
      <c r="AF12" s="142">
        <f>IF('Indicator Date'!AF12="","x",'Indicator Date'!AF12)</f>
        <v>2014</v>
      </c>
      <c r="AG12" s="142">
        <f>IF('Indicator Date'!AG12="","x",'Indicator Date'!AG12)</f>
        <v>2016</v>
      </c>
      <c r="AH12" s="142">
        <f>IF('Indicator Date'!AH12="","x",'Indicator Date'!AH12)</f>
        <v>2011</v>
      </c>
      <c r="AI12" s="142">
        <f>IF('Indicator Date'!AI12="","x",'Indicator Date'!AI12)</f>
        <v>2016</v>
      </c>
      <c r="AJ12" s="142">
        <f>IF('Indicator Date'!AJ12="","x",'Indicator Date'!AJ12)</f>
        <v>2016</v>
      </c>
      <c r="AK12" s="142">
        <f>IF('Indicator Date'!AK12="","x",'Indicator Date'!AK12)</f>
        <v>2017</v>
      </c>
      <c r="AL12" s="142">
        <f>IF('Indicator Date'!AL12="","x",'Indicator Date'!AL12)</f>
        <v>2016</v>
      </c>
      <c r="AM12" s="142">
        <f>IF('Indicator Date'!AM12="","x",'Indicator Date'!AM12)</f>
        <v>2016</v>
      </c>
      <c r="AN12" s="142">
        <f>IF('Indicator Date'!AN12="","x",'Indicator Date'!AN12)</f>
        <v>2017</v>
      </c>
      <c r="AO12" s="142">
        <f>IF('Indicator Date'!AO12="","x",'Indicator Date'!AO12)</f>
        <v>2015</v>
      </c>
      <c r="AP12" s="142">
        <f>IF('Indicator Date'!AP12="","x",'Indicator Date'!AP12)</f>
        <v>2015</v>
      </c>
      <c r="AQ12" s="142">
        <f>IF('Indicator Date'!AQ12="","x",'Indicator Date'!AQ12)</f>
        <v>2015</v>
      </c>
      <c r="AR12" s="142">
        <f>IF('Indicator Date'!AR12="","x",'Indicator Date'!AR12)</f>
        <v>2015</v>
      </c>
      <c r="AS12" s="142">
        <f>IF('Indicator Date'!AS12="","x",'Indicator Date'!AS12)</f>
        <v>2015</v>
      </c>
      <c r="AT12" s="142">
        <f>IF('Indicator Date'!AT12="","x",'Indicator Date'!AT12)</f>
        <v>2004</v>
      </c>
      <c r="AU12" s="142">
        <f>IF('Indicator Date'!AU12="","x",'Indicator Date'!AU12)</f>
        <v>2014</v>
      </c>
      <c r="AV12" s="142">
        <f>IF('Indicator Date'!AV12="","x",'Indicator Date'!AV12)</f>
        <v>2016</v>
      </c>
      <c r="AW12" s="142">
        <f>IF('Indicator Date'!AW12="","x",'Indicator Date'!AW12)</f>
        <v>2017</v>
      </c>
      <c r="AX12" s="142">
        <f>IF('Indicator Date'!AX12="","x",'Indicator Date'!AX12)</f>
        <v>2018</v>
      </c>
      <c r="AY12" s="142" t="str">
        <f>IF('Indicator Date'!AY12="","x",RIGHT('Indicator Date'!AY12,4))</f>
        <v>x</v>
      </c>
      <c r="AZ12" s="142" t="str">
        <f>IF('Indicator Date'!AZ12="","x",RIGHT('Indicator Date'!AZ12,4))</f>
        <v>2017</v>
      </c>
      <c r="BA12" s="142">
        <f>IF('Indicator Date'!BA12="","x",'Indicator Date'!BA12)</f>
        <v>2017</v>
      </c>
      <c r="BB12" s="142">
        <f>IF('Indicator Date'!BB12="","x",'Indicator Date'!BB12)</f>
        <v>2016</v>
      </c>
      <c r="BC12" s="142">
        <f>IF('Indicator Date'!BC12="","x",'Indicator Date'!BC12)</f>
        <v>2017</v>
      </c>
      <c r="BD12" s="142">
        <f>IF('Indicator Date'!BD12="","x",'Indicator Date'!BD12)</f>
        <v>2014</v>
      </c>
      <c r="BE12" s="142">
        <f>IF('Indicator Date'!BE12="","x",'Indicator Date'!BE12)</f>
        <v>2014</v>
      </c>
      <c r="BF12" s="142">
        <f>IF('Indicator Date'!BF12="","x",'Indicator Date'!BF12)</f>
        <v>2016</v>
      </c>
      <c r="BG12" s="142">
        <f>IF('Indicator Date'!BG12="","x",'Indicator Date'!BG12)</f>
        <v>2014</v>
      </c>
      <c r="BH12" s="142">
        <f>IF('Indicator Date'!BH12="","x",'Indicator Date'!BH12)</f>
        <v>2014</v>
      </c>
      <c r="BI12" s="142">
        <f>IF('Indicator Date'!BI12="","x",'Indicator Date'!BI12)</f>
        <v>2011</v>
      </c>
      <c r="BJ12" s="142">
        <f>IF('Indicator Date'!BJ12="","x",'Indicator Date'!BJ12)</f>
        <v>2013</v>
      </c>
      <c r="BK12" s="142">
        <f>IF('Indicator Date'!BK12="","x",'Indicator Date'!BK12)</f>
        <v>2016</v>
      </c>
      <c r="BL12" s="142">
        <f>IF('Indicator Date'!BL12="","x",'Indicator Date'!BL12)</f>
        <v>2017</v>
      </c>
      <c r="BM12" s="142">
        <f>IF('Indicator Date'!BM12="","x",'Indicator Date'!BM12)</f>
        <v>2010</v>
      </c>
      <c r="BN12" s="142" t="str">
        <f>IF('Indicator Date'!BN12="","x",'Indicator Date'!BN12)</f>
        <v>x</v>
      </c>
      <c r="BO12" s="142">
        <f>IF('Indicator Date'!BO12="","x",'Indicator Date'!BO12)</f>
        <v>2014</v>
      </c>
      <c r="BP12" s="142">
        <f>IF('Indicator Date'!BP12="","x",'Indicator Date'!BP12)</f>
        <v>2018</v>
      </c>
      <c r="BQ12" s="142">
        <f>IF('Indicator Date'!BQ12="","x",'Indicator Date'!BQ12)</f>
        <v>2016</v>
      </c>
      <c r="BR12" s="142">
        <f>IF('Indicator Date'!BR12="","x",'Indicator Date'!BR12)</f>
        <v>2015</v>
      </c>
      <c r="BS12" s="142">
        <f>IF('Indicator Date'!BS12="","x",'Indicator Date'!BS12)</f>
        <v>2016</v>
      </c>
      <c r="BT12" s="142">
        <f>IF('Indicator Date'!BT12="","x",'Indicator Date'!BT12)</f>
        <v>2014</v>
      </c>
      <c r="BU12" s="142">
        <f>IF('Indicator Date'!BU12="","x",'Indicator Date'!BU12)</f>
        <v>2015</v>
      </c>
      <c r="BV12" s="142">
        <f>IF('Indicator Date'!BV12="","x",'Indicator Date'!BV12)</f>
        <v>2015</v>
      </c>
      <c r="BW12" s="142">
        <f>IF('Indicator Date'!BW12="","x",'Indicator Date'!BW12)</f>
        <v>2016</v>
      </c>
      <c r="BX12" s="142">
        <f>IF('Indicator Date'!BX12="","x",'Indicator Date'!BX12)</f>
        <v>2016</v>
      </c>
      <c r="BY12" s="142">
        <f>IF('Indicator Date'!BY12="","x",'Indicator Date'!BY12)</f>
        <v>2016</v>
      </c>
      <c r="BZ12" s="142">
        <f>IF('Indicator Date'!BZ12="","x",'Indicator Date'!BZ12)</f>
        <v>2016</v>
      </c>
      <c r="CA12" s="142">
        <f>IF('Indicator Date'!CA12="","x",'Indicator Date'!CA12)</f>
        <v>2011</v>
      </c>
      <c r="CB12" s="142">
        <f>IF('Indicator Date'!CB12="","x",'Indicator Date'!CB12)</f>
        <v>2016</v>
      </c>
      <c r="CC12" s="142">
        <f>IF('Indicator Date'!CC12="","x",'Indicator Date'!CC12)</f>
        <v>2017</v>
      </c>
      <c r="CD12" s="142">
        <f>IF('Indicator Date'!CD12="","x",'Indicator Date'!CD12)</f>
        <v>2017</v>
      </c>
      <c r="CE12" s="142">
        <f>IF('Indicator Date'!CE12="","x",'Indicator Date'!CE12)</f>
        <v>2017</v>
      </c>
      <c r="CF12" s="142">
        <f>IF('Indicator Date'!CF12="","x",'Indicator Date'!CF12)</f>
        <v>2015</v>
      </c>
      <c r="CG12" s="142">
        <f>IF('Indicator Date'!CG12="","x",'Indicator Date'!CG12)</f>
        <v>2014</v>
      </c>
      <c r="CH12" s="97"/>
    </row>
    <row r="13" spans="1:86" x14ac:dyDescent="0.25">
      <c r="A13" s="3" t="str">
        <f>VLOOKUP(C13,Regions!B$3:H$35,7,FALSE)</f>
        <v>Caribbean</v>
      </c>
      <c r="B13" s="116" t="s">
        <v>52</v>
      </c>
      <c r="C13" s="100" t="s">
        <v>51</v>
      </c>
      <c r="D13" s="142">
        <f>IF('Indicator Date'!D13="","x",'Indicator Date'!D13)</f>
        <v>2015</v>
      </c>
      <c r="E13" s="142">
        <f>IF('Indicator Date'!E13="","x",'Indicator Date'!E13)</f>
        <v>2015</v>
      </c>
      <c r="F13" s="142" t="str">
        <f>IF('Indicator Date'!F13="","x",'Indicator Date'!F13)</f>
        <v>x</v>
      </c>
      <c r="G13" s="142">
        <f>IF('Indicator Date'!G13="","x",'Indicator Date'!G13)</f>
        <v>2015</v>
      </c>
      <c r="H13" s="142">
        <f>IF('Indicator Date'!H13="","x",'Indicator Date'!H13)</f>
        <v>2015</v>
      </c>
      <c r="I13" s="142">
        <f>IF('Indicator Date'!I13="","x",'Indicator Date'!I13)</f>
        <v>2015</v>
      </c>
      <c r="J13" s="142">
        <f>IF('Indicator Date'!J13="","x",'Indicator Date'!J13)</f>
        <v>2015</v>
      </c>
      <c r="K13" s="142">
        <f>IF('Indicator Date'!K13="","x",'Indicator Date'!K13)</f>
        <v>2016</v>
      </c>
      <c r="L13" s="142">
        <f>IF('Indicator Date'!L13="","x",'Indicator Date'!L13)</f>
        <v>2016</v>
      </c>
      <c r="M13" s="142">
        <f>IF('Indicator Date'!M13="","x",'Indicator Date'!M13)</f>
        <v>2015</v>
      </c>
      <c r="N13" s="142" t="str">
        <f>IF('Indicator Date'!N13="","x",'Indicator Date'!N13)</f>
        <v>x</v>
      </c>
      <c r="O13" s="142" t="str">
        <f>IF('Indicator Date'!O13="","x",'Indicator Date'!O13)</f>
        <v>x</v>
      </c>
      <c r="P13" s="142">
        <f>IF('Indicator Date'!P13="","x",'Indicator Date'!P13)</f>
        <v>2012</v>
      </c>
      <c r="Q13" s="142">
        <f>IF('Indicator Date'!Q13="","x",'Indicator Date'!Q13)</f>
        <v>2018</v>
      </c>
      <c r="R13" s="142">
        <f>IF('Indicator Date'!R13="","x",'Indicator Date'!R13)</f>
        <v>2018</v>
      </c>
      <c r="S13" s="142">
        <f>IF('Indicator Date'!S13="","x",'Indicator Date'!S13)</f>
        <v>2017</v>
      </c>
      <c r="T13" s="142">
        <f>IF('Indicator Date'!T13="","x",'Indicator Date'!T13)</f>
        <v>2017</v>
      </c>
      <c r="U13" s="142">
        <f>IF('Indicator Date'!U13="","x",'Indicator Date'!U13)</f>
        <v>2012</v>
      </c>
      <c r="V13" s="142">
        <f>IF('Indicator Date'!V13="","x",'Indicator Date'!V13)</f>
        <v>2012</v>
      </c>
      <c r="W13" s="142">
        <f>IF('Indicator Date'!W13="","x",'Indicator Date'!W13)</f>
        <v>2017</v>
      </c>
      <c r="X13" s="142">
        <f>IF('Indicator Date'!X13="","x",'Indicator Date'!X13)</f>
        <v>2017</v>
      </c>
      <c r="Y13" s="142" t="str">
        <f>IF('Indicator Date'!Y13="","x",'Indicator Date'!Y13)</f>
        <v>x</v>
      </c>
      <c r="Z13" s="142" t="str">
        <f>IF('Indicator Date'!Z13="","x",'Indicator Date'!Z13)</f>
        <v>x</v>
      </c>
      <c r="AA13" s="142">
        <f>IF('Indicator Date'!AA13="","x",'Indicator Date'!AA13)</f>
        <v>2008</v>
      </c>
      <c r="AB13" s="142" t="str">
        <f>IF('Indicator Date'!AB13="","x",'Indicator Date'!AB13)</f>
        <v>x</v>
      </c>
      <c r="AC13" s="142">
        <f>IF('Indicator Date'!AC13="","x",'Indicator Date'!AC13)</f>
        <v>2017</v>
      </c>
      <c r="AD13" s="142" t="str">
        <f>IF('Indicator Date'!AD13="","x",'Indicator Date'!AD13)</f>
        <v>x</v>
      </c>
      <c r="AE13" s="142">
        <f>IF('Indicator Date'!AE13="","x",'Indicator Date'!AE13)</f>
        <v>2015</v>
      </c>
      <c r="AF13" s="142" t="str">
        <f>IF('Indicator Date'!AF13="","x",'Indicator Date'!AF13)</f>
        <v>x</v>
      </c>
      <c r="AG13" s="142" t="str">
        <f>IF('Indicator Date'!AG13="","x",'Indicator Date'!AG13)</f>
        <v>x</v>
      </c>
      <c r="AH13" s="142">
        <f>IF('Indicator Date'!AH13="","x",'Indicator Date'!AH13)</f>
        <v>2011</v>
      </c>
      <c r="AI13" s="142" t="str">
        <f>IF('Indicator Date'!AI13="","x",'Indicator Date'!AI13)</f>
        <v>x</v>
      </c>
      <c r="AJ13" s="142">
        <f>IF('Indicator Date'!AJ13="","x",'Indicator Date'!AJ13)</f>
        <v>2016</v>
      </c>
      <c r="AK13" s="142">
        <f>IF('Indicator Date'!AK13="","x",'Indicator Date'!AK13)</f>
        <v>2017</v>
      </c>
      <c r="AL13" s="142">
        <f>IF('Indicator Date'!AL13="","x",'Indicator Date'!AL13)</f>
        <v>2016</v>
      </c>
      <c r="AM13" s="142" t="str">
        <f>IF('Indicator Date'!AM13="","x",'Indicator Date'!AM13)</f>
        <v>x</v>
      </c>
      <c r="AN13" s="142">
        <f>IF('Indicator Date'!AN13="","x",'Indicator Date'!AN13)</f>
        <v>2017</v>
      </c>
      <c r="AO13" s="142">
        <f>IF('Indicator Date'!AO13="","x",'Indicator Date'!AO13)</f>
        <v>2015</v>
      </c>
      <c r="AP13" s="142">
        <f>IF('Indicator Date'!AP13="","x",'Indicator Date'!AP13)</f>
        <v>2015</v>
      </c>
      <c r="AQ13" s="142">
        <f>IF('Indicator Date'!AQ13="","x",'Indicator Date'!AQ13)</f>
        <v>2015</v>
      </c>
      <c r="AR13" s="142" t="str">
        <f>IF('Indicator Date'!AR13="","x",'Indicator Date'!AR13)</f>
        <v>x</v>
      </c>
      <c r="AS13" s="142" t="str">
        <f>IF('Indicator Date'!AS13="","x",'Indicator Date'!AS13)</f>
        <v>x</v>
      </c>
      <c r="AT13" s="142">
        <f>IF('Indicator Date'!AT13="","x",'Indicator Date'!AT13)</f>
        <v>2009</v>
      </c>
      <c r="AU13" s="142" t="str">
        <f>IF('Indicator Date'!AU13="","x",'Indicator Date'!AU13)</f>
        <v>x</v>
      </c>
      <c r="AV13" s="142">
        <f>IF('Indicator Date'!AV13="","x",'Indicator Date'!AV13)</f>
        <v>2016</v>
      </c>
      <c r="AW13" s="142">
        <f>IF('Indicator Date'!AW13="","x",'Indicator Date'!AW13)</f>
        <v>2017</v>
      </c>
      <c r="AX13" s="142">
        <f>IF('Indicator Date'!AX13="","x",'Indicator Date'!AX13)</f>
        <v>2018</v>
      </c>
      <c r="AY13" s="142" t="str">
        <f>IF('Indicator Date'!AY13="","x",RIGHT('Indicator Date'!AY13,4))</f>
        <v>x</v>
      </c>
      <c r="AZ13" s="142" t="str">
        <f>IF('Indicator Date'!AZ13="","x",RIGHT('Indicator Date'!AZ13,4))</f>
        <v>2017</v>
      </c>
      <c r="BA13" s="142">
        <f>IF('Indicator Date'!BA13="","x",'Indicator Date'!BA13)</f>
        <v>2017</v>
      </c>
      <c r="BB13" s="142" t="str">
        <f>IF('Indicator Date'!BB13="","x",'Indicator Date'!BB13)</f>
        <v>x</v>
      </c>
      <c r="BC13" s="142" t="str">
        <f>IF('Indicator Date'!BC13="","x",'Indicator Date'!BC13)</f>
        <v>x</v>
      </c>
      <c r="BD13" s="142">
        <f>IF('Indicator Date'!BD13="","x",'Indicator Date'!BD13)</f>
        <v>2014</v>
      </c>
      <c r="BE13" s="142">
        <f>IF('Indicator Date'!BE13="","x",'Indicator Date'!BE13)</f>
        <v>2014</v>
      </c>
      <c r="BF13" s="142" t="str">
        <f>IF('Indicator Date'!BF13="","x",'Indicator Date'!BF13)</f>
        <v>x</v>
      </c>
      <c r="BG13" s="142">
        <f>IF('Indicator Date'!BG13="","x",'Indicator Date'!BG13)</f>
        <v>2014</v>
      </c>
      <c r="BH13" s="142" t="str">
        <f>IF('Indicator Date'!BH13="","x",'Indicator Date'!BH13)</f>
        <v>x</v>
      </c>
      <c r="BI13" s="142">
        <f>IF('Indicator Date'!BI13="","x",'Indicator Date'!BI13)</f>
        <v>2015</v>
      </c>
      <c r="BJ13" s="142" t="str">
        <f>IF('Indicator Date'!BJ13="","x",'Indicator Date'!BJ13)</f>
        <v>x</v>
      </c>
      <c r="BK13" s="142">
        <f>IF('Indicator Date'!BK13="","x",'Indicator Date'!BK13)</f>
        <v>2016</v>
      </c>
      <c r="BL13" s="142" t="str">
        <f>IF('Indicator Date'!BL13="","x",'Indicator Date'!BL13)</f>
        <v>x</v>
      </c>
      <c r="BM13" s="142" t="str">
        <f>IF('Indicator Date'!BM13="","x",'Indicator Date'!BM13)</f>
        <v>x</v>
      </c>
      <c r="BN13" s="142" t="str">
        <f>IF('Indicator Date'!BN13="","x",'Indicator Date'!BN13)</f>
        <v>x</v>
      </c>
      <c r="BO13" s="142">
        <f>IF('Indicator Date'!BO13="","x",'Indicator Date'!BO13)</f>
        <v>2016</v>
      </c>
      <c r="BP13" s="142" t="str">
        <f>IF('Indicator Date'!BP13="","x",'Indicator Date'!BP13)</f>
        <v>x</v>
      </c>
      <c r="BQ13" s="142">
        <f>IF('Indicator Date'!BQ13="","x",'Indicator Date'!BQ13)</f>
        <v>2016</v>
      </c>
      <c r="BR13" s="142">
        <f>IF('Indicator Date'!BR13="","x",'Indicator Date'!BR13)</f>
        <v>2015</v>
      </c>
      <c r="BS13" s="142">
        <f>IF('Indicator Date'!BS13="","x",'Indicator Date'!BS13)</f>
        <v>2016</v>
      </c>
      <c r="BT13" s="142">
        <f>IF('Indicator Date'!BT13="","x",'Indicator Date'!BT13)</f>
        <v>2014</v>
      </c>
      <c r="BU13" s="142">
        <f>IF('Indicator Date'!BU13="","x",'Indicator Date'!BU13)</f>
        <v>2007</v>
      </c>
      <c r="BV13" s="142">
        <f>IF('Indicator Date'!BV13="","x",'Indicator Date'!BV13)</f>
        <v>2015</v>
      </c>
      <c r="BW13" s="142">
        <f>IF('Indicator Date'!BW13="","x",'Indicator Date'!BW13)</f>
        <v>2016</v>
      </c>
      <c r="BX13" s="142" t="str">
        <f>IF('Indicator Date'!BX13="","x",'Indicator Date'!BX13)</f>
        <v>x</v>
      </c>
      <c r="BY13" s="142">
        <f>IF('Indicator Date'!BY13="","x",'Indicator Date'!BY13)</f>
        <v>2014</v>
      </c>
      <c r="BZ13" s="142">
        <f>IF('Indicator Date'!BZ13="","x",'Indicator Date'!BZ13)</f>
        <v>2015</v>
      </c>
      <c r="CA13" s="142" t="str">
        <f>IF('Indicator Date'!CA13="","x",'Indicator Date'!CA13)</f>
        <v>x</v>
      </c>
      <c r="CB13" s="142">
        <f>IF('Indicator Date'!CB13="","x",'Indicator Date'!CB13)</f>
        <v>2016</v>
      </c>
      <c r="CC13" s="142">
        <f>IF('Indicator Date'!CC13="","x",'Indicator Date'!CC13)</f>
        <v>2016</v>
      </c>
      <c r="CD13" s="142">
        <f>IF('Indicator Date'!CD13="","x",'Indicator Date'!CD13)</f>
        <v>2017</v>
      </c>
      <c r="CE13" s="142">
        <f>IF('Indicator Date'!CE13="","x",'Indicator Date'!CE13)</f>
        <v>2017</v>
      </c>
      <c r="CF13" s="142">
        <f>IF('Indicator Date'!CF13="","x",'Indicator Date'!CF13)</f>
        <v>2015</v>
      </c>
      <c r="CG13" s="142">
        <f>IF('Indicator Date'!CG13="","x",'Indicator Date'!CG13)</f>
        <v>2014</v>
      </c>
      <c r="CH13" s="97"/>
    </row>
    <row r="14" spans="1:86" x14ac:dyDescent="0.25">
      <c r="A14" s="3" t="str">
        <f>VLOOKUP(C14,Regions!B$3:H$35,7,FALSE)</f>
        <v>Caribbean</v>
      </c>
      <c r="B14" s="116" t="s">
        <v>54</v>
      </c>
      <c r="C14" s="100" t="s">
        <v>53</v>
      </c>
      <c r="D14" s="142">
        <f>IF('Indicator Date'!D14="","x",'Indicator Date'!D14)</f>
        <v>2015</v>
      </c>
      <c r="E14" s="142">
        <f>IF('Indicator Date'!E14="","x",'Indicator Date'!E14)</f>
        <v>2015</v>
      </c>
      <c r="F14" s="142" t="str">
        <f>IF('Indicator Date'!F14="","x",'Indicator Date'!F14)</f>
        <v>x</v>
      </c>
      <c r="G14" s="142">
        <f>IF('Indicator Date'!G14="","x",'Indicator Date'!G14)</f>
        <v>2015</v>
      </c>
      <c r="H14" s="142">
        <f>IF('Indicator Date'!H14="","x",'Indicator Date'!H14)</f>
        <v>2015</v>
      </c>
      <c r="I14" s="142">
        <f>IF('Indicator Date'!I14="","x",'Indicator Date'!I14)</f>
        <v>2015</v>
      </c>
      <c r="J14" s="142">
        <f>IF('Indicator Date'!J14="","x",'Indicator Date'!J14)</f>
        <v>2015</v>
      </c>
      <c r="K14" s="142">
        <f>IF('Indicator Date'!K14="","x",'Indicator Date'!K14)</f>
        <v>2016</v>
      </c>
      <c r="L14" s="142">
        <f>IF('Indicator Date'!L14="","x",'Indicator Date'!L14)</f>
        <v>2016</v>
      </c>
      <c r="M14" s="142">
        <f>IF('Indicator Date'!M14="","x",'Indicator Date'!M14)</f>
        <v>2015</v>
      </c>
      <c r="N14" s="142">
        <f>IF('Indicator Date'!N14="","x",'Indicator Date'!N14)</f>
        <v>2011</v>
      </c>
      <c r="O14" s="142">
        <f>IF('Indicator Date'!O14="","x",'Indicator Date'!O14)</f>
        <v>2011</v>
      </c>
      <c r="P14" s="142" t="str">
        <f>IF('Indicator Date'!P14="","x",'Indicator Date'!P14)</f>
        <v>x</v>
      </c>
      <c r="Q14" s="142">
        <f>IF('Indicator Date'!Q14="","x",'Indicator Date'!Q14)</f>
        <v>2018</v>
      </c>
      <c r="R14" s="142">
        <f>IF('Indicator Date'!R14="","x",'Indicator Date'!R14)</f>
        <v>2018</v>
      </c>
      <c r="S14" s="142">
        <f>IF('Indicator Date'!S14="","x",'Indicator Date'!S14)</f>
        <v>2017</v>
      </c>
      <c r="T14" s="142">
        <f>IF('Indicator Date'!T14="","x",'Indicator Date'!T14)</f>
        <v>2017</v>
      </c>
      <c r="U14" s="142">
        <f>IF('Indicator Date'!U14="","x",'Indicator Date'!U14)</f>
        <v>2012</v>
      </c>
      <c r="V14" s="142">
        <f>IF('Indicator Date'!V14="","x",'Indicator Date'!V14)</f>
        <v>2012</v>
      </c>
      <c r="W14" s="142">
        <f>IF('Indicator Date'!W14="","x",'Indicator Date'!W14)</f>
        <v>2017</v>
      </c>
      <c r="X14" s="142">
        <f>IF('Indicator Date'!X14="","x",'Indicator Date'!X14)</f>
        <v>2017</v>
      </c>
      <c r="Y14" s="142">
        <f>IF('Indicator Date'!Y14="","x",'Indicator Date'!Y14)</f>
        <v>2012</v>
      </c>
      <c r="Z14" s="142">
        <f>IF('Indicator Date'!Z14="","x",'Indicator Date'!Z14)</f>
        <v>2012</v>
      </c>
      <c r="AA14" s="142" t="str">
        <f>IF('Indicator Date'!AA14="","x",'Indicator Date'!AA14)</f>
        <v>x</v>
      </c>
      <c r="AB14" s="142">
        <f>IF('Indicator Date'!AB14="","x",'Indicator Date'!AB14)</f>
        <v>2017</v>
      </c>
      <c r="AC14" s="142">
        <f>IF('Indicator Date'!AC14="","x",'Indicator Date'!AC14)</f>
        <v>2017</v>
      </c>
      <c r="AD14" s="142">
        <f>IF('Indicator Date'!AD14="","x",'Indicator Date'!AD14)</f>
        <v>2017</v>
      </c>
      <c r="AE14" s="142">
        <f>IF('Indicator Date'!AE14="","x",'Indicator Date'!AE14)</f>
        <v>2015</v>
      </c>
      <c r="AF14" s="142">
        <f>IF('Indicator Date'!AF14="","x",'Indicator Date'!AF14)</f>
        <v>2012</v>
      </c>
      <c r="AG14" s="142">
        <f>IF('Indicator Date'!AG14="","x",'Indicator Date'!AG14)</f>
        <v>2016</v>
      </c>
      <c r="AH14" s="142">
        <f>IF('Indicator Date'!AH14="","x",'Indicator Date'!AH14)</f>
        <v>2011</v>
      </c>
      <c r="AI14" s="142">
        <f>IF('Indicator Date'!AI14="","x",'Indicator Date'!AI14)</f>
        <v>2012</v>
      </c>
      <c r="AJ14" s="142">
        <f>IF('Indicator Date'!AJ14="","x",'Indicator Date'!AJ14)</f>
        <v>2016</v>
      </c>
      <c r="AK14" s="142">
        <f>IF('Indicator Date'!AK14="","x",'Indicator Date'!AK14)</f>
        <v>2017</v>
      </c>
      <c r="AL14" s="142">
        <f>IF('Indicator Date'!AL14="","x",'Indicator Date'!AL14)</f>
        <v>2016</v>
      </c>
      <c r="AM14" s="142" t="str">
        <f>IF('Indicator Date'!AM14="","x",'Indicator Date'!AM14)</f>
        <v>x</v>
      </c>
      <c r="AN14" s="142">
        <f>IF('Indicator Date'!AN14="","x",'Indicator Date'!AN14)</f>
        <v>2017</v>
      </c>
      <c r="AO14" s="142">
        <f>IF('Indicator Date'!AO14="","x",'Indicator Date'!AO14)</f>
        <v>2015</v>
      </c>
      <c r="AP14" s="142">
        <f>IF('Indicator Date'!AP14="","x",'Indicator Date'!AP14)</f>
        <v>2015</v>
      </c>
      <c r="AQ14" s="142">
        <f>IF('Indicator Date'!AQ14="","x",'Indicator Date'!AQ14)</f>
        <v>2015</v>
      </c>
      <c r="AR14" s="142">
        <f>IF('Indicator Date'!AR14="","x",'Indicator Date'!AR14)</f>
        <v>2015</v>
      </c>
      <c r="AS14" s="142">
        <f>IF('Indicator Date'!AS14="","x",'Indicator Date'!AS14)</f>
        <v>2015</v>
      </c>
      <c r="AT14" s="142">
        <f>IF('Indicator Date'!AT14="","x",'Indicator Date'!AT14)</f>
        <v>2005</v>
      </c>
      <c r="AU14" s="142">
        <f>IF('Indicator Date'!AU14="","x",'Indicator Date'!AU14)</f>
        <v>2014</v>
      </c>
      <c r="AV14" s="142">
        <f>IF('Indicator Date'!AV14="","x",'Indicator Date'!AV14)</f>
        <v>2016</v>
      </c>
      <c r="AW14" s="142">
        <f>IF('Indicator Date'!AW14="","x",'Indicator Date'!AW14)</f>
        <v>2017</v>
      </c>
      <c r="AX14" s="142">
        <f>IF('Indicator Date'!AX14="","x",'Indicator Date'!AX14)</f>
        <v>2018</v>
      </c>
      <c r="AY14" s="142" t="str">
        <f>IF('Indicator Date'!AY14="","x",RIGHT('Indicator Date'!AY14,4))</f>
        <v>x</v>
      </c>
      <c r="AZ14" s="142" t="str">
        <f>IF('Indicator Date'!AZ14="","x",RIGHT('Indicator Date'!AZ14,4))</f>
        <v>2017</v>
      </c>
      <c r="BA14" s="142">
        <f>IF('Indicator Date'!BA14="","x",'Indicator Date'!BA14)</f>
        <v>2017</v>
      </c>
      <c r="BB14" s="142">
        <f>IF('Indicator Date'!BB14="","x",'Indicator Date'!BB14)</f>
        <v>2016</v>
      </c>
      <c r="BC14" s="142">
        <f>IF('Indicator Date'!BC14="","x",'Indicator Date'!BC14)</f>
        <v>2017</v>
      </c>
      <c r="BD14" s="142">
        <f>IF('Indicator Date'!BD14="","x",'Indicator Date'!BD14)</f>
        <v>2014</v>
      </c>
      <c r="BE14" s="142">
        <f>IF('Indicator Date'!BE14="","x",'Indicator Date'!BE14)</f>
        <v>2014</v>
      </c>
      <c r="BF14" s="142">
        <f>IF('Indicator Date'!BF14="","x",'Indicator Date'!BF14)</f>
        <v>2016</v>
      </c>
      <c r="BG14" s="142">
        <f>IF('Indicator Date'!BG14="","x",'Indicator Date'!BG14)</f>
        <v>2014</v>
      </c>
      <c r="BH14" s="142">
        <f>IF('Indicator Date'!BH14="","x",'Indicator Date'!BH14)</f>
        <v>2014</v>
      </c>
      <c r="BI14" s="142">
        <f>IF('Indicator Date'!BI14="","x",'Indicator Date'!BI14)</f>
        <v>2009</v>
      </c>
      <c r="BJ14" s="142" t="str">
        <f>IF('Indicator Date'!BJ14="","x",'Indicator Date'!BJ14)</f>
        <v>x</v>
      </c>
      <c r="BK14" s="142">
        <f>IF('Indicator Date'!BK14="","x",'Indicator Date'!BK14)</f>
        <v>2016</v>
      </c>
      <c r="BL14" s="142">
        <f>IF('Indicator Date'!BL14="","x",'Indicator Date'!BL14)</f>
        <v>2017</v>
      </c>
      <c r="BM14" s="142" t="str">
        <f>IF('Indicator Date'!BM14="","x",'Indicator Date'!BM14)</f>
        <v>x</v>
      </c>
      <c r="BN14" s="142" t="str">
        <f>IF('Indicator Date'!BN14="","x",'Indicator Date'!BN14)</f>
        <v>x</v>
      </c>
      <c r="BO14" s="142">
        <f>IF('Indicator Date'!BO14="","x",'Indicator Date'!BO14)</f>
        <v>2016</v>
      </c>
      <c r="BP14" s="142" t="str">
        <f>IF('Indicator Date'!BP14="","x",'Indicator Date'!BP14)</f>
        <v>x</v>
      </c>
      <c r="BQ14" s="142">
        <f>IF('Indicator Date'!BQ14="","x",'Indicator Date'!BQ14)</f>
        <v>2016</v>
      </c>
      <c r="BR14" s="142">
        <f>IF('Indicator Date'!BR14="","x",'Indicator Date'!BR14)</f>
        <v>2015</v>
      </c>
      <c r="BS14" s="142">
        <f>IF('Indicator Date'!BS14="","x",'Indicator Date'!BS14)</f>
        <v>2016</v>
      </c>
      <c r="BT14" s="142">
        <f>IF('Indicator Date'!BT14="","x",'Indicator Date'!BT14)</f>
        <v>2014</v>
      </c>
      <c r="BU14" s="142">
        <f>IF('Indicator Date'!BU14="","x",'Indicator Date'!BU14)</f>
        <v>2015</v>
      </c>
      <c r="BV14" s="142">
        <f>IF('Indicator Date'!BV14="","x",'Indicator Date'!BV14)</f>
        <v>2015</v>
      </c>
      <c r="BW14" s="142">
        <f>IF('Indicator Date'!BW14="","x",'Indicator Date'!BW14)</f>
        <v>2016</v>
      </c>
      <c r="BX14" s="142">
        <f>IF('Indicator Date'!BX14="","x",'Indicator Date'!BX14)</f>
        <v>2016</v>
      </c>
      <c r="BY14" s="142">
        <f>IF('Indicator Date'!BY14="","x",'Indicator Date'!BY14)</f>
        <v>2016</v>
      </c>
      <c r="BZ14" s="142">
        <f>IF('Indicator Date'!BZ14="","x",'Indicator Date'!BZ14)</f>
        <v>2016</v>
      </c>
      <c r="CA14" s="142">
        <f>IF('Indicator Date'!CA14="","x",'Indicator Date'!CA14)</f>
        <v>2013</v>
      </c>
      <c r="CB14" s="142">
        <f>IF('Indicator Date'!CB14="","x",'Indicator Date'!CB14)</f>
        <v>2016</v>
      </c>
      <c r="CC14" s="142">
        <f>IF('Indicator Date'!CC14="","x",'Indicator Date'!CC14)</f>
        <v>2017</v>
      </c>
      <c r="CD14" s="142">
        <f>IF('Indicator Date'!CD14="","x",'Indicator Date'!CD14)</f>
        <v>2017</v>
      </c>
      <c r="CE14" s="142">
        <f>IF('Indicator Date'!CE14="","x",'Indicator Date'!CE14)</f>
        <v>2017</v>
      </c>
      <c r="CF14" s="142">
        <f>IF('Indicator Date'!CF14="","x",'Indicator Date'!CF14)</f>
        <v>2015</v>
      </c>
      <c r="CG14" s="142">
        <f>IF('Indicator Date'!CG14="","x",'Indicator Date'!CG14)</f>
        <v>2014</v>
      </c>
      <c r="CH14" s="97"/>
    </row>
    <row r="15" spans="1:86" x14ac:dyDescent="0.25">
      <c r="A15" s="3" t="str">
        <f>VLOOKUP(C15,Regions!B$3:H$35,7,FALSE)</f>
        <v>Caribbean</v>
      </c>
      <c r="B15" s="116" t="s">
        <v>56</v>
      </c>
      <c r="C15" s="100" t="s">
        <v>55</v>
      </c>
      <c r="D15" s="142">
        <f>IF('Indicator Date'!D15="","x",'Indicator Date'!D15)</f>
        <v>2015</v>
      </c>
      <c r="E15" s="142">
        <f>IF('Indicator Date'!E15="","x",'Indicator Date'!E15)</f>
        <v>2015</v>
      </c>
      <c r="F15" s="142" t="str">
        <f>IF('Indicator Date'!F15="","x",'Indicator Date'!F15)</f>
        <v>x</v>
      </c>
      <c r="G15" s="142">
        <f>IF('Indicator Date'!G15="","x",'Indicator Date'!G15)</f>
        <v>2015</v>
      </c>
      <c r="H15" s="142">
        <f>IF('Indicator Date'!H15="","x",'Indicator Date'!H15)</f>
        <v>2015</v>
      </c>
      <c r="I15" s="142">
        <f>IF('Indicator Date'!I15="","x",'Indicator Date'!I15)</f>
        <v>2015</v>
      </c>
      <c r="J15" s="142">
        <f>IF('Indicator Date'!J15="","x",'Indicator Date'!J15)</f>
        <v>2015</v>
      </c>
      <c r="K15" s="142">
        <f>IF('Indicator Date'!K15="","x",'Indicator Date'!K15)</f>
        <v>2016</v>
      </c>
      <c r="L15" s="142">
        <f>IF('Indicator Date'!L15="","x",'Indicator Date'!L15)</f>
        <v>2016</v>
      </c>
      <c r="M15" s="142">
        <f>IF('Indicator Date'!M15="","x",'Indicator Date'!M15)</f>
        <v>2015</v>
      </c>
      <c r="N15" s="142" t="str">
        <f>IF('Indicator Date'!N15="","x",'Indicator Date'!N15)</f>
        <v>x</v>
      </c>
      <c r="O15" s="142" t="str">
        <f>IF('Indicator Date'!O15="","x",'Indicator Date'!O15)</f>
        <v>x</v>
      </c>
      <c r="P15" s="142">
        <f>IF('Indicator Date'!P15="","x",'Indicator Date'!P15)</f>
        <v>2013</v>
      </c>
      <c r="Q15" s="142">
        <f>IF('Indicator Date'!Q15="","x",'Indicator Date'!Q15)</f>
        <v>2018</v>
      </c>
      <c r="R15" s="142">
        <f>IF('Indicator Date'!R15="","x",'Indicator Date'!R15)</f>
        <v>2018</v>
      </c>
      <c r="S15" s="142">
        <f>IF('Indicator Date'!S15="","x",'Indicator Date'!S15)</f>
        <v>2017</v>
      </c>
      <c r="T15" s="142">
        <f>IF('Indicator Date'!T15="","x",'Indicator Date'!T15)</f>
        <v>2017</v>
      </c>
      <c r="U15" s="142">
        <f>IF('Indicator Date'!U15="","x",'Indicator Date'!U15)</f>
        <v>2012</v>
      </c>
      <c r="V15" s="142">
        <f>IF('Indicator Date'!V15="","x",'Indicator Date'!V15)</f>
        <v>2012</v>
      </c>
      <c r="W15" s="142">
        <f>IF('Indicator Date'!W15="","x",'Indicator Date'!W15)</f>
        <v>2017</v>
      </c>
      <c r="X15" s="142">
        <f>IF('Indicator Date'!X15="","x",'Indicator Date'!X15)</f>
        <v>2017</v>
      </c>
      <c r="Y15" s="142" t="str">
        <f>IF('Indicator Date'!Y15="","x",'Indicator Date'!Y15)</f>
        <v>x</v>
      </c>
      <c r="Z15" s="142" t="str">
        <f>IF('Indicator Date'!Z15="","x",'Indicator Date'!Z15)</f>
        <v>x</v>
      </c>
      <c r="AA15" s="142">
        <f>IF('Indicator Date'!AA15="","x",'Indicator Date'!AA15)</f>
        <v>2007</v>
      </c>
      <c r="AB15" s="142">
        <f>IF('Indicator Date'!AB15="","x",'Indicator Date'!AB15)</f>
        <v>2017</v>
      </c>
      <c r="AC15" s="142">
        <f>IF('Indicator Date'!AC15="","x",'Indicator Date'!AC15)</f>
        <v>2017</v>
      </c>
      <c r="AD15" s="142">
        <f>IF('Indicator Date'!AD15="","x",'Indicator Date'!AD15)</f>
        <v>2017</v>
      </c>
      <c r="AE15" s="142">
        <f>IF('Indicator Date'!AE15="","x",'Indicator Date'!AE15)</f>
        <v>2015</v>
      </c>
      <c r="AF15" s="142" t="str">
        <f>IF('Indicator Date'!AF15="","x",'Indicator Date'!AF15)</f>
        <v>x</v>
      </c>
      <c r="AG15" s="142">
        <f>IF('Indicator Date'!AG15="","x",'Indicator Date'!AG15)</f>
        <v>2016</v>
      </c>
      <c r="AH15" s="142">
        <f>IF('Indicator Date'!AH15="","x",'Indicator Date'!AH15)</f>
        <v>2011</v>
      </c>
      <c r="AI15" s="142">
        <f>IF('Indicator Date'!AI15="","x",'Indicator Date'!AI15)</f>
        <v>2012</v>
      </c>
      <c r="AJ15" s="142">
        <f>IF('Indicator Date'!AJ15="","x",'Indicator Date'!AJ15)</f>
        <v>2016</v>
      </c>
      <c r="AK15" s="142">
        <f>IF('Indicator Date'!AK15="","x",'Indicator Date'!AK15)</f>
        <v>2017</v>
      </c>
      <c r="AL15" s="142">
        <f>IF('Indicator Date'!AL15="","x",'Indicator Date'!AL15)</f>
        <v>2016</v>
      </c>
      <c r="AM15" s="142" t="str">
        <f>IF('Indicator Date'!AM15="","x",'Indicator Date'!AM15)</f>
        <v>x</v>
      </c>
      <c r="AN15" s="142">
        <f>IF('Indicator Date'!AN15="","x",'Indicator Date'!AN15)</f>
        <v>2017</v>
      </c>
      <c r="AO15" s="142">
        <f>IF('Indicator Date'!AO15="","x",'Indicator Date'!AO15)</f>
        <v>2015</v>
      </c>
      <c r="AP15" s="142">
        <f>IF('Indicator Date'!AP15="","x",'Indicator Date'!AP15)</f>
        <v>2015</v>
      </c>
      <c r="AQ15" s="142">
        <f>IF('Indicator Date'!AQ15="","x",'Indicator Date'!AQ15)</f>
        <v>2015</v>
      </c>
      <c r="AR15" s="142">
        <f>IF('Indicator Date'!AR15="","x",'Indicator Date'!AR15)</f>
        <v>2015</v>
      </c>
      <c r="AS15" s="142" t="str">
        <f>IF('Indicator Date'!AS15="","x",'Indicator Date'!AS15)</f>
        <v>x</v>
      </c>
      <c r="AT15" s="142">
        <f>IF('Indicator Date'!AT15="","x",'Indicator Date'!AT15)</f>
        <v>2008</v>
      </c>
      <c r="AU15" s="142" t="str">
        <f>IF('Indicator Date'!AU15="","x",'Indicator Date'!AU15)</f>
        <v>x</v>
      </c>
      <c r="AV15" s="142">
        <f>IF('Indicator Date'!AV15="","x",'Indicator Date'!AV15)</f>
        <v>2016</v>
      </c>
      <c r="AW15" s="142">
        <f>IF('Indicator Date'!AW15="","x",'Indicator Date'!AW15)</f>
        <v>2017</v>
      </c>
      <c r="AX15" s="142">
        <f>IF('Indicator Date'!AX15="","x",'Indicator Date'!AX15)</f>
        <v>2018</v>
      </c>
      <c r="AY15" s="142" t="str">
        <f>IF('Indicator Date'!AY15="","x",RIGHT('Indicator Date'!AY15,4))</f>
        <v>x</v>
      </c>
      <c r="AZ15" s="142" t="str">
        <f>IF('Indicator Date'!AZ15="","x",RIGHT('Indicator Date'!AZ15,4))</f>
        <v>2017</v>
      </c>
      <c r="BA15" s="142">
        <f>IF('Indicator Date'!BA15="","x",'Indicator Date'!BA15)</f>
        <v>2017</v>
      </c>
      <c r="BB15" s="142">
        <f>IF('Indicator Date'!BB15="","x",'Indicator Date'!BB15)</f>
        <v>2016</v>
      </c>
      <c r="BC15" s="142">
        <f>IF('Indicator Date'!BC15="","x",'Indicator Date'!BC15)</f>
        <v>2017</v>
      </c>
      <c r="BD15" s="142">
        <f>IF('Indicator Date'!BD15="","x",'Indicator Date'!BD15)</f>
        <v>2014</v>
      </c>
      <c r="BE15" s="142">
        <f>IF('Indicator Date'!BE15="","x",'Indicator Date'!BE15)</f>
        <v>2014</v>
      </c>
      <c r="BF15" s="142">
        <f>IF('Indicator Date'!BF15="","x",'Indicator Date'!BF15)</f>
        <v>2016</v>
      </c>
      <c r="BG15" s="142">
        <f>IF('Indicator Date'!BG15="","x",'Indicator Date'!BG15)</f>
        <v>2014</v>
      </c>
      <c r="BH15" s="142">
        <f>IF('Indicator Date'!BH15="","x",'Indicator Date'!BH15)</f>
        <v>2014</v>
      </c>
      <c r="BI15" s="142" t="str">
        <f>IF('Indicator Date'!BI15="","x",'Indicator Date'!BI15)</f>
        <v>x</v>
      </c>
      <c r="BJ15" s="142" t="str">
        <f>IF('Indicator Date'!BJ15="","x",'Indicator Date'!BJ15)</f>
        <v>x</v>
      </c>
      <c r="BK15" s="142">
        <f>IF('Indicator Date'!BK15="","x",'Indicator Date'!BK15)</f>
        <v>2016</v>
      </c>
      <c r="BL15" s="142">
        <f>IF('Indicator Date'!BL15="","x",'Indicator Date'!BL15)</f>
        <v>2017</v>
      </c>
      <c r="BM15" s="142" t="str">
        <f>IF('Indicator Date'!BM15="","x",'Indicator Date'!BM15)</f>
        <v>x</v>
      </c>
      <c r="BN15" s="142" t="str">
        <f>IF('Indicator Date'!BN15="","x",'Indicator Date'!BN15)</f>
        <v>x</v>
      </c>
      <c r="BO15" s="142">
        <f>IF('Indicator Date'!BO15="","x",'Indicator Date'!BO15)</f>
        <v>2016</v>
      </c>
      <c r="BP15" s="142" t="str">
        <f>IF('Indicator Date'!BP15="","x",'Indicator Date'!BP15)</f>
        <v>x</v>
      </c>
      <c r="BQ15" s="142">
        <f>IF('Indicator Date'!BQ15="","x",'Indicator Date'!BQ15)</f>
        <v>2016</v>
      </c>
      <c r="BR15" s="142">
        <f>IF('Indicator Date'!BR15="","x",'Indicator Date'!BR15)</f>
        <v>2015</v>
      </c>
      <c r="BS15" s="142">
        <f>IF('Indicator Date'!BS15="","x",'Indicator Date'!BS15)</f>
        <v>2016</v>
      </c>
      <c r="BT15" s="142">
        <f>IF('Indicator Date'!BT15="","x",'Indicator Date'!BT15)</f>
        <v>2014</v>
      </c>
      <c r="BU15" s="142">
        <f>IF('Indicator Date'!BU15="","x",'Indicator Date'!BU15)</f>
        <v>2007</v>
      </c>
      <c r="BV15" s="142">
        <f>IF('Indicator Date'!BV15="","x",'Indicator Date'!BV15)</f>
        <v>2015</v>
      </c>
      <c r="BW15" s="142">
        <f>IF('Indicator Date'!BW15="","x",'Indicator Date'!BW15)</f>
        <v>2016</v>
      </c>
      <c r="BX15" s="142">
        <f>IF('Indicator Date'!BX15="","x",'Indicator Date'!BX15)</f>
        <v>2016</v>
      </c>
      <c r="BY15" s="142">
        <f>IF('Indicator Date'!BY15="","x",'Indicator Date'!BY15)</f>
        <v>2016</v>
      </c>
      <c r="BZ15" s="142">
        <f>IF('Indicator Date'!BZ15="","x",'Indicator Date'!BZ15)</f>
        <v>2016</v>
      </c>
      <c r="CA15" s="142" t="str">
        <f>IF('Indicator Date'!CA15="","x",'Indicator Date'!CA15)</f>
        <v>x</v>
      </c>
      <c r="CB15" s="142">
        <f>IF('Indicator Date'!CB15="","x",'Indicator Date'!CB15)</f>
        <v>2016</v>
      </c>
      <c r="CC15" s="142">
        <f>IF('Indicator Date'!CC15="","x",'Indicator Date'!CC15)</f>
        <v>2017</v>
      </c>
      <c r="CD15" s="142">
        <f>IF('Indicator Date'!CD15="","x",'Indicator Date'!CD15)</f>
        <v>2017</v>
      </c>
      <c r="CE15" s="142">
        <f>IF('Indicator Date'!CE15="","x",'Indicator Date'!CE15)</f>
        <v>2017</v>
      </c>
      <c r="CF15" s="142">
        <f>IF('Indicator Date'!CF15="","x",'Indicator Date'!CF15)</f>
        <v>2015</v>
      </c>
      <c r="CG15" s="142">
        <f>IF('Indicator Date'!CG15="","x",'Indicator Date'!CG15)</f>
        <v>2014</v>
      </c>
      <c r="CH15" s="97"/>
    </row>
    <row r="16" spans="1:86" x14ac:dyDescent="0.25">
      <c r="A16" s="3" t="str">
        <f>VLOOKUP(C16,Regions!B$3:H$35,7,FALSE)</f>
        <v>Caribbean</v>
      </c>
      <c r="B16" s="116" t="s">
        <v>60</v>
      </c>
      <c r="C16" s="100" t="s">
        <v>59</v>
      </c>
      <c r="D16" s="142">
        <f>IF('Indicator Date'!D16="","x",'Indicator Date'!D16)</f>
        <v>2015</v>
      </c>
      <c r="E16" s="142">
        <f>IF('Indicator Date'!E16="","x",'Indicator Date'!E16)</f>
        <v>2015</v>
      </c>
      <c r="F16" s="142">
        <f>IF('Indicator Date'!F16="","x",'Indicator Date'!F16)</f>
        <v>2015</v>
      </c>
      <c r="G16" s="142">
        <f>IF('Indicator Date'!G16="","x",'Indicator Date'!G16)</f>
        <v>2015</v>
      </c>
      <c r="H16" s="142">
        <f>IF('Indicator Date'!H16="","x",'Indicator Date'!H16)</f>
        <v>2015</v>
      </c>
      <c r="I16" s="142">
        <f>IF('Indicator Date'!I16="","x",'Indicator Date'!I16)</f>
        <v>2015</v>
      </c>
      <c r="J16" s="142">
        <f>IF('Indicator Date'!J16="","x",'Indicator Date'!J16)</f>
        <v>2015</v>
      </c>
      <c r="K16" s="142">
        <f>IF('Indicator Date'!K16="","x",'Indicator Date'!K16)</f>
        <v>2016</v>
      </c>
      <c r="L16" s="142">
        <f>IF('Indicator Date'!L16="","x",'Indicator Date'!L16)</f>
        <v>2016</v>
      </c>
      <c r="M16" s="142">
        <f>IF('Indicator Date'!M16="","x",'Indicator Date'!M16)</f>
        <v>2015</v>
      </c>
      <c r="N16" s="142">
        <f>IF('Indicator Date'!N16="","x",'Indicator Date'!N16)</f>
        <v>2011</v>
      </c>
      <c r="O16" s="142">
        <f>IF('Indicator Date'!O16="","x",'Indicator Date'!O16)</f>
        <v>2011</v>
      </c>
      <c r="P16" s="142">
        <f>IF('Indicator Date'!P16="","x",'Indicator Date'!P16)</f>
        <v>2011</v>
      </c>
      <c r="Q16" s="142">
        <f>IF('Indicator Date'!Q16="","x",'Indicator Date'!Q16)</f>
        <v>2018</v>
      </c>
      <c r="R16" s="142">
        <f>IF('Indicator Date'!R16="","x",'Indicator Date'!R16)</f>
        <v>2018</v>
      </c>
      <c r="S16" s="142">
        <f>IF('Indicator Date'!S16="","x",'Indicator Date'!S16)</f>
        <v>2017</v>
      </c>
      <c r="T16" s="142">
        <f>IF('Indicator Date'!T16="","x",'Indicator Date'!T16)</f>
        <v>2017</v>
      </c>
      <c r="U16" s="142">
        <f>IF('Indicator Date'!U16="","x",'Indicator Date'!U16)</f>
        <v>2015</v>
      </c>
      <c r="V16" s="142">
        <f>IF('Indicator Date'!V16="","x",'Indicator Date'!V16)</f>
        <v>2015</v>
      </c>
      <c r="W16" s="142">
        <f>IF('Indicator Date'!W16="","x",'Indicator Date'!W16)</f>
        <v>2017</v>
      </c>
      <c r="X16" s="142">
        <f>IF('Indicator Date'!X16="","x",'Indicator Date'!X16)</f>
        <v>2017</v>
      </c>
      <c r="Y16" s="142">
        <f>IF('Indicator Date'!Y16="","x",'Indicator Date'!Y16)</f>
        <v>2011</v>
      </c>
      <c r="Z16" s="142">
        <f>IF('Indicator Date'!Z16="","x",'Indicator Date'!Z16)</f>
        <v>2011</v>
      </c>
      <c r="AA16" s="142" t="str">
        <f>IF('Indicator Date'!AA16="","x",'Indicator Date'!AA16)</f>
        <v>x</v>
      </c>
      <c r="AB16" s="142">
        <f>IF('Indicator Date'!AB16="","x",'Indicator Date'!AB16)</f>
        <v>2017</v>
      </c>
      <c r="AC16" s="142">
        <f>IF('Indicator Date'!AC16="","x",'Indicator Date'!AC16)</f>
        <v>2017</v>
      </c>
      <c r="AD16" s="142">
        <f>IF('Indicator Date'!AD16="","x",'Indicator Date'!AD16)</f>
        <v>2017</v>
      </c>
      <c r="AE16" s="142">
        <f>IF('Indicator Date'!AE16="","x",'Indicator Date'!AE16)</f>
        <v>2015</v>
      </c>
      <c r="AF16" s="142">
        <f>IF('Indicator Date'!AF16="","x",'Indicator Date'!AF16)</f>
        <v>2011</v>
      </c>
      <c r="AG16" s="142">
        <f>IF('Indicator Date'!AG16="","x",'Indicator Date'!AG16)</f>
        <v>2016</v>
      </c>
      <c r="AH16" s="142">
        <f>IF('Indicator Date'!AH16="","x",'Indicator Date'!AH16)</f>
        <v>2011</v>
      </c>
      <c r="AI16" s="142">
        <f>IF('Indicator Date'!AI16="","x",'Indicator Date'!AI16)</f>
        <v>2010</v>
      </c>
      <c r="AJ16" s="142">
        <f>IF('Indicator Date'!AJ16="","x",'Indicator Date'!AJ16)</f>
        <v>2016</v>
      </c>
      <c r="AK16" s="142">
        <f>IF('Indicator Date'!AK16="","x",'Indicator Date'!AK16)</f>
        <v>2017</v>
      </c>
      <c r="AL16" s="142">
        <f>IF('Indicator Date'!AL16="","x",'Indicator Date'!AL16)</f>
        <v>2016</v>
      </c>
      <c r="AM16" s="142">
        <f>IF('Indicator Date'!AM16="","x",'Indicator Date'!AM16)</f>
        <v>2016</v>
      </c>
      <c r="AN16" s="142">
        <f>IF('Indicator Date'!AN16="","x",'Indicator Date'!AN16)</f>
        <v>2017</v>
      </c>
      <c r="AO16" s="142">
        <f>IF('Indicator Date'!AO16="","x",'Indicator Date'!AO16)</f>
        <v>2015</v>
      </c>
      <c r="AP16" s="142">
        <f>IF('Indicator Date'!AP16="","x",'Indicator Date'!AP16)</f>
        <v>2015</v>
      </c>
      <c r="AQ16" s="142">
        <f>IF('Indicator Date'!AQ16="","x",'Indicator Date'!AQ16)</f>
        <v>2015</v>
      </c>
      <c r="AR16" s="142">
        <f>IF('Indicator Date'!AR16="","x",'Indicator Date'!AR16)</f>
        <v>2015</v>
      </c>
      <c r="AS16" s="142">
        <f>IF('Indicator Date'!AS16="","x",'Indicator Date'!AS16)</f>
        <v>2015</v>
      </c>
      <c r="AT16" s="142">
        <f>IF('Indicator Date'!AT16="","x",'Indicator Date'!AT16)</f>
        <v>2005</v>
      </c>
      <c r="AU16" s="142">
        <f>IF('Indicator Date'!AU16="","x",'Indicator Date'!AU16)</f>
        <v>2014</v>
      </c>
      <c r="AV16" s="142">
        <f>IF('Indicator Date'!AV16="","x",'Indicator Date'!AV16)</f>
        <v>2016</v>
      </c>
      <c r="AW16" s="142">
        <f>IF('Indicator Date'!AW16="","x",'Indicator Date'!AW16)</f>
        <v>2017</v>
      </c>
      <c r="AX16" s="142">
        <f>IF('Indicator Date'!AX16="","x",'Indicator Date'!AX16)</f>
        <v>2018</v>
      </c>
      <c r="AY16" s="142" t="str">
        <f>IF('Indicator Date'!AY16="","x",RIGHT('Indicator Date'!AY16,4))</f>
        <v>x</v>
      </c>
      <c r="AZ16" s="142" t="str">
        <f>IF('Indicator Date'!AZ16="","x",RIGHT('Indicator Date'!AZ16,4))</f>
        <v>2017</v>
      </c>
      <c r="BA16" s="142">
        <f>IF('Indicator Date'!BA16="","x",'Indicator Date'!BA16)</f>
        <v>2017</v>
      </c>
      <c r="BB16" s="142">
        <f>IF('Indicator Date'!BB16="","x",'Indicator Date'!BB16)</f>
        <v>2016</v>
      </c>
      <c r="BC16" s="142">
        <f>IF('Indicator Date'!BC16="","x",'Indicator Date'!BC16)</f>
        <v>2017</v>
      </c>
      <c r="BD16" s="142">
        <f>IF('Indicator Date'!BD16="","x",'Indicator Date'!BD16)</f>
        <v>2014</v>
      </c>
      <c r="BE16" s="142">
        <f>IF('Indicator Date'!BE16="","x",'Indicator Date'!BE16)</f>
        <v>2014</v>
      </c>
      <c r="BF16" s="142">
        <f>IF('Indicator Date'!BF16="","x",'Indicator Date'!BF16)</f>
        <v>2016</v>
      </c>
      <c r="BG16" s="142">
        <f>IF('Indicator Date'!BG16="","x",'Indicator Date'!BG16)</f>
        <v>2013</v>
      </c>
      <c r="BH16" s="142">
        <f>IF('Indicator Date'!BH16="","x",'Indicator Date'!BH16)</f>
        <v>2013</v>
      </c>
      <c r="BI16" s="142">
        <f>IF('Indicator Date'!BI16="","x",'Indicator Date'!BI16)</f>
        <v>2011</v>
      </c>
      <c r="BJ16" s="142">
        <f>IF('Indicator Date'!BJ16="","x",'Indicator Date'!BJ16)</f>
        <v>2008</v>
      </c>
      <c r="BK16" s="142">
        <f>IF('Indicator Date'!BK16="","x",'Indicator Date'!BK16)</f>
        <v>2016</v>
      </c>
      <c r="BL16" s="142">
        <f>IF('Indicator Date'!BL16="","x",'Indicator Date'!BL16)</f>
        <v>2017</v>
      </c>
      <c r="BM16" s="142" t="str">
        <f>IF('Indicator Date'!BM16="","x",'Indicator Date'!BM16)</f>
        <v>x</v>
      </c>
      <c r="BN16" s="142" t="str">
        <f>IF('Indicator Date'!BN16="","x",'Indicator Date'!BN16)</f>
        <v>x</v>
      </c>
      <c r="BO16" s="142">
        <f>IF('Indicator Date'!BO16="","x",'Indicator Date'!BO16)</f>
        <v>2014</v>
      </c>
      <c r="BP16" s="142">
        <f>IF('Indicator Date'!BP16="","x",'Indicator Date'!BP16)</f>
        <v>2018</v>
      </c>
      <c r="BQ16" s="142">
        <f>IF('Indicator Date'!BQ16="","x",'Indicator Date'!BQ16)</f>
        <v>2016</v>
      </c>
      <c r="BR16" s="142">
        <f>IF('Indicator Date'!BR16="","x",'Indicator Date'!BR16)</f>
        <v>2015</v>
      </c>
      <c r="BS16" s="142">
        <f>IF('Indicator Date'!BS16="","x",'Indicator Date'!BS16)</f>
        <v>2016</v>
      </c>
      <c r="BT16" s="142">
        <f>IF('Indicator Date'!BT16="","x",'Indicator Date'!BT16)</f>
        <v>2014</v>
      </c>
      <c r="BU16" s="142">
        <f>IF('Indicator Date'!BU16="","x",'Indicator Date'!BU16)</f>
        <v>2015</v>
      </c>
      <c r="BV16" s="142">
        <f>IF('Indicator Date'!BV16="","x",'Indicator Date'!BV16)</f>
        <v>2015</v>
      </c>
      <c r="BW16" s="142" t="str">
        <f>IF('Indicator Date'!BW16="","x",'Indicator Date'!BW16)</f>
        <v>x</v>
      </c>
      <c r="BX16" s="142" t="str">
        <f>IF('Indicator Date'!BX16="","x",'Indicator Date'!BX16)</f>
        <v>x</v>
      </c>
      <c r="BY16" s="142" t="str">
        <f>IF('Indicator Date'!BY16="","x",'Indicator Date'!BY16)</f>
        <v>x</v>
      </c>
      <c r="BZ16" s="142" t="str">
        <f>IF('Indicator Date'!BZ16="","x",'Indicator Date'!BZ16)</f>
        <v>x</v>
      </c>
      <c r="CA16" s="142" t="str">
        <f>IF('Indicator Date'!CA16="","x",'Indicator Date'!CA16)</f>
        <v>x</v>
      </c>
      <c r="CB16" s="142">
        <f>IF('Indicator Date'!CB16="","x",'Indicator Date'!CB16)</f>
        <v>2016</v>
      </c>
      <c r="CC16" s="142" t="str">
        <f>IF('Indicator Date'!CC16="","x",'Indicator Date'!CC16)</f>
        <v>x</v>
      </c>
      <c r="CD16" s="142">
        <f>IF('Indicator Date'!CD16="","x",'Indicator Date'!CD16)</f>
        <v>2017</v>
      </c>
      <c r="CE16" s="142">
        <f>IF('Indicator Date'!CE16="","x",'Indicator Date'!CE16)</f>
        <v>2017</v>
      </c>
      <c r="CF16" s="142">
        <f>IF('Indicator Date'!CF16="","x",'Indicator Date'!CF16)</f>
        <v>2015</v>
      </c>
      <c r="CG16" s="142">
        <f>IF('Indicator Date'!CG16="","x",'Indicator Date'!CG16)</f>
        <v>2014</v>
      </c>
      <c r="CH16" s="97"/>
    </row>
    <row r="17" spans="1:86" x14ac:dyDescent="0.25">
      <c r="A17" s="3" t="str">
        <f>VLOOKUP(C17,Regions!B$3:H$35,7,FALSE)</f>
        <v>Central America</v>
      </c>
      <c r="B17" s="116" t="s">
        <v>9</v>
      </c>
      <c r="C17" s="100" t="s">
        <v>8</v>
      </c>
      <c r="D17" s="142">
        <f>IF('Indicator Date'!D17="","x",'Indicator Date'!D17)</f>
        <v>2015</v>
      </c>
      <c r="E17" s="142">
        <f>IF('Indicator Date'!E17="","x",'Indicator Date'!E17)</f>
        <v>2015</v>
      </c>
      <c r="F17" s="142">
        <f>IF('Indicator Date'!F17="","x",'Indicator Date'!F17)</f>
        <v>2015</v>
      </c>
      <c r="G17" s="142">
        <f>IF('Indicator Date'!G17="","x",'Indicator Date'!G17)</f>
        <v>2015</v>
      </c>
      <c r="H17" s="142">
        <f>IF('Indicator Date'!H17="","x",'Indicator Date'!H17)</f>
        <v>2015</v>
      </c>
      <c r="I17" s="142">
        <f>IF('Indicator Date'!I17="","x",'Indicator Date'!I17)</f>
        <v>2015</v>
      </c>
      <c r="J17" s="142">
        <f>IF('Indicator Date'!J17="","x",'Indicator Date'!J17)</f>
        <v>2015</v>
      </c>
      <c r="K17" s="142">
        <f>IF('Indicator Date'!K17="","x",'Indicator Date'!K17)</f>
        <v>2016</v>
      </c>
      <c r="L17" s="142">
        <f>IF('Indicator Date'!L17="","x",'Indicator Date'!L17)</f>
        <v>2016</v>
      </c>
      <c r="M17" s="142">
        <f>IF('Indicator Date'!M17="","x",'Indicator Date'!M17)</f>
        <v>2015</v>
      </c>
      <c r="N17" s="142">
        <f>IF('Indicator Date'!N17="","x",'Indicator Date'!N17)</f>
        <v>2011</v>
      </c>
      <c r="O17" s="142">
        <f>IF('Indicator Date'!O17="","x",'Indicator Date'!O17)</f>
        <v>2011</v>
      </c>
      <c r="P17" s="142" t="str">
        <f>IF('Indicator Date'!P17="","x",'Indicator Date'!P17)</f>
        <v>x</v>
      </c>
      <c r="Q17" s="142">
        <f>IF('Indicator Date'!Q17="","x",'Indicator Date'!Q17)</f>
        <v>2018</v>
      </c>
      <c r="R17" s="142">
        <f>IF('Indicator Date'!R17="","x",'Indicator Date'!R17)</f>
        <v>2018</v>
      </c>
      <c r="S17" s="142">
        <f>IF('Indicator Date'!S17="","x",'Indicator Date'!S17)</f>
        <v>2017</v>
      </c>
      <c r="T17" s="142">
        <f>IF('Indicator Date'!T17="","x",'Indicator Date'!T17)</f>
        <v>2017</v>
      </c>
      <c r="U17" s="142">
        <f>IF('Indicator Date'!U17="","x",'Indicator Date'!U17)</f>
        <v>2014</v>
      </c>
      <c r="V17" s="142">
        <f>IF('Indicator Date'!V17="","x",'Indicator Date'!V17)</f>
        <v>2014</v>
      </c>
      <c r="W17" s="142">
        <f>IF('Indicator Date'!W17="","x",'Indicator Date'!W17)</f>
        <v>2017</v>
      </c>
      <c r="X17" s="142">
        <f>IF('Indicator Date'!X17="","x",'Indicator Date'!X17)</f>
        <v>2017</v>
      </c>
      <c r="Y17" s="142">
        <f>IF('Indicator Date'!Y17="","x",'Indicator Date'!Y17)</f>
        <v>2015</v>
      </c>
      <c r="Z17" s="142">
        <f>IF('Indicator Date'!Z17="","x",'Indicator Date'!Z17)</f>
        <v>2015</v>
      </c>
      <c r="AA17" s="142">
        <f>IF('Indicator Date'!AA17="","x",'Indicator Date'!AA17)</f>
        <v>2009</v>
      </c>
      <c r="AB17" s="142">
        <f>IF('Indicator Date'!AB17="","x",'Indicator Date'!AB17)</f>
        <v>2017</v>
      </c>
      <c r="AC17" s="142">
        <f>IF('Indicator Date'!AC17="","x",'Indicator Date'!AC17)</f>
        <v>2017</v>
      </c>
      <c r="AD17" s="142">
        <f>IF('Indicator Date'!AD17="","x",'Indicator Date'!AD17)</f>
        <v>2017</v>
      </c>
      <c r="AE17" s="142">
        <f>IF('Indicator Date'!AE17="","x",'Indicator Date'!AE17)</f>
        <v>2016</v>
      </c>
      <c r="AF17" s="142">
        <f>IF('Indicator Date'!AF17="","x",'Indicator Date'!AF17)</f>
        <v>2015</v>
      </c>
      <c r="AG17" s="142">
        <f>IF('Indicator Date'!AG17="","x",'Indicator Date'!AG17)</f>
        <v>2016</v>
      </c>
      <c r="AH17" s="142">
        <f>IF('Indicator Date'!AH17="","x",'Indicator Date'!AH17)</f>
        <v>2011</v>
      </c>
      <c r="AI17" s="142">
        <f>IF('Indicator Date'!AI17="","x",'Indicator Date'!AI17)</f>
        <v>2010</v>
      </c>
      <c r="AJ17" s="142">
        <f>IF('Indicator Date'!AJ17="","x",'Indicator Date'!AJ17)</f>
        <v>2016</v>
      </c>
      <c r="AK17" s="142">
        <f>IF('Indicator Date'!AK17="","x",'Indicator Date'!AK17)</f>
        <v>2017</v>
      </c>
      <c r="AL17" s="142">
        <f>IF('Indicator Date'!AL17="","x",'Indicator Date'!AL17)</f>
        <v>2016</v>
      </c>
      <c r="AM17" s="142">
        <f>IF('Indicator Date'!AM17="","x",'Indicator Date'!AM17)</f>
        <v>2016</v>
      </c>
      <c r="AN17" s="142">
        <f>IF('Indicator Date'!AN17="","x",'Indicator Date'!AN17)</f>
        <v>2017</v>
      </c>
      <c r="AO17" s="142">
        <f>IF('Indicator Date'!AO17="","x",'Indicator Date'!AO17)</f>
        <v>2015</v>
      </c>
      <c r="AP17" s="142">
        <f>IF('Indicator Date'!AP17="","x",'Indicator Date'!AP17)</f>
        <v>2015</v>
      </c>
      <c r="AQ17" s="142">
        <f>IF('Indicator Date'!AQ17="","x",'Indicator Date'!AQ17)</f>
        <v>2015</v>
      </c>
      <c r="AR17" s="142">
        <f>IF('Indicator Date'!AR17="","x",'Indicator Date'!AR17)</f>
        <v>2015</v>
      </c>
      <c r="AS17" s="142">
        <f>IF('Indicator Date'!AS17="","x",'Indicator Date'!AS17)</f>
        <v>2015</v>
      </c>
      <c r="AT17" s="142">
        <f>IF('Indicator Date'!AT17="","x",'Indicator Date'!AT17)</f>
        <v>2009</v>
      </c>
      <c r="AU17" s="142">
        <f>IF('Indicator Date'!AU17="","x",'Indicator Date'!AU17)</f>
        <v>2014</v>
      </c>
      <c r="AV17" s="142">
        <f>IF('Indicator Date'!AV17="","x",'Indicator Date'!AV17)</f>
        <v>2016</v>
      </c>
      <c r="AW17" s="142">
        <f>IF('Indicator Date'!AW17="","x",'Indicator Date'!AW17)</f>
        <v>2017</v>
      </c>
      <c r="AX17" s="142">
        <f>IF('Indicator Date'!AX17="","x",'Indicator Date'!AX17)</f>
        <v>2018</v>
      </c>
      <c r="AY17" s="142" t="str">
        <f>IF('Indicator Date'!AY17="","x",RIGHT('Indicator Date'!AY17,4))</f>
        <v>x</v>
      </c>
      <c r="AZ17" s="142" t="str">
        <f>IF('Indicator Date'!AZ17="","x",RIGHT('Indicator Date'!AZ17,4))</f>
        <v>2017</v>
      </c>
      <c r="BA17" s="142">
        <f>IF('Indicator Date'!BA17="","x",'Indicator Date'!BA17)</f>
        <v>2017</v>
      </c>
      <c r="BB17" s="142">
        <f>IF('Indicator Date'!BB17="","x",'Indicator Date'!BB17)</f>
        <v>2016</v>
      </c>
      <c r="BC17" s="142">
        <f>IF('Indicator Date'!BC17="","x",'Indicator Date'!BC17)</f>
        <v>2017</v>
      </c>
      <c r="BD17" s="142">
        <f>IF('Indicator Date'!BD17="","x",'Indicator Date'!BD17)</f>
        <v>2014</v>
      </c>
      <c r="BE17" s="142">
        <f>IF('Indicator Date'!BE17="","x",'Indicator Date'!BE17)</f>
        <v>2014</v>
      </c>
      <c r="BF17" s="142">
        <f>IF('Indicator Date'!BF17="","x",'Indicator Date'!BF17)</f>
        <v>2016</v>
      </c>
      <c r="BG17" s="142">
        <f>IF('Indicator Date'!BG17="","x",'Indicator Date'!BG17)</f>
        <v>2011</v>
      </c>
      <c r="BH17" s="142">
        <f>IF('Indicator Date'!BH17="","x",'Indicator Date'!BH17)</f>
        <v>2012</v>
      </c>
      <c r="BI17" s="142" t="str">
        <f>IF('Indicator Date'!BI17="","x",'Indicator Date'!BI17)</f>
        <v>x</v>
      </c>
      <c r="BJ17" s="142">
        <f>IF('Indicator Date'!BJ17="","x",'Indicator Date'!BJ17)</f>
        <v>2010</v>
      </c>
      <c r="BK17" s="142">
        <f>IF('Indicator Date'!BK17="","x",'Indicator Date'!BK17)</f>
        <v>2016</v>
      </c>
      <c r="BL17" s="142" t="str">
        <f>IF('Indicator Date'!BL17="","x",'Indicator Date'!BL17)</f>
        <v>x</v>
      </c>
      <c r="BM17" s="142" t="str">
        <f>IF('Indicator Date'!BM17="","x",'Indicator Date'!BM17)</f>
        <v>x</v>
      </c>
      <c r="BN17" s="142" t="str">
        <f>IF('Indicator Date'!BN17="","x",'Indicator Date'!BN17)</f>
        <v>x</v>
      </c>
      <c r="BO17" s="142">
        <f>IF('Indicator Date'!BO17="","x",'Indicator Date'!BO17)</f>
        <v>2014</v>
      </c>
      <c r="BP17" s="142" t="str">
        <f>IF('Indicator Date'!BP17="","x",'Indicator Date'!BP17)</f>
        <v>x</v>
      </c>
      <c r="BQ17" s="142">
        <f>IF('Indicator Date'!BQ17="","x",'Indicator Date'!BQ17)</f>
        <v>2016</v>
      </c>
      <c r="BR17" s="142">
        <f>IF('Indicator Date'!BR17="","x",'Indicator Date'!BR17)</f>
        <v>2015</v>
      </c>
      <c r="BS17" s="142">
        <f>IF('Indicator Date'!BS17="","x",'Indicator Date'!BS17)</f>
        <v>2016</v>
      </c>
      <c r="BT17" s="142">
        <f>IF('Indicator Date'!BT17="","x",'Indicator Date'!BT17)</f>
        <v>2014</v>
      </c>
      <c r="BU17" s="142">
        <f>IF('Indicator Date'!BU17="","x",'Indicator Date'!BU17)</f>
        <v>2015</v>
      </c>
      <c r="BV17" s="142">
        <f>IF('Indicator Date'!BV17="","x",'Indicator Date'!BV17)</f>
        <v>2015</v>
      </c>
      <c r="BW17" s="142">
        <f>IF('Indicator Date'!BW17="","x",'Indicator Date'!BW17)</f>
        <v>2013</v>
      </c>
      <c r="BX17" s="142">
        <f>IF('Indicator Date'!BX17="","x",'Indicator Date'!BX17)</f>
        <v>2013</v>
      </c>
      <c r="BY17" s="142">
        <f>IF('Indicator Date'!BY17="","x",'Indicator Date'!BY17)</f>
        <v>2016</v>
      </c>
      <c r="BZ17" s="142">
        <f>IF('Indicator Date'!BZ17="","x",'Indicator Date'!BZ17)</f>
        <v>2016</v>
      </c>
      <c r="CA17" s="142">
        <f>IF('Indicator Date'!CA17="","x",'Indicator Date'!CA17)</f>
        <v>2010</v>
      </c>
      <c r="CB17" s="142">
        <f>IF('Indicator Date'!CB17="","x",'Indicator Date'!CB17)</f>
        <v>2016</v>
      </c>
      <c r="CC17" s="142">
        <f>IF('Indicator Date'!CC17="","x",'Indicator Date'!CC17)</f>
        <v>2017</v>
      </c>
      <c r="CD17" s="142">
        <f>IF('Indicator Date'!CD17="","x",'Indicator Date'!CD17)</f>
        <v>2017</v>
      </c>
      <c r="CE17" s="142">
        <f>IF('Indicator Date'!CE17="","x",'Indicator Date'!CE17)</f>
        <v>2017</v>
      </c>
      <c r="CF17" s="142">
        <f>IF('Indicator Date'!CF17="","x",'Indicator Date'!CF17)</f>
        <v>2015</v>
      </c>
      <c r="CG17" s="142">
        <f>IF('Indicator Date'!CG17="","x",'Indicator Date'!CG17)</f>
        <v>2014</v>
      </c>
      <c r="CH17" s="97"/>
    </row>
    <row r="18" spans="1:86" x14ac:dyDescent="0.25">
      <c r="A18" s="3" t="str">
        <f>VLOOKUP(C18,Regions!B$3:H$35,7,FALSE)</f>
        <v>Central America</v>
      </c>
      <c r="B18" s="116" t="s">
        <v>18</v>
      </c>
      <c r="C18" s="100" t="s">
        <v>17</v>
      </c>
      <c r="D18" s="142">
        <f>IF('Indicator Date'!D18="","x",'Indicator Date'!D18)</f>
        <v>2015</v>
      </c>
      <c r="E18" s="142">
        <f>IF('Indicator Date'!E18="","x",'Indicator Date'!E18)</f>
        <v>2015</v>
      </c>
      <c r="F18" s="142">
        <f>IF('Indicator Date'!F18="","x",'Indicator Date'!F18)</f>
        <v>2015</v>
      </c>
      <c r="G18" s="142">
        <f>IF('Indicator Date'!G18="","x",'Indicator Date'!G18)</f>
        <v>2015</v>
      </c>
      <c r="H18" s="142">
        <f>IF('Indicator Date'!H18="","x",'Indicator Date'!H18)</f>
        <v>2015</v>
      </c>
      <c r="I18" s="142">
        <f>IF('Indicator Date'!I18="","x",'Indicator Date'!I18)</f>
        <v>2015</v>
      </c>
      <c r="J18" s="142">
        <f>IF('Indicator Date'!J18="","x",'Indicator Date'!J18)</f>
        <v>2015</v>
      </c>
      <c r="K18" s="142">
        <f>IF('Indicator Date'!K18="","x",'Indicator Date'!K18)</f>
        <v>2016</v>
      </c>
      <c r="L18" s="142">
        <f>IF('Indicator Date'!L18="","x",'Indicator Date'!L18)</f>
        <v>2016</v>
      </c>
      <c r="M18" s="142">
        <f>IF('Indicator Date'!M18="","x",'Indicator Date'!M18)</f>
        <v>2015</v>
      </c>
      <c r="N18" s="142">
        <f>IF('Indicator Date'!N18="","x",'Indicator Date'!N18)</f>
        <v>2011</v>
      </c>
      <c r="O18" s="142">
        <f>IF('Indicator Date'!O18="","x",'Indicator Date'!O18)</f>
        <v>2011</v>
      </c>
      <c r="P18" s="142">
        <f>IF('Indicator Date'!P18="","x",'Indicator Date'!P18)</f>
        <v>2013</v>
      </c>
      <c r="Q18" s="142">
        <f>IF('Indicator Date'!Q18="","x",'Indicator Date'!Q18)</f>
        <v>2018</v>
      </c>
      <c r="R18" s="142">
        <f>IF('Indicator Date'!R18="","x",'Indicator Date'!R18)</f>
        <v>2018</v>
      </c>
      <c r="S18" s="142">
        <f>IF('Indicator Date'!S18="","x",'Indicator Date'!S18)</f>
        <v>2017</v>
      </c>
      <c r="T18" s="142">
        <f>IF('Indicator Date'!T18="","x",'Indicator Date'!T18)</f>
        <v>2017</v>
      </c>
      <c r="U18" s="142">
        <f>IF('Indicator Date'!U18="","x",'Indicator Date'!U18)</f>
        <v>2015</v>
      </c>
      <c r="V18" s="142">
        <f>IF('Indicator Date'!V18="","x",'Indicator Date'!V18)</f>
        <v>2015</v>
      </c>
      <c r="W18" s="142">
        <f>IF('Indicator Date'!W18="","x",'Indicator Date'!W18)</f>
        <v>2017</v>
      </c>
      <c r="X18" s="142">
        <f>IF('Indicator Date'!X18="","x",'Indicator Date'!X18)</f>
        <v>2017</v>
      </c>
      <c r="Y18" s="142" t="str">
        <f>IF('Indicator Date'!Y18="","x",'Indicator Date'!Y18)</f>
        <v>x</v>
      </c>
      <c r="Z18" s="142" t="str">
        <f>IF('Indicator Date'!Z18="","x",'Indicator Date'!Z18)</f>
        <v>x</v>
      </c>
      <c r="AA18" s="142">
        <f>IF('Indicator Date'!AA18="","x",'Indicator Date'!AA18)</f>
        <v>2017</v>
      </c>
      <c r="AB18" s="142">
        <f>IF('Indicator Date'!AB18="","x",'Indicator Date'!AB18)</f>
        <v>2017</v>
      </c>
      <c r="AC18" s="142">
        <f>IF('Indicator Date'!AC18="","x",'Indicator Date'!AC18)</f>
        <v>2017</v>
      </c>
      <c r="AD18" s="142">
        <f>IF('Indicator Date'!AD18="","x",'Indicator Date'!AD18)</f>
        <v>2017</v>
      </c>
      <c r="AE18" s="142">
        <f>IF('Indicator Date'!AE18="","x",'Indicator Date'!AE18)</f>
        <v>2016</v>
      </c>
      <c r="AF18" s="142">
        <f>IF('Indicator Date'!AF18="","x",'Indicator Date'!AF18)</f>
        <v>2008</v>
      </c>
      <c r="AG18" s="142">
        <f>IF('Indicator Date'!AG18="","x",'Indicator Date'!AG18)</f>
        <v>2016</v>
      </c>
      <c r="AH18" s="142">
        <f>IF('Indicator Date'!AH18="","x",'Indicator Date'!AH18)</f>
        <v>2012</v>
      </c>
      <c r="AI18" s="142">
        <f>IF('Indicator Date'!AI18="","x",'Indicator Date'!AI18)</f>
        <v>2013</v>
      </c>
      <c r="AJ18" s="142">
        <f>IF('Indicator Date'!AJ18="","x",'Indicator Date'!AJ18)</f>
        <v>2016</v>
      </c>
      <c r="AK18" s="142">
        <f>IF('Indicator Date'!AK18="","x",'Indicator Date'!AK18)</f>
        <v>2017</v>
      </c>
      <c r="AL18" s="142">
        <f>IF('Indicator Date'!AL18="","x",'Indicator Date'!AL18)</f>
        <v>2016</v>
      </c>
      <c r="AM18" s="142">
        <f>IF('Indicator Date'!AM18="","x",'Indicator Date'!AM18)</f>
        <v>2016</v>
      </c>
      <c r="AN18" s="142">
        <f>IF('Indicator Date'!AN18="","x",'Indicator Date'!AN18)</f>
        <v>2017</v>
      </c>
      <c r="AO18" s="142">
        <f>IF('Indicator Date'!AO18="","x",'Indicator Date'!AO18)</f>
        <v>2015</v>
      </c>
      <c r="AP18" s="142">
        <f>IF('Indicator Date'!AP18="","x",'Indicator Date'!AP18)</f>
        <v>2015</v>
      </c>
      <c r="AQ18" s="142">
        <f>IF('Indicator Date'!AQ18="","x",'Indicator Date'!AQ18)</f>
        <v>2015</v>
      </c>
      <c r="AR18" s="142">
        <f>IF('Indicator Date'!AR18="","x",'Indicator Date'!AR18)</f>
        <v>2015</v>
      </c>
      <c r="AS18" s="142">
        <f>IF('Indicator Date'!AS18="","x",'Indicator Date'!AS18)</f>
        <v>2015</v>
      </c>
      <c r="AT18" s="142">
        <f>IF('Indicator Date'!AT18="","x",'Indicator Date'!AT18)</f>
        <v>2016</v>
      </c>
      <c r="AU18" s="142">
        <f>IF('Indicator Date'!AU18="","x",'Indicator Date'!AU18)</f>
        <v>2014</v>
      </c>
      <c r="AV18" s="142">
        <f>IF('Indicator Date'!AV18="","x",'Indicator Date'!AV18)</f>
        <v>2016</v>
      </c>
      <c r="AW18" s="142">
        <f>IF('Indicator Date'!AW18="","x",'Indicator Date'!AW18)</f>
        <v>2017</v>
      </c>
      <c r="AX18" s="142">
        <f>IF('Indicator Date'!AX18="","x",'Indicator Date'!AX18)</f>
        <v>2018</v>
      </c>
      <c r="AY18" s="142" t="str">
        <f>IF('Indicator Date'!AY18="","x",RIGHT('Indicator Date'!AY18,4))</f>
        <v>x</v>
      </c>
      <c r="AZ18" s="142" t="str">
        <f>IF('Indicator Date'!AZ18="","x",RIGHT('Indicator Date'!AZ18,4))</f>
        <v>2017</v>
      </c>
      <c r="BA18" s="142">
        <f>IF('Indicator Date'!BA18="","x",'Indicator Date'!BA18)</f>
        <v>2017</v>
      </c>
      <c r="BB18" s="142">
        <f>IF('Indicator Date'!BB18="","x",'Indicator Date'!BB18)</f>
        <v>2016</v>
      </c>
      <c r="BC18" s="142">
        <f>IF('Indicator Date'!BC18="","x",'Indicator Date'!BC18)</f>
        <v>2017</v>
      </c>
      <c r="BD18" s="142">
        <f>IF('Indicator Date'!BD18="","x",'Indicator Date'!BD18)</f>
        <v>2014</v>
      </c>
      <c r="BE18" s="142">
        <f>IF('Indicator Date'!BE18="","x",'Indicator Date'!BE18)</f>
        <v>2014</v>
      </c>
      <c r="BF18" s="142">
        <f>IF('Indicator Date'!BF18="","x",'Indicator Date'!BF18)</f>
        <v>2016</v>
      </c>
      <c r="BG18" s="142">
        <f>IF('Indicator Date'!BG18="","x",'Indicator Date'!BG18)</f>
        <v>2014</v>
      </c>
      <c r="BH18" s="142">
        <f>IF('Indicator Date'!BH18="","x",'Indicator Date'!BH18)</f>
        <v>2014</v>
      </c>
      <c r="BI18" s="142">
        <f>IF('Indicator Date'!BI18="","x",'Indicator Date'!BI18)</f>
        <v>2011</v>
      </c>
      <c r="BJ18" s="142">
        <f>IF('Indicator Date'!BJ18="","x",'Indicator Date'!BJ18)</f>
        <v>2013</v>
      </c>
      <c r="BK18" s="142">
        <f>IF('Indicator Date'!BK18="","x",'Indicator Date'!BK18)</f>
        <v>2016</v>
      </c>
      <c r="BL18" s="142">
        <f>IF('Indicator Date'!BL18="","x",'Indicator Date'!BL18)</f>
        <v>2017</v>
      </c>
      <c r="BM18" s="142">
        <f>IF('Indicator Date'!BM18="","x",'Indicator Date'!BM18)</f>
        <v>2014</v>
      </c>
      <c r="BN18" s="142">
        <f>IF('Indicator Date'!BN18="","x",'Indicator Date'!BN18)</f>
        <v>2015</v>
      </c>
      <c r="BO18" s="142">
        <f>IF('Indicator Date'!BO18="","x",'Indicator Date'!BO18)</f>
        <v>2014</v>
      </c>
      <c r="BP18" s="142">
        <f>IF('Indicator Date'!BP18="","x",'Indicator Date'!BP18)</f>
        <v>2018</v>
      </c>
      <c r="BQ18" s="142">
        <f>IF('Indicator Date'!BQ18="","x",'Indicator Date'!BQ18)</f>
        <v>2016</v>
      </c>
      <c r="BR18" s="142">
        <f>IF('Indicator Date'!BR18="","x",'Indicator Date'!BR18)</f>
        <v>2015</v>
      </c>
      <c r="BS18" s="142">
        <f>IF('Indicator Date'!BS18="","x",'Indicator Date'!BS18)</f>
        <v>2016</v>
      </c>
      <c r="BT18" s="142">
        <f>IF('Indicator Date'!BT18="","x",'Indicator Date'!BT18)</f>
        <v>2014</v>
      </c>
      <c r="BU18" s="142">
        <f>IF('Indicator Date'!BU18="","x",'Indicator Date'!BU18)</f>
        <v>2015</v>
      </c>
      <c r="BV18" s="142">
        <f>IF('Indicator Date'!BV18="","x",'Indicator Date'!BV18)</f>
        <v>2015</v>
      </c>
      <c r="BW18" s="142">
        <f>IF('Indicator Date'!BW18="","x",'Indicator Date'!BW18)</f>
        <v>2016</v>
      </c>
      <c r="BX18" s="142">
        <f>IF('Indicator Date'!BX18="","x",'Indicator Date'!BX18)</f>
        <v>2016</v>
      </c>
      <c r="BY18" s="142">
        <f>IF('Indicator Date'!BY18="","x",'Indicator Date'!BY18)</f>
        <v>2015</v>
      </c>
      <c r="BZ18" s="142">
        <f>IF('Indicator Date'!BZ18="","x",'Indicator Date'!BZ18)</f>
        <v>2015</v>
      </c>
      <c r="CA18" s="142">
        <f>IF('Indicator Date'!CA18="","x",'Indicator Date'!CA18)</f>
        <v>2016</v>
      </c>
      <c r="CB18" s="142">
        <f>IF('Indicator Date'!CB18="","x",'Indicator Date'!CB18)</f>
        <v>2016</v>
      </c>
      <c r="CC18" s="142">
        <f>IF('Indicator Date'!CC18="","x",'Indicator Date'!CC18)</f>
        <v>2016</v>
      </c>
      <c r="CD18" s="142">
        <f>IF('Indicator Date'!CD18="","x",'Indicator Date'!CD18)</f>
        <v>2017</v>
      </c>
      <c r="CE18" s="142">
        <f>IF('Indicator Date'!CE18="","x",'Indicator Date'!CE18)</f>
        <v>2017</v>
      </c>
      <c r="CF18" s="142">
        <f>IF('Indicator Date'!CF18="","x",'Indicator Date'!CF18)</f>
        <v>2015</v>
      </c>
      <c r="CG18" s="142">
        <f>IF('Indicator Date'!CG18="","x",'Indicator Date'!CG18)</f>
        <v>2014</v>
      </c>
      <c r="CH18" s="97"/>
    </row>
    <row r="19" spans="1:86" x14ac:dyDescent="0.25">
      <c r="A19" s="3" t="str">
        <f>VLOOKUP(C19,Regions!B$3:H$35,7,FALSE)</f>
        <v>Central America</v>
      </c>
      <c r="B19" s="116" t="s">
        <v>28</v>
      </c>
      <c r="C19" s="100" t="s">
        <v>27</v>
      </c>
      <c r="D19" s="142">
        <f>IF('Indicator Date'!D19="","x",'Indicator Date'!D19)</f>
        <v>2015</v>
      </c>
      <c r="E19" s="142">
        <f>IF('Indicator Date'!E19="","x",'Indicator Date'!E19)</f>
        <v>2015</v>
      </c>
      <c r="F19" s="142">
        <f>IF('Indicator Date'!F19="","x",'Indicator Date'!F19)</f>
        <v>2015</v>
      </c>
      <c r="G19" s="142">
        <f>IF('Indicator Date'!G19="","x",'Indicator Date'!G19)</f>
        <v>2015</v>
      </c>
      <c r="H19" s="142">
        <f>IF('Indicator Date'!H19="","x",'Indicator Date'!H19)</f>
        <v>2015</v>
      </c>
      <c r="I19" s="142">
        <f>IF('Indicator Date'!I19="","x",'Indicator Date'!I19)</f>
        <v>2015</v>
      </c>
      <c r="J19" s="142">
        <f>IF('Indicator Date'!J19="","x",'Indicator Date'!J19)</f>
        <v>2015</v>
      </c>
      <c r="K19" s="142">
        <f>IF('Indicator Date'!K19="","x",'Indicator Date'!K19)</f>
        <v>2016</v>
      </c>
      <c r="L19" s="142">
        <f>IF('Indicator Date'!L19="","x",'Indicator Date'!L19)</f>
        <v>2016</v>
      </c>
      <c r="M19" s="142">
        <f>IF('Indicator Date'!M19="","x",'Indicator Date'!M19)</f>
        <v>2015</v>
      </c>
      <c r="N19" s="142">
        <f>IF('Indicator Date'!N19="","x",'Indicator Date'!N19)</f>
        <v>2011</v>
      </c>
      <c r="O19" s="142">
        <f>IF('Indicator Date'!O19="","x",'Indicator Date'!O19)</f>
        <v>2011</v>
      </c>
      <c r="P19" s="142" t="str">
        <f>IF('Indicator Date'!P19="","x",'Indicator Date'!P19)</f>
        <v>x</v>
      </c>
      <c r="Q19" s="142">
        <f>IF('Indicator Date'!Q19="","x",'Indicator Date'!Q19)</f>
        <v>2018</v>
      </c>
      <c r="R19" s="142">
        <f>IF('Indicator Date'!R19="","x",'Indicator Date'!R19)</f>
        <v>2018</v>
      </c>
      <c r="S19" s="142">
        <f>IF('Indicator Date'!S19="","x",'Indicator Date'!S19)</f>
        <v>2017</v>
      </c>
      <c r="T19" s="142">
        <f>IF('Indicator Date'!T19="","x",'Indicator Date'!T19)</f>
        <v>2017</v>
      </c>
      <c r="U19" s="142">
        <f>IF('Indicator Date'!U19="","x",'Indicator Date'!U19)</f>
        <v>2015</v>
      </c>
      <c r="V19" s="142">
        <f>IF('Indicator Date'!V19="","x",'Indicator Date'!V19)</f>
        <v>2015</v>
      </c>
      <c r="W19" s="142">
        <f>IF('Indicator Date'!W19="","x",'Indicator Date'!W19)</f>
        <v>2017</v>
      </c>
      <c r="X19" s="142">
        <f>IF('Indicator Date'!X19="","x",'Indicator Date'!X19)</f>
        <v>2017</v>
      </c>
      <c r="Y19" s="142">
        <f>IF('Indicator Date'!Y19="","x",'Indicator Date'!Y19)</f>
        <v>2014</v>
      </c>
      <c r="Z19" s="142">
        <f>IF('Indicator Date'!Z19="","x",'Indicator Date'!Z19)</f>
        <v>2014</v>
      </c>
      <c r="AA19" s="142">
        <f>IF('Indicator Date'!AA19="","x",'Indicator Date'!AA19)</f>
        <v>2017</v>
      </c>
      <c r="AB19" s="142">
        <f>IF('Indicator Date'!AB19="","x",'Indicator Date'!AB19)</f>
        <v>2017</v>
      </c>
      <c r="AC19" s="142">
        <f>IF('Indicator Date'!AC19="","x",'Indicator Date'!AC19)</f>
        <v>2017</v>
      </c>
      <c r="AD19" s="142">
        <f>IF('Indicator Date'!AD19="","x",'Indicator Date'!AD19)</f>
        <v>2017</v>
      </c>
      <c r="AE19" s="142">
        <f>IF('Indicator Date'!AE19="","x",'Indicator Date'!AE19)</f>
        <v>2016</v>
      </c>
      <c r="AF19" s="142">
        <f>IF('Indicator Date'!AF19="","x",'Indicator Date'!AF19)</f>
        <v>2014</v>
      </c>
      <c r="AG19" s="142">
        <f>IF('Indicator Date'!AG19="","x",'Indicator Date'!AG19)</f>
        <v>2016</v>
      </c>
      <c r="AH19" s="142">
        <f>IF('Indicator Date'!AH19="","x",'Indicator Date'!AH19)</f>
        <v>2011</v>
      </c>
      <c r="AI19" s="142">
        <f>IF('Indicator Date'!AI19="","x",'Indicator Date'!AI19)</f>
        <v>2010</v>
      </c>
      <c r="AJ19" s="142">
        <f>IF('Indicator Date'!AJ19="","x",'Indicator Date'!AJ19)</f>
        <v>2016</v>
      </c>
      <c r="AK19" s="142">
        <f>IF('Indicator Date'!AK19="","x",'Indicator Date'!AK19)</f>
        <v>2017</v>
      </c>
      <c r="AL19" s="142">
        <f>IF('Indicator Date'!AL19="","x",'Indicator Date'!AL19)</f>
        <v>2016</v>
      </c>
      <c r="AM19" s="142">
        <f>IF('Indicator Date'!AM19="","x",'Indicator Date'!AM19)</f>
        <v>2016</v>
      </c>
      <c r="AN19" s="142">
        <f>IF('Indicator Date'!AN19="","x",'Indicator Date'!AN19)</f>
        <v>2017</v>
      </c>
      <c r="AO19" s="142">
        <f>IF('Indicator Date'!AO19="","x",'Indicator Date'!AO19)</f>
        <v>2015</v>
      </c>
      <c r="AP19" s="142">
        <f>IF('Indicator Date'!AP19="","x",'Indicator Date'!AP19)</f>
        <v>2015</v>
      </c>
      <c r="AQ19" s="142">
        <f>IF('Indicator Date'!AQ19="","x",'Indicator Date'!AQ19)</f>
        <v>2015</v>
      </c>
      <c r="AR19" s="142">
        <f>IF('Indicator Date'!AR19="","x",'Indicator Date'!AR19)</f>
        <v>2015</v>
      </c>
      <c r="AS19" s="142">
        <f>IF('Indicator Date'!AS19="","x",'Indicator Date'!AS19)</f>
        <v>2015</v>
      </c>
      <c r="AT19" s="142">
        <f>IF('Indicator Date'!AT19="","x",'Indicator Date'!AT19)</f>
        <v>2016</v>
      </c>
      <c r="AU19" s="142">
        <f>IF('Indicator Date'!AU19="","x",'Indicator Date'!AU19)</f>
        <v>2014</v>
      </c>
      <c r="AV19" s="142">
        <f>IF('Indicator Date'!AV19="","x",'Indicator Date'!AV19)</f>
        <v>2016</v>
      </c>
      <c r="AW19" s="142">
        <f>IF('Indicator Date'!AW19="","x",'Indicator Date'!AW19)</f>
        <v>2017</v>
      </c>
      <c r="AX19" s="142">
        <f>IF('Indicator Date'!AX19="","x",'Indicator Date'!AX19)</f>
        <v>2018</v>
      </c>
      <c r="AY19" s="142" t="str">
        <f>IF('Indicator Date'!AY19="","x",RIGHT('Indicator Date'!AY19,4))</f>
        <v>2017</v>
      </c>
      <c r="AZ19" s="142" t="str">
        <f>IF('Indicator Date'!AZ19="","x",RIGHT('Indicator Date'!AZ19,4))</f>
        <v>2017</v>
      </c>
      <c r="BA19" s="142">
        <f>IF('Indicator Date'!BA19="","x",'Indicator Date'!BA19)</f>
        <v>2017</v>
      </c>
      <c r="BB19" s="142">
        <f>IF('Indicator Date'!BB19="","x",'Indicator Date'!BB19)</f>
        <v>2016</v>
      </c>
      <c r="BC19" s="142">
        <f>IF('Indicator Date'!BC19="","x",'Indicator Date'!BC19)</f>
        <v>2017</v>
      </c>
      <c r="BD19" s="142">
        <f>IF('Indicator Date'!BD19="","x",'Indicator Date'!BD19)</f>
        <v>2014</v>
      </c>
      <c r="BE19" s="142">
        <f>IF('Indicator Date'!BE19="","x",'Indicator Date'!BE19)</f>
        <v>2014</v>
      </c>
      <c r="BF19" s="142">
        <f>IF('Indicator Date'!BF19="","x",'Indicator Date'!BF19)</f>
        <v>2016</v>
      </c>
      <c r="BG19" s="142">
        <f>IF('Indicator Date'!BG19="","x",'Indicator Date'!BG19)</f>
        <v>2014</v>
      </c>
      <c r="BH19" s="142">
        <f>IF('Indicator Date'!BH19="","x",'Indicator Date'!BH19)</f>
        <v>2014</v>
      </c>
      <c r="BI19" s="142">
        <f>IF('Indicator Date'!BI19="","x",'Indicator Date'!BI19)</f>
        <v>2009</v>
      </c>
      <c r="BJ19" s="142">
        <f>IF('Indicator Date'!BJ19="","x",'Indicator Date'!BJ19)</f>
        <v>2008</v>
      </c>
      <c r="BK19" s="142">
        <f>IF('Indicator Date'!BK19="","x",'Indicator Date'!BK19)</f>
        <v>2016</v>
      </c>
      <c r="BL19" s="142">
        <f>IF('Indicator Date'!BL19="","x",'Indicator Date'!BL19)</f>
        <v>2017</v>
      </c>
      <c r="BM19" s="142">
        <f>IF('Indicator Date'!BM19="","x",'Indicator Date'!BM19)</f>
        <v>2014</v>
      </c>
      <c r="BN19" s="142">
        <f>IF('Indicator Date'!BN19="","x",'Indicator Date'!BN19)</f>
        <v>2015</v>
      </c>
      <c r="BO19" s="142">
        <f>IF('Indicator Date'!BO19="","x",'Indicator Date'!BO19)</f>
        <v>2014</v>
      </c>
      <c r="BP19" s="142">
        <f>IF('Indicator Date'!BP19="","x",'Indicator Date'!BP19)</f>
        <v>2018</v>
      </c>
      <c r="BQ19" s="142">
        <f>IF('Indicator Date'!BQ19="","x",'Indicator Date'!BQ19)</f>
        <v>2016</v>
      </c>
      <c r="BR19" s="142">
        <f>IF('Indicator Date'!BR19="","x",'Indicator Date'!BR19)</f>
        <v>2015</v>
      </c>
      <c r="BS19" s="142">
        <f>IF('Indicator Date'!BS19="","x",'Indicator Date'!BS19)</f>
        <v>2016</v>
      </c>
      <c r="BT19" s="142">
        <f>IF('Indicator Date'!BT19="","x",'Indicator Date'!BT19)</f>
        <v>2014</v>
      </c>
      <c r="BU19" s="142">
        <f>IF('Indicator Date'!BU19="","x",'Indicator Date'!BU19)</f>
        <v>2015</v>
      </c>
      <c r="BV19" s="142">
        <f>IF('Indicator Date'!BV19="","x",'Indicator Date'!BV19)</f>
        <v>2015</v>
      </c>
      <c r="BW19" s="142">
        <f>IF('Indicator Date'!BW19="","x",'Indicator Date'!BW19)</f>
        <v>2016</v>
      </c>
      <c r="BX19" s="142">
        <f>IF('Indicator Date'!BX19="","x",'Indicator Date'!BX19)</f>
        <v>2016</v>
      </c>
      <c r="BY19" s="142">
        <f>IF('Indicator Date'!BY19="","x",'Indicator Date'!BY19)</f>
        <v>2016</v>
      </c>
      <c r="BZ19" s="142">
        <f>IF('Indicator Date'!BZ19="","x",'Indicator Date'!BZ19)</f>
        <v>2016</v>
      </c>
      <c r="CA19" s="142">
        <f>IF('Indicator Date'!CA19="","x",'Indicator Date'!CA19)</f>
        <v>2013</v>
      </c>
      <c r="CB19" s="142">
        <f>IF('Indicator Date'!CB19="","x",'Indicator Date'!CB19)</f>
        <v>2016</v>
      </c>
      <c r="CC19" s="142">
        <f>IF('Indicator Date'!CC19="","x",'Indicator Date'!CC19)</f>
        <v>2017</v>
      </c>
      <c r="CD19" s="142">
        <f>IF('Indicator Date'!CD19="","x",'Indicator Date'!CD19)</f>
        <v>2017</v>
      </c>
      <c r="CE19" s="142">
        <f>IF('Indicator Date'!CE19="","x",'Indicator Date'!CE19)</f>
        <v>2017</v>
      </c>
      <c r="CF19" s="142">
        <f>IF('Indicator Date'!CF19="","x",'Indicator Date'!CF19)</f>
        <v>2015</v>
      </c>
      <c r="CG19" s="142">
        <f>IF('Indicator Date'!CG19="","x",'Indicator Date'!CG19)</f>
        <v>2014</v>
      </c>
      <c r="CH19" s="97"/>
    </row>
    <row r="20" spans="1:86" x14ac:dyDescent="0.25">
      <c r="A20" s="3" t="str">
        <f>VLOOKUP(C20,Regions!B$3:H$35,7,FALSE)</f>
        <v>Central America</v>
      </c>
      <c r="B20" s="116" t="s">
        <v>32</v>
      </c>
      <c r="C20" s="100" t="s">
        <v>31</v>
      </c>
      <c r="D20" s="142">
        <f>IF('Indicator Date'!D20="","x",'Indicator Date'!D20)</f>
        <v>2015</v>
      </c>
      <c r="E20" s="142">
        <f>IF('Indicator Date'!E20="","x",'Indicator Date'!E20)</f>
        <v>2015</v>
      </c>
      <c r="F20" s="142">
        <f>IF('Indicator Date'!F20="","x",'Indicator Date'!F20)</f>
        <v>2015</v>
      </c>
      <c r="G20" s="142">
        <f>IF('Indicator Date'!G20="","x",'Indicator Date'!G20)</f>
        <v>2015</v>
      </c>
      <c r="H20" s="142">
        <f>IF('Indicator Date'!H20="","x",'Indicator Date'!H20)</f>
        <v>2015</v>
      </c>
      <c r="I20" s="142">
        <f>IF('Indicator Date'!I20="","x",'Indicator Date'!I20)</f>
        <v>2015</v>
      </c>
      <c r="J20" s="142">
        <f>IF('Indicator Date'!J20="","x",'Indicator Date'!J20)</f>
        <v>2015</v>
      </c>
      <c r="K20" s="142">
        <f>IF('Indicator Date'!K20="","x",'Indicator Date'!K20)</f>
        <v>2016</v>
      </c>
      <c r="L20" s="142">
        <f>IF('Indicator Date'!L20="","x",'Indicator Date'!L20)</f>
        <v>2016</v>
      </c>
      <c r="M20" s="142">
        <f>IF('Indicator Date'!M20="","x",'Indicator Date'!M20)</f>
        <v>2015</v>
      </c>
      <c r="N20" s="142">
        <f>IF('Indicator Date'!N20="","x",'Indicator Date'!N20)</f>
        <v>2011</v>
      </c>
      <c r="O20" s="142">
        <f>IF('Indicator Date'!O20="","x",'Indicator Date'!O20)</f>
        <v>2011</v>
      </c>
      <c r="P20" s="142" t="str">
        <f>IF('Indicator Date'!P20="","x",'Indicator Date'!P20)</f>
        <v>x</v>
      </c>
      <c r="Q20" s="142">
        <f>IF('Indicator Date'!Q20="","x",'Indicator Date'!Q20)</f>
        <v>2018</v>
      </c>
      <c r="R20" s="142">
        <f>IF('Indicator Date'!R20="","x",'Indicator Date'!R20)</f>
        <v>2018</v>
      </c>
      <c r="S20" s="142">
        <f>IF('Indicator Date'!S20="","x",'Indicator Date'!S20)</f>
        <v>2017</v>
      </c>
      <c r="T20" s="142">
        <f>IF('Indicator Date'!T20="","x",'Indicator Date'!T20)</f>
        <v>2017</v>
      </c>
      <c r="U20" s="142">
        <f>IF('Indicator Date'!U20="","x",'Indicator Date'!U20)</f>
        <v>2014</v>
      </c>
      <c r="V20" s="142">
        <f>IF('Indicator Date'!V20="","x",'Indicator Date'!V20)</f>
        <v>2014</v>
      </c>
      <c r="W20" s="142">
        <f>IF('Indicator Date'!W20="","x",'Indicator Date'!W20)</f>
        <v>2017</v>
      </c>
      <c r="X20" s="142">
        <f>IF('Indicator Date'!X20="","x",'Indicator Date'!X20)</f>
        <v>2017</v>
      </c>
      <c r="Y20" s="142">
        <f>IF('Indicator Date'!Y20="","x",'Indicator Date'!Y20)</f>
        <v>2014</v>
      </c>
      <c r="Z20" s="142">
        <f>IF('Indicator Date'!Z20="","x",'Indicator Date'!Z20)</f>
        <v>2014</v>
      </c>
      <c r="AA20" s="142">
        <f>IF('Indicator Date'!AA20="","x",'Indicator Date'!AA20)</f>
        <v>2014</v>
      </c>
      <c r="AB20" s="142">
        <f>IF('Indicator Date'!AB20="","x",'Indicator Date'!AB20)</f>
        <v>2017</v>
      </c>
      <c r="AC20" s="142">
        <f>IF('Indicator Date'!AC20="","x",'Indicator Date'!AC20)</f>
        <v>2017</v>
      </c>
      <c r="AD20" s="142">
        <f>IF('Indicator Date'!AD20="","x",'Indicator Date'!AD20)</f>
        <v>2017</v>
      </c>
      <c r="AE20" s="142">
        <f>IF('Indicator Date'!AE20="","x",'Indicator Date'!AE20)</f>
        <v>2016</v>
      </c>
      <c r="AF20" s="142">
        <f>IF('Indicator Date'!AF20="","x",'Indicator Date'!AF20)</f>
        <v>2015</v>
      </c>
      <c r="AG20" s="142">
        <f>IF('Indicator Date'!AG20="","x",'Indicator Date'!AG20)</f>
        <v>2016</v>
      </c>
      <c r="AH20" s="142">
        <f>IF('Indicator Date'!AH20="","x",'Indicator Date'!AH20)</f>
        <v>2008</v>
      </c>
      <c r="AI20" s="142">
        <f>IF('Indicator Date'!AI20="","x",'Indicator Date'!AI20)</f>
        <v>2009</v>
      </c>
      <c r="AJ20" s="142">
        <f>IF('Indicator Date'!AJ20="","x",'Indicator Date'!AJ20)</f>
        <v>2016</v>
      </c>
      <c r="AK20" s="142">
        <f>IF('Indicator Date'!AK20="","x",'Indicator Date'!AK20)</f>
        <v>2017</v>
      </c>
      <c r="AL20" s="142">
        <f>IF('Indicator Date'!AL20="","x",'Indicator Date'!AL20)</f>
        <v>2016</v>
      </c>
      <c r="AM20" s="142">
        <f>IF('Indicator Date'!AM20="","x",'Indicator Date'!AM20)</f>
        <v>2016</v>
      </c>
      <c r="AN20" s="142">
        <f>IF('Indicator Date'!AN20="","x",'Indicator Date'!AN20)</f>
        <v>2017</v>
      </c>
      <c r="AO20" s="142">
        <f>IF('Indicator Date'!AO20="","x",'Indicator Date'!AO20)</f>
        <v>2015</v>
      </c>
      <c r="AP20" s="142">
        <f>IF('Indicator Date'!AP20="","x",'Indicator Date'!AP20)</f>
        <v>2015</v>
      </c>
      <c r="AQ20" s="142">
        <f>IF('Indicator Date'!AQ20="","x",'Indicator Date'!AQ20)</f>
        <v>2015</v>
      </c>
      <c r="AR20" s="142">
        <f>IF('Indicator Date'!AR20="","x",'Indicator Date'!AR20)</f>
        <v>2015</v>
      </c>
      <c r="AS20" s="142">
        <f>IF('Indicator Date'!AS20="","x",'Indicator Date'!AS20)</f>
        <v>2015</v>
      </c>
      <c r="AT20" s="142">
        <f>IF('Indicator Date'!AT20="","x",'Indicator Date'!AT20)</f>
        <v>2014</v>
      </c>
      <c r="AU20" s="142">
        <f>IF('Indicator Date'!AU20="","x",'Indicator Date'!AU20)</f>
        <v>2014</v>
      </c>
      <c r="AV20" s="142">
        <f>IF('Indicator Date'!AV20="","x",'Indicator Date'!AV20)</f>
        <v>2016</v>
      </c>
      <c r="AW20" s="142">
        <f>IF('Indicator Date'!AW20="","x",'Indicator Date'!AW20)</f>
        <v>2017</v>
      </c>
      <c r="AX20" s="142">
        <f>IF('Indicator Date'!AX20="","x",'Indicator Date'!AX20)</f>
        <v>2018</v>
      </c>
      <c r="AY20" s="142" t="str">
        <f>IF('Indicator Date'!AY20="","x",RIGHT('Indicator Date'!AY20,4))</f>
        <v>2017</v>
      </c>
      <c r="AZ20" s="142" t="str">
        <f>IF('Indicator Date'!AZ20="","x",RIGHT('Indicator Date'!AZ20,4))</f>
        <v>2017</v>
      </c>
      <c r="BA20" s="142">
        <f>IF('Indicator Date'!BA20="","x",'Indicator Date'!BA20)</f>
        <v>2017</v>
      </c>
      <c r="BB20" s="142">
        <f>IF('Indicator Date'!BB20="","x",'Indicator Date'!BB20)</f>
        <v>2016</v>
      </c>
      <c r="BC20" s="142">
        <f>IF('Indicator Date'!BC20="","x",'Indicator Date'!BC20)</f>
        <v>2017</v>
      </c>
      <c r="BD20" s="142">
        <f>IF('Indicator Date'!BD20="","x",'Indicator Date'!BD20)</f>
        <v>2014</v>
      </c>
      <c r="BE20" s="142">
        <f>IF('Indicator Date'!BE20="","x",'Indicator Date'!BE20)</f>
        <v>2014</v>
      </c>
      <c r="BF20" s="142">
        <f>IF('Indicator Date'!BF20="","x",'Indicator Date'!BF20)</f>
        <v>2016</v>
      </c>
      <c r="BG20" s="142">
        <f>IF('Indicator Date'!BG20="","x",'Indicator Date'!BG20)</f>
        <v>2014</v>
      </c>
      <c r="BH20" s="142">
        <f>IF('Indicator Date'!BH20="","x",'Indicator Date'!BH20)</f>
        <v>2014</v>
      </c>
      <c r="BI20" s="142">
        <f>IF('Indicator Date'!BI20="","x",'Indicator Date'!BI20)</f>
        <v>2015</v>
      </c>
      <c r="BJ20" s="142">
        <f>IF('Indicator Date'!BJ20="","x",'Indicator Date'!BJ20)</f>
        <v>2013</v>
      </c>
      <c r="BK20" s="142">
        <f>IF('Indicator Date'!BK20="","x",'Indicator Date'!BK20)</f>
        <v>2016</v>
      </c>
      <c r="BL20" s="142">
        <f>IF('Indicator Date'!BL20="","x",'Indicator Date'!BL20)</f>
        <v>2017</v>
      </c>
      <c r="BM20" s="142">
        <f>IF('Indicator Date'!BM20="","x",'Indicator Date'!BM20)</f>
        <v>2014</v>
      </c>
      <c r="BN20" s="142">
        <f>IF('Indicator Date'!BN20="","x",'Indicator Date'!BN20)</f>
        <v>2015</v>
      </c>
      <c r="BO20" s="142">
        <f>IF('Indicator Date'!BO20="","x",'Indicator Date'!BO20)</f>
        <v>2014</v>
      </c>
      <c r="BP20" s="142">
        <f>IF('Indicator Date'!BP20="","x",'Indicator Date'!BP20)</f>
        <v>2018</v>
      </c>
      <c r="BQ20" s="142">
        <f>IF('Indicator Date'!BQ20="","x",'Indicator Date'!BQ20)</f>
        <v>2016</v>
      </c>
      <c r="BR20" s="142">
        <f>IF('Indicator Date'!BR20="","x",'Indicator Date'!BR20)</f>
        <v>2015</v>
      </c>
      <c r="BS20" s="142">
        <f>IF('Indicator Date'!BS20="","x",'Indicator Date'!BS20)</f>
        <v>2016</v>
      </c>
      <c r="BT20" s="142">
        <f>IF('Indicator Date'!BT20="","x",'Indicator Date'!BT20)</f>
        <v>2014</v>
      </c>
      <c r="BU20" s="142">
        <f>IF('Indicator Date'!BU20="","x",'Indicator Date'!BU20)</f>
        <v>2015</v>
      </c>
      <c r="BV20" s="142">
        <f>IF('Indicator Date'!BV20="","x",'Indicator Date'!BV20)</f>
        <v>2015</v>
      </c>
      <c r="BW20" s="142">
        <f>IF('Indicator Date'!BW20="","x",'Indicator Date'!BW20)</f>
        <v>2016</v>
      </c>
      <c r="BX20" s="142">
        <f>IF('Indicator Date'!BX20="","x",'Indicator Date'!BX20)</f>
        <v>2016</v>
      </c>
      <c r="BY20" s="142">
        <f>IF('Indicator Date'!BY20="","x",'Indicator Date'!BY20)</f>
        <v>2014</v>
      </c>
      <c r="BZ20" s="142">
        <f>IF('Indicator Date'!BZ20="","x",'Indicator Date'!BZ20)</f>
        <v>2015</v>
      </c>
      <c r="CA20" s="142">
        <f>IF('Indicator Date'!CA20="","x",'Indicator Date'!CA20)</f>
        <v>2014</v>
      </c>
      <c r="CB20" s="142">
        <f>IF('Indicator Date'!CB20="","x",'Indicator Date'!CB20)</f>
        <v>2016</v>
      </c>
      <c r="CC20" s="142">
        <f>IF('Indicator Date'!CC20="","x",'Indicator Date'!CC20)</f>
        <v>2016</v>
      </c>
      <c r="CD20" s="142">
        <f>IF('Indicator Date'!CD20="","x",'Indicator Date'!CD20)</f>
        <v>2017</v>
      </c>
      <c r="CE20" s="142">
        <f>IF('Indicator Date'!CE20="","x",'Indicator Date'!CE20)</f>
        <v>2017</v>
      </c>
      <c r="CF20" s="142">
        <f>IF('Indicator Date'!CF20="","x",'Indicator Date'!CF20)</f>
        <v>2015</v>
      </c>
      <c r="CG20" s="142">
        <f>IF('Indicator Date'!CG20="","x",'Indicator Date'!CG20)</f>
        <v>2014</v>
      </c>
      <c r="CH20" s="97"/>
    </row>
    <row r="21" spans="1:86" x14ac:dyDescent="0.25">
      <c r="A21" s="3" t="str">
        <f>VLOOKUP(C21,Regions!B$3:H$35,7,FALSE)</f>
        <v>Central America</v>
      </c>
      <c r="B21" s="116" t="s">
        <v>38</v>
      </c>
      <c r="C21" s="100" t="s">
        <v>37</v>
      </c>
      <c r="D21" s="142">
        <f>IF('Indicator Date'!D21="","x",'Indicator Date'!D21)</f>
        <v>2015</v>
      </c>
      <c r="E21" s="142">
        <f>IF('Indicator Date'!E21="","x",'Indicator Date'!E21)</f>
        <v>2015</v>
      </c>
      <c r="F21" s="142">
        <f>IF('Indicator Date'!F21="","x",'Indicator Date'!F21)</f>
        <v>2015</v>
      </c>
      <c r="G21" s="142">
        <f>IF('Indicator Date'!G21="","x",'Indicator Date'!G21)</f>
        <v>2015</v>
      </c>
      <c r="H21" s="142">
        <f>IF('Indicator Date'!H21="","x",'Indicator Date'!H21)</f>
        <v>2015</v>
      </c>
      <c r="I21" s="142">
        <f>IF('Indicator Date'!I21="","x",'Indicator Date'!I21)</f>
        <v>2015</v>
      </c>
      <c r="J21" s="142">
        <f>IF('Indicator Date'!J21="","x",'Indicator Date'!J21)</f>
        <v>2015</v>
      </c>
      <c r="K21" s="142">
        <f>IF('Indicator Date'!K21="","x",'Indicator Date'!K21)</f>
        <v>2016</v>
      </c>
      <c r="L21" s="142">
        <f>IF('Indicator Date'!L21="","x",'Indicator Date'!L21)</f>
        <v>2016</v>
      </c>
      <c r="M21" s="142">
        <f>IF('Indicator Date'!M21="","x",'Indicator Date'!M21)</f>
        <v>2015</v>
      </c>
      <c r="N21" s="142">
        <f>IF('Indicator Date'!N21="","x",'Indicator Date'!N21)</f>
        <v>2011</v>
      </c>
      <c r="O21" s="142">
        <f>IF('Indicator Date'!O21="","x",'Indicator Date'!O21)</f>
        <v>2011</v>
      </c>
      <c r="P21" s="142" t="str">
        <f>IF('Indicator Date'!P21="","x",'Indicator Date'!P21)</f>
        <v>x</v>
      </c>
      <c r="Q21" s="142">
        <f>IF('Indicator Date'!Q21="","x",'Indicator Date'!Q21)</f>
        <v>2018</v>
      </c>
      <c r="R21" s="142">
        <f>IF('Indicator Date'!R21="","x",'Indicator Date'!R21)</f>
        <v>2018</v>
      </c>
      <c r="S21" s="142">
        <f>IF('Indicator Date'!S21="","x",'Indicator Date'!S21)</f>
        <v>2017</v>
      </c>
      <c r="T21" s="142">
        <f>IF('Indicator Date'!T21="","x",'Indicator Date'!T21)</f>
        <v>2017</v>
      </c>
      <c r="U21" s="142">
        <f>IF('Indicator Date'!U21="","x",'Indicator Date'!U21)</f>
        <v>2015</v>
      </c>
      <c r="V21" s="142">
        <f>IF('Indicator Date'!V21="","x",'Indicator Date'!V21)</f>
        <v>2015</v>
      </c>
      <c r="W21" s="142">
        <f>IF('Indicator Date'!W21="","x",'Indicator Date'!W21)</f>
        <v>2017</v>
      </c>
      <c r="X21" s="142">
        <f>IF('Indicator Date'!X21="","x",'Indicator Date'!X21)</f>
        <v>2017</v>
      </c>
      <c r="Y21" s="142">
        <f>IF('Indicator Date'!Y21="","x",'Indicator Date'!Y21)</f>
        <v>2011</v>
      </c>
      <c r="Z21" s="142">
        <f>IF('Indicator Date'!Z21="","x",'Indicator Date'!Z21)</f>
        <v>2011</v>
      </c>
      <c r="AA21" s="142">
        <f>IF('Indicator Date'!AA21="","x",'Indicator Date'!AA21)</f>
        <v>2017</v>
      </c>
      <c r="AB21" s="142">
        <f>IF('Indicator Date'!AB21="","x",'Indicator Date'!AB21)</f>
        <v>2017</v>
      </c>
      <c r="AC21" s="142">
        <f>IF('Indicator Date'!AC21="","x",'Indicator Date'!AC21)</f>
        <v>2017</v>
      </c>
      <c r="AD21" s="142">
        <f>IF('Indicator Date'!AD21="","x",'Indicator Date'!AD21)</f>
        <v>2017</v>
      </c>
      <c r="AE21" s="142">
        <f>IF('Indicator Date'!AE21="","x",'Indicator Date'!AE21)</f>
        <v>2016</v>
      </c>
      <c r="AF21" s="142">
        <f>IF('Indicator Date'!AF21="","x",'Indicator Date'!AF21)</f>
        <v>2012</v>
      </c>
      <c r="AG21" s="142">
        <f>IF('Indicator Date'!AG21="","x",'Indicator Date'!AG21)</f>
        <v>2016</v>
      </c>
      <c r="AH21" s="142">
        <f>IF('Indicator Date'!AH21="","x",'Indicator Date'!AH21)</f>
        <v>2011</v>
      </c>
      <c r="AI21" s="142" t="str">
        <f>IF('Indicator Date'!AI21="","x",'Indicator Date'!AI21)</f>
        <v>x</v>
      </c>
      <c r="AJ21" s="142">
        <f>IF('Indicator Date'!AJ21="","x",'Indicator Date'!AJ21)</f>
        <v>2016</v>
      </c>
      <c r="AK21" s="142">
        <f>IF('Indicator Date'!AK21="","x",'Indicator Date'!AK21)</f>
        <v>2017</v>
      </c>
      <c r="AL21" s="142">
        <f>IF('Indicator Date'!AL21="","x",'Indicator Date'!AL21)</f>
        <v>2016</v>
      </c>
      <c r="AM21" s="142">
        <f>IF('Indicator Date'!AM21="","x",'Indicator Date'!AM21)</f>
        <v>2016</v>
      </c>
      <c r="AN21" s="142">
        <f>IF('Indicator Date'!AN21="","x",'Indicator Date'!AN21)</f>
        <v>2017</v>
      </c>
      <c r="AO21" s="142">
        <f>IF('Indicator Date'!AO21="","x",'Indicator Date'!AO21)</f>
        <v>2015</v>
      </c>
      <c r="AP21" s="142">
        <f>IF('Indicator Date'!AP21="","x",'Indicator Date'!AP21)</f>
        <v>2015</v>
      </c>
      <c r="AQ21" s="142">
        <f>IF('Indicator Date'!AQ21="","x",'Indicator Date'!AQ21)</f>
        <v>2015</v>
      </c>
      <c r="AR21" s="142">
        <f>IF('Indicator Date'!AR21="","x",'Indicator Date'!AR21)</f>
        <v>2015</v>
      </c>
      <c r="AS21" s="142">
        <f>IF('Indicator Date'!AS21="","x",'Indicator Date'!AS21)</f>
        <v>2015</v>
      </c>
      <c r="AT21" s="142">
        <f>IF('Indicator Date'!AT21="","x",'Indicator Date'!AT21)</f>
        <v>2016</v>
      </c>
      <c r="AU21" s="142">
        <f>IF('Indicator Date'!AU21="","x",'Indicator Date'!AU21)</f>
        <v>2014</v>
      </c>
      <c r="AV21" s="142">
        <f>IF('Indicator Date'!AV21="","x",'Indicator Date'!AV21)</f>
        <v>2016</v>
      </c>
      <c r="AW21" s="142">
        <f>IF('Indicator Date'!AW21="","x",'Indicator Date'!AW21)</f>
        <v>2017</v>
      </c>
      <c r="AX21" s="142">
        <f>IF('Indicator Date'!AX21="","x",'Indicator Date'!AX21)</f>
        <v>2018</v>
      </c>
      <c r="AY21" s="142" t="str">
        <f>IF('Indicator Date'!AY21="","x",RIGHT('Indicator Date'!AY21,4))</f>
        <v>2017</v>
      </c>
      <c r="AZ21" s="142" t="str">
        <f>IF('Indicator Date'!AZ21="","x",RIGHT('Indicator Date'!AZ21,4))</f>
        <v>2017</v>
      </c>
      <c r="BA21" s="142">
        <f>IF('Indicator Date'!BA21="","x",'Indicator Date'!BA21)</f>
        <v>2017</v>
      </c>
      <c r="BB21" s="142">
        <f>IF('Indicator Date'!BB21="","x",'Indicator Date'!BB21)</f>
        <v>2016</v>
      </c>
      <c r="BC21" s="142">
        <f>IF('Indicator Date'!BC21="","x",'Indicator Date'!BC21)</f>
        <v>2017</v>
      </c>
      <c r="BD21" s="142">
        <f>IF('Indicator Date'!BD21="","x",'Indicator Date'!BD21)</f>
        <v>2014</v>
      </c>
      <c r="BE21" s="142">
        <f>IF('Indicator Date'!BE21="","x",'Indicator Date'!BE21)</f>
        <v>2014</v>
      </c>
      <c r="BF21" s="142">
        <f>IF('Indicator Date'!BF21="","x",'Indicator Date'!BF21)</f>
        <v>2016</v>
      </c>
      <c r="BG21" s="142">
        <f>IF('Indicator Date'!BG21="","x",'Indicator Date'!BG21)</f>
        <v>2014</v>
      </c>
      <c r="BH21" s="142">
        <f>IF('Indicator Date'!BH21="","x",'Indicator Date'!BH21)</f>
        <v>2014</v>
      </c>
      <c r="BI21" s="142">
        <f>IF('Indicator Date'!BI21="","x",'Indicator Date'!BI21)</f>
        <v>2011</v>
      </c>
      <c r="BJ21" s="142" t="str">
        <f>IF('Indicator Date'!BJ21="","x",'Indicator Date'!BJ21)</f>
        <v>x</v>
      </c>
      <c r="BK21" s="142">
        <f>IF('Indicator Date'!BK21="","x",'Indicator Date'!BK21)</f>
        <v>2016</v>
      </c>
      <c r="BL21" s="142">
        <f>IF('Indicator Date'!BL21="","x",'Indicator Date'!BL21)</f>
        <v>2017</v>
      </c>
      <c r="BM21" s="142">
        <f>IF('Indicator Date'!BM21="","x",'Indicator Date'!BM21)</f>
        <v>2013</v>
      </c>
      <c r="BN21" s="142">
        <f>IF('Indicator Date'!BN21="","x",'Indicator Date'!BN21)</f>
        <v>2015</v>
      </c>
      <c r="BO21" s="142">
        <f>IF('Indicator Date'!BO21="","x",'Indicator Date'!BO21)</f>
        <v>2014</v>
      </c>
      <c r="BP21" s="142">
        <f>IF('Indicator Date'!BP21="","x",'Indicator Date'!BP21)</f>
        <v>2018</v>
      </c>
      <c r="BQ21" s="142">
        <f>IF('Indicator Date'!BQ21="","x",'Indicator Date'!BQ21)</f>
        <v>2016</v>
      </c>
      <c r="BR21" s="142">
        <f>IF('Indicator Date'!BR21="","x",'Indicator Date'!BR21)</f>
        <v>2015</v>
      </c>
      <c r="BS21" s="142">
        <f>IF('Indicator Date'!BS21="","x",'Indicator Date'!BS21)</f>
        <v>2016</v>
      </c>
      <c r="BT21" s="142">
        <f>IF('Indicator Date'!BT21="","x",'Indicator Date'!BT21)</f>
        <v>2014</v>
      </c>
      <c r="BU21" s="142">
        <f>IF('Indicator Date'!BU21="","x",'Indicator Date'!BU21)</f>
        <v>2015</v>
      </c>
      <c r="BV21" s="142">
        <f>IF('Indicator Date'!BV21="","x",'Indicator Date'!BV21)</f>
        <v>2015</v>
      </c>
      <c r="BW21" s="142">
        <f>IF('Indicator Date'!BW21="","x",'Indicator Date'!BW21)</f>
        <v>2016</v>
      </c>
      <c r="BX21" s="142">
        <f>IF('Indicator Date'!BX21="","x",'Indicator Date'!BX21)</f>
        <v>2016</v>
      </c>
      <c r="BY21" s="142">
        <f>IF('Indicator Date'!BY21="","x",'Indicator Date'!BY21)</f>
        <v>2016</v>
      </c>
      <c r="BZ21" s="142">
        <f>IF('Indicator Date'!BZ21="","x",'Indicator Date'!BZ21)</f>
        <v>2015</v>
      </c>
      <c r="CA21" s="142">
        <f>IF('Indicator Date'!CA21="","x",'Indicator Date'!CA21)</f>
        <v>2016</v>
      </c>
      <c r="CB21" s="142">
        <f>IF('Indicator Date'!CB21="","x",'Indicator Date'!CB21)</f>
        <v>2016</v>
      </c>
      <c r="CC21" s="142">
        <f>IF('Indicator Date'!CC21="","x",'Indicator Date'!CC21)</f>
        <v>2017</v>
      </c>
      <c r="CD21" s="142">
        <f>IF('Indicator Date'!CD21="","x",'Indicator Date'!CD21)</f>
        <v>2017</v>
      </c>
      <c r="CE21" s="142">
        <f>IF('Indicator Date'!CE21="","x",'Indicator Date'!CE21)</f>
        <v>2017</v>
      </c>
      <c r="CF21" s="142">
        <f>IF('Indicator Date'!CF21="","x",'Indicator Date'!CF21)</f>
        <v>2015</v>
      </c>
      <c r="CG21" s="142">
        <f>IF('Indicator Date'!CG21="","x",'Indicator Date'!CG21)</f>
        <v>2014</v>
      </c>
      <c r="CH21" s="97"/>
    </row>
    <row r="22" spans="1:86" x14ac:dyDescent="0.25">
      <c r="A22" s="3" t="str">
        <f>VLOOKUP(C22,Regions!B$3:H$35,7,FALSE)</f>
        <v>Central America</v>
      </c>
      <c r="B22" s="116" t="s">
        <v>42</v>
      </c>
      <c r="C22" s="100" t="s">
        <v>41</v>
      </c>
      <c r="D22" s="142">
        <f>IF('Indicator Date'!D22="","x",'Indicator Date'!D22)</f>
        <v>2015</v>
      </c>
      <c r="E22" s="142">
        <f>IF('Indicator Date'!E22="","x",'Indicator Date'!E22)</f>
        <v>2015</v>
      </c>
      <c r="F22" s="142">
        <f>IF('Indicator Date'!F22="","x",'Indicator Date'!F22)</f>
        <v>2015</v>
      </c>
      <c r="G22" s="142">
        <f>IF('Indicator Date'!G22="","x",'Indicator Date'!G22)</f>
        <v>2015</v>
      </c>
      <c r="H22" s="142">
        <f>IF('Indicator Date'!H22="","x",'Indicator Date'!H22)</f>
        <v>2015</v>
      </c>
      <c r="I22" s="142">
        <f>IF('Indicator Date'!I22="","x",'Indicator Date'!I22)</f>
        <v>2015</v>
      </c>
      <c r="J22" s="142">
        <f>IF('Indicator Date'!J22="","x",'Indicator Date'!J22)</f>
        <v>2015</v>
      </c>
      <c r="K22" s="142">
        <f>IF('Indicator Date'!K22="","x",'Indicator Date'!K22)</f>
        <v>2016</v>
      </c>
      <c r="L22" s="142">
        <f>IF('Indicator Date'!L22="","x",'Indicator Date'!L22)</f>
        <v>2016</v>
      </c>
      <c r="M22" s="142">
        <f>IF('Indicator Date'!M22="","x",'Indicator Date'!M22)</f>
        <v>2015</v>
      </c>
      <c r="N22" s="142">
        <f>IF('Indicator Date'!N22="","x",'Indicator Date'!N22)</f>
        <v>2011</v>
      </c>
      <c r="O22" s="142">
        <f>IF('Indicator Date'!O22="","x",'Indicator Date'!O22)</f>
        <v>2011</v>
      </c>
      <c r="P22" s="142">
        <f>IF('Indicator Date'!P22="","x",'Indicator Date'!P22)</f>
        <v>2015</v>
      </c>
      <c r="Q22" s="142">
        <f>IF('Indicator Date'!Q22="","x",'Indicator Date'!Q22)</f>
        <v>2018</v>
      </c>
      <c r="R22" s="142">
        <f>IF('Indicator Date'!R22="","x",'Indicator Date'!R22)</f>
        <v>2018</v>
      </c>
      <c r="S22" s="142">
        <f>IF('Indicator Date'!S22="","x",'Indicator Date'!S22)</f>
        <v>2017</v>
      </c>
      <c r="T22" s="142">
        <f>IF('Indicator Date'!T22="","x",'Indicator Date'!T22)</f>
        <v>2017</v>
      </c>
      <c r="U22" s="142">
        <f>IF('Indicator Date'!U22="","x",'Indicator Date'!U22)</f>
        <v>2015</v>
      </c>
      <c r="V22" s="142">
        <f>IF('Indicator Date'!V22="","x",'Indicator Date'!V22)</f>
        <v>2015</v>
      </c>
      <c r="W22" s="142">
        <f>IF('Indicator Date'!W22="","x",'Indicator Date'!W22)</f>
        <v>2017</v>
      </c>
      <c r="X22" s="142">
        <f>IF('Indicator Date'!X22="","x",'Indicator Date'!X22)</f>
        <v>2017</v>
      </c>
      <c r="Y22" s="142">
        <f>IF('Indicator Date'!Y22="","x",'Indicator Date'!Y22)</f>
        <v>2016</v>
      </c>
      <c r="Z22" s="142">
        <f>IF('Indicator Date'!Z22="","x",'Indicator Date'!Z22)</f>
        <v>2016</v>
      </c>
      <c r="AA22" s="142">
        <f>IF('Indicator Date'!AA22="","x",'Indicator Date'!AA22)</f>
        <v>2016</v>
      </c>
      <c r="AB22" s="142">
        <f>IF('Indicator Date'!AB22="","x",'Indicator Date'!AB22)</f>
        <v>2017</v>
      </c>
      <c r="AC22" s="142">
        <f>IF('Indicator Date'!AC22="","x",'Indicator Date'!AC22)</f>
        <v>2017</v>
      </c>
      <c r="AD22" s="142">
        <f>IF('Indicator Date'!AD22="","x",'Indicator Date'!AD22)</f>
        <v>2017</v>
      </c>
      <c r="AE22" s="142">
        <f>IF('Indicator Date'!AE22="","x",'Indicator Date'!AE22)</f>
        <v>2015</v>
      </c>
      <c r="AF22" s="142">
        <f>IF('Indicator Date'!AF22="","x",'Indicator Date'!AF22)</f>
        <v>2015</v>
      </c>
      <c r="AG22" s="142">
        <f>IF('Indicator Date'!AG22="","x",'Indicator Date'!AG22)</f>
        <v>2016</v>
      </c>
      <c r="AH22" s="142">
        <f>IF('Indicator Date'!AH22="","x",'Indicator Date'!AH22)</f>
        <v>2012</v>
      </c>
      <c r="AI22" s="142">
        <f>IF('Indicator Date'!AI22="","x",'Indicator Date'!AI22)</f>
        <v>2011</v>
      </c>
      <c r="AJ22" s="142">
        <f>IF('Indicator Date'!AJ22="","x",'Indicator Date'!AJ22)</f>
        <v>2016</v>
      </c>
      <c r="AK22" s="142">
        <f>IF('Indicator Date'!AK22="","x",'Indicator Date'!AK22)</f>
        <v>2017</v>
      </c>
      <c r="AL22" s="142">
        <f>IF('Indicator Date'!AL22="","x",'Indicator Date'!AL22)</f>
        <v>2016</v>
      </c>
      <c r="AM22" s="142">
        <f>IF('Indicator Date'!AM22="","x",'Indicator Date'!AM22)</f>
        <v>2016</v>
      </c>
      <c r="AN22" s="142">
        <f>IF('Indicator Date'!AN22="","x",'Indicator Date'!AN22)</f>
        <v>2017</v>
      </c>
      <c r="AO22" s="142">
        <f>IF('Indicator Date'!AO22="","x",'Indicator Date'!AO22)</f>
        <v>2015</v>
      </c>
      <c r="AP22" s="142">
        <f>IF('Indicator Date'!AP22="","x",'Indicator Date'!AP22)</f>
        <v>2015</v>
      </c>
      <c r="AQ22" s="142">
        <f>IF('Indicator Date'!AQ22="","x",'Indicator Date'!AQ22)</f>
        <v>2015</v>
      </c>
      <c r="AR22" s="142">
        <f>IF('Indicator Date'!AR22="","x",'Indicator Date'!AR22)</f>
        <v>2015</v>
      </c>
      <c r="AS22" s="142">
        <f>IF('Indicator Date'!AS22="","x",'Indicator Date'!AS22)</f>
        <v>2015</v>
      </c>
      <c r="AT22" s="142">
        <f>IF('Indicator Date'!AT22="","x",'Indicator Date'!AT22)</f>
        <v>2016</v>
      </c>
      <c r="AU22" s="142">
        <f>IF('Indicator Date'!AU22="","x",'Indicator Date'!AU22)</f>
        <v>2014</v>
      </c>
      <c r="AV22" s="142">
        <f>IF('Indicator Date'!AV22="","x",'Indicator Date'!AV22)</f>
        <v>2016</v>
      </c>
      <c r="AW22" s="142">
        <f>IF('Indicator Date'!AW22="","x",'Indicator Date'!AW22)</f>
        <v>2017</v>
      </c>
      <c r="AX22" s="142">
        <f>IF('Indicator Date'!AX22="","x",'Indicator Date'!AX22)</f>
        <v>2018</v>
      </c>
      <c r="AY22" s="142" t="str">
        <f>IF('Indicator Date'!AY22="","x",RIGHT('Indicator Date'!AY22,4))</f>
        <v>2017</v>
      </c>
      <c r="AZ22" s="142" t="str">
        <f>IF('Indicator Date'!AZ22="","x",RIGHT('Indicator Date'!AZ22,4))</f>
        <v>2017</v>
      </c>
      <c r="BA22" s="142">
        <f>IF('Indicator Date'!BA22="","x",'Indicator Date'!BA22)</f>
        <v>2017</v>
      </c>
      <c r="BB22" s="142">
        <f>IF('Indicator Date'!BB22="","x",'Indicator Date'!BB22)</f>
        <v>2016</v>
      </c>
      <c r="BC22" s="142">
        <f>IF('Indicator Date'!BC22="","x",'Indicator Date'!BC22)</f>
        <v>2017</v>
      </c>
      <c r="BD22" s="142">
        <f>IF('Indicator Date'!BD22="","x",'Indicator Date'!BD22)</f>
        <v>2014</v>
      </c>
      <c r="BE22" s="142">
        <f>IF('Indicator Date'!BE22="","x",'Indicator Date'!BE22)</f>
        <v>2014</v>
      </c>
      <c r="BF22" s="142">
        <f>IF('Indicator Date'!BF22="","x",'Indicator Date'!BF22)</f>
        <v>2016</v>
      </c>
      <c r="BG22" s="142">
        <f>IF('Indicator Date'!BG22="","x",'Indicator Date'!BG22)</f>
        <v>2014</v>
      </c>
      <c r="BH22" s="142">
        <f>IF('Indicator Date'!BH22="","x",'Indicator Date'!BH22)</f>
        <v>2014</v>
      </c>
      <c r="BI22" s="142">
        <f>IF('Indicator Date'!BI22="","x",'Indicator Date'!BI22)</f>
        <v>2015</v>
      </c>
      <c r="BJ22" s="142">
        <f>IF('Indicator Date'!BJ22="","x",'Indicator Date'!BJ22)</f>
        <v>2013</v>
      </c>
      <c r="BK22" s="142">
        <f>IF('Indicator Date'!BK22="","x",'Indicator Date'!BK22)</f>
        <v>2016</v>
      </c>
      <c r="BL22" s="142">
        <f>IF('Indicator Date'!BL22="","x",'Indicator Date'!BL22)</f>
        <v>2017</v>
      </c>
      <c r="BM22" s="142">
        <f>IF('Indicator Date'!BM22="","x",'Indicator Date'!BM22)</f>
        <v>2012</v>
      </c>
      <c r="BN22" s="142">
        <f>IF('Indicator Date'!BN22="","x",'Indicator Date'!BN22)</f>
        <v>2015</v>
      </c>
      <c r="BO22" s="142">
        <f>IF('Indicator Date'!BO22="","x",'Indicator Date'!BO22)</f>
        <v>2014</v>
      </c>
      <c r="BP22" s="142">
        <f>IF('Indicator Date'!BP22="","x",'Indicator Date'!BP22)</f>
        <v>2018</v>
      </c>
      <c r="BQ22" s="142">
        <f>IF('Indicator Date'!BQ22="","x",'Indicator Date'!BQ22)</f>
        <v>2016</v>
      </c>
      <c r="BR22" s="142">
        <f>IF('Indicator Date'!BR22="","x",'Indicator Date'!BR22)</f>
        <v>2015</v>
      </c>
      <c r="BS22" s="142">
        <f>IF('Indicator Date'!BS22="","x",'Indicator Date'!BS22)</f>
        <v>2016</v>
      </c>
      <c r="BT22" s="142">
        <f>IF('Indicator Date'!BT22="","x",'Indicator Date'!BT22)</f>
        <v>2014</v>
      </c>
      <c r="BU22" s="142">
        <f>IF('Indicator Date'!BU22="","x",'Indicator Date'!BU22)</f>
        <v>2015</v>
      </c>
      <c r="BV22" s="142">
        <f>IF('Indicator Date'!BV22="","x",'Indicator Date'!BV22)</f>
        <v>2015</v>
      </c>
      <c r="BW22" s="142">
        <f>IF('Indicator Date'!BW22="","x",'Indicator Date'!BW22)</f>
        <v>2016</v>
      </c>
      <c r="BX22" s="142">
        <f>IF('Indicator Date'!BX22="","x",'Indicator Date'!BX22)</f>
        <v>2016</v>
      </c>
      <c r="BY22" s="142">
        <f>IF('Indicator Date'!BY22="","x",'Indicator Date'!BY22)</f>
        <v>2015</v>
      </c>
      <c r="BZ22" s="142">
        <f>IF('Indicator Date'!BZ22="","x",'Indicator Date'!BZ22)</f>
        <v>2015</v>
      </c>
      <c r="CA22" s="142">
        <f>IF('Indicator Date'!CA22="","x",'Indicator Date'!CA22)</f>
        <v>2016</v>
      </c>
      <c r="CB22" s="142">
        <f>IF('Indicator Date'!CB22="","x",'Indicator Date'!CB22)</f>
        <v>2016</v>
      </c>
      <c r="CC22" s="142">
        <f>IF('Indicator Date'!CC22="","x",'Indicator Date'!CC22)</f>
        <v>2016</v>
      </c>
      <c r="CD22" s="142">
        <f>IF('Indicator Date'!CD22="","x",'Indicator Date'!CD22)</f>
        <v>2017</v>
      </c>
      <c r="CE22" s="142">
        <f>IF('Indicator Date'!CE22="","x",'Indicator Date'!CE22)</f>
        <v>2017</v>
      </c>
      <c r="CF22" s="142">
        <f>IF('Indicator Date'!CF22="","x",'Indicator Date'!CF22)</f>
        <v>2015</v>
      </c>
      <c r="CG22" s="142">
        <f>IF('Indicator Date'!CG22="","x",'Indicator Date'!CG22)</f>
        <v>2014</v>
      </c>
      <c r="CH22" s="97"/>
    </row>
    <row r="23" spans="1:86" x14ac:dyDescent="0.25">
      <c r="A23" s="3" t="str">
        <f>VLOOKUP(C23,Regions!B$3:H$35,7,FALSE)</f>
        <v>Central America</v>
      </c>
      <c r="B23" s="116" t="s">
        <v>44</v>
      </c>
      <c r="C23" s="100" t="s">
        <v>43</v>
      </c>
      <c r="D23" s="142">
        <f>IF('Indicator Date'!D23="","x",'Indicator Date'!D23)</f>
        <v>2015</v>
      </c>
      <c r="E23" s="142">
        <f>IF('Indicator Date'!E23="","x",'Indicator Date'!E23)</f>
        <v>2015</v>
      </c>
      <c r="F23" s="142">
        <f>IF('Indicator Date'!F23="","x",'Indicator Date'!F23)</f>
        <v>2015</v>
      </c>
      <c r="G23" s="142">
        <f>IF('Indicator Date'!G23="","x",'Indicator Date'!G23)</f>
        <v>2015</v>
      </c>
      <c r="H23" s="142">
        <f>IF('Indicator Date'!H23="","x",'Indicator Date'!H23)</f>
        <v>2015</v>
      </c>
      <c r="I23" s="142">
        <f>IF('Indicator Date'!I23="","x",'Indicator Date'!I23)</f>
        <v>2015</v>
      </c>
      <c r="J23" s="142">
        <f>IF('Indicator Date'!J23="","x",'Indicator Date'!J23)</f>
        <v>2015</v>
      </c>
      <c r="K23" s="142">
        <f>IF('Indicator Date'!K23="","x",'Indicator Date'!K23)</f>
        <v>2016</v>
      </c>
      <c r="L23" s="142">
        <f>IF('Indicator Date'!L23="","x",'Indicator Date'!L23)</f>
        <v>2016</v>
      </c>
      <c r="M23" s="142">
        <f>IF('Indicator Date'!M23="","x",'Indicator Date'!M23)</f>
        <v>2015</v>
      </c>
      <c r="N23" s="142">
        <f>IF('Indicator Date'!N23="","x",'Indicator Date'!N23)</f>
        <v>2011</v>
      </c>
      <c r="O23" s="142">
        <f>IF('Indicator Date'!O23="","x",'Indicator Date'!O23)</f>
        <v>2011</v>
      </c>
      <c r="P23" s="142">
        <f>IF('Indicator Date'!P23="","x",'Indicator Date'!P23)</f>
        <v>2011</v>
      </c>
      <c r="Q23" s="142">
        <f>IF('Indicator Date'!Q23="","x",'Indicator Date'!Q23)</f>
        <v>2018</v>
      </c>
      <c r="R23" s="142">
        <f>IF('Indicator Date'!R23="","x",'Indicator Date'!R23)</f>
        <v>2018</v>
      </c>
      <c r="S23" s="142">
        <f>IF('Indicator Date'!S23="","x",'Indicator Date'!S23)</f>
        <v>2017</v>
      </c>
      <c r="T23" s="142">
        <f>IF('Indicator Date'!T23="","x",'Indicator Date'!T23)</f>
        <v>2017</v>
      </c>
      <c r="U23" s="142">
        <f>IF('Indicator Date'!U23="","x",'Indicator Date'!U23)</f>
        <v>2012</v>
      </c>
      <c r="V23" s="142">
        <f>IF('Indicator Date'!V23="","x",'Indicator Date'!V23)</f>
        <v>2012</v>
      </c>
      <c r="W23" s="142">
        <f>IF('Indicator Date'!W23="","x",'Indicator Date'!W23)</f>
        <v>2017</v>
      </c>
      <c r="X23" s="142">
        <f>IF('Indicator Date'!X23="","x",'Indicator Date'!X23)</f>
        <v>2017</v>
      </c>
      <c r="Y23" s="142">
        <f>IF('Indicator Date'!Y23="","x",'Indicator Date'!Y23)</f>
        <v>2011</v>
      </c>
      <c r="Z23" s="142">
        <f>IF('Indicator Date'!Z23="","x",'Indicator Date'!Z23)</f>
        <v>2011</v>
      </c>
      <c r="AA23" s="142">
        <f>IF('Indicator Date'!AA23="","x",'Indicator Date'!AA23)</f>
        <v>2016</v>
      </c>
      <c r="AB23" s="142">
        <f>IF('Indicator Date'!AB23="","x",'Indicator Date'!AB23)</f>
        <v>2017</v>
      </c>
      <c r="AC23" s="142">
        <f>IF('Indicator Date'!AC23="","x",'Indicator Date'!AC23)</f>
        <v>2017</v>
      </c>
      <c r="AD23" s="142">
        <f>IF('Indicator Date'!AD23="","x",'Indicator Date'!AD23)</f>
        <v>2017</v>
      </c>
      <c r="AE23" s="142">
        <f>IF('Indicator Date'!AE23="","x",'Indicator Date'!AE23)</f>
        <v>2015</v>
      </c>
      <c r="AF23" s="142">
        <f>IF('Indicator Date'!AF23="","x",'Indicator Date'!AF23)</f>
        <v>2012</v>
      </c>
      <c r="AG23" s="142">
        <f>IF('Indicator Date'!AG23="","x",'Indicator Date'!AG23)</f>
        <v>2016</v>
      </c>
      <c r="AH23" s="142">
        <f>IF('Indicator Date'!AH23="","x",'Indicator Date'!AH23)</f>
        <v>2011</v>
      </c>
      <c r="AI23" s="142">
        <f>IF('Indicator Date'!AI23="","x",'Indicator Date'!AI23)</f>
        <v>2014</v>
      </c>
      <c r="AJ23" s="142">
        <f>IF('Indicator Date'!AJ23="","x",'Indicator Date'!AJ23)</f>
        <v>2016</v>
      </c>
      <c r="AK23" s="142">
        <f>IF('Indicator Date'!AK23="","x",'Indicator Date'!AK23)</f>
        <v>2017</v>
      </c>
      <c r="AL23" s="142">
        <f>IF('Indicator Date'!AL23="","x",'Indicator Date'!AL23)</f>
        <v>2016</v>
      </c>
      <c r="AM23" s="142">
        <f>IF('Indicator Date'!AM23="","x",'Indicator Date'!AM23)</f>
        <v>2016</v>
      </c>
      <c r="AN23" s="142">
        <f>IF('Indicator Date'!AN23="","x",'Indicator Date'!AN23)</f>
        <v>2017</v>
      </c>
      <c r="AO23" s="142">
        <f>IF('Indicator Date'!AO23="","x",'Indicator Date'!AO23)</f>
        <v>2015</v>
      </c>
      <c r="AP23" s="142">
        <f>IF('Indicator Date'!AP23="","x",'Indicator Date'!AP23)</f>
        <v>2015</v>
      </c>
      <c r="AQ23" s="142">
        <f>IF('Indicator Date'!AQ23="","x",'Indicator Date'!AQ23)</f>
        <v>2015</v>
      </c>
      <c r="AR23" s="142">
        <f>IF('Indicator Date'!AR23="","x",'Indicator Date'!AR23)</f>
        <v>2015</v>
      </c>
      <c r="AS23" s="142">
        <f>IF('Indicator Date'!AS23="","x",'Indicator Date'!AS23)</f>
        <v>2015</v>
      </c>
      <c r="AT23" s="142">
        <f>IF('Indicator Date'!AT23="","x",'Indicator Date'!AT23)</f>
        <v>2014</v>
      </c>
      <c r="AU23" s="142">
        <f>IF('Indicator Date'!AU23="","x",'Indicator Date'!AU23)</f>
        <v>2014</v>
      </c>
      <c r="AV23" s="142">
        <f>IF('Indicator Date'!AV23="","x",'Indicator Date'!AV23)</f>
        <v>2016</v>
      </c>
      <c r="AW23" s="142">
        <f>IF('Indicator Date'!AW23="","x",'Indicator Date'!AW23)</f>
        <v>2017</v>
      </c>
      <c r="AX23" s="142">
        <f>IF('Indicator Date'!AX23="","x",'Indicator Date'!AX23)</f>
        <v>2018</v>
      </c>
      <c r="AY23" s="142" t="str">
        <f>IF('Indicator Date'!AY23="","x",RIGHT('Indicator Date'!AY23,4))</f>
        <v>x</v>
      </c>
      <c r="AZ23" s="142" t="str">
        <f>IF('Indicator Date'!AZ23="","x",RIGHT('Indicator Date'!AZ23,4))</f>
        <v>2017</v>
      </c>
      <c r="BA23" s="142">
        <f>IF('Indicator Date'!BA23="","x",'Indicator Date'!BA23)</f>
        <v>2017</v>
      </c>
      <c r="BB23" s="142">
        <f>IF('Indicator Date'!BB23="","x",'Indicator Date'!BB23)</f>
        <v>2016</v>
      </c>
      <c r="BC23" s="142">
        <f>IF('Indicator Date'!BC23="","x",'Indicator Date'!BC23)</f>
        <v>2017</v>
      </c>
      <c r="BD23" s="142">
        <f>IF('Indicator Date'!BD23="","x",'Indicator Date'!BD23)</f>
        <v>2014</v>
      </c>
      <c r="BE23" s="142">
        <f>IF('Indicator Date'!BE23="","x",'Indicator Date'!BE23)</f>
        <v>2014</v>
      </c>
      <c r="BF23" s="142">
        <f>IF('Indicator Date'!BF23="","x",'Indicator Date'!BF23)</f>
        <v>2016</v>
      </c>
      <c r="BG23" s="142">
        <f>IF('Indicator Date'!BG23="","x",'Indicator Date'!BG23)</f>
        <v>2014</v>
      </c>
      <c r="BH23" s="142">
        <f>IF('Indicator Date'!BH23="","x",'Indicator Date'!BH23)</f>
        <v>2014</v>
      </c>
      <c r="BI23" s="142">
        <f>IF('Indicator Date'!BI23="","x",'Indicator Date'!BI23)</f>
        <v>2009</v>
      </c>
      <c r="BJ23" s="142">
        <f>IF('Indicator Date'!BJ23="","x",'Indicator Date'!BJ23)</f>
        <v>2013</v>
      </c>
      <c r="BK23" s="142">
        <f>IF('Indicator Date'!BK23="","x",'Indicator Date'!BK23)</f>
        <v>2016</v>
      </c>
      <c r="BL23" s="142">
        <f>IF('Indicator Date'!BL23="","x",'Indicator Date'!BL23)</f>
        <v>2017</v>
      </c>
      <c r="BM23" s="142">
        <f>IF('Indicator Date'!BM23="","x",'Indicator Date'!BM23)</f>
        <v>2014</v>
      </c>
      <c r="BN23" s="142">
        <f>IF('Indicator Date'!BN23="","x",'Indicator Date'!BN23)</f>
        <v>2015</v>
      </c>
      <c r="BO23" s="142">
        <f>IF('Indicator Date'!BO23="","x",'Indicator Date'!BO23)</f>
        <v>2014</v>
      </c>
      <c r="BP23" s="142">
        <f>IF('Indicator Date'!BP23="","x",'Indicator Date'!BP23)</f>
        <v>2018</v>
      </c>
      <c r="BQ23" s="142">
        <f>IF('Indicator Date'!BQ23="","x",'Indicator Date'!BQ23)</f>
        <v>2016</v>
      </c>
      <c r="BR23" s="142">
        <f>IF('Indicator Date'!BR23="","x",'Indicator Date'!BR23)</f>
        <v>2015</v>
      </c>
      <c r="BS23" s="142">
        <f>IF('Indicator Date'!BS23="","x",'Indicator Date'!BS23)</f>
        <v>2016</v>
      </c>
      <c r="BT23" s="142">
        <f>IF('Indicator Date'!BT23="","x",'Indicator Date'!BT23)</f>
        <v>2014</v>
      </c>
      <c r="BU23" s="142">
        <f>IF('Indicator Date'!BU23="","x",'Indicator Date'!BU23)</f>
        <v>2015</v>
      </c>
      <c r="BV23" s="142">
        <f>IF('Indicator Date'!BV23="","x",'Indicator Date'!BV23)</f>
        <v>2015</v>
      </c>
      <c r="BW23" s="142">
        <f>IF('Indicator Date'!BW23="","x",'Indicator Date'!BW23)</f>
        <v>2016</v>
      </c>
      <c r="BX23" s="142">
        <f>IF('Indicator Date'!BX23="","x",'Indicator Date'!BX23)</f>
        <v>2016</v>
      </c>
      <c r="BY23" s="142" t="str">
        <f>IF('Indicator Date'!BY23="","x",'Indicator Date'!BY23)</f>
        <v>x</v>
      </c>
      <c r="BZ23" s="142" t="str">
        <f>IF('Indicator Date'!BZ23="","x",'Indicator Date'!BZ23)</f>
        <v>x</v>
      </c>
      <c r="CA23" s="142" t="str">
        <f>IF('Indicator Date'!CA23="","x",'Indicator Date'!CA23)</f>
        <v>x</v>
      </c>
      <c r="CB23" s="142">
        <f>IF('Indicator Date'!CB23="","x",'Indicator Date'!CB23)</f>
        <v>2016</v>
      </c>
      <c r="CC23" s="142" t="str">
        <f>IF('Indicator Date'!CC23="","x",'Indicator Date'!CC23)</f>
        <v>x</v>
      </c>
      <c r="CD23" s="142">
        <f>IF('Indicator Date'!CD23="","x",'Indicator Date'!CD23)</f>
        <v>2017</v>
      </c>
      <c r="CE23" s="142">
        <f>IF('Indicator Date'!CE23="","x",'Indicator Date'!CE23)</f>
        <v>2017</v>
      </c>
      <c r="CF23" s="142">
        <f>IF('Indicator Date'!CF23="","x",'Indicator Date'!CF23)</f>
        <v>2015</v>
      </c>
      <c r="CG23" s="142">
        <f>IF('Indicator Date'!CG23="","x",'Indicator Date'!CG23)</f>
        <v>2014</v>
      </c>
      <c r="CH23" s="97"/>
    </row>
    <row r="24" spans="1:86" x14ac:dyDescent="0.25">
      <c r="A24" s="3" t="str">
        <f>VLOOKUP(C24,Regions!B$3:H$35,7,FALSE)</f>
        <v>Central America</v>
      </c>
      <c r="B24" s="116" t="s">
        <v>46</v>
      </c>
      <c r="C24" s="100" t="s">
        <v>45</v>
      </c>
      <c r="D24" s="142">
        <f>IF('Indicator Date'!D24="","x",'Indicator Date'!D24)</f>
        <v>2015</v>
      </c>
      <c r="E24" s="142">
        <f>IF('Indicator Date'!E24="","x",'Indicator Date'!E24)</f>
        <v>2015</v>
      </c>
      <c r="F24" s="142">
        <f>IF('Indicator Date'!F24="","x",'Indicator Date'!F24)</f>
        <v>2015</v>
      </c>
      <c r="G24" s="142">
        <f>IF('Indicator Date'!G24="","x",'Indicator Date'!G24)</f>
        <v>2015</v>
      </c>
      <c r="H24" s="142">
        <f>IF('Indicator Date'!H24="","x",'Indicator Date'!H24)</f>
        <v>2015</v>
      </c>
      <c r="I24" s="142">
        <f>IF('Indicator Date'!I24="","x",'Indicator Date'!I24)</f>
        <v>2015</v>
      </c>
      <c r="J24" s="142">
        <f>IF('Indicator Date'!J24="","x",'Indicator Date'!J24)</f>
        <v>2015</v>
      </c>
      <c r="K24" s="142">
        <f>IF('Indicator Date'!K24="","x",'Indicator Date'!K24)</f>
        <v>2016</v>
      </c>
      <c r="L24" s="142">
        <f>IF('Indicator Date'!L24="","x",'Indicator Date'!L24)</f>
        <v>2016</v>
      </c>
      <c r="M24" s="142">
        <f>IF('Indicator Date'!M24="","x",'Indicator Date'!M24)</f>
        <v>2015</v>
      </c>
      <c r="N24" s="142">
        <f>IF('Indicator Date'!N24="","x",'Indicator Date'!N24)</f>
        <v>2011</v>
      </c>
      <c r="O24" s="142">
        <f>IF('Indicator Date'!O24="","x",'Indicator Date'!O24)</f>
        <v>2011</v>
      </c>
      <c r="P24" s="142">
        <f>IF('Indicator Date'!P24="","x",'Indicator Date'!P24)</f>
        <v>2010</v>
      </c>
      <c r="Q24" s="142">
        <f>IF('Indicator Date'!Q24="","x",'Indicator Date'!Q24)</f>
        <v>2018</v>
      </c>
      <c r="R24" s="142">
        <f>IF('Indicator Date'!R24="","x",'Indicator Date'!R24)</f>
        <v>2018</v>
      </c>
      <c r="S24" s="142">
        <f>IF('Indicator Date'!S24="","x",'Indicator Date'!S24)</f>
        <v>2017</v>
      </c>
      <c r="T24" s="142">
        <f>IF('Indicator Date'!T24="","x",'Indicator Date'!T24)</f>
        <v>2017</v>
      </c>
      <c r="U24" s="142">
        <f>IF('Indicator Date'!U24="","x",'Indicator Date'!U24)</f>
        <v>2015</v>
      </c>
      <c r="V24" s="142">
        <f>IF('Indicator Date'!V24="","x",'Indicator Date'!V24)</f>
        <v>2015</v>
      </c>
      <c r="W24" s="142">
        <f>IF('Indicator Date'!W24="","x",'Indicator Date'!W24)</f>
        <v>2017</v>
      </c>
      <c r="X24" s="142">
        <f>IF('Indicator Date'!X24="","x",'Indicator Date'!X24)</f>
        <v>2017</v>
      </c>
      <c r="Y24" s="142" t="str">
        <f>IF('Indicator Date'!Y24="","x",'Indicator Date'!Y24)</f>
        <v>x</v>
      </c>
      <c r="Z24" s="142" t="str">
        <f>IF('Indicator Date'!Z24="","x",'Indicator Date'!Z24)</f>
        <v>x</v>
      </c>
      <c r="AA24" s="142">
        <f>IF('Indicator Date'!AA24="","x",'Indicator Date'!AA24)</f>
        <v>2016</v>
      </c>
      <c r="AB24" s="142">
        <f>IF('Indicator Date'!AB24="","x",'Indicator Date'!AB24)</f>
        <v>2017</v>
      </c>
      <c r="AC24" s="142">
        <f>IF('Indicator Date'!AC24="","x",'Indicator Date'!AC24)</f>
        <v>2017</v>
      </c>
      <c r="AD24" s="142">
        <f>IF('Indicator Date'!AD24="","x",'Indicator Date'!AD24)</f>
        <v>2017</v>
      </c>
      <c r="AE24" s="142">
        <f>IF('Indicator Date'!AE24="","x",'Indicator Date'!AE24)</f>
        <v>2015</v>
      </c>
      <c r="AF24" s="142">
        <f>IF('Indicator Date'!AF24="","x",'Indicator Date'!AF24)</f>
        <v>2008</v>
      </c>
      <c r="AG24" s="142">
        <f>IF('Indicator Date'!AG24="","x",'Indicator Date'!AG24)</f>
        <v>2016</v>
      </c>
      <c r="AH24" s="142">
        <f>IF('Indicator Date'!AH24="","x",'Indicator Date'!AH24)</f>
        <v>2011</v>
      </c>
      <c r="AI24" s="142">
        <f>IF('Indicator Date'!AI24="","x",'Indicator Date'!AI24)</f>
        <v>2013</v>
      </c>
      <c r="AJ24" s="142">
        <f>IF('Indicator Date'!AJ24="","x",'Indicator Date'!AJ24)</f>
        <v>2016</v>
      </c>
      <c r="AK24" s="142">
        <f>IF('Indicator Date'!AK24="","x",'Indicator Date'!AK24)</f>
        <v>2017</v>
      </c>
      <c r="AL24" s="142">
        <f>IF('Indicator Date'!AL24="","x",'Indicator Date'!AL24)</f>
        <v>2016</v>
      </c>
      <c r="AM24" s="142">
        <f>IF('Indicator Date'!AM24="","x",'Indicator Date'!AM24)</f>
        <v>2016</v>
      </c>
      <c r="AN24" s="142">
        <f>IF('Indicator Date'!AN24="","x",'Indicator Date'!AN24)</f>
        <v>2017</v>
      </c>
      <c r="AO24" s="142">
        <f>IF('Indicator Date'!AO24="","x",'Indicator Date'!AO24)</f>
        <v>2015</v>
      </c>
      <c r="AP24" s="142">
        <f>IF('Indicator Date'!AP24="","x",'Indicator Date'!AP24)</f>
        <v>2015</v>
      </c>
      <c r="AQ24" s="142">
        <f>IF('Indicator Date'!AQ24="","x",'Indicator Date'!AQ24)</f>
        <v>2015</v>
      </c>
      <c r="AR24" s="142">
        <f>IF('Indicator Date'!AR24="","x",'Indicator Date'!AR24)</f>
        <v>2015</v>
      </c>
      <c r="AS24" s="142">
        <f>IF('Indicator Date'!AS24="","x",'Indicator Date'!AS24)</f>
        <v>2015</v>
      </c>
      <c r="AT24" s="142">
        <f>IF('Indicator Date'!AT24="","x",'Indicator Date'!AT24)</f>
        <v>2016</v>
      </c>
      <c r="AU24" s="142">
        <f>IF('Indicator Date'!AU24="","x",'Indicator Date'!AU24)</f>
        <v>2014</v>
      </c>
      <c r="AV24" s="142">
        <f>IF('Indicator Date'!AV24="","x",'Indicator Date'!AV24)</f>
        <v>2016</v>
      </c>
      <c r="AW24" s="142">
        <f>IF('Indicator Date'!AW24="","x",'Indicator Date'!AW24)</f>
        <v>2017</v>
      </c>
      <c r="AX24" s="142">
        <f>IF('Indicator Date'!AX24="","x",'Indicator Date'!AX24)</f>
        <v>2018</v>
      </c>
      <c r="AY24" s="142" t="str">
        <f>IF('Indicator Date'!AY24="","x",RIGHT('Indicator Date'!AY24,4))</f>
        <v>x</v>
      </c>
      <c r="AZ24" s="142" t="str">
        <f>IF('Indicator Date'!AZ24="","x",RIGHT('Indicator Date'!AZ24,4))</f>
        <v>2017</v>
      </c>
      <c r="BA24" s="142">
        <f>IF('Indicator Date'!BA24="","x",'Indicator Date'!BA24)</f>
        <v>2017</v>
      </c>
      <c r="BB24" s="142">
        <f>IF('Indicator Date'!BB24="","x",'Indicator Date'!BB24)</f>
        <v>2016</v>
      </c>
      <c r="BC24" s="142">
        <f>IF('Indicator Date'!BC24="","x",'Indicator Date'!BC24)</f>
        <v>2017</v>
      </c>
      <c r="BD24" s="142">
        <f>IF('Indicator Date'!BD24="","x",'Indicator Date'!BD24)</f>
        <v>2014</v>
      </c>
      <c r="BE24" s="142">
        <f>IF('Indicator Date'!BE24="","x",'Indicator Date'!BE24)</f>
        <v>2014</v>
      </c>
      <c r="BF24" s="142">
        <f>IF('Indicator Date'!BF24="","x",'Indicator Date'!BF24)</f>
        <v>2016</v>
      </c>
      <c r="BG24" s="142">
        <f>IF('Indicator Date'!BG24="","x",'Indicator Date'!BG24)</f>
        <v>2014</v>
      </c>
      <c r="BH24" s="142">
        <f>IF('Indicator Date'!BH24="","x",'Indicator Date'!BH24)</f>
        <v>2014</v>
      </c>
      <c r="BI24" s="142">
        <f>IF('Indicator Date'!BI24="","x",'Indicator Date'!BI24)</f>
        <v>2011</v>
      </c>
      <c r="BJ24" s="142">
        <f>IF('Indicator Date'!BJ24="","x",'Indicator Date'!BJ24)</f>
        <v>2008</v>
      </c>
      <c r="BK24" s="142">
        <f>IF('Indicator Date'!BK24="","x",'Indicator Date'!BK24)</f>
        <v>2016</v>
      </c>
      <c r="BL24" s="142">
        <f>IF('Indicator Date'!BL24="","x",'Indicator Date'!BL24)</f>
        <v>2017</v>
      </c>
      <c r="BM24" s="142">
        <f>IF('Indicator Date'!BM24="","x",'Indicator Date'!BM24)</f>
        <v>2014</v>
      </c>
      <c r="BN24" s="142">
        <f>IF('Indicator Date'!BN24="","x",'Indicator Date'!BN24)</f>
        <v>2015</v>
      </c>
      <c r="BO24" s="142">
        <f>IF('Indicator Date'!BO24="","x",'Indicator Date'!BO24)</f>
        <v>2014</v>
      </c>
      <c r="BP24" s="142">
        <f>IF('Indicator Date'!BP24="","x",'Indicator Date'!BP24)</f>
        <v>2018</v>
      </c>
      <c r="BQ24" s="142">
        <f>IF('Indicator Date'!BQ24="","x",'Indicator Date'!BQ24)</f>
        <v>2016</v>
      </c>
      <c r="BR24" s="142">
        <f>IF('Indicator Date'!BR24="","x",'Indicator Date'!BR24)</f>
        <v>2015</v>
      </c>
      <c r="BS24" s="142">
        <f>IF('Indicator Date'!BS24="","x",'Indicator Date'!BS24)</f>
        <v>2016</v>
      </c>
      <c r="BT24" s="142">
        <f>IF('Indicator Date'!BT24="","x",'Indicator Date'!BT24)</f>
        <v>2014</v>
      </c>
      <c r="BU24" s="142">
        <f>IF('Indicator Date'!BU24="","x",'Indicator Date'!BU24)</f>
        <v>2015</v>
      </c>
      <c r="BV24" s="142">
        <f>IF('Indicator Date'!BV24="","x",'Indicator Date'!BV24)</f>
        <v>2015</v>
      </c>
      <c r="BW24" s="142">
        <f>IF('Indicator Date'!BW24="","x",'Indicator Date'!BW24)</f>
        <v>2016</v>
      </c>
      <c r="BX24" s="142">
        <f>IF('Indicator Date'!BX24="","x",'Indicator Date'!BX24)</f>
        <v>2016</v>
      </c>
      <c r="BY24" s="142">
        <f>IF('Indicator Date'!BY24="","x",'Indicator Date'!BY24)</f>
        <v>2013</v>
      </c>
      <c r="BZ24" s="142" t="str">
        <f>IF('Indicator Date'!BZ24="","x",'Indicator Date'!BZ24)</f>
        <v>x</v>
      </c>
      <c r="CA24" s="142">
        <f>IF('Indicator Date'!CA24="","x",'Indicator Date'!CA24)</f>
        <v>2010</v>
      </c>
      <c r="CB24" s="142">
        <f>IF('Indicator Date'!CB24="","x",'Indicator Date'!CB24)</f>
        <v>2016</v>
      </c>
      <c r="CC24" s="142">
        <f>IF('Indicator Date'!CC24="","x",'Indicator Date'!CC24)</f>
        <v>2016</v>
      </c>
      <c r="CD24" s="142">
        <f>IF('Indicator Date'!CD24="","x",'Indicator Date'!CD24)</f>
        <v>2017</v>
      </c>
      <c r="CE24" s="142">
        <f>IF('Indicator Date'!CE24="","x",'Indicator Date'!CE24)</f>
        <v>2017</v>
      </c>
      <c r="CF24" s="142">
        <f>IF('Indicator Date'!CF24="","x",'Indicator Date'!CF24)</f>
        <v>2015</v>
      </c>
      <c r="CG24" s="142">
        <f>IF('Indicator Date'!CG24="","x",'Indicator Date'!CG24)</f>
        <v>2014</v>
      </c>
      <c r="CH24" s="97"/>
    </row>
    <row r="25" spans="1:86" x14ac:dyDescent="0.25">
      <c r="A25" s="3" t="str">
        <f>VLOOKUP(C25,Regions!B$3:H$35,7,FALSE)</f>
        <v>South America</v>
      </c>
      <c r="B25" s="116" t="s">
        <v>3</v>
      </c>
      <c r="C25" s="100" t="s">
        <v>2</v>
      </c>
      <c r="D25" s="142">
        <f>IF('Indicator Date'!D25="","x",'Indicator Date'!D25)</f>
        <v>2015</v>
      </c>
      <c r="E25" s="142">
        <f>IF('Indicator Date'!E25="","x",'Indicator Date'!E25)</f>
        <v>2015</v>
      </c>
      <c r="F25" s="142">
        <f>IF('Indicator Date'!F25="","x",'Indicator Date'!F25)</f>
        <v>2015</v>
      </c>
      <c r="G25" s="142">
        <f>IF('Indicator Date'!G25="","x",'Indicator Date'!G25)</f>
        <v>2015</v>
      </c>
      <c r="H25" s="142">
        <f>IF('Indicator Date'!H25="","x",'Indicator Date'!H25)</f>
        <v>2015</v>
      </c>
      <c r="I25" s="142">
        <f>IF('Indicator Date'!I25="","x",'Indicator Date'!I25)</f>
        <v>2015</v>
      </c>
      <c r="J25" s="142">
        <f>IF('Indicator Date'!J25="","x",'Indicator Date'!J25)</f>
        <v>2015</v>
      </c>
      <c r="K25" s="142">
        <f>IF('Indicator Date'!K25="","x",'Indicator Date'!K25)</f>
        <v>2016</v>
      </c>
      <c r="L25" s="142">
        <f>IF('Indicator Date'!L25="","x",'Indicator Date'!L25)</f>
        <v>2016</v>
      </c>
      <c r="M25" s="142">
        <f>IF('Indicator Date'!M25="","x",'Indicator Date'!M25)</f>
        <v>2015</v>
      </c>
      <c r="N25" s="142">
        <f>IF('Indicator Date'!N25="","x",'Indicator Date'!N25)</f>
        <v>2011</v>
      </c>
      <c r="O25" s="142">
        <f>IF('Indicator Date'!O25="","x",'Indicator Date'!O25)</f>
        <v>2011</v>
      </c>
      <c r="P25" s="142">
        <f>IF('Indicator Date'!P25="","x",'Indicator Date'!P25)</f>
        <v>2011</v>
      </c>
      <c r="Q25" s="142">
        <f>IF('Indicator Date'!Q25="","x",'Indicator Date'!Q25)</f>
        <v>2018</v>
      </c>
      <c r="R25" s="142">
        <f>IF('Indicator Date'!R25="","x",'Indicator Date'!R25)</f>
        <v>2018</v>
      </c>
      <c r="S25" s="142">
        <f>IF('Indicator Date'!S25="","x",'Indicator Date'!S25)</f>
        <v>2017</v>
      </c>
      <c r="T25" s="142">
        <f>IF('Indicator Date'!T25="","x",'Indicator Date'!T25)</f>
        <v>2017</v>
      </c>
      <c r="U25" s="142">
        <f>IF('Indicator Date'!U25="","x",'Indicator Date'!U25)</f>
        <v>2015</v>
      </c>
      <c r="V25" s="142">
        <f>IF('Indicator Date'!V25="","x",'Indicator Date'!V25)</f>
        <v>2015</v>
      </c>
      <c r="W25" s="142">
        <f>IF('Indicator Date'!W25="","x",'Indicator Date'!W25)</f>
        <v>2017</v>
      </c>
      <c r="X25" s="142">
        <f>IF('Indicator Date'!X25="","x",'Indicator Date'!X25)</f>
        <v>2017</v>
      </c>
      <c r="Y25" s="142" t="str">
        <f>IF('Indicator Date'!Y25="","x",'Indicator Date'!Y25)</f>
        <v>x</v>
      </c>
      <c r="Z25" s="142" t="str">
        <f>IF('Indicator Date'!Z25="","x",'Indicator Date'!Z25)</f>
        <v>x</v>
      </c>
      <c r="AA25" s="142">
        <f>IF('Indicator Date'!AA25="","x",'Indicator Date'!AA25)</f>
        <v>2017</v>
      </c>
      <c r="AB25" s="142">
        <f>IF('Indicator Date'!AB25="","x",'Indicator Date'!AB25)</f>
        <v>2017</v>
      </c>
      <c r="AC25" s="142">
        <f>IF('Indicator Date'!AC25="","x",'Indicator Date'!AC25)</f>
        <v>2017</v>
      </c>
      <c r="AD25" s="142">
        <f>IF('Indicator Date'!AD25="","x",'Indicator Date'!AD25)</f>
        <v>2017</v>
      </c>
      <c r="AE25" s="142">
        <f>IF('Indicator Date'!AE25="","x",'Indicator Date'!AE25)</f>
        <v>2016</v>
      </c>
      <c r="AF25" s="142">
        <f>IF('Indicator Date'!AF25="","x",'Indicator Date'!AF25)</f>
        <v>2005</v>
      </c>
      <c r="AG25" s="142">
        <f>IF('Indicator Date'!AG25="","x",'Indicator Date'!AG25)</f>
        <v>2016</v>
      </c>
      <c r="AH25" s="142">
        <f>IF('Indicator Date'!AH25="","x",'Indicator Date'!AH25)</f>
        <v>2011</v>
      </c>
      <c r="AI25" s="142">
        <f>IF('Indicator Date'!AI25="","x",'Indicator Date'!AI25)</f>
        <v>2013</v>
      </c>
      <c r="AJ25" s="142">
        <f>IF('Indicator Date'!AJ25="","x",'Indicator Date'!AJ25)</f>
        <v>2016</v>
      </c>
      <c r="AK25" s="142">
        <f>IF('Indicator Date'!AK25="","x",'Indicator Date'!AK25)</f>
        <v>2017</v>
      </c>
      <c r="AL25" s="142">
        <f>IF('Indicator Date'!AL25="","x",'Indicator Date'!AL25)</f>
        <v>2016</v>
      </c>
      <c r="AM25" s="142">
        <f>IF('Indicator Date'!AM25="","x",'Indicator Date'!AM25)</f>
        <v>2016</v>
      </c>
      <c r="AN25" s="142">
        <f>IF('Indicator Date'!AN25="","x",'Indicator Date'!AN25)</f>
        <v>2017</v>
      </c>
      <c r="AO25" s="142">
        <f>IF('Indicator Date'!AO25="","x",'Indicator Date'!AO25)</f>
        <v>2015</v>
      </c>
      <c r="AP25" s="142">
        <f>IF('Indicator Date'!AP25="","x",'Indicator Date'!AP25)</f>
        <v>2015</v>
      </c>
      <c r="AQ25" s="142">
        <f>IF('Indicator Date'!AQ25="","x",'Indicator Date'!AQ25)</f>
        <v>2015</v>
      </c>
      <c r="AR25" s="142">
        <f>IF('Indicator Date'!AR25="","x",'Indicator Date'!AR25)</f>
        <v>2015</v>
      </c>
      <c r="AS25" s="142">
        <f>IF('Indicator Date'!AS25="","x",'Indicator Date'!AS25)</f>
        <v>2015</v>
      </c>
      <c r="AT25" s="142">
        <f>IF('Indicator Date'!AT25="","x",'Indicator Date'!AT25)</f>
        <v>2016</v>
      </c>
      <c r="AU25" s="142">
        <f>IF('Indicator Date'!AU25="","x",'Indicator Date'!AU25)</f>
        <v>2014</v>
      </c>
      <c r="AV25" s="142">
        <f>IF('Indicator Date'!AV25="","x",'Indicator Date'!AV25)</f>
        <v>2016</v>
      </c>
      <c r="AW25" s="142">
        <f>IF('Indicator Date'!AW25="","x",'Indicator Date'!AW25)</f>
        <v>2017</v>
      </c>
      <c r="AX25" s="142">
        <f>IF('Indicator Date'!AX25="","x",'Indicator Date'!AX25)</f>
        <v>2018</v>
      </c>
      <c r="AY25" s="142" t="str">
        <f>IF('Indicator Date'!AY25="","x",RIGHT('Indicator Date'!AY25,4))</f>
        <v>x</v>
      </c>
      <c r="AZ25" s="142" t="str">
        <f>IF('Indicator Date'!AZ25="","x",RIGHT('Indicator Date'!AZ25,4))</f>
        <v>2017</v>
      </c>
      <c r="BA25" s="142">
        <f>IF('Indicator Date'!BA25="","x",'Indicator Date'!BA25)</f>
        <v>2017</v>
      </c>
      <c r="BB25" s="142">
        <f>IF('Indicator Date'!BB25="","x",'Indicator Date'!BB25)</f>
        <v>2016</v>
      </c>
      <c r="BC25" s="142">
        <f>IF('Indicator Date'!BC25="","x",'Indicator Date'!BC25)</f>
        <v>2017</v>
      </c>
      <c r="BD25" s="142">
        <f>IF('Indicator Date'!BD25="","x",'Indicator Date'!BD25)</f>
        <v>2014</v>
      </c>
      <c r="BE25" s="142">
        <f>IF('Indicator Date'!BE25="","x",'Indicator Date'!BE25)</f>
        <v>2014</v>
      </c>
      <c r="BF25" s="142">
        <f>IF('Indicator Date'!BF25="","x",'Indicator Date'!BF25)</f>
        <v>2016</v>
      </c>
      <c r="BG25" s="142" t="str">
        <f>IF('Indicator Date'!BG25="","x",'Indicator Date'!BG25)</f>
        <v>x</v>
      </c>
      <c r="BH25" s="142" t="str">
        <f>IF('Indicator Date'!BH25="","x",'Indicator Date'!BH25)</f>
        <v>x</v>
      </c>
      <c r="BI25" s="142">
        <f>IF('Indicator Date'!BI25="","x",'Indicator Date'!BI25)</f>
        <v>2015</v>
      </c>
      <c r="BJ25" s="142">
        <f>IF('Indicator Date'!BJ25="","x",'Indicator Date'!BJ25)</f>
        <v>2013</v>
      </c>
      <c r="BK25" s="142">
        <f>IF('Indicator Date'!BK25="","x",'Indicator Date'!BK25)</f>
        <v>2016</v>
      </c>
      <c r="BL25" s="142">
        <f>IF('Indicator Date'!BL25="","x",'Indicator Date'!BL25)</f>
        <v>2017</v>
      </c>
      <c r="BM25" s="142">
        <f>IF('Indicator Date'!BM25="","x",'Indicator Date'!BM25)</f>
        <v>2013</v>
      </c>
      <c r="BN25" s="142">
        <f>IF('Indicator Date'!BN25="","x",'Indicator Date'!BN25)</f>
        <v>2015</v>
      </c>
      <c r="BO25" s="142">
        <f>IF('Indicator Date'!BO25="","x",'Indicator Date'!BO25)</f>
        <v>2014</v>
      </c>
      <c r="BP25" s="142">
        <f>IF('Indicator Date'!BP25="","x",'Indicator Date'!BP25)</f>
        <v>2018</v>
      </c>
      <c r="BQ25" s="142">
        <f>IF('Indicator Date'!BQ25="","x",'Indicator Date'!BQ25)</f>
        <v>2016</v>
      </c>
      <c r="BR25" s="142">
        <f>IF('Indicator Date'!BR25="","x",'Indicator Date'!BR25)</f>
        <v>2015</v>
      </c>
      <c r="BS25" s="142">
        <f>IF('Indicator Date'!BS25="","x",'Indicator Date'!BS25)</f>
        <v>2016</v>
      </c>
      <c r="BT25" s="142">
        <f>IF('Indicator Date'!BT25="","x",'Indicator Date'!BT25)</f>
        <v>2014</v>
      </c>
      <c r="BU25" s="142">
        <f>IF('Indicator Date'!BU25="","x",'Indicator Date'!BU25)</f>
        <v>2015</v>
      </c>
      <c r="BV25" s="142">
        <f>IF('Indicator Date'!BV25="","x",'Indicator Date'!BV25)</f>
        <v>2015</v>
      </c>
      <c r="BW25" s="142">
        <f>IF('Indicator Date'!BW25="","x",'Indicator Date'!BW25)</f>
        <v>2016</v>
      </c>
      <c r="BX25" s="142">
        <f>IF('Indicator Date'!BX25="","x",'Indicator Date'!BX25)</f>
        <v>2016</v>
      </c>
      <c r="BY25" s="142">
        <f>IF('Indicator Date'!BY25="","x",'Indicator Date'!BY25)</f>
        <v>2015</v>
      </c>
      <c r="BZ25" s="142">
        <f>IF('Indicator Date'!BZ25="","x",'Indicator Date'!BZ25)</f>
        <v>2015</v>
      </c>
      <c r="CA25" s="142">
        <f>IF('Indicator Date'!CA25="","x",'Indicator Date'!CA25)</f>
        <v>2016</v>
      </c>
      <c r="CB25" s="142">
        <f>IF('Indicator Date'!CB25="","x",'Indicator Date'!CB25)</f>
        <v>2016</v>
      </c>
      <c r="CC25" s="142" t="str">
        <f>IF('Indicator Date'!CC25="","x",'Indicator Date'!CC25)</f>
        <v>x</v>
      </c>
      <c r="CD25" s="142">
        <f>IF('Indicator Date'!CD25="","x",'Indicator Date'!CD25)</f>
        <v>2017</v>
      </c>
      <c r="CE25" s="142">
        <f>IF('Indicator Date'!CE25="","x",'Indicator Date'!CE25)</f>
        <v>2017</v>
      </c>
      <c r="CF25" s="142">
        <f>IF('Indicator Date'!CF25="","x",'Indicator Date'!CF25)</f>
        <v>2015</v>
      </c>
      <c r="CG25" s="142">
        <f>IF('Indicator Date'!CG25="","x",'Indicator Date'!CG25)</f>
        <v>2014</v>
      </c>
      <c r="CH25" s="97"/>
    </row>
    <row r="26" spans="1:86" x14ac:dyDescent="0.25">
      <c r="A26" s="3" t="str">
        <f>VLOOKUP(C26,Regions!B$3:H$35,7,FALSE)</f>
        <v>South America</v>
      </c>
      <c r="B26" s="116" t="s">
        <v>426</v>
      </c>
      <c r="C26" s="100" t="s">
        <v>10</v>
      </c>
      <c r="D26" s="142">
        <f>IF('Indicator Date'!D26="","x",'Indicator Date'!D26)</f>
        <v>2015</v>
      </c>
      <c r="E26" s="142">
        <f>IF('Indicator Date'!E26="","x",'Indicator Date'!E26)</f>
        <v>2015</v>
      </c>
      <c r="F26" s="142">
        <f>IF('Indicator Date'!F26="","x",'Indicator Date'!F26)</f>
        <v>2015</v>
      </c>
      <c r="G26" s="142">
        <f>IF('Indicator Date'!G26="","x",'Indicator Date'!G26)</f>
        <v>2015</v>
      </c>
      <c r="H26" s="142">
        <f>IF('Indicator Date'!H26="","x",'Indicator Date'!H26)</f>
        <v>2015</v>
      </c>
      <c r="I26" s="142">
        <f>IF('Indicator Date'!I26="","x",'Indicator Date'!I26)</f>
        <v>2015</v>
      </c>
      <c r="J26" s="142">
        <f>IF('Indicator Date'!J26="","x",'Indicator Date'!J26)</f>
        <v>2015</v>
      </c>
      <c r="K26" s="142">
        <f>IF('Indicator Date'!K26="","x",'Indicator Date'!K26)</f>
        <v>2016</v>
      </c>
      <c r="L26" s="142">
        <f>IF('Indicator Date'!L26="","x",'Indicator Date'!L26)</f>
        <v>2016</v>
      </c>
      <c r="M26" s="142">
        <f>IF('Indicator Date'!M26="","x",'Indicator Date'!M26)</f>
        <v>2015</v>
      </c>
      <c r="N26" s="142">
        <f>IF('Indicator Date'!N26="","x",'Indicator Date'!N26)</f>
        <v>2011</v>
      </c>
      <c r="O26" s="142">
        <f>IF('Indicator Date'!O26="","x",'Indicator Date'!O26)</f>
        <v>2011</v>
      </c>
      <c r="P26" s="142">
        <f>IF('Indicator Date'!P26="","x",'Indicator Date'!P26)</f>
        <v>2008</v>
      </c>
      <c r="Q26" s="142">
        <f>IF('Indicator Date'!Q26="","x",'Indicator Date'!Q26)</f>
        <v>2018</v>
      </c>
      <c r="R26" s="142">
        <f>IF('Indicator Date'!R26="","x",'Indicator Date'!R26)</f>
        <v>2018</v>
      </c>
      <c r="S26" s="142">
        <f>IF('Indicator Date'!S26="","x",'Indicator Date'!S26)</f>
        <v>2017</v>
      </c>
      <c r="T26" s="142">
        <f>IF('Indicator Date'!T26="","x",'Indicator Date'!T26)</f>
        <v>2017</v>
      </c>
      <c r="U26" s="142">
        <f>IF('Indicator Date'!U26="","x",'Indicator Date'!U26)</f>
        <v>2012</v>
      </c>
      <c r="V26" s="142">
        <f>IF('Indicator Date'!V26="","x",'Indicator Date'!V26)</f>
        <v>2012</v>
      </c>
      <c r="W26" s="142">
        <f>IF('Indicator Date'!W26="","x",'Indicator Date'!W26)</f>
        <v>2017</v>
      </c>
      <c r="X26" s="142">
        <f>IF('Indicator Date'!X26="","x",'Indicator Date'!X26)</f>
        <v>2017</v>
      </c>
      <c r="Y26" s="142">
        <f>IF('Indicator Date'!Y26="","x",'Indicator Date'!Y26)</f>
        <v>2008</v>
      </c>
      <c r="Z26" s="142">
        <f>IF('Indicator Date'!Z26="","x",'Indicator Date'!Z26)</f>
        <v>2008</v>
      </c>
      <c r="AA26" s="142">
        <f>IF('Indicator Date'!AA26="","x",'Indicator Date'!AA26)</f>
        <v>2016</v>
      </c>
      <c r="AB26" s="142">
        <f>IF('Indicator Date'!AB26="","x",'Indicator Date'!AB26)</f>
        <v>2017</v>
      </c>
      <c r="AC26" s="142">
        <f>IF('Indicator Date'!AC26="","x",'Indicator Date'!AC26)</f>
        <v>2017</v>
      </c>
      <c r="AD26" s="142">
        <f>IF('Indicator Date'!AD26="","x",'Indicator Date'!AD26)</f>
        <v>2017</v>
      </c>
      <c r="AE26" s="142">
        <f>IF('Indicator Date'!AE26="","x",'Indicator Date'!AE26)</f>
        <v>2016</v>
      </c>
      <c r="AF26" s="142">
        <f>IF('Indicator Date'!AF26="","x",'Indicator Date'!AF26)</f>
        <v>2016</v>
      </c>
      <c r="AG26" s="142">
        <f>IF('Indicator Date'!AG26="","x",'Indicator Date'!AG26)</f>
        <v>2016</v>
      </c>
      <c r="AH26" s="142">
        <f>IF('Indicator Date'!AH26="","x",'Indicator Date'!AH26)</f>
        <v>2008</v>
      </c>
      <c r="AI26" s="142">
        <f>IF('Indicator Date'!AI26="","x",'Indicator Date'!AI26)</f>
        <v>2012</v>
      </c>
      <c r="AJ26" s="142">
        <f>IF('Indicator Date'!AJ26="","x",'Indicator Date'!AJ26)</f>
        <v>2016</v>
      </c>
      <c r="AK26" s="142">
        <f>IF('Indicator Date'!AK26="","x",'Indicator Date'!AK26)</f>
        <v>2017</v>
      </c>
      <c r="AL26" s="142">
        <f>IF('Indicator Date'!AL26="","x",'Indicator Date'!AL26)</f>
        <v>2016</v>
      </c>
      <c r="AM26" s="142">
        <f>IF('Indicator Date'!AM26="","x",'Indicator Date'!AM26)</f>
        <v>2016</v>
      </c>
      <c r="AN26" s="142">
        <f>IF('Indicator Date'!AN26="","x",'Indicator Date'!AN26)</f>
        <v>2017</v>
      </c>
      <c r="AO26" s="142">
        <f>IF('Indicator Date'!AO26="","x",'Indicator Date'!AO26)</f>
        <v>2015</v>
      </c>
      <c r="AP26" s="142">
        <f>IF('Indicator Date'!AP26="","x",'Indicator Date'!AP26)</f>
        <v>2015</v>
      </c>
      <c r="AQ26" s="142">
        <f>IF('Indicator Date'!AQ26="","x",'Indicator Date'!AQ26)</f>
        <v>2015</v>
      </c>
      <c r="AR26" s="142">
        <f>IF('Indicator Date'!AR26="","x",'Indicator Date'!AR26)</f>
        <v>2015</v>
      </c>
      <c r="AS26" s="142">
        <f>IF('Indicator Date'!AS26="","x",'Indicator Date'!AS26)</f>
        <v>2015</v>
      </c>
      <c r="AT26" s="142">
        <f>IF('Indicator Date'!AT26="","x",'Indicator Date'!AT26)</f>
        <v>2016</v>
      </c>
      <c r="AU26" s="142">
        <f>IF('Indicator Date'!AU26="","x",'Indicator Date'!AU26)</f>
        <v>2014</v>
      </c>
      <c r="AV26" s="142">
        <f>IF('Indicator Date'!AV26="","x",'Indicator Date'!AV26)</f>
        <v>2016</v>
      </c>
      <c r="AW26" s="142">
        <f>IF('Indicator Date'!AW26="","x",'Indicator Date'!AW26)</f>
        <v>2017</v>
      </c>
      <c r="AX26" s="142">
        <f>IF('Indicator Date'!AX26="","x",'Indicator Date'!AX26)</f>
        <v>2018</v>
      </c>
      <c r="AY26" s="142" t="str">
        <f>IF('Indicator Date'!AY26="","x",RIGHT('Indicator Date'!AY26,4))</f>
        <v>x</v>
      </c>
      <c r="AZ26" s="142" t="str">
        <f>IF('Indicator Date'!AZ26="","x",RIGHT('Indicator Date'!AZ26,4))</f>
        <v>2017</v>
      </c>
      <c r="BA26" s="142">
        <f>IF('Indicator Date'!BA26="","x",'Indicator Date'!BA26)</f>
        <v>2017</v>
      </c>
      <c r="BB26" s="142">
        <f>IF('Indicator Date'!BB26="","x",'Indicator Date'!BB26)</f>
        <v>2016</v>
      </c>
      <c r="BC26" s="142">
        <f>IF('Indicator Date'!BC26="","x",'Indicator Date'!BC26)</f>
        <v>2017</v>
      </c>
      <c r="BD26" s="142">
        <f>IF('Indicator Date'!BD26="","x",'Indicator Date'!BD26)</f>
        <v>2014</v>
      </c>
      <c r="BE26" s="142">
        <f>IF('Indicator Date'!BE26="","x",'Indicator Date'!BE26)</f>
        <v>2014</v>
      </c>
      <c r="BF26" s="142">
        <f>IF('Indicator Date'!BF26="","x",'Indicator Date'!BF26)</f>
        <v>2016</v>
      </c>
      <c r="BG26" s="142">
        <f>IF('Indicator Date'!BG26="","x",'Indicator Date'!BG26)</f>
        <v>2014</v>
      </c>
      <c r="BH26" s="142">
        <f>IF('Indicator Date'!BH26="","x",'Indicator Date'!BH26)</f>
        <v>2014</v>
      </c>
      <c r="BI26" s="142">
        <f>IF('Indicator Date'!BI26="","x",'Indicator Date'!BI26)</f>
        <v>2011</v>
      </c>
      <c r="BJ26" s="142">
        <f>IF('Indicator Date'!BJ26="","x",'Indicator Date'!BJ26)</f>
        <v>2013</v>
      </c>
      <c r="BK26" s="142">
        <f>IF('Indicator Date'!BK26="","x",'Indicator Date'!BK26)</f>
        <v>2016</v>
      </c>
      <c r="BL26" s="142">
        <f>IF('Indicator Date'!BL26="","x",'Indicator Date'!BL26)</f>
        <v>2017</v>
      </c>
      <c r="BM26" s="142">
        <f>IF('Indicator Date'!BM26="","x",'Indicator Date'!BM26)</f>
        <v>2012</v>
      </c>
      <c r="BN26" s="142">
        <f>IF('Indicator Date'!BN26="","x",'Indicator Date'!BN26)</f>
        <v>2015</v>
      </c>
      <c r="BO26" s="142">
        <f>IF('Indicator Date'!BO26="","x",'Indicator Date'!BO26)</f>
        <v>2014</v>
      </c>
      <c r="BP26" s="142">
        <f>IF('Indicator Date'!BP26="","x",'Indicator Date'!BP26)</f>
        <v>2018</v>
      </c>
      <c r="BQ26" s="142">
        <f>IF('Indicator Date'!BQ26="","x",'Indicator Date'!BQ26)</f>
        <v>2016</v>
      </c>
      <c r="BR26" s="142">
        <f>IF('Indicator Date'!BR26="","x",'Indicator Date'!BR26)</f>
        <v>2015</v>
      </c>
      <c r="BS26" s="142">
        <f>IF('Indicator Date'!BS26="","x",'Indicator Date'!BS26)</f>
        <v>2016</v>
      </c>
      <c r="BT26" s="142">
        <f>IF('Indicator Date'!BT26="","x",'Indicator Date'!BT26)</f>
        <v>2014</v>
      </c>
      <c r="BU26" s="142">
        <f>IF('Indicator Date'!BU26="","x",'Indicator Date'!BU26)</f>
        <v>2015</v>
      </c>
      <c r="BV26" s="142">
        <f>IF('Indicator Date'!BV26="","x",'Indicator Date'!BV26)</f>
        <v>2015</v>
      </c>
      <c r="BW26" s="142" t="str">
        <f>IF('Indicator Date'!BW26="","x",'Indicator Date'!BW26)</f>
        <v>x</v>
      </c>
      <c r="BX26" s="142" t="str">
        <f>IF('Indicator Date'!BX26="","x",'Indicator Date'!BX26)</f>
        <v>x</v>
      </c>
      <c r="BY26" s="142">
        <f>IF('Indicator Date'!BY26="","x",'Indicator Date'!BY26)</f>
        <v>2016</v>
      </c>
      <c r="BZ26" s="142">
        <f>IF('Indicator Date'!BZ26="","x",'Indicator Date'!BZ26)</f>
        <v>2016</v>
      </c>
      <c r="CA26" s="142">
        <f>IF('Indicator Date'!CA26="","x",'Indicator Date'!CA26)</f>
        <v>2015</v>
      </c>
      <c r="CB26" s="142">
        <f>IF('Indicator Date'!CB26="","x",'Indicator Date'!CB26)</f>
        <v>2016</v>
      </c>
      <c r="CC26" s="142">
        <f>IF('Indicator Date'!CC26="","x",'Indicator Date'!CC26)</f>
        <v>2017</v>
      </c>
      <c r="CD26" s="142">
        <f>IF('Indicator Date'!CD26="","x",'Indicator Date'!CD26)</f>
        <v>2017</v>
      </c>
      <c r="CE26" s="142">
        <f>IF('Indicator Date'!CE26="","x",'Indicator Date'!CE26)</f>
        <v>2017</v>
      </c>
      <c r="CF26" s="142">
        <f>IF('Indicator Date'!CF26="","x",'Indicator Date'!CF26)</f>
        <v>2015</v>
      </c>
      <c r="CG26" s="142">
        <f>IF('Indicator Date'!CG26="","x",'Indicator Date'!CG26)</f>
        <v>2014</v>
      </c>
      <c r="CH26" s="97"/>
    </row>
    <row r="27" spans="1:86" x14ac:dyDescent="0.25">
      <c r="A27" s="3" t="str">
        <f>VLOOKUP(C27,Regions!B$3:H$35,7,FALSE)</f>
        <v>South America</v>
      </c>
      <c r="B27" s="116" t="s">
        <v>12</v>
      </c>
      <c r="C27" s="100" t="s">
        <v>11</v>
      </c>
      <c r="D27" s="142">
        <f>IF('Indicator Date'!D27="","x",'Indicator Date'!D27)</f>
        <v>2015</v>
      </c>
      <c r="E27" s="142">
        <f>IF('Indicator Date'!E27="","x",'Indicator Date'!E27)</f>
        <v>2015</v>
      </c>
      <c r="F27" s="142">
        <f>IF('Indicator Date'!F27="","x",'Indicator Date'!F27)</f>
        <v>2015</v>
      </c>
      <c r="G27" s="142">
        <f>IF('Indicator Date'!G27="","x",'Indicator Date'!G27)</f>
        <v>2015</v>
      </c>
      <c r="H27" s="142">
        <f>IF('Indicator Date'!H27="","x",'Indicator Date'!H27)</f>
        <v>2015</v>
      </c>
      <c r="I27" s="142">
        <f>IF('Indicator Date'!I27="","x",'Indicator Date'!I27)</f>
        <v>2015</v>
      </c>
      <c r="J27" s="142">
        <f>IF('Indicator Date'!J27="","x",'Indicator Date'!J27)</f>
        <v>2015</v>
      </c>
      <c r="K27" s="142">
        <f>IF('Indicator Date'!K27="","x",'Indicator Date'!K27)</f>
        <v>2016</v>
      </c>
      <c r="L27" s="142">
        <f>IF('Indicator Date'!L27="","x",'Indicator Date'!L27)</f>
        <v>2016</v>
      </c>
      <c r="M27" s="142">
        <f>IF('Indicator Date'!M27="","x",'Indicator Date'!M27)</f>
        <v>2015</v>
      </c>
      <c r="N27" s="142">
        <f>IF('Indicator Date'!N27="","x",'Indicator Date'!N27)</f>
        <v>2011</v>
      </c>
      <c r="O27" s="142">
        <f>IF('Indicator Date'!O27="","x",'Indicator Date'!O27)</f>
        <v>2011</v>
      </c>
      <c r="P27" s="142">
        <f>IF('Indicator Date'!P27="","x",'Indicator Date'!P27)</f>
        <v>2010</v>
      </c>
      <c r="Q27" s="142">
        <f>IF('Indicator Date'!Q27="","x",'Indicator Date'!Q27)</f>
        <v>2018</v>
      </c>
      <c r="R27" s="142">
        <f>IF('Indicator Date'!R27="","x",'Indicator Date'!R27)</f>
        <v>2018</v>
      </c>
      <c r="S27" s="142">
        <f>IF('Indicator Date'!S27="","x",'Indicator Date'!S27)</f>
        <v>2017</v>
      </c>
      <c r="T27" s="142">
        <f>IF('Indicator Date'!T27="","x",'Indicator Date'!T27)</f>
        <v>2017</v>
      </c>
      <c r="U27" s="142">
        <f>IF('Indicator Date'!U27="","x",'Indicator Date'!U27)</f>
        <v>2015</v>
      </c>
      <c r="V27" s="142">
        <f>IF('Indicator Date'!V27="","x",'Indicator Date'!V27)</f>
        <v>2015</v>
      </c>
      <c r="W27" s="142">
        <f>IF('Indicator Date'!W27="","x",'Indicator Date'!W27)</f>
        <v>2017</v>
      </c>
      <c r="X27" s="142">
        <f>IF('Indicator Date'!X27="","x",'Indicator Date'!X27)</f>
        <v>2017</v>
      </c>
      <c r="Y27" s="142">
        <f>IF('Indicator Date'!Y27="","x",'Indicator Date'!Y27)</f>
        <v>2015</v>
      </c>
      <c r="Z27" s="142">
        <f>IF('Indicator Date'!Z27="","x",'Indicator Date'!Z27)</f>
        <v>2015</v>
      </c>
      <c r="AA27" s="142">
        <f>IF('Indicator Date'!AA27="","x",'Indicator Date'!AA27)</f>
        <v>2015</v>
      </c>
      <c r="AB27" s="142">
        <f>IF('Indicator Date'!AB27="","x",'Indicator Date'!AB27)</f>
        <v>2017</v>
      </c>
      <c r="AC27" s="142">
        <f>IF('Indicator Date'!AC27="","x",'Indicator Date'!AC27)</f>
        <v>2017</v>
      </c>
      <c r="AD27" s="142">
        <f>IF('Indicator Date'!AD27="","x",'Indicator Date'!AD27)</f>
        <v>2017</v>
      </c>
      <c r="AE27" s="142">
        <f>IF('Indicator Date'!AE27="","x",'Indicator Date'!AE27)</f>
        <v>2016</v>
      </c>
      <c r="AF27" s="142">
        <f>IF('Indicator Date'!AF27="","x",'Indicator Date'!AF27)</f>
        <v>2007</v>
      </c>
      <c r="AG27" s="142">
        <f>IF('Indicator Date'!AG27="","x",'Indicator Date'!AG27)</f>
        <v>2016</v>
      </c>
      <c r="AH27" s="142">
        <f>IF('Indicator Date'!AH27="","x",'Indicator Date'!AH27)</f>
        <v>2011</v>
      </c>
      <c r="AI27" s="142">
        <f>IF('Indicator Date'!AI27="","x",'Indicator Date'!AI27)</f>
        <v>2013</v>
      </c>
      <c r="AJ27" s="142">
        <f>IF('Indicator Date'!AJ27="","x",'Indicator Date'!AJ27)</f>
        <v>2016</v>
      </c>
      <c r="AK27" s="142">
        <f>IF('Indicator Date'!AK27="","x",'Indicator Date'!AK27)</f>
        <v>2017</v>
      </c>
      <c r="AL27" s="142">
        <f>IF('Indicator Date'!AL27="","x",'Indicator Date'!AL27)</f>
        <v>2016</v>
      </c>
      <c r="AM27" s="142">
        <f>IF('Indicator Date'!AM27="","x",'Indicator Date'!AM27)</f>
        <v>2016</v>
      </c>
      <c r="AN27" s="142">
        <f>IF('Indicator Date'!AN27="","x",'Indicator Date'!AN27)</f>
        <v>2017</v>
      </c>
      <c r="AO27" s="142">
        <f>IF('Indicator Date'!AO27="","x",'Indicator Date'!AO27)</f>
        <v>2015</v>
      </c>
      <c r="AP27" s="142">
        <f>IF('Indicator Date'!AP27="","x",'Indicator Date'!AP27)</f>
        <v>2015</v>
      </c>
      <c r="AQ27" s="142">
        <f>IF('Indicator Date'!AQ27="","x",'Indicator Date'!AQ27)</f>
        <v>2015</v>
      </c>
      <c r="AR27" s="142">
        <f>IF('Indicator Date'!AR27="","x",'Indicator Date'!AR27)</f>
        <v>2015</v>
      </c>
      <c r="AS27" s="142">
        <f>IF('Indicator Date'!AS27="","x",'Indicator Date'!AS27)</f>
        <v>2015</v>
      </c>
      <c r="AT27" s="142">
        <f>IF('Indicator Date'!AT27="","x",'Indicator Date'!AT27)</f>
        <v>2014</v>
      </c>
      <c r="AU27" s="142">
        <f>IF('Indicator Date'!AU27="","x",'Indicator Date'!AU27)</f>
        <v>2014</v>
      </c>
      <c r="AV27" s="142">
        <f>IF('Indicator Date'!AV27="","x",'Indicator Date'!AV27)</f>
        <v>2016</v>
      </c>
      <c r="AW27" s="142">
        <f>IF('Indicator Date'!AW27="","x",'Indicator Date'!AW27)</f>
        <v>2017</v>
      </c>
      <c r="AX27" s="142">
        <f>IF('Indicator Date'!AX27="","x",'Indicator Date'!AX27)</f>
        <v>2018</v>
      </c>
      <c r="AY27" s="142" t="str">
        <f>IF('Indicator Date'!AY27="","x",RIGHT('Indicator Date'!AY27,4))</f>
        <v>x</v>
      </c>
      <c r="AZ27" s="142" t="str">
        <f>IF('Indicator Date'!AZ27="","x",RIGHT('Indicator Date'!AZ27,4))</f>
        <v>2017</v>
      </c>
      <c r="BA27" s="142">
        <f>IF('Indicator Date'!BA27="","x",'Indicator Date'!BA27)</f>
        <v>2017</v>
      </c>
      <c r="BB27" s="142">
        <f>IF('Indicator Date'!BB27="","x",'Indicator Date'!BB27)</f>
        <v>2016</v>
      </c>
      <c r="BC27" s="142">
        <f>IF('Indicator Date'!BC27="","x",'Indicator Date'!BC27)</f>
        <v>2017</v>
      </c>
      <c r="BD27" s="142">
        <f>IF('Indicator Date'!BD27="","x",'Indicator Date'!BD27)</f>
        <v>2014</v>
      </c>
      <c r="BE27" s="142">
        <f>IF('Indicator Date'!BE27="","x",'Indicator Date'!BE27)</f>
        <v>2014</v>
      </c>
      <c r="BF27" s="142">
        <f>IF('Indicator Date'!BF27="","x",'Indicator Date'!BF27)</f>
        <v>2016</v>
      </c>
      <c r="BG27" s="142">
        <f>IF('Indicator Date'!BG27="","x",'Indicator Date'!BG27)</f>
        <v>2014</v>
      </c>
      <c r="BH27" s="142">
        <f>IF('Indicator Date'!BH27="","x",'Indicator Date'!BH27)</f>
        <v>2014</v>
      </c>
      <c r="BI27" s="142">
        <f>IF('Indicator Date'!BI27="","x",'Indicator Date'!BI27)</f>
        <v>2011</v>
      </c>
      <c r="BJ27" s="142" t="str">
        <f>IF('Indicator Date'!BJ27="","x",'Indicator Date'!BJ27)</f>
        <v>x</v>
      </c>
      <c r="BK27" s="142">
        <f>IF('Indicator Date'!BK27="","x",'Indicator Date'!BK27)</f>
        <v>2016</v>
      </c>
      <c r="BL27" s="142">
        <f>IF('Indicator Date'!BL27="","x",'Indicator Date'!BL27)</f>
        <v>2017</v>
      </c>
      <c r="BM27" s="142">
        <f>IF('Indicator Date'!BM27="","x",'Indicator Date'!BM27)</f>
        <v>2015</v>
      </c>
      <c r="BN27" s="142">
        <f>IF('Indicator Date'!BN27="","x",'Indicator Date'!BN27)</f>
        <v>2015</v>
      </c>
      <c r="BO27" s="142">
        <f>IF('Indicator Date'!BO27="","x",'Indicator Date'!BO27)</f>
        <v>2014</v>
      </c>
      <c r="BP27" s="142">
        <f>IF('Indicator Date'!BP27="","x",'Indicator Date'!BP27)</f>
        <v>2018</v>
      </c>
      <c r="BQ27" s="142">
        <f>IF('Indicator Date'!BQ27="","x",'Indicator Date'!BQ27)</f>
        <v>2016</v>
      </c>
      <c r="BR27" s="142">
        <f>IF('Indicator Date'!BR27="","x",'Indicator Date'!BR27)</f>
        <v>2015</v>
      </c>
      <c r="BS27" s="142">
        <f>IF('Indicator Date'!BS27="","x",'Indicator Date'!BS27)</f>
        <v>2016</v>
      </c>
      <c r="BT27" s="142">
        <f>IF('Indicator Date'!BT27="","x",'Indicator Date'!BT27)</f>
        <v>2014</v>
      </c>
      <c r="BU27" s="142">
        <f>IF('Indicator Date'!BU27="","x",'Indicator Date'!BU27)</f>
        <v>2015</v>
      </c>
      <c r="BV27" s="142">
        <f>IF('Indicator Date'!BV27="","x",'Indicator Date'!BV27)</f>
        <v>2015</v>
      </c>
      <c r="BW27" s="142">
        <f>IF('Indicator Date'!BW27="","x",'Indicator Date'!BW27)</f>
        <v>2016</v>
      </c>
      <c r="BX27" s="142">
        <f>IF('Indicator Date'!BX27="","x",'Indicator Date'!BX27)</f>
        <v>2016</v>
      </c>
      <c r="BY27" s="142" t="str">
        <f>IF('Indicator Date'!BY27="","x",'Indicator Date'!BY27)</f>
        <v>x</v>
      </c>
      <c r="BZ27" s="142" t="str">
        <f>IF('Indicator Date'!BZ27="","x",'Indicator Date'!BZ27)</f>
        <v>x</v>
      </c>
      <c r="CA27" s="142">
        <f>IF('Indicator Date'!CA27="","x",'Indicator Date'!CA27)</f>
        <v>2015</v>
      </c>
      <c r="CB27" s="142">
        <f>IF('Indicator Date'!CB27="","x",'Indicator Date'!CB27)</f>
        <v>2016</v>
      </c>
      <c r="CC27" s="142">
        <f>IF('Indicator Date'!CC27="","x",'Indicator Date'!CC27)</f>
        <v>2016</v>
      </c>
      <c r="CD27" s="142">
        <f>IF('Indicator Date'!CD27="","x",'Indicator Date'!CD27)</f>
        <v>2017</v>
      </c>
      <c r="CE27" s="142">
        <f>IF('Indicator Date'!CE27="","x",'Indicator Date'!CE27)</f>
        <v>2017</v>
      </c>
      <c r="CF27" s="142">
        <f>IF('Indicator Date'!CF27="","x",'Indicator Date'!CF27)</f>
        <v>2015</v>
      </c>
      <c r="CG27" s="142">
        <f>IF('Indicator Date'!CG27="","x",'Indicator Date'!CG27)</f>
        <v>2014</v>
      </c>
      <c r="CH27" s="97"/>
    </row>
    <row r="28" spans="1:86" x14ac:dyDescent="0.25">
      <c r="A28" s="3" t="str">
        <f>VLOOKUP(C28,Regions!B$3:H$35,7,FALSE)</f>
        <v>South America</v>
      </c>
      <c r="B28" s="116" t="s">
        <v>14</v>
      </c>
      <c r="C28" s="100" t="s">
        <v>13</v>
      </c>
      <c r="D28" s="142">
        <f>IF('Indicator Date'!D28="","x",'Indicator Date'!D28)</f>
        <v>2015</v>
      </c>
      <c r="E28" s="142">
        <f>IF('Indicator Date'!E28="","x",'Indicator Date'!E28)</f>
        <v>2015</v>
      </c>
      <c r="F28" s="142">
        <f>IF('Indicator Date'!F28="","x",'Indicator Date'!F28)</f>
        <v>2015</v>
      </c>
      <c r="G28" s="142">
        <f>IF('Indicator Date'!G28="","x",'Indicator Date'!G28)</f>
        <v>2015</v>
      </c>
      <c r="H28" s="142">
        <f>IF('Indicator Date'!H28="","x",'Indicator Date'!H28)</f>
        <v>2015</v>
      </c>
      <c r="I28" s="142">
        <f>IF('Indicator Date'!I28="","x",'Indicator Date'!I28)</f>
        <v>2015</v>
      </c>
      <c r="J28" s="142">
        <f>IF('Indicator Date'!J28="","x",'Indicator Date'!J28)</f>
        <v>2015</v>
      </c>
      <c r="K28" s="142">
        <f>IF('Indicator Date'!K28="","x",'Indicator Date'!K28)</f>
        <v>2016</v>
      </c>
      <c r="L28" s="142">
        <f>IF('Indicator Date'!L28="","x",'Indicator Date'!L28)</f>
        <v>2016</v>
      </c>
      <c r="M28" s="142">
        <f>IF('Indicator Date'!M28="","x",'Indicator Date'!M28)</f>
        <v>2015</v>
      </c>
      <c r="N28" s="142">
        <f>IF('Indicator Date'!N28="","x",'Indicator Date'!N28)</f>
        <v>2011</v>
      </c>
      <c r="O28" s="142">
        <f>IF('Indicator Date'!O28="","x",'Indicator Date'!O28)</f>
        <v>2011</v>
      </c>
      <c r="P28" s="142" t="str">
        <f>IF('Indicator Date'!P28="","x",'Indicator Date'!P28)</f>
        <v>x</v>
      </c>
      <c r="Q28" s="142">
        <f>IF('Indicator Date'!Q28="","x",'Indicator Date'!Q28)</f>
        <v>2018</v>
      </c>
      <c r="R28" s="142">
        <f>IF('Indicator Date'!R28="","x",'Indicator Date'!R28)</f>
        <v>2018</v>
      </c>
      <c r="S28" s="142">
        <f>IF('Indicator Date'!S28="","x",'Indicator Date'!S28)</f>
        <v>2017</v>
      </c>
      <c r="T28" s="142">
        <f>IF('Indicator Date'!T28="","x",'Indicator Date'!T28)</f>
        <v>2017</v>
      </c>
      <c r="U28" s="142">
        <f>IF('Indicator Date'!U28="","x",'Indicator Date'!U28)</f>
        <v>2014</v>
      </c>
      <c r="V28" s="142">
        <f>IF('Indicator Date'!V28="","x",'Indicator Date'!V28)</f>
        <v>2014</v>
      </c>
      <c r="W28" s="142">
        <f>IF('Indicator Date'!W28="","x",'Indicator Date'!W28)</f>
        <v>2017</v>
      </c>
      <c r="X28" s="142">
        <f>IF('Indicator Date'!X28="","x",'Indicator Date'!X28)</f>
        <v>2017</v>
      </c>
      <c r="Y28" s="142" t="str">
        <f>IF('Indicator Date'!Y28="","x",'Indicator Date'!Y28)</f>
        <v>x</v>
      </c>
      <c r="Z28" s="142" t="str">
        <f>IF('Indicator Date'!Z28="","x",'Indicator Date'!Z28)</f>
        <v>x</v>
      </c>
      <c r="AA28" s="142">
        <f>IF('Indicator Date'!AA28="","x",'Indicator Date'!AA28)</f>
        <v>2017</v>
      </c>
      <c r="AB28" s="142">
        <f>IF('Indicator Date'!AB28="","x",'Indicator Date'!AB28)</f>
        <v>2017</v>
      </c>
      <c r="AC28" s="142">
        <f>IF('Indicator Date'!AC28="","x",'Indicator Date'!AC28)</f>
        <v>2017</v>
      </c>
      <c r="AD28" s="142">
        <f>IF('Indicator Date'!AD28="","x",'Indicator Date'!AD28)</f>
        <v>2017</v>
      </c>
      <c r="AE28" s="142">
        <f>IF('Indicator Date'!AE28="","x",'Indicator Date'!AE28)</f>
        <v>2016</v>
      </c>
      <c r="AF28" s="142">
        <f>IF('Indicator Date'!AF28="","x",'Indicator Date'!AF28)</f>
        <v>2014</v>
      </c>
      <c r="AG28" s="142">
        <f>IF('Indicator Date'!AG28="","x",'Indicator Date'!AG28)</f>
        <v>2016</v>
      </c>
      <c r="AH28" s="142">
        <f>IF('Indicator Date'!AH28="","x",'Indicator Date'!AH28)</f>
        <v>2011</v>
      </c>
      <c r="AI28" s="142">
        <f>IF('Indicator Date'!AI28="","x",'Indicator Date'!AI28)</f>
        <v>2010</v>
      </c>
      <c r="AJ28" s="142">
        <f>IF('Indicator Date'!AJ28="","x",'Indicator Date'!AJ28)</f>
        <v>2016</v>
      </c>
      <c r="AK28" s="142">
        <f>IF('Indicator Date'!AK28="","x",'Indicator Date'!AK28)</f>
        <v>2017</v>
      </c>
      <c r="AL28" s="142">
        <f>IF('Indicator Date'!AL28="","x",'Indicator Date'!AL28)</f>
        <v>2016</v>
      </c>
      <c r="AM28" s="142">
        <f>IF('Indicator Date'!AM28="","x",'Indicator Date'!AM28)</f>
        <v>2016</v>
      </c>
      <c r="AN28" s="142">
        <f>IF('Indicator Date'!AN28="","x",'Indicator Date'!AN28)</f>
        <v>2017</v>
      </c>
      <c r="AO28" s="142">
        <f>IF('Indicator Date'!AO28="","x",'Indicator Date'!AO28)</f>
        <v>2015</v>
      </c>
      <c r="AP28" s="142">
        <f>IF('Indicator Date'!AP28="","x",'Indicator Date'!AP28)</f>
        <v>2015</v>
      </c>
      <c r="AQ28" s="142">
        <f>IF('Indicator Date'!AQ28="","x",'Indicator Date'!AQ28)</f>
        <v>2015</v>
      </c>
      <c r="AR28" s="142">
        <f>IF('Indicator Date'!AR28="","x",'Indicator Date'!AR28)</f>
        <v>2015</v>
      </c>
      <c r="AS28" s="142">
        <f>IF('Indicator Date'!AS28="","x",'Indicator Date'!AS28)</f>
        <v>2015</v>
      </c>
      <c r="AT28" s="142">
        <f>IF('Indicator Date'!AT28="","x",'Indicator Date'!AT28)</f>
        <v>2013</v>
      </c>
      <c r="AU28" s="142">
        <f>IF('Indicator Date'!AU28="","x",'Indicator Date'!AU28)</f>
        <v>2014</v>
      </c>
      <c r="AV28" s="142">
        <f>IF('Indicator Date'!AV28="","x",'Indicator Date'!AV28)</f>
        <v>2016</v>
      </c>
      <c r="AW28" s="142">
        <f>IF('Indicator Date'!AW28="","x",'Indicator Date'!AW28)</f>
        <v>2017</v>
      </c>
      <c r="AX28" s="142">
        <f>IF('Indicator Date'!AX28="","x",'Indicator Date'!AX28)</f>
        <v>2018</v>
      </c>
      <c r="AY28" s="142" t="str">
        <f>IF('Indicator Date'!AY28="","x",RIGHT('Indicator Date'!AY28,4))</f>
        <v>x</v>
      </c>
      <c r="AZ28" s="142" t="str">
        <f>IF('Indicator Date'!AZ28="","x",RIGHT('Indicator Date'!AZ28,4))</f>
        <v>2017</v>
      </c>
      <c r="BA28" s="142">
        <f>IF('Indicator Date'!BA28="","x",'Indicator Date'!BA28)</f>
        <v>2017</v>
      </c>
      <c r="BB28" s="142">
        <f>IF('Indicator Date'!BB28="","x",'Indicator Date'!BB28)</f>
        <v>2016</v>
      </c>
      <c r="BC28" s="142">
        <f>IF('Indicator Date'!BC28="","x",'Indicator Date'!BC28)</f>
        <v>2017</v>
      </c>
      <c r="BD28" s="142">
        <f>IF('Indicator Date'!BD28="","x",'Indicator Date'!BD28)</f>
        <v>2014</v>
      </c>
      <c r="BE28" s="142">
        <f>IF('Indicator Date'!BE28="","x",'Indicator Date'!BE28)</f>
        <v>2014</v>
      </c>
      <c r="BF28" s="142">
        <f>IF('Indicator Date'!BF28="","x",'Indicator Date'!BF28)</f>
        <v>2016</v>
      </c>
      <c r="BG28" s="142">
        <f>IF('Indicator Date'!BG28="","x",'Indicator Date'!BG28)</f>
        <v>2014</v>
      </c>
      <c r="BH28" s="142">
        <f>IF('Indicator Date'!BH28="","x",'Indicator Date'!BH28)</f>
        <v>2014</v>
      </c>
      <c r="BI28" s="142">
        <f>IF('Indicator Date'!BI28="","x",'Indicator Date'!BI28)</f>
        <v>2011</v>
      </c>
      <c r="BJ28" s="142">
        <f>IF('Indicator Date'!BJ28="","x",'Indicator Date'!BJ28)</f>
        <v>2013</v>
      </c>
      <c r="BK28" s="142">
        <f>IF('Indicator Date'!BK28="","x",'Indicator Date'!BK28)</f>
        <v>2016</v>
      </c>
      <c r="BL28" s="142">
        <f>IF('Indicator Date'!BL28="","x",'Indicator Date'!BL28)</f>
        <v>2017</v>
      </c>
      <c r="BM28" s="142">
        <f>IF('Indicator Date'!BM28="","x",'Indicator Date'!BM28)</f>
        <v>2013</v>
      </c>
      <c r="BN28" s="142">
        <f>IF('Indicator Date'!BN28="","x",'Indicator Date'!BN28)</f>
        <v>2015</v>
      </c>
      <c r="BO28" s="142">
        <f>IF('Indicator Date'!BO28="","x",'Indicator Date'!BO28)</f>
        <v>2014</v>
      </c>
      <c r="BP28" s="142">
        <f>IF('Indicator Date'!BP28="","x",'Indicator Date'!BP28)</f>
        <v>2018</v>
      </c>
      <c r="BQ28" s="142">
        <f>IF('Indicator Date'!BQ28="","x",'Indicator Date'!BQ28)</f>
        <v>2016</v>
      </c>
      <c r="BR28" s="142">
        <f>IF('Indicator Date'!BR28="","x",'Indicator Date'!BR28)</f>
        <v>2015</v>
      </c>
      <c r="BS28" s="142">
        <f>IF('Indicator Date'!BS28="","x",'Indicator Date'!BS28)</f>
        <v>2016</v>
      </c>
      <c r="BT28" s="142">
        <f>IF('Indicator Date'!BT28="","x",'Indicator Date'!BT28)</f>
        <v>2014</v>
      </c>
      <c r="BU28" s="142">
        <f>IF('Indicator Date'!BU28="","x",'Indicator Date'!BU28)</f>
        <v>2015</v>
      </c>
      <c r="BV28" s="142">
        <f>IF('Indicator Date'!BV28="","x",'Indicator Date'!BV28)</f>
        <v>2015</v>
      </c>
      <c r="BW28" s="142">
        <f>IF('Indicator Date'!BW28="","x",'Indicator Date'!BW28)</f>
        <v>2016</v>
      </c>
      <c r="BX28" s="142">
        <f>IF('Indicator Date'!BX28="","x",'Indicator Date'!BX28)</f>
        <v>2016</v>
      </c>
      <c r="BY28" s="142">
        <f>IF('Indicator Date'!BY28="","x",'Indicator Date'!BY28)</f>
        <v>2015</v>
      </c>
      <c r="BZ28" s="142">
        <f>IF('Indicator Date'!BZ28="","x",'Indicator Date'!BZ28)</f>
        <v>2015</v>
      </c>
      <c r="CA28" s="142">
        <f>IF('Indicator Date'!CA28="","x",'Indicator Date'!CA28)</f>
        <v>2015</v>
      </c>
      <c r="CB28" s="142">
        <f>IF('Indicator Date'!CB28="","x",'Indicator Date'!CB28)</f>
        <v>2016</v>
      </c>
      <c r="CC28" s="142">
        <f>IF('Indicator Date'!CC28="","x",'Indicator Date'!CC28)</f>
        <v>2015</v>
      </c>
      <c r="CD28" s="142">
        <f>IF('Indicator Date'!CD28="","x",'Indicator Date'!CD28)</f>
        <v>2017</v>
      </c>
      <c r="CE28" s="142">
        <f>IF('Indicator Date'!CE28="","x",'Indicator Date'!CE28)</f>
        <v>2017</v>
      </c>
      <c r="CF28" s="142">
        <f>IF('Indicator Date'!CF28="","x",'Indicator Date'!CF28)</f>
        <v>2015</v>
      </c>
      <c r="CG28" s="142">
        <f>IF('Indicator Date'!CG28="","x",'Indicator Date'!CG28)</f>
        <v>2014</v>
      </c>
      <c r="CH28" s="97"/>
    </row>
    <row r="29" spans="1:86" x14ac:dyDescent="0.25">
      <c r="A29" s="3" t="str">
        <f>VLOOKUP(C29,Regions!B$3:H$35,7,FALSE)</f>
        <v>South America</v>
      </c>
      <c r="B29" s="116" t="s">
        <v>16</v>
      </c>
      <c r="C29" s="100" t="s">
        <v>15</v>
      </c>
      <c r="D29" s="142">
        <f>IF('Indicator Date'!D29="","x",'Indicator Date'!D29)</f>
        <v>2015</v>
      </c>
      <c r="E29" s="142">
        <f>IF('Indicator Date'!E29="","x",'Indicator Date'!E29)</f>
        <v>2015</v>
      </c>
      <c r="F29" s="142">
        <f>IF('Indicator Date'!F29="","x",'Indicator Date'!F29)</f>
        <v>2015</v>
      </c>
      <c r="G29" s="142">
        <f>IF('Indicator Date'!G29="","x",'Indicator Date'!G29)</f>
        <v>2015</v>
      </c>
      <c r="H29" s="142">
        <f>IF('Indicator Date'!H29="","x",'Indicator Date'!H29)</f>
        <v>2015</v>
      </c>
      <c r="I29" s="142">
        <f>IF('Indicator Date'!I29="","x",'Indicator Date'!I29)</f>
        <v>2015</v>
      </c>
      <c r="J29" s="142">
        <f>IF('Indicator Date'!J29="","x",'Indicator Date'!J29)</f>
        <v>2015</v>
      </c>
      <c r="K29" s="142">
        <f>IF('Indicator Date'!K29="","x",'Indicator Date'!K29)</f>
        <v>2016</v>
      </c>
      <c r="L29" s="142">
        <f>IF('Indicator Date'!L29="","x",'Indicator Date'!L29)</f>
        <v>2016</v>
      </c>
      <c r="M29" s="142">
        <f>IF('Indicator Date'!M29="","x",'Indicator Date'!M29)</f>
        <v>2015</v>
      </c>
      <c r="N29" s="142">
        <f>IF('Indicator Date'!N29="","x",'Indicator Date'!N29)</f>
        <v>2011</v>
      </c>
      <c r="O29" s="142">
        <f>IF('Indicator Date'!O29="","x",'Indicator Date'!O29)</f>
        <v>2011</v>
      </c>
      <c r="P29" s="142">
        <f>IF('Indicator Date'!P29="","x",'Indicator Date'!P29)</f>
        <v>2008</v>
      </c>
      <c r="Q29" s="142">
        <f>IF('Indicator Date'!Q29="","x",'Indicator Date'!Q29)</f>
        <v>2018</v>
      </c>
      <c r="R29" s="142">
        <f>IF('Indicator Date'!R29="","x",'Indicator Date'!R29)</f>
        <v>2018</v>
      </c>
      <c r="S29" s="142">
        <f>IF('Indicator Date'!S29="","x",'Indicator Date'!S29)</f>
        <v>2017</v>
      </c>
      <c r="T29" s="142">
        <f>IF('Indicator Date'!T29="","x",'Indicator Date'!T29)</f>
        <v>2017</v>
      </c>
      <c r="U29" s="142">
        <f>IF('Indicator Date'!U29="","x",'Indicator Date'!U29)</f>
        <v>2015</v>
      </c>
      <c r="V29" s="142">
        <f>IF('Indicator Date'!V29="","x",'Indicator Date'!V29)</f>
        <v>2015</v>
      </c>
      <c r="W29" s="142">
        <f>IF('Indicator Date'!W29="","x",'Indicator Date'!W29)</f>
        <v>2017</v>
      </c>
      <c r="X29" s="142">
        <f>IF('Indicator Date'!X29="","x",'Indicator Date'!X29)</f>
        <v>2017</v>
      </c>
      <c r="Y29" s="142">
        <f>IF('Indicator Date'!Y29="","x",'Indicator Date'!Y29)</f>
        <v>2015</v>
      </c>
      <c r="Z29" s="142">
        <f>IF('Indicator Date'!Z29="","x",'Indicator Date'!Z29)</f>
        <v>2015</v>
      </c>
      <c r="AA29" s="142">
        <f>IF('Indicator Date'!AA29="","x",'Indicator Date'!AA29)</f>
        <v>2017</v>
      </c>
      <c r="AB29" s="142">
        <f>IF('Indicator Date'!AB29="","x",'Indicator Date'!AB29)</f>
        <v>2017</v>
      </c>
      <c r="AC29" s="142">
        <f>IF('Indicator Date'!AC29="","x",'Indicator Date'!AC29)</f>
        <v>2017</v>
      </c>
      <c r="AD29" s="142">
        <f>IF('Indicator Date'!AD29="","x",'Indicator Date'!AD29)</f>
        <v>2017</v>
      </c>
      <c r="AE29" s="142">
        <f>IF('Indicator Date'!AE29="","x",'Indicator Date'!AE29)</f>
        <v>2016</v>
      </c>
      <c r="AF29" s="142">
        <f>IF('Indicator Date'!AF29="","x",'Indicator Date'!AF29)</f>
        <v>2010</v>
      </c>
      <c r="AG29" s="142">
        <f>IF('Indicator Date'!AG29="","x",'Indicator Date'!AG29)</f>
        <v>2016</v>
      </c>
      <c r="AH29" s="142">
        <f>IF('Indicator Date'!AH29="","x",'Indicator Date'!AH29)</f>
        <v>2012</v>
      </c>
      <c r="AI29" s="142">
        <f>IF('Indicator Date'!AI29="","x",'Indicator Date'!AI29)</f>
        <v>2010</v>
      </c>
      <c r="AJ29" s="142">
        <f>IF('Indicator Date'!AJ29="","x",'Indicator Date'!AJ29)</f>
        <v>2016</v>
      </c>
      <c r="AK29" s="142">
        <f>IF('Indicator Date'!AK29="","x",'Indicator Date'!AK29)</f>
        <v>2017</v>
      </c>
      <c r="AL29" s="142">
        <f>IF('Indicator Date'!AL29="","x",'Indicator Date'!AL29)</f>
        <v>2016</v>
      </c>
      <c r="AM29" s="142">
        <f>IF('Indicator Date'!AM29="","x",'Indicator Date'!AM29)</f>
        <v>2016</v>
      </c>
      <c r="AN29" s="142">
        <f>IF('Indicator Date'!AN29="","x",'Indicator Date'!AN29)</f>
        <v>2017</v>
      </c>
      <c r="AO29" s="142">
        <f>IF('Indicator Date'!AO29="","x",'Indicator Date'!AO29)</f>
        <v>2015</v>
      </c>
      <c r="AP29" s="142">
        <f>IF('Indicator Date'!AP29="","x",'Indicator Date'!AP29)</f>
        <v>2015</v>
      </c>
      <c r="AQ29" s="142">
        <f>IF('Indicator Date'!AQ29="","x",'Indicator Date'!AQ29)</f>
        <v>2015</v>
      </c>
      <c r="AR29" s="142">
        <f>IF('Indicator Date'!AR29="","x",'Indicator Date'!AR29)</f>
        <v>2015</v>
      </c>
      <c r="AS29" s="142">
        <f>IF('Indicator Date'!AS29="","x",'Indicator Date'!AS29)</f>
        <v>2015</v>
      </c>
      <c r="AT29" s="142">
        <f>IF('Indicator Date'!AT29="","x",'Indicator Date'!AT29)</f>
        <v>2016</v>
      </c>
      <c r="AU29" s="142">
        <f>IF('Indicator Date'!AU29="","x",'Indicator Date'!AU29)</f>
        <v>2014</v>
      </c>
      <c r="AV29" s="142">
        <f>IF('Indicator Date'!AV29="","x",'Indicator Date'!AV29)</f>
        <v>2016</v>
      </c>
      <c r="AW29" s="142">
        <f>IF('Indicator Date'!AW29="","x",'Indicator Date'!AW29)</f>
        <v>2017</v>
      </c>
      <c r="AX29" s="142">
        <f>IF('Indicator Date'!AX29="","x",'Indicator Date'!AX29)</f>
        <v>2018</v>
      </c>
      <c r="AY29" s="142" t="str">
        <f>IF('Indicator Date'!AY29="","x",RIGHT('Indicator Date'!AY29,4))</f>
        <v>2017</v>
      </c>
      <c r="AZ29" s="142" t="str">
        <f>IF('Indicator Date'!AZ29="","x",RIGHT('Indicator Date'!AZ29,4))</f>
        <v>2017</v>
      </c>
      <c r="BA29" s="142">
        <f>IF('Indicator Date'!BA29="","x",'Indicator Date'!BA29)</f>
        <v>2017</v>
      </c>
      <c r="BB29" s="142">
        <f>IF('Indicator Date'!BB29="","x",'Indicator Date'!BB29)</f>
        <v>2016</v>
      </c>
      <c r="BC29" s="142">
        <f>IF('Indicator Date'!BC29="","x",'Indicator Date'!BC29)</f>
        <v>2017</v>
      </c>
      <c r="BD29" s="142">
        <f>IF('Indicator Date'!BD29="","x",'Indicator Date'!BD29)</f>
        <v>2014</v>
      </c>
      <c r="BE29" s="142">
        <f>IF('Indicator Date'!BE29="","x",'Indicator Date'!BE29)</f>
        <v>2014</v>
      </c>
      <c r="BF29" s="142">
        <f>IF('Indicator Date'!BF29="","x",'Indicator Date'!BF29)</f>
        <v>2016</v>
      </c>
      <c r="BG29" s="142">
        <f>IF('Indicator Date'!BG29="","x",'Indicator Date'!BG29)</f>
        <v>2014</v>
      </c>
      <c r="BH29" s="142">
        <f>IF('Indicator Date'!BH29="","x",'Indicator Date'!BH29)</f>
        <v>2014</v>
      </c>
      <c r="BI29" s="142">
        <f>IF('Indicator Date'!BI29="","x",'Indicator Date'!BI29)</f>
        <v>2015</v>
      </c>
      <c r="BJ29" s="142">
        <f>IF('Indicator Date'!BJ29="","x",'Indicator Date'!BJ29)</f>
        <v>2013</v>
      </c>
      <c r="BK29" s="142">
        <f>IF('Indicator Date'!BK29="","x",'Indicator Date'!BK29)</f>
        <v>2016</v>
      </c>
      <c r="BL29" s="142">
        <f>IF('Indicator Date'!BL29="","x",'Indicator Date'!BL29)</f>
        <v>2017</v>
      </c>
      <c r="BM29" s="142">
        <f>IF('Indicator Date'!BM29="","x",'Indicator Date'!BM29)</f>
        <v>2014</v>
      </c>
      <c r="BN29" s="142">
        <f>IF('Indicator Date'!BN29="","x",'Indicator Date'!BN29)</f>
        <v>2015</v>
      </c>
      <c r="BO29" s="142">
        <f>IF('Indicator Date'!BO29="","x",'Indicator Date'!BO29)</f>
        <v>2014</v>
      </c>
      <c r="BP29" s="142">
        <f>IF('Indicator Date'!BP29="","x",'Indicator Date'!BP29)</f>
        <v>2018</v>
      </c>
      <c r="BQ29" s="142">
        <f>IF('Indicator Date'!BQ29="","x",'Indicator Date'!BQ29)</f>
        <v>2016</v>
      </c>
      <c r="BR29" s="142">
        <f>IF('Indicator Date'!BR29="","x",'Indicator Date'!BR29)</f>
        <v>2015</v>
      </c>
      <c r="BS29" s="142">
        <f>IF('Indicator Date'!BS29="","x",'Indicator Date'!BS29)</f>
        <v>2016</v>
      </c>
      <c r="BT29" s="142">
        <f>IF('Indicator Date'!BT29="","x",'Indicator Date'!BT29)</f>
        <v>2014</v>
      </c>
      <c r="BU29" s="142">
        <f>IF('Indicator Date'!BU29="","x",'Indicator Date'!BU29)</f>
        <v>2015</v>
      </c>
      <c r="BV29" s="142">
        <f>IF('Indicator Date'!BV29="","x",'Indicator Date'!BV29)</f>
        <v>2015</v>
      </c>
      <c r="BW29" s="142">
        <f>IF('Indicator Date'!BW29="","x",'Indicator Date'!BW29)</f>
        <v>2016</v>
      </c>
      <c r="BX29" s="142">
        <f>IF('Indicator Date'!BX29="","x",'Indicator Date'!BX29)</f>
        <v>2016</v>
      </c>
      <c r="BY29" s="142">
        <f>IF('Indicator Date'!BY29="","x",'Indicator Date'!BY29)</f>
        <v>2016</v>
      </c>
      <c r="BZ29" s="142">
        <f>IF('Indicator Date'!BZ29="","x",'Indicator Date'!BZ29)</f>
        <v>2016</v>
      </c>
      <c r="CA29" s="142">
        <f>IF('Indicator Date'!CA29="","x",'Indicator Date'!CA29)</f>
        <v>2016</v>
      </c>
      <c r="CB29" s="142">
        <f>IF('Indicator Date'!CB29="","x",'Indicator Date'!CB29)</f>
        <v>2016</v>
      </c>
      <c r="CC29" s="142">
        <f>IF('Indicator Date'!CC29="","x",'Indicator Date'!CC29)</f>
        <v>2017</v>
      </c>
      <c r="CD29" s="142">
        <f>IF('Indicator Date'!CD29="","x",'Indicator Date'!CD29)</f>
        <v>2017</v>
      </c>
      <c r="CE29" s="142">
        <f>IF('Indicator Date'!CE29="","x",'Indicator Date'!CE29)</f>
        <v>2017</v>
      </c>
      <c r="CF29" s="142">
        <f>IF('Indicator Date'!CF29="","x",'Indicator Date'!CF29)</f>
        <v>2015</v>
      </c>
      <c r="CG29" s="142">
        <f>IF('Indicator Date'!CG29="","x",'Indicator Date'!CG29)</f>
        <v>2014</v>
      </c>
      <c r="CH29" s="97"/>
    </row>
    <row r="30" spans="1:86" x14ac:dyDescent="0.25">
      <c r="A30" s="3" t="str">
        <f>VLOOKUP(C30,Regions!B$3:H$35,7,FALSE)</f>
        <v>South America</v>
      </c>
      <c r="B30" s="116" t="s">
        <v>26</v>
      </c>
      <c r="C30" s="100" t="s">
        <v>25</v>
      </c>
      <c r="D30" s="142">
        <f>IF('Indicator Date'!D30="","x",'Indicator Date'!D30)</f>
        <v>2015</v>
      </c>
      <c r="E30" s="142">
        <f>IF('Indicator Date'!E30="","x",'Indicator Date'!E30)</f>
        <v>2015</v>
      </c>
      <c r="F30" s="142">
        <f>IF('Indicator Date'!F30="","x",'Indicator Date'!F30)</f>
        <v>2015</v>
      </c>
      <c r="G30" s="142">
        <f>IF('Indicator Date'!G30="","x",'Indicator Date'!G30)</f>
        <v>2015</v>
      </c>
      <c r="H30" s="142">
        <f>IF('Indicator Date'!H30="","x",'Indicator Date'!H30)</f>
        <v>2015</v>
      </c>
      <c r="I30" s="142">
        <f>IF('Indicator Date'!I30="","x",'Indicator Date'!I30)</f>
        <v>2015</v>
      </c>
      <c r="J30" s="142">
        <f>IF('Indicator Date'!J30="","x",'Indicator Date'!J30)</f>
        <v>2015</v>
      </c>
      <c r="K30" s="142">
        <f>IF('Indicator Date'!K30="","x",'Indicator Date'!K30)</f>
        <v>2016</v>
      </c>
      <c r="L30" s="142">
        <f>IF('Indicator Date'!L30="","x",'Indicator Date'!L30)</f>
        <v>2016</v>
      </c>
      <c r="M30" s="142">
        <f>IF('Indicator Date'!M30="","x",'Indicator Date'!M30)</f>
        <v>2015</v>
      </c>
      <c r="N30" s="142">
        <f>IF('Indicator Date'!N30="","x",'Indicator Date'!N30)</f>
        <v>2011</v>
      </c>
      <c r="O30" s="142">
        <f>IF('Indicator Date'!O30="","x",'Indicator Date'!O30)</f>
        <v>2011</v>
      </c>
      <c r="P30" s="142" t="str">
        <f>IF('Indicator Date'!P30="","x",'Indicator Date'!P30)</f>
        <v>x</v>
      </c>
      <c r="Q30" s="142">
        <f>IF('Indicator Date'!Q30="","x",'Indicator Date'!Q30)</f>
        <v>2018</v>
      </c>
      <c r="R30" s="142">
        <f>IF('Indicator Date'!R30="","x",'Indicator Date'!R30)</f>
        <v>2018</v>
      </c>
      <c r="S30" s="142">
        <f>IF('Indicator Date'!S30="","x",'Indicator Date'!S30)</f>
        <v>2017</v>
      </c>
      <c r="T30" s="142">
        <f>IF('Indicator Date'!T30="","x",'Indicator Date'!T30)</f>
        <v>2017</v>
      </c>
      <c r="U30" s="142">
        <f>IF('Indicator Date'!U30="","x",'Indicator Date'!U30)</f>
        <v>2014</v>
      </c>
      <c r="V30" s="142">
        <f>IF('Indicator Date'!V30="","x",'Indicator Date'!V30)</f>
        <v>2014</v>
      </c>
      <c r="W30" s="142">
        <f>IF('Indicator Date'!W30="","x",'Indicator Date'!W30)</f>
        <v>2017</v>
      </c>
      <c r="X30" s="142">
        <f>IF('Indicator Date'!X30="","x",'Indicator Date'!X30)</f>
        <v>2017</v>
      </c>
      <c r="Y30" s="142">
        <f>IF('Indicator Date'!Y30="","x",'Indicator Date'!Y30)</f>
        <v>2013</v>
      </c>
      <c r="Z30" s="142">
        <f>IF('Indicator Date'!Z30="","x",'Indicator Date'!Z30)</f>
        <v>2013</v>
      </c>
      <c r="AA30" s="142">
        <f>IF('Indicator Date'!AA30="","x",'Indicator Date'!AA30)</f>
        <v>2017</v>
      </c>
      <c r="AB30" s="142">
        <f>IF('Indicator Date'!AB30="","x",'Indicator Date'!AB30)</f>
        <v>2017</v>
      </c>
      <c r="AC30" s="142">
        <f>IF('Indicator Date'!AC30="","x",'Indicator Date'!AC30)</f>
        <v>2017</v>
      </c>
      <c r="AD30" s="142">
        <f>IF('Indicator Date'!AD30="","x",'Indicator Date'!AD30)</f>
        <v>2017</v>
      </c>
      <c r="AE30" s="142">
        <f>IF('Indicator Date'!AE30="","x",'Indicator Date'!AE30)</f>
        <v>2016</v>
      </c>
      <c r="AF30" s="142">
        <f>IF('Indicator Date'!AF30="","x",'Indicator Date'!AF30)</f>
        <v>2014</v>
      </c>
      <c r="AG30" s="142">
        <f>IF('Indicator Date'!AG30="","x",'Indicator Date'!AG30)</f>
        <v>2016</v>
      </c>
      <c r="AH30" s="142">
        <f>IF('Indicator Date'!AH30="","x",'Indicator Date'!AH30)</f>
        <v>2012</v>
      </c>
      <c r="AI30" s="142">
        <f>IF('Indicator Date'!AI30="","x",'Indicator Date'!AI30)</f>
        <v>2011</v>
      </c>
      <c r="AJ30" s="142">
        <f>IF('Indicator Date'!AJ30="","x",'Indicator Date'!AJ30)</f>
        <v>2016</v>
      </c>
      <c r="AK30" s="142">
        <f>IF('Indicator Date'!AK30="","x",'Indicator Date'!AK30)</f>
        <v>2017</v>
      </c>
      <c r="AL30" s="142">
        <f>IF('Indicator Date'!AL30="","x",'Indicator Date'!AL30)</f>
        <v>2016</v>
      </c>
      <c r="AM30" s="142">
        <f>IF('Indicator Date'!AM30="","x",'Indicator Date'!AM30)</f>
        <v>2016</v>
      </c>
      <c r="AN30" s="142">
        <f>IF('Indicator Date'!AN30="","x",'Indicator Date'!AN30)</f>
        <v>2017</v>
      </c>
      <c r="AO30" s="142">
        <f>IF('Indicator Date'!AO30="","x",'Indicator Date'!AO30)</f>
        <v>2015</v>
      </c>
      <c r="AP30" s="142">
        <f>IF('Indicator Date'!AP30="","x",'Indicator Date'!AP30)</f>
        <v>2015</v>
      </c>
      <c r="AQ30" s="142">
        <f>IF('Indicator Date'!AQ30="","x",'Indicator Date'!AQ30)</f>
        <v>2015</v>
      </c>
      <c r="AR30" s="142">
        <f>IF('Indicator Date'!AR30="","x",'Indicator Date'!AR30)</f>
        <v>2015</v>
      </c>
      <c r="AS30" s="142">
        <f>IF('Indicator Date'!AS30="","x",'Indicator Date'!AS30)</f>
        <v>2015</v>
      </c>
      <c r="AT30" s="142">
        <f>IF('Indicator Date'!AT30="","x",'Indicator Date'!AT30)</f>
        <v>2016</v>
      </c>
      <c r="AU30" s="142">
        <f>IF('Indicator Date'!AU30="","x",'Indicator Date'!AU30)</f>
        <v>2014</v>
      </c>
      <c r="AV30" s="142">
        <f>IF('Indicator Date'!AV30="","x",'Indicator Date'!AV30)</f>
        <v>2016</v>
      </c>
      <c r="AW30" s="142">
        <f>IF('Indicator Date'!AW30="","x",'Indicator Date'!AW30)</f>
        <v>2017</v>
      </c>
      <c r="AX30" s="142">
        <f>IF('Indicator Date'!AX30="","x",'Indicator Date'!AX30)</f>
        <v>2018</v>
      </c>
      <c r="AY30" s="142" t="str">
        <f>IF('Indicator Date'!AY30="","x",RIGHT('Indicator Date'!AY30,4))</f>
        <v>x</v>
      </c>
      <c r="AZ30" s="142" t="str">
        <f>IF('Indicator Date'!AZ30="","x",RIGHT('Indicator Date'!AZ30,4))</f>
        <v>2017</v>
      </c>
      <c r="BA30" s="142">
        <f>IF('Indicator Date'!BA30="","x",'Indicator Date'!BA30)</f>
        <v>2017</v>
      </c>
      <c r="BB30" s="142">
        <f>IF('Indicator Date'!BB30="","x",'Indicator Date'!BB30)</f>
        <v>2016</v>
      </c>
      <c r="BC30" s="142">
        <f>IF('Indicator Date'!BC30="","x",'Indicator Date'!BC30)</f>
        <v>2017</v>
      </c>
      <c r="BD30" s="142">
        <f>IF('Indicator Date'!BD30="","x",'Indicator Date'!BD30)</f>
        <v>2014</v>
      </c>
      <c r="BE30" s="142">
        <f>IF('Indicator Date'!BE30="","x",'Indicator Date'!BE30)</f>
        <v>2014</v>
      </c>
      <c r="BF30" s="142">
        <f>IF('Indicator Date'!BF30="","x",'Indicator Date'!BF30)</f>
        <v>2016</v>
      </c>
      <c r="BG30" s="142">
        <f>IF('Indicator Date'!BG30="","x",'Indicator Date'!BG30)</f>
        <v>2014</v>
      </c>
      <c r="BH30" s="142">
        <f>IF('Indicator Date'!BH30="","x",'Indicator Date'!BH30)</f>
        <v>2014</v>
      </c>
      <c r="BI30" s="142">
        <f>IF('Indicator Date'!BI30="","x",'Indicator Date'!BI30)</f>
        <v>2015</v>
      </c>
      <c r="BJ30" s="142">
        <f>IF('Indicator Date'!BJ30="","x",'Indicator Date'!BJ30)</f>
        <v>2008</v>
      </c>
      <c r="BK30" s="142">
        <f>IF('Indicator Date'!BK30="","x",'Indicator Date'!BK30)</f>
        <v>2016</v>
      </c>
      <c r="BL30" s="142">
        <f>IF('Indicator Date'!BL30="","x",'Indicator Date'!BL30)</f>
        <v>2017</v>
      </c>
      <c r="BM30" s="142">
        <f>IF('Indicator Date'!BM30="","x",'Indicator Date'!BM30)</f>
        <v>2016</v>
      </c>
      <c r="BN30" s="142">
        <f>IF('Indicator Date'!BN30="","x",'Indicator Date'!BN30)</f>
        <v>2015</v>
      </c>
      <c r="BO30" s="142">
        <f>IF('Indicator Date'!BO30="","x",'Indicator Date'!BO30)</f>
        <v>2014</v>
      </c>
      <c r="BP30" s="142">
        <f>IF('Indicator Date'!BP30="","x",'Indicator Date'!BP30)</f>
        <v>2018</v>
      </c>
      <c r="BQ30" s="142">
        <f>IF('Indicator Date'!BQ30="","x",'Indicator Date'!BQ30)</f>
        <v>2016</v>
      </c>
      <c r="BR30" s="142">
        <f>IF('Indicator Date'!BR30="","x",'Indicator Date'!BR30)</f>
        <v>2015</v>
      </c>
      <c r="BS30" s="142">
        <f>IF('Indicator Date'!BS30="","x",'Indicator Date'!BS30)</f>
        <v>2016</v>
      </c>
      <c r="BT30" s="142">
        <f>IF('Indicator Date'!BT30="","x",'Indicator Date'!BT30)</f>
        <v>2014</v>
      </c>
      <c r="BU30" s="142">
        <f>IF('Indicator Date'!BU30="","x",'Indicator Date'!BU30)</f>
        <v>2015</v>
      </c>
      <c r="BV30" s="142">
        <f>IF('Indicator Date'!BV30="","x",'Indicator Date'!BV30)</f>
        <v>2015</v>
      </c>
      <c r="BW30" s="142">
        <f>IF('Indicator Date'!BW30="","x",'Indicator Date'!BW30)</f>
        <v>2016</v>
      </c>
      <c r="BX30" s="142">
        <f>IF('Indicator Date'!BX30="","x",'Indicator Date'!BX30)</f>
        <v>2016</v>
      </c>
      <c r="BY30" s="142">
        <f>IF('Indicator Date'!BY30="","x",'Indicator Date'!BY30)</f>
        <v>2016</v>
      </c>
      <c r="BZ30" s="142">
        <f>IF('Indicator Date'!BZ30="","x",'Indicator Date'!BZ30)</f>
        <v>2016</v>
      </c>
      <c r="CA30" s="142">
        <f>IF('Indicator Date'!CA30="","x",'Indicator Date'!CA30)</f>
        <v>2016</v>
      </c>
      <c r="CB30" s="142">
        <f>IF('Indicator Date'!CB30="","x",'Indicator Date'!CB30)</f>
        <v>2016</v>
      </c>
      <c r="CC30" s="142">
        <f>IF('Indicator Date'!CC30="","x",'Indicator Date'!CC30)</f>
        <v>2017</v>
      </c>
      <c r="CD30" s="142">
        <f>IF('Indicator Date'!CD30="","x",'Indicator Date'!CD30)</f>
        <v>2017</v>
      </c>
      <c r="CE30" s="142">
        <f>IF('Indicator Date'!CE30="","x",'Indicator Date'!CE30)</f>
        <v>2017</v>
      </c>
      <c r="CF30" s="142">
        <f>IF('Indicator Date'!CF30="","x",'Indicator Date'!CF30)</f>
        <v>2015</v>
      </c>
      <c r="CG30" s="142">
        <f>IF('Indicator Date'!CG30="","x",'Indicator Date'!CG30)</f>
        <v>2014</v>
      </c>
      <c r="CH30" s="97"/>
    </row>
    <row r="31" spans="1:86" x14ac:dyDescent="0.25">
      <c r="A31" s="3" t="str">
        <f>VLOOKUP(C31,Regions!B$3:H$35,7,FALSE)</f>
        <v>South America</v>
      </c>
      <c r="B31" s="116" t="s">
        <v>34</v>
      </c>
      <c r="C31" s="100" t="s">
        <v>33</v>
      </c>
      <c r="D31" s="142">
        <f>IF('Indicator Date'!D31="","x",'Indicator Date'!D31)</f>
        <v>2015</v>
      </c>
      <c r="E31" s="142">
        <f>IF('Indicator Date'!E31="","x",'Indicator Date'!E31)</f>
        <v>2015</v>
      </c>
      <c r="F31" s="142">
        <f>IF('Indicator Date'!F31="","x",'Indicator Date'!F31)</f>
        <v>2015</v>
      </c>
      <c r="G31" s="142">
        <f>IF('Indicator Date'!G31="","x",'Indicator Date'!G31)</f>
        <v>2015</v>
      </c>
      <c r="H31" s="142">
        <f>IF('Indicator Date'!H31="","x",'Indicator Date'!H31)</f>
        <v>2015</v>
      </c>
      <c r="I31" s="142">
        <f>IF('Indicator Date'!I31="","x",'Indicator Date'!I31)</f>
        <v>2015</v>
      </c>
      <c r="J31" s="142">
        <f>IF('Indicator Date'!J31="","x",'Indicator Date'!J31)</f>
        <v>2015</v>
      </c>
      <c r="K31" s="142">
        <f>IF('Indicator Date'!K31="","x",'Indicator Date'!K31)</f>
        <v>2016</v>
      </c>
      <c r="L31" s="142">
        <f>IF('Indicator Date'!L31="","x",'Indicator Date'!L31)</f>
        <v>2016</v>
      </c>
      <c r="M31" s="142">
        <f>IF('Indicator Date'!M31="","x",'Indicator Date'!M31)</f>
        <v>2015</v>
      </c>
      <c r="N31" s="142">
        <f>IF('Indicator Date'!N31="","x",'Indicator Date'!N31)</f>
        <v>2011</v>
      </c>
      <c r="O31" s="142">
        <f>IF('Indicator Date'!O31="","x",'Indicator Date'!O31)</f>
        <v>2011</v>
      </c>
      <c r="P31" s="142">
        <f>IF('Indicator Date'!P31="","x",'Indicator Date'!P31)</f>
        <v>2010</v>
      </c>
      <c r="Q31" s="142">
        <f>IF('Indicator Date'!Q31="","x",'Indicator Date'!Q31)</f>
        <v>2018</v>
      </c>
      <c r="R31" s="142">
        <f>IF('Indicator Date'!R31="","x",'Indicator Date'!R31)</f>
        <v>2018</v>
      </c>
      <c r="S31" s="142">
        <f>IF('Indicator Date'!S31="","x",'Indicator Date'!S31)</f>
        <v>2017</v>
      </c>
      <c r="T31" s="142">
        <f>IF('Indicator Date'!T31="","x",'Indicator Date'!T31)</f>
        <v>2017</v>
      </c>
      <c r="U31" s="142">
        <f>IF('Indicator Date'!U31="","x",'Indicator Date'!U31)</f>
        <v>2015</v>
      </c>
      <c r="V31" s="142">
        <f>IF('Indicator Date'!V31="","x",'Indicator Date'!V31)</f>
        <v>2015</v>
      </c>
      <c r="W31" s="142">
        <f>IF('Indicator Date'!W31="","x",'Indicator Date'!W31)</f>
        <v>2017</v>
      </c>
      <c r="X31" s="142">
        <f>IF('Indicator Date'!X31="","x",'Indicator Date'!X31)</f>
        <v>2017</v>
      </c>
      <c r="Y31" s="142">
        <f>IF('Indicator Date'!Y31="","x",'Indicator Date'!Y31)</f>
        <v>2014</v>
      </c>
      <c r="Z31" s="142">
        <f>IF('Indicator Date'!Z31="","x",'Indicator Date'!Z31)</f>
        <v>2014</v>
      </c>
      <c r="AA31" s="142" t="str">
        <f>IF('Indicator Date'!AA31="","x",'Indicator Date'!AA31)</f>
        <v>x</v>
      </c>
      <c r="AB31" s="142">
        <f>IF('Indicator Date'!AB31="","x",'Indicator Date'!AB31)</f>
        <v>2017</v>
      </c>
      <c r="AC31" s="142">
        <f>IF('Indicator Date'!AC31="","x",'Indicator Date'!AC31)</f>
        <v>2017</v>
      </c>
      <c r="AD31" s="142">
        <f>IF('Indicator Date'!AD31="","x",'Indicator Date'!AD31)</f>
        <v>2017</v>
      </c>
      <c r="AE31" s="142">
        <f>IF('Indicator Date'!AE31="","x",'Indicator Date'!AE31)</f>
        <v>2016</v>
      </c>
      <c r="AF31" s="142">
        <f>IF('Indicator Date'!AF31="","x",'Indicator Date'!AF31)</f>
        <v>2014</v>
      </c>
      <c r="AG31" s="142">
        <f>IF('Indicator Date'!AG31="","x",'Indicator Date'!AG31)</f>
        <v>2016</v>
      </c>
      <c r="AH31" s="142">
        <f>IF('Indicator Date'!AH31="","x",'Indicator Date'!AH31)</f>
        <v>2009</v>
      </c>
      <c r="AI31" s="142">
        <f>IF('Indicator Date'!AI31="","x",'Indicator Date'!AI31)</f>
        <v>2010</v>
      </c>
      <c r="AJ31" s="142">
        <f>IF('Indicator Date'!AJ31="","x",'Indicator Date'!AJ31)</f>
        <v>2016</v>
      </c>
      <c r="AK31" s="142">
        <f>IF('Indicator Date'!AK31="","x",'Indicator Date'!AK31)</f>
        <v>2017</v>
      </c>
      <c r="AL31" s="142">
        <f>IF('Indicator Date'!AL31="","x",'Indicator Date'!AL31)</f>
        <v>2016</v>
      </c>
      <c r="AM31" s="142">
        <f>IF('Indicator Date'!AM31="","x",'Indicator Date'!AM31)</f>
        <v>2016</v>
      </c>
      <c r="AN31" s="142">
        <f>IF('Indicator Date'!AN31="","x",'Indicator Date'!AN31)</f>
        <v>2017</v>
      </c>
      <c r="AO31" s="142">
        <f>IF('Indicator Date'!AO31="","x",'Indicator Date'!AO31)</f>
        <v>2015</v>
      </c>
      <c r="AP31" s="142">
        <f>IF('Indicator Date'!AP31="","x",'Indicator Date'!AP31)</f>
        <v>2015</v>
      </c>
      <c r="AQ31" s="142">
        <f>IF('Indicator Date'!AQ31="","x",'Indicator Date'!AQ31)</f>
        <v>2015</v>
      </c>
      <c r="AR31" s="142">
        <f>IF('Indicator Date'!AR31="","x",'Indicator Date'!AR31)</f>
        <v>2015</v>
      </c>
      <c r="AS31" s="142">
        <f>IF('Indicator Date'!AS31="","x",'Indicator Date'!AS31)</f>
        <v>2015</v>
      </c>
      <c r="AT31" s="142">
        <f>IF('Indicator Date'!AT31="","x",'Indicator Date'!AT31)</f>
        <v>2006</v>
      </c>
      <c r="AU31" s="142">
        <f>IF('Indicator Date'!AU31="","x",'Indicator Date'!AU31)</f>
        <v>2014</v>
      </c>
      <c r="AV31" s="142">
        <f>IF('Indicator Date'!AV31="","x",'Indicator Date'!AV31)</f>
        <v>2016</v>
      </c>
      <c r="AW31" s="142">
        <f>IF('Indicator Date'!AW31="","x",'Indicator Date'!AW31)</f>
        <v>2017</v>
      </c>
      <c r="AX31" s="142">
        <f>IF('Indicator Date'!AX31="","x",'Indicator Date'!AX31)</f>
        <v>2018</v>
      </c>
      <c r="AY31" s="142" t="str">
        <f>IF('Indicator Date'!AY31="","x",RIGHT('Indicator Date'!AY31,4))</f>
        <v>x</v>
      </c>
      <c r="AZ31" s="142" t="str">
        <f>IF('Indicator Date'!AZ31="","x",RIGHT('Indicator Date'!AZ31,4))</f>
        <v>2017</v>
      </c>
      <c r="BA31" s="142">
        <f>IF('Indicator Date'!BA31="","x",'Indicator Date'!BA31)</f>
        <v>2017</v>
      </c>
      <c r="BB31" s="142">
        <f>IF('Indicator Date'!BB31="","x",'Indicator Date'!BB31)</f>
        <v>2016</v>
      </c>
      <c r="BC31" s="142">
        <f>IF('Indicator Date'!BC31="","x",'Indicator Date'!BC31)</f>
        <v>2017</v>
      </c>
      <c r="BD31" s="142">
        <f>IF('Indicator Date'!BD31="","x",'Indicator Date'!BD31)</f>
        <v>2014</v>
      </c>
      <c r="BE31" s="142">
        <f>IF('Indicator Date'!BE31="","x",'Indicator Date'!BE31)</f>
        <v>2014</v>
      </c>
      <c r="BF31" s="142">
        <f>IF('Indicator Date'!BF31="","x",'Indicator Date'!BF31)</f>
        <v>2016</v>
      </c>
      <c r="BG31" s="142" t="str">
        <f>IF('Indicator Date'!BG31="","x",'Indicator Date'!BG31)</f>
        <v>x</v>
      </c>
      <c r="BH31" s="142" t="str">
        <f>IF('Indicator Date'!BH31="","x",'Indicator Date'!BH31)</f>
        <v>x</v>
      </c>
      <c r="BI31" s="142" t="str">
        <f>IF('Indicator Date'!BI31="","x",'Indicator Date'!BI31)</f>
        <v>x</v>
      </c>
      <c r="BJ31" s="142" t="str">
        <f>IF('Indicator Date'!BJ31="","x",'Indicator Date'!BJ31)</f>
        <v>x</v>
      </c>
      <c r="BK31" s="142">
        <f>IF('Indicator Date'!BK31="","x",'Indicator Date'!BK31)</f>
        <v>2016</v>
      </c>
      <c r="BL31" s="142">
        <f>IF('Indicator Date'!BL31="","x",'Indicator Date'!BL31)</f>
        <v>2017</v>
      </c>
      <c r="BM31" s="142" t="str">
        <f>IF('Indicator Date'!BM31="","x",'Indicator Date'!BM31)</f>
        <v>x</v>
      </c>
      <c r="BN31" s="142" t="str">
        <f>IF('Indicator Date'!BN31="","x",'Indicator Date'!BN31)</f>
        <v>x</v>
      </c>
      <c r="BO31" s="142">
        <f>IF('Indicator Date'!BO31="","x",'Indicator Date'!BO31)</f>
        <v>2014</v>
      </c>
      <c r="BP31" s="142">
        <f>IF('Indicator Date'!BP31="","x",'Indicator Date'!BP31)</f>
        <v>2018</v>
      </c>
      <c r="BQ31" s="142">
        <f>IF('Indicator Date'!BQ31="","x",'Indicator Date'!BQ31)</f>
        <v>2016</v>
      </c>
      <c r="BR31" s="142">
        <f>IF('Indicator Date'!BR31="","x",'Indicator Date'!BR31)</f>
        <v>2015</v>
      </c>
      <c r="BS31" s="142">
        <f>IF('Indicator Date'!BS31="","x",'Indicator Date'!BS31)</f>
        <v>2016</v>
      </c>
      <c r="BT31" s="142">
        <f>IF('Indicator Date'!BT31="","x",'Indicator Date'!BT31)</f>
        <v>2014</v>
      </c>
      <c r="BU31" s="142">
        <f>IF('Indicator Date'!BU31="","x",'Indicator Date'!BU31)</f>
        <v>2015</v>
      </c>
      <c r="BV31" s="142">
        <f>IF('Indicator Date'!BV31="","x",'Indicator Date'!BV31)</f>
        <v>2015</v>
      </c>
      <c r="BW31" s="142">
        <f>IF('Indicator Date'!BW31="","x",'Indicator Date'!BW31)</f>
        <v>2014</v>
      </c>
      <c r="BX31" s="142">
        <f>IF('Indicator Date'!BX31="","x",'Indicator Date'!BX31)</f>
        <v>2014</v>
      </c>
      <c r="BY31" s="142">
        <f>IF('Indicator Date'!BY31="","x",'Indicator Date'!BY31)</f>
        <v>2014</v>
      </c>
      <c r="BZ31" s="142" t="str">
        <f>IF('Indicator Date'!BZ31="","x",'Indicator Date'!BZ31)</f>
        <v>x</v>
      </c>
      <c r="CA31" s="142" t="str">
        <f>IF('Indicator Date'!CA31="","x",'Indicator Date'!CA31)</f>
        <v>x</v>
      </c>
      <c r="CB31" s="142">
        <f>IF('Indicator Date'!CB31="","x",'Indicator Date'!CB31)</f>
        <v>2016</v>
      </c>
      <c r="CC31" s="142">
        <f>IF('Indicator Date'!CC31="","x",'Indicator Date'!CC31)</f>
        <v>2012</v>
      </c>
      <c r="CD31" s="142">
        <f>IF('Indicator Date'!CD31="","x",'Indicator Date'!CD31)</f>
        <v>2017</v>
      </c>
      <c r="CE31" s="142">
        <f>IF('Indicator Date'!CE31="","x",'Indicator Date'!CE31)</f>
        <v>2017</v>
      </c>
      <c r="CF31" s="142">
        <f>IF('Indicator Date'!CF31="","x",'Indicator Date'!CF31)</f>
        <v>2015</v>
      </c>
      <c r="CG31" s="142">
        <f>IF('Indicator Date'!CG31="","x",'Indicator Date'!CG31)</f>
        <v>2014</v>
      </c>
      <c r="CH31" s="97"/>
    </row>
    <row r="32" spans="1:86" x14ac:dyDescent="0.25">
      <c r="A32" s="3" t="str">
        <f>VLOOKUP(C32,Regions!B$3:H$35,7,FALSE)</f>
        <v>South America</v>
      </c>
      <c r="B32" s="116" t="s">
        <v>48</v>
      </c>
      <c r="C32" s="100" t="s">
        <v>47</v>
      </c>
      <c r="D32" s="142">
        <f>IF('Indicator Date'!D32="","x",'Indicator Date'!D32)</f>
        <v>2015</v>
      </c>
      <c r="E32" s="142">
        <f>IF('Indicator Date'!E32="","x",'Indicator Date'!E32)</f>
        <v>2015</v>
      </c>
      <c r="F32" s="142">
        <f>IF('Indicator Date'!F32="","x",'Indicator Date'!F32)</f>
        <v>2015</v>
      </c>
      <c r="G32" s="142">
        <f>IF('Indicator Date'!G32="","x",'Indicator Date'!G32)</f>
        <v>2015</v>
      </c>
      <c r="H32" s="142">
        <f>IF('Indicator Date'!H32="","x",'Indicator Date'!H32)</f>
        <v>2015</v>
      </c>
      <c r="I32" s="142">
        <f>IF('Indicator Date'!I32="","x",'Indicator Date'!I32)</f>
        <v>2015</v>
      </c>
      <c r="J32" s="142">
        <f>IF('Indicator Date'!J32="","x",'Indicator Date'!J32)</f>
        <v>2015</v>
      </c>
      <c r="K32" s="142">
        <f>IF('Indicator Date'!K32="","x",'Indicator Date'!K32)</f>
        <v>2016</v>
      </c>
      <c r="L32" s="142">
        <f>IF('Indicator Date'!L32="","x",'Indicator Date'!L32)</f>
        <v>2016</v>
      </c>
      <c r="M32" s="142">
        <f>IF('Indicator Date'!M32="","x",'Indicator Date'!M32)</f>
        <v>2015</v>
      </c>
      <c r="N32" s="142">
        <f>IF('Indicator Date'!N32="","x",'Indicator Date'!N32)</f>
        <v>2011</v>
      </c>
      <c r="O32" s="142">
        <f>IF('Indicator Date'!O32="","x",'Indicator Date'!O32)</f>
        <v>2011</v>
      </c>
      <c r="P32" s="142">
        <f>IF('Indicator Date'!P32="","x",'Indicator Date'!P32)</f>
        <v>2012</v>
      </c>
      <c r="Q32" s="142">
        <f>IF('Indicator Date'!Q32="","x",'Indicator Date'!Q32)</f>
        <v>2018</v>
      </c>
      <c r="R32" s="142">
        <f>IF('Indicator Date'!R32="","x",'Indicator Date'!R32)</f>
        <v>2018</v>
      </c>
      <c r="S32" s="142">
        <f>IF('Indicator Date'!S32="","x",'Indicator Date'!S32)</f>
        <v>2017</v>
      </c>
      <c r="T32" s="142">
        <f>IF('Indicator Date'!T32="","x",'Indicator Date'!T32)</f>
        <v>2017</v>
      </c>
      <c r="U32" s="142">
        <f>IF('Indicator Date'!U32="","x",'Indicator Date'!U32)</f>
        <v>2015</v>
      </c>
      <c r="V32" s="142">
        <f>IF('Indicator Date'!V32="","x",'Indicator Date'!V32)</f>
        <v>2015</v>
      </c>
      <c r="W32" s="142">
        <f>IF('Indicator Date'!W32="","x",'Indicator Date'!W32)</f>
        <v>2017</v>
      </c>
      <c r="X32" s="142">
        <f>IF('Indicator Date'!X32="","x",'Indicator Date'!X32)</f>
        <v>2017</v>
      </c>
      <c r="Y32" s="142">
        <f>IF('Indicator Date'!Y32="","x",'Indicator Date'!Y32)</f>
        <v>2016</v>
      </c>
      <c r="Z32" s="142">
        <f>IF('Indicator Date'!Z32="","x",'Indicator Date'!Z32)</f>
        <v>2016</v>
      </c>
      <c r="AA32" s="142">
        <f>IF('Indicator Date'!AA32="","x",'Indicator Date'!AA32)</f>
        <v>2017</v>
      </c>
      <c r="AB32" s="142">
        <f>IF('Indicator Date'!AB32="","x",'Indicator Date'!AB32)</f>
        <v>2017</v>
      </c>
      <c r="AC32" s="142">
        <f>IF('Indicator Date'!AC32="","x",'Indicator Date'!AC32)</f>
        <v>2017</v>
      </c>
      <c r="AD32" s="142">
        <f>IF('Indicator Date'!AD32="","x",'Indicator Date'!AD32)</f>
        <v>2017</v>
      </c>
      <c r="AE32" s="142">
        <f>IF('Indicator Date'!AE32="","x",'Indicator Date'!AE32)</f>
        <v>2015</v>
      </c>
      <c r="AF32" s="142">
        <f>IF('Indicator Date'!AF32="","x",'Indicator Date'!AF32)</f>
        <v>2016</v>
      </c>
      <c r="AG32" s="142">
        <f>IF('Indicator Date'!AG32="","x",'Indicator Date'!AG32)</f>
        <v>2016</v>
      </c>
      <c r="AH32" s="142">
        <f>IF('Indicator Date'!AH32="","x",'Indicator Date'!AH32)</f>
        <v>2009</v>
      </c>
      <c r="AI32" s="142">
        <f>IF('Indicator Date'!AI32="","x",'Indicator Date'!AI32)</f>
        <v>2012</v>
      </c>
      <c r="AJ32" s="142">
        <f>IF('Indicator Date'!AJ32="","x",'Indicator Date'!AJ32)</f>
        <v>2016</v>
      </c>
      <c r="AK32" s="142">
        <f>IF('Indicator Date'!AK32="","x",'Indicator Date'!AK32)</f>
        <v>2017</v>
      </c>
      <c r="AL32" s="142">
        <f>IF('Indicator Date'!AL32="","x",'Indicator Date'!AL32)</f>
        <v>2016</v>
      </c>
      <c r="AM32" s="142">
        <f>IF('Indicator Date'!AM32="","x",'Indicator Date'!AM32)</f>
        <v>2016</v>
      </c>
      <c r="AN32" s="142">
        <f>IF('Indicator Date'!AN32="","x",'Indicator Date'!AN32)</f>
        <v>2017</v>
      </c>
      <c r="AO32" s="142">
        <f>IF('Indicator Date'!AO32="","x",'Indicator Date'!AO32)</f>
        <v>2015</v>
      </c>
      <c r="AP32" s="142">
        <f>IF('Indicator Date'!AP32="","x",'Indicator Date'!AP32)</f>
        <v>2015</v>
      </c>
      <c r="AQ32" s="142">
        <f>IF('Indicator Date'!AQ32="","x",'Indicator Date'!AQ32)</f>
        <v>2015</v>
      </c>
      <c r="AR32" s="142">
        <f>IF('Indicator Date'!AR32="","x",'Indicator Date'!AR32)</f>
        <v>2015</v>
      </c>
      <c r="AS32" s="142">
        <f>IF('Indicator Date'!AS32="","x",'Indicator Date'!AS32)</f>
        <v>2015</v>
      </c>
      <c r="AT32" s="142">
        <f>IF('Indicator Date'!AT32="","x",'Indicator Date'!AT32)</f>
        <v>2016</v>
      </c>
      <c r="AU32" s="142">
        <f>IF('Indicator Date'!AU32="","x",'Indicator Date'!AU32)</f>
        <v>2014</v>
      </c>
      <c r="AV32" s="142">
        <f>IF('Indicator Date'!AV32="","x",'Indicator Date'!AV32)</f>
        <v>2016</v>
      </c>
      <c r="AW32" s="142">
        <f>IF('Indicator Date'!AW32="","x",'Indicator Date'!AW32)</f>
        <v>2017</v>
      </c>
      <c r="AX32" s="142">
        <f>IF('Indicator Date'!AX32="","x",'Indicator Date'!AX32)</f>
        <v>2018</v>
      </c>
      <c r="AY32" s="142" t="str">
        <f>IF('Indicator Date'!AY32="","x",RIGHT('Indicator Date'!AY32,4))</f>
        <v>x</v>
      </c>
      <c r="AZ32" s="142" t="str">
        <f>IF('Indicator Date'!AZ32="","x",RIGHT('Indicator Date'!AZ32,4))</f>
        <v>2017</v>
      </c>
      <c r="BA32" s="142">
        <f>IF('Indicator Date'!BA32="","x",'Indicator Date'!BA32)</f>
        <v>2017</v>
      </c>
      <c r="BB32" s="142">
        <f>IF('Indicator Date'!BB32="","x",'Indicator Date'!BB32)</f>
        <v>2016</v>
      </c>
      <c r="BC32" s="142">
        <f>IF('Indicator Date'!BC32="","x",'Indicator Date'!BC32)</f>
        <v>2017</v>
      </c>
      <c r="BD32" s="142">
        <f>IF('Indicator Date'!BD32="","x",'Indicator Date'!BD32)</f>
        <v>2014</v>
      </c>
      <c r="BE32" s="142">
        <f>IF('Indicator Date'!BE32="","x",'Indicator Date'!BE32)</f>
        <v>2014</v>
      </c>
      <c r="BF32" s="142">
        <f>IF('Indicator Date'!BF32="","x",'Indicator Date'!BF32)</f>
        <v>2016</v>
      </c>
      <c r="BG32" s="142">
        <f>IF('Indicator Date'!BG32="","x",'Indicator Date'!BG32)</f>
        <v>2013</v>
      </c>
      <c r="BH32" s="142">
        <f>IF('Indicator Date'!BH32="","x",'Indicator Date'!BH32)</f>
        <v>2013</v>
      </c>
      <c r="BI32" s="142">
        <f>IF('Indicator Date'!BI32="","x",'Indicator Date'!BI32)</f>
        <v>2009</v>
      </c>
      <c r="BJ32" s="142">
        <f>IF('Indicator Date'!BJ32="","x",'Indicator Date'!BJ32)</f>
        <v>2010</v>
      </c>
      <c r="BK32" s="142">
        <f>IF('Indicator Date'!BK32="","x",'Indicator Date'!BK32)</f>
        <v>2016</v>
      </c>
      <c r="BL32" s="142">
        <f>IF('Indicator Date'!BL32="","x",'Indicator Date'!BL32)</f>
        <v>2017</v>
      </c>
      <c r="BM32" s="142">
        <f>IF('Indicator Date'!BM32="","x",'Indicator Date'!BM32)</f>
        <v>2011</v>
      </c>
      <c r="BN32" s="142">
        <f>IF('Indicator Date'!BN32="","x",'Indicator Date'!BN32)</f>
        <v>2015</v>
      </c>
      <c r="BO32" s="142">
        <f>IF('Indicator Date'!BO32="","x",'Indicator Date'!BO32)</f>
        <v>2014</v>
      </c>
      <c r="BP32" s="142">
        <f>IF('Indicator Date'!BP32="","x",'Indicator Date'!BP32)</f>
        <v>2018</v>
      </c>
      <c r="BQ32" s="142">
        <f>IF('Indicator Date'!BQ32="","x",'Indicator Date'!BQ32)</f>
        <v>2016</v>
      </c>
      <c r="BR32" s="142">
        <f>IF('Indicator Date'!BR32="","x",'Indicator Date'!BR32)</f>
        <v>2015</v>
      </c>
      <c r="BS32" s="142">
        <f>IF('Indicator Date'!BS32="","x",'Indicator Date'!BS32)</f>
        <v>2016</v>
      </c>
      <c r="BT32" s="142">
        <f>IF('Indicator Date'!BT32="","x",'Indicator Date'!BT32)</f>
        <v>2014</v>
      </c>
      <c r="BU32" s="142">
        <f>IF('Indicator Date'!BU32="","x",'Indicator Date'!BU32)</f>
        <v>2015</v>
      </c>
      <c r="BV32" s="142">
        <f>IF('Indicator Date'!BV32="","x",'Indicator Date'!BV32)</f>
        <v>2015</v>
      </c>
      <c r="BW32" s="142">
        <f>IF('Indicator Date'!BW32="","x",'Indicator Date'!BW32)</f>
        <v>2016</v>
      </c>
      <c r="BX32" s="142">
        <f>IF('Indicator Date'!BX32="","x",'Indicator Date'!BX32)</f>
        <v>2016</v>
      </c>
      <c r="BY32" s="142">
        <f>IF('Indicator Date'!BY32="","x",'Indicator Date'!BY32)</f>
        <v>2011</v>
      </c>
      <c r="BZ32" s="142" t="str">
        <f>IF('Indicator Date'!BZ32="","x",'Indicator Date'!BZ32)</f>
        <v>x</v>
      </c>
      <c r="CA32" s="142">
        <f>IF('Indicator Date'!CA32="","x",'Indicator Date'!CA32)</f>
        <v>2016</v>
      </c>
      <c r="CB32" s="142">
        <f>IF('Indicator Date'!CB32="","x",'Indicator Date'!CB32)</f>
        <v>2016</v>
      </c>
      <c r="CC32" s="142">
        <f>IF('Indicator Date'!CC32="","x",'Indicator Date'!CC32)</f>
        <v>2012</v>
      </c>
      <c r="CD32" s="142">
        <f>IF('Indicator Date'!CD32="","x",'Indicator Date'!CD32)</f>
        <v>2017</v>
      </c>
      <c r="CE32" s="142">
        <f>IF('Indicator Date'!CE32="","x",'Indicator Date'!CE32)</f>
        <v>2017</v>
      </c>
      <c r="CF32" s="142">
        <f>IF('Indicator Date'!CF32="","x",'Indicator Date'!CF32)</f>
        <v>2015</v>
      </c>
      <c r="CG32" s="142">
        <f>IF('Indicator Date'!CG32="","x",'Indicator Date'!CG32)</f>
        <v>2014</v>
      </c>
      <c r="CH32" s="97"/>
    </row>
    <row r="33" spans="1:86" x14ac:dyDescent="0.25">
      <c r="A33" s="3" t="str">
        <f>VLOOKUP(C33,Regions!B$3:H$35,7,FALSE)</f>
        <v>South America</v>
      </c>
      <c r="B33" s="116" t="s">
        <v>50</v>
      </c>
      <c r="C33" s="100" t="s">
        <v>49</v>
      </c>
      <c r="D33" s="142">
        <f>IF('Indicator Date'!D33="","x",'Indicator Date'!D33)</f>
        <v>2015</v>
      </c>
      <c r="E33" s="142">
        <f>IF('Indicator Date'!E33="","x",'Indicator Date'!E33)</f>
        <v>2015</v>
      </c>
      <c r="F33" s="142">
        <f>IF('Indicator Date'!F33="","x",'Indicator Date'!F33)</f>
        <v>2015</v>
      </c>
      <c r="G33" s="142">
        <f>IF('Indicator Date'!G33="","x",'Indicator Date'!G33)</f>
        <v>2015</v>
      </c>
      <c r="H33" s="142">
        <f>IF('Indicator Date'!H33="","x",'Indicator Date'!H33)</f>
        <v>2015</v>
      </c>
      <c r="I33" s="142">
        <f>IF('Indicator Date'!I33="","x",'Indicator Date'!I33)</f>
        <v>2015</v>
      </c>
      <c r="J33" s="142">
        <f>IF('Indicator Date'!J33="","x",'Indicator Date'!J33)</f>
        <v>2015</v>
      </c>
      <c r="K33" s="142">
        <f>IF('Indicator Date'!K33="","x",'Indicator Date'!K33)</f>
        <v>2016</v>
      </c>
      <c r="L33" s="142">
        <f>IF('Indicator Date'!L33="","x",'Indicator Date'!L33)</f>
        <v>2016</v>
      </c>
      <c r="M33" s="142">
        <f>IF('Indicator Date'!M33="","x",'Indicator Date'!M33)</f>
        <v>2015</v>
      </c>
      <c r="N33" s="142">
        <f>IF('Indicator Date'!N33="","x",'Indicator Date'!N33)</f>
        <v>2011</v>
      </c>
      <c r="O33" s="142">
        <f>IF('Indicator Date'!O33="","x",'Indicator Date'!O33)</f>
        <v>2011</v>
      </c>
      <c r="P33" s="142">
        <f>IF('Indicator Date'!P33="","x",'Indicator Date'!P33)</f>
        <v>2008</v>
      </c>
      <c r="Q33" s="142">
        <f>IF('Indicator Date'!Q33="","x",'Indicator Date'!Q33)</f>
        <v>2018</v>
      </c>
      <c r="R33" s="142">
        <f>IF('Indicator Date'!R33="","x",'Indicator Date'!R33)</f>
        <v>2018</v>
      </c>
      <c r="S33" s="142">
        <f>IF('Indicator Date'!S33="","x",'Indicator Date'!S33)</f>
        <v>2017</v>
      </c>
      <c r="T33" s="142">
        <f>IF('Indicator Date'!T33="","x",'Indicator Date'!T33)</f>
        <v>2017</v>
      </c>
      <c r="U33" s="142">
        <f>IF('Indicator Date'!U33="","x",'Indicator Date'!U33)</f>
        <v>2015</v>
      </c>
      <c r="V33" s="142">
        <f>IF('Indicator Date'!V33="","x",'Indicator Date'!V33)</f>
        <v>2015</v>
      </c>
      <c r="W33" s="142">
        <f>IF('Indicator Date'!W33="","x",'Indicator Date'!W33)</f>
        <v>2017</v>
      </c>
      <c r="X33" s="142">
        <f>IF('Indicator Date'!X33="","x",'Indicator Date'!X33)</f>
        <v>2017</v>
      </c>
      <c r="Y33" s="142">
        <f>IF('Indicator Date'!Y33="","x",'Indicator Date'!Y33)</f>
        <v>2012</v>
      </c>
      <c r="Z33" s="142">
        <f>IF('Indicator Date'!Z33="","x",'Indicator Date'!Z33)</f>
        <v>2012</v>
      </c>
      <c r="AA33" s="142">
        <f>IF('Indicator Date'!AA33="","x",'Indicator Date'!AA33)</f>
        <v>2016</v>
      </c>
      <c r="AB33" s="142">
        <f>IF('Indicator Date'!AB33="","x",'Indicator Date'!AB33)</f>
        <v>2017</v>
      </c>
      <c r="AC33" s="142">
        <f>IF('Indicator Date'!AC33="","x",'Indicator Date'!AC33)</f>
        <v>2017</v>
      </c>
      <c r="AD33" s="142">
        <f>IF('Indicator Date'!AD33="","x",'Indicator Date'!AD33)</f>
        <v>2017</v>
      </c>
      <c r="AE33" s="142">
        <f>IF('Indicator Date'!AE33="","x",'Indicator Date'!AE33)</f>
        <v>2015</v>
      </c>
      <c r="AF33" s="142">
        <f>IF('Indicator Date'!AF33="","x",'Indicator Date'!AF33)</f>
        <v>2016</v>
      </c>
      <c r="AG33" s="142">
        <f>IF('Indicator Date'!AG33="","x",'Indicator Date'!AG33)</f>
        <v>2016</v>
      </c>
      <c r="AH33" s="142">
        <f>IF('Indicator Date'!AH33="","x",'Indicator Date'!AH33)</f>
        <v>2011</v>
      </c>
      <c r="AI33" s="142">
        <f>IF('Indicator Date'!AI33="","x",'Indicator Date'!AI33)</f>
        <v>2012</v>
      </c>
      <c r="AJ33" s="142">
        <f>IF('Indicator Date'!AJ33="","x",'Indicator Date'!AJ33)</f>
        <v>2016</v>
      </c>
      <c r="AK33" s="142">
        <f>IF('Indicator Date'!AK33="","x",'Indicator Date'!AK33)</f>
        <v>2017</v>
      </c>
      <c r="AL33" s="142">
        <f>IF('Indicator Date'!AL33="","x",'Indicator Date'!AL33)</f>
        <v>2016</v>
      </c>
      <c r="AM33" s="142">
        <f>IF('Indicator Date'!AM33="","x",'Indicator Date'!AM33)</f>
        <v>2016</v>
      </c>
      <c r="AN33" s="142">
        <f>IF('Indicator Date'!AN33="","x",'Indicator Date'!AN33)</f>
        <v>2017</v>
      </c>
      <c r="AO33" s="142">
        <f>IF('Indicator Date'!AO33="","x",'Indicator Date'!AO33)</f>
        <v>2015</v>
      </c>
      <c r="AP33" s="142">
        <f>IF('Indicator Date'!AP33="","x",'Indicator Date'!AP33)</f>
        <v>2015</v>
      </c>
      <c r="AQ33" s="142">
        <f>IF('Indicator Date'!AQ33="","x",'Indicator Date'!AQ33)</f>
        <v>2015</v>
      </c>
      <c r="AR33" s="142">
        <f>IF('Indicator Date'!AR33="","x",'Indicator Date'!AR33)</f>
        <v>2015</v>
      </c>
      <c r="AS33" s="142">
        <f>IF('Indicator Date'!AS33="","x",'Indicator Date'!AS33)</f>
        <v>2015</v>
      </c>
      <c r="AT33" s="142">
        <f>IF('Indicator Date'!AT33="","x",'Indicator Date'!AT33)</f>
        <v>2016</v>
      </c>
      <c r="AU33" s="142">
        <f>IF('Indicator Date'!AU33="","x",'Indicator Date'!AU33)</f>
        <v>2014</v>
      </c>
      <c r="AV33" s="142">
        <f>IF('Indicator Date'!AV33="","x",'Indicator Date'!AV33)</f>
        <v>2016</v>
      </c>
      <c r="AW33" s="142">
        <f>IF('Indicator Date'!AW33="","x",'Indicator Date'!AW33)</f>
        <v>2017</v>
      </c>
      <c r="AX33" s="142">
        <f>IF('Indicator Date'!AX33="","x",'Indicator Date'!AX33)</f>
        <v>2018</v>
      </c>
      <c r="AY33" s="142" t="str">
        <f>IF('Indicator Date'!AY33="","x",RIGHT('Indicator Date'!AY33,4))</f>
        <v>2017</v>
      </c>
      <c r="AZ33" s="142" t="str">
        <f>IF('Indicator Date'!AZ33="","x",RIGHT('Indicator Date'!AZ33,4))</f>
        <v>2017</v>
      </c>
      <c r="BA33" s="142">
        <f>IF('Indicator Date'!BA33="","x",'Indicator Date'!BA33)</f>
        <v>2017</v>
      </c>
      <c r="BB33" s="142">
        <f>IF('Indicator Date'!BB33="","x",'Indicator Date'!BB33)</f>
        <v>2016</v>
      </c>
      <c r="BC33" s="142">
        <f>IF('Indicator Date'!BC33="","x",'Indicator Date'!BC33)</f>
        <v>2017</v>
      </c>
      <c r="BD33" s="142">
        <f>IF('Indicator Date'!BD33="","x",'Indicator Date'!BD33)</f>
        <v>2014</v>
      </c>
      <c r="BE33" s="142">
        <f>IF('Indicator Date'!BE33="","x",'Indicator Date'!BE33)</f>
        <v>2014</v>
      </c>
      <c r="BF33" s="142">
        <f>IF('Indicator Date'!BF33="","x",'Indicator Date'!BF33)</f>
        <v>2016</v>
      </c>
      <c r="BG33" s="142">
        <f>IF('Indicator Date'!BG33="","x",'Indicator Date'!BG33)</f>
        <v>2014</v>
      </c>
      <c r="BH33" s="142">
        <f>IF('Indicator Date'!BH33="","x",'Indicator Date'!BH33)</f>
        <v>2014</v>
      </c>
      <c r="BI33" s="142">
        <f>IF('Indicator Date'!BI33="","x",'Indicator Date'!BI33)</f>
        <v>2015</v>
      </c>
      <c r="BJ33" s="142">
        <f>IF('Indicator Date'!BJ33="","x",'Indicator Date'!BJ33)</f>
        <v>2013</v>
      </c>
      <c r="BK33" s="142">
        <f>IF('Indicator Date'!BK33="","x",'Indicator Date'!BK33)</f>
        <v>2016</v>
      </c>
      <c r="BL33" s="142">
        <f>IF('Indicator Date'!BL33="","x",'Indicator Date'!BL33)</f>
        <v>2017</v>
      </c>
      <c r="BM33" s="142">
        <f>IF('Indicator Date'!BM33="","x",'Indicator Date'!BM33)</f>
        <v>2014</v>
      </c>
      <c r="BN33" s="142">
        <f>IF('Indicator Date'!BN33="","x",'Indicator Date'!BN33)</f>
        <v>2015</v>
      </c>
      <c r="BO33" s="142">
        <f>IF('Indicator Date'!BO33="","x",'Indicator Date'!BO33)</f>
        <v>2014</v>
      </c>
      <c r="BP33" s="142">
        <f>IF('Indicator Date'!BP33="","x",'Indicator Date'!BP33)</f>
        <v>2018</v>
      </c>
      <c r="BQ33" s="142">
        <f>IF('Indicator Date'!BQ33="","x",'Indicator Date'!BQ33)</f>
        <v>2016</v>
      </c>
      <c r="BR33" s="142">
        <f>IF('Indicator Date'!BR33="","x",'Indicator Date'!BR33)</f>
        <v>2015</v>
      </c>
      <c r="BS33" s="142">
        <f>IF('Indicator Date'!BS33="","x",'Indicator Date'!BS33)</f>
        <v>2016</v>
      </c>
      <c r="BT33" s="142">
        <f>IF('Indicator Date'!BT33="","x",'Indicator Date'!BT33)</f>
        <v>2014</v>
      </c>
      <c r="BU33" s="142">
        <f>IF('Indicator Date'!BU33="","x",'Indicator Date'!BU33)</f>
        <v>2015</v>
      </c>
      <c r="BV33" s="142">
        <f>IF('Indicator Date'!BV33="","x",'Indicator Date'!BV33)</f>
        <v>2015</v>
      </c>
      <c r="BW33" s="142">
        <f>IF('Indicator Date'!BW33="","x",'Indicator Date'!BW33)</f>
        <v>2016</v>
      </c>
      <c r="BX33" s="142">
        <f>IF('Indicator Date'!BX33="","x",'Indicator Date'!BX33)</f>
        <v>2016</v>
      </c>
      <c r="BY33" s="142">
        <f>IF('Indicator Date'!BY33="","x",'Indicator Date'!BY33)</f>
        <v>2016</v>
      </c>
      <c r="BZ33" s="142">
        <f>IF('Indicator Date'!BZ33="","x",'Indicator Date'!BZ33)</f>
        <v>2016</v>
      </c>
      <c r="CA33" s="142">
        <f>IF('Indicator Date'!CA33="","x",'Indicator Date'!CA33)</f>
        <v>2015</v>
      </c>
      <c r="CB33" s="142">
        <f>IF('Indicator Date'!CB33="","x",'Indicator Date'!CB33)</f>
        <v>2016</v>
      </c>
      <c r="CC33" s="142">
        <f>IF('Indicator Date'!CC33="","x",'Indicator Date'!CC33)</f>
        <v>2017</v>
      </c>
      <c r="CD33" s="142">
        <f>IF('Indicator Date'!CD33="","x",'Indicator Date'!CD33)</f>
        <v>2017</v>
      </c>
      <c r="CE33" s="142">
        <f>IF('Indicator Date'!CE33="","x",'Indicator Date'!CE33)</f>
        <v>2017</v>
      </c>
      <c r="CF33" s="142">
        <f>IF('Indicator Date'!CF33="","x",'Indicator Date'!CF33)</f>
        <v>2015</v>
      </c>
      <c r="CG33" s="142">
        <f>IF('Indicator Date'!CG33="","x",'Indicator Date'!CG33)</f>
        <v>2014</v>
      </c>
      <c r="CH33" s="97"/>
    </row>
    <row r="34" spans="1:86" x14ac:dyDescent="0.25">
      <c r="A34" s="3" t="str">
        <f>VLOOKUP(C34,Regions!B$3:H$35,7,FALSE)</f>
        <v>South America</v>
      </c>
      <c r="B34" s="116" t="s">
        <v>58</v>
      </c>
      <c r="C34" s="100" t="s">
        <v>57</v>
      </c>
      <c r="D34" s="142">
        <f>IF('Indicator Date'!D34="","x",'Indicator Date'!D34)</f>
        <v>2015</v>
      </c>
      <c r="E34" s="142">
        <f>IF('Indicator Date'!E34="","x",'Indicator Date'!E34)</f>
        <v>2015</v>
      </c>
      <c r="F34" s="142">
        <f>IF('Indicator Date'!F34="","x",'Indicator Date'!F34)</f>
        <v>2015</v>
      </c>
      <c r="G34" s="142">
        <f>IF('Indicator Date'!G34="","x",'Indicator Date'!G34)</f>
        <v>2015</v>
      </c>
      <c r="H34" s="142">
        <f>IF('Indicator Date'!H34="","x",'Indicator Date'!H34)</f>
        <v>2015</v>
      </c>
      <c r="I34" s="142">
        <f>IF('Indicator Date'!I34="","x",'Indicator Date'!I34)</f>
        <v>2015</v>
      </c>
      <c r="J34" s="142">
        <f>IF('Indicator Date'!J34="","x",'Indicator Date'!J34)</f>
        <v>2015</v>
      </c>
      <c r="K34" s="142">
        <f>IF('Indicator Date'!K34="","x",'Indicator Date'!K34)</f>
        <v>2016</v>
      </c>
      <c r="L34" s="142">
        <f>IF('Indicator Date'!L34="","x",'Indicator Date'!L34)</f>
        <v>2016</v>
      </c>
      <c r="M34" s="142">
        <f>IF('Indicator Date'!M34="","x",'Indicator Date'!M34)</f>
        <v>2015</v>
      </c>
      <c r="N34" s="142">
        <f>IF('Indicator Date'!N34="","x",'Indicator Date'!N34)</f>
        <v>2011</v>
      </c>
      <c r="O34" s="142">
        <f>IF('Indicator Date'!O34="","x",'Indicator Date'!O34)</f>
        <v>2011</v>
      </c>
      <c r="P34" s="142" t="str">
        <f>IF('Indicator Date'!P34="","x",'Indicator Date'!P34)</f>
        <v>x</v>
      </c>
      <c r="Q34" s="142">
        <f>IF('Indicator Date'!Q34="","x",'Indicator Date'!Q34)</f>
        <v>2018</v>
      </c>
      <c r="R34" s="142">
        <f>IF('Indicator Date'!R34="","x",'Indicator Date'!R34)</f>
        <v>2018</v>
      </c>
      <c r="S34" s="142">
        <f>IF('Indicator Date'!S34="","x",'Indicator Date'!S34)</f>
        <v>2017</v>
      </c>
      <c r="T34" s="142">
        <f>IF('Indicator Date'!T34="","x",'Indicator Date'!T34)</f>
        <v>2017</v>
      </c>
      <c r="U34" s="142">
        <f>IF('Indicator Date'!U34="","x",'Indicator Date'!U34)</f>
        <v>2015</v>
      </c>
      <c r="V34" s="142">
        <f>IF('Indicator Date'!V34="","x",'Indicator Date'!V34)</f>
        <v>2015</v>
      </c>
      <c r="W34" s="142">
        <f>IF('Indicator Date'!W34="","x",'Indicator Date'!W34)</f>
        <v>2017</v>
      </c>
      <c r="X34" s="142">
        <f>IF('Indicator Date'!X34="","x",'Indicator Date'!X34)</f>
        <v>2017</v>
      </c>
      <c r="Y34" s="142">
        <f>IF('Indicator Date'!Y34="","x",'Indicator Date'!Y34)</f>
        <v>2010</v>
      </c>
      <c r="Z34" s="142">
        <f>IF('Indicator Date'!Z34="","x",'Indicator Date'!Z34)</f>
        <v>2010</v>
      </c>
      <c r="AA34" s="142">
        <f>IF('Indicator Date'!AA34="","x",'Indicator Date'!AA34)</f>
        <v>2010</v>
      </c>
      <c r="AB34" s="142">
        <f>IF('Indicator Date'!AB34="","x",'Indicator Date'!AB34)</f>
        <v>2017</v>
      </c>
      <c r="AC34" s="142">
        <f>IF('Indicator Date'!AC34="","x",'Indicator Date'!AC34)</f>
        <v>2017</v>
      </c>
      <c r="AD34" s="142">
        <f>IF('Indicator Date'!AD34="","x",'Indicator Date'!AD34)</f>
        <v>2017</v>
      </c>
      <c r="AE34" s="142">
        <f>IF('Indicator Date'!AE34="","x",'Indicator Date'!AE34)</f>
        <v>2015</v>
      </c>
      <c r="AF34" s="142">
        <f>IF('Indicator Date'!AF34="","x",'Indicator Date'!AF34)</f>
        <v>2010</v>
      </c>
      <c r="AG34" s="142">
        <f>IF('Indicator Date'!AG34="","x",'Indicator Date'!AG34)</f>
        <v>2016</v>
      </c>
      <c r="AH34" s="142">
        <f>IF('Indicator Date'!AH34="","x",'Indicator Date'!AH34)</f>
        <v>2010</v>
      </c>
      <c r="AI34" s="142">
        <f>IF('Indicator Date'!AI34="","x",'Indicator Date'!AI34)</f>
        <v>2012</v>
      </c>
      <c r="AJ34" s="142">
        <f>IF('Indicator Date'!AJ34="","x",'Indicator Date'!AJ34)</f>
        <v>2016</v>
      </c>
      <c r="AK34" s="142">
        <f>IF('Indicator Date'!AK34="","x",'Indicator Date'!AK34)</f>
        <v>2017</v>
      </c>
      <c r="AL34" s="142">
        <f>IF('Indicator Date'!AL34="","x",'Indicator Date'!AL34)</f>
        <v>2016</v>
      </c>
      <c r="AM34" s="142">
        <f>IF('Indicator Date'!AM34="","x",'Indicator Date'!AM34)</f>
        <v>2016</v>
      </c>
      <c r="AN34" s="142">
        <f>IF('Indicator Date'!AN34="","x",'Indicator Date'!AN34)</f>
        <v>2017</v>
      </c>
      <c r="AO34" s="142">
        <f>IF('Indicator Date'!AO34="","x",'Indicator Date'!AO34)</f>
        <v>2015</v>
      </c>
      <c r="AP34" s="142">
        <f>IF('Indicator Date'!AP34="","x",'Indicator Date'!AP34)</f>
        <v>2015</v>
      </c>
      <c r="AQ34" s="142">
        <f>IF('Indicator Date'!AQ34="","x",'Indicator Date'!AQ34)</f>
        <v>2015</v>
      </c>
      <c r="AR34" s="142">
        <f>IF('Indicator Date'!AR34="","x",'Indicator Date'!AR34)</f>
        <v>2015</v>
      </c>
      <c r="AS34" s="142">
        <f>IF('Indicator Date'!AS34="","x",'Indicator Date'!AS34)</f>
        <v>2015</v>
      </c>
      <c r="AT34" s="142" t="str">
        <f>IF('Indicator Date'!AT34="","x",'Indicator Date'!AT34)</f>
        <v>x</v>
      </c>
      <c r="AU34" s="142">
        <f>IF('Indicator Date'!AU34="","x",'Indicator Date'!AU34)</f>
        <v>2014</v>
      </c>
      <c r="AV34" s="142">
        <f>IF('Indicator Date'!AV34="","x",'Indicator Date'!AV34)</f>
        <v>2016</v>
      </c>
      <c r="AW34" s="142">
        <f>IF('Indicator Date'!AW34="","x",'Indicator Date'!AW34)</f>
        <v>2017</v>
      </c>
      <c r="AX34" s="142">
        <f>IF('Indicator Date'!AX34="","x",'Indicator Date'!AX34)</f>
        <v>2018</v>
      </c>
      <c r="AY34" s="142" t="str">
        <f>IF('Indicator Date'!AY34="","x",RIGHT('Indicator Date'!AY34,4))</f>
        <v>x</v>
      </c>
      <c r="AZ34" s="142" t="str">
        <f>IF('Indicator Date'!AZ34="","x",RIGHT('Indicator Date'!AZ34,4))</f>
        <v>2017</v>
      </c>
      <c r="BA34" s="142">
        <f>IF('Indicator Date'!BA34="","x",'Indicator Date'!BA34)</f>
        <v>2017</v>
      </c>
      <c r="BB34" s="142">
        <f>IF('Indicator Date'!BB34="","x",'Indicator Date'!BB34)</f>
        <v>2016</v>
      </c>
      <c r="BC34" s="142">
        <f>IF('Indicator Date'!BC34="","x",'Indicator Date'!BC34)</f>
        <v>2017</v>
      </c>
      <c r="BD34" s="142">
        <f>IF('Indicator Date'!BD34="","x",'Indicator Date'!BD34)</f>
        <v>2014</v>
      </c>
      <c r="BE34" s="142">
        <f>IF('Indicator Date'!BE34="","x",'Indicator Date'!BE34)</f>
        <v>2014</v>
      </c>
      <c r="BF34" s="142">
        <f>IF('Indicator Date'!BF34="","x",'Indicator Date'!BF34)</f>
        <v>2016</v>
      </c>
      <c r="BG34" s="142">
        <f>IF('Indicator Date'!BG34="","x",'Indicator Date'!BG34)</f>
        <v>2013</v>
      </c>
      <c r="BH34" s="142">
        <f>IF('Indicator Date'!BH34="","x",'Indicator Date'!BH34)</f>
        <v>2013</v>
      </c>
      <c r="BI34" s="142" t="str">
        <f>IF('Indicator Date'!BI34="","x",'Indicator Date'!BI34)</f>
        <v>x</v>
      </c>
      <c r="BJ34" s="142">
        <f>IF('Indicator Date'!BJ34="","x",'Indicator Date'!BJ34)</f>
        <v>2012</v>
      </c>
      <c r="BK34" s="142">
        <f>IF('Indicator Date'!BK34="","x",'Indicator Date'!BK34)</f>
        <v>2016</v>
      </c>
      <c r="BL34" s="142">
        <f>IF('Indicator Date'!BL34="","x",'Indicator Date'!BL34)</f>
        <v>2017</v>
      </c>
      <c r="BM34" s="142" t="str">
        <f>IF('Indicator Date'!BM34="","x",'Indicator Date'!BM34)</f>
        <v>x</v>
      </c>
      <c r="BN34" s="142" t="str">
        <f>IF('Indicator Date'!BN34="","x",'Indicator Date'!BN34)</f>
        <v>x</v>
      </c>
      <c r="BO34" s="142" t="str">
        <f>IF('Indicator Date'!BO34="","x",'Indicator Date'!BO34)</f>
        <v>x</v>
      </c>
      <c r="BP34" s="142" t="str">
        <f>IF('Indicator Date'!BP34="","x",'Indicator Date'!BP34)</f>
        <v>x</v>
      </c>
      <c r="BQ34" s="142">
        <f>IF('Indicator Date'!BQ34="","x",'Indicator Date'!BQ34)</f>
        <v>2016</v>
      </c>
      <c r="BR34" s="142">
        <f>IF('Indicator Date'!BR34="","x",'Indicator Date'!BR34)</f>
        <v>2015</v>
      </c>
      <c r="BS34" s="142">
        <f>IF('Indicator Date'!BS34="","x",'Indicator Date'!BS34)</f>
        <v>2016</v>
      </c>
      <c r="BT34" s="142">
        <f>IF('Indicator Date'!BT34="","x",'Indicator Date'!BT34)</f>
        <v>2014</v>
      </c>
      <c r="BU34" s="142">
        <f>IF('Indicator Date'!BU34="","x",'Indicator Date'!BU34)</f>
        <v>2015</v>
      </c>
      <c r="BV34" s="142">
        <f>IF('Indicator Date'!BV34="","x",'Indicator Date'!BV34)</f>
        <v>2015</v>
      </c>
      <c r="BW34" s="142" t="str">
        <f>IF('Indicator Date'!BW34="","x",'Indicator Date'!BW34)</f>
        <v>x</v>
      </c>
      <c r="BX34" s="142" t="str">
        <f>IF('Indicator Date'!BX34="","x",'Indicator Date'!BX34)</f>
        <v>x</v>
      </c>
      <c r="BY34" s="142">
        <f>IF('Indicator Date'!BY34="","x",'Indicator Date'!BY34)</f>
        <v>2015</v>
      </c>
      <c r="BZ34" s="142">
        <f>IF('Indicator Date'!BZ34="","x",'Indicator Date'!BZ34)</f>
        <v>2016</v>
      </c>
      <c r="CA34" s="142">
        <f>IF('Indicator Date'!CA34="","x",'Indicator Date'!CA34)</f>
        <v>2012</v>
      </c>
      <c r="CB34" s="142">
        <f>IF('Indicator Date'!CB34="","x",'Indicator Date'!CB34)</f>
        <v>2016</v>
      </c>
      <c r="CC34" s="142">
        <f>IF('Indicator Date'!CC34="","x",'Indicator Date'!CC34)</f>
        <v>2017</v>
      </c>
      <c r="CD34" s="142">
        <f>IF('Indicator Date'!CD34="","x",'Indicator Date'!CD34)</f>
        <v>2017</v>
      </c>
      <c r="CE34" s="142">
        <f>IF('Indicator Date'!CE34="","x",'Indicator Date'!CE34)</f>
        <v>2017</v>
      </c>
      <c r="CF34" s="142">
        <f>IF('Indicator Date'!CF34="","x",'Indicator Date'!CF34)</f>
        <v>2015</v>
      </c>
      <c r="CG34" s="142">
        <f>IF('Indicator Date'!CG34="","x",'Indicator Date'!CG34)</f>
        <v>2014</v>
      </c>
      <c r="CH34" s="97"/>
    </row>
    <row r="35" spans="1:86" x14ac:dyDescent="0.25">
      <c r="A35" s="3" t="str">
        <f>VLOOKUP(C35,Regions!B$3:H$35,7,FALSE)</f>
        <v>South America</v>
      </c>
      <c r="B35" s="116" t="s">
        <v>62</v>
      </c>
      <c r="C35" s="100" t="s">
        <v>61</v>
      </c>
      <c r="D35" s="142">
        <f>IF('Indicator Date'!D35="","x",'Indicator Date'!D35)</f>
        <v>2015</v>
      </c>
      <c r="E35" s="142">
        <f>IF('Indicator Date'!E35="","x",'Indicator Date'!E35)</f>
        <v>2015</v>
      </c>
      <c r="F35" s="142">
        <f>IF('Indicator Date'!F35="","x",'Indicator Date'!F35)</f>
        <v>2015</v>
      </c>
      <c r="G35" s="142">
        <f>IF('Indicator Date'!G35="","x",'Indicator Date'!G35)</f>
        <v>2015</v>
      </c>
      <c r="H35" s="142">
        <f>IF('Indicator Date'!H35="","x",'Indicator Date'!H35)</f>
        <v>2015</v>
      </c>
      <c r="I35" s="142">
        <f>IF('Indicator Date'!I35="","x",'Indicator Date'!I35)</f>
        <v>2015</v>
      </c>
      <c r="J35" s="142">
        <f>IF('Indicator Date'!J35="","x",'Indicator Date'!J35)</f>
        <v>2015</v>
      </c>
      <c r="K35" s="142">
        <f>IF('Indicator Date'!K35="","x",'Indicator Date'!K35)</f>
        <v>2016</v>
      </c>
      <c r="L35" s="142">
        <f>IF('Indicator Date'!L35="","x",'Indicator Date'!L35)</f>
        <v>2016</v>
      </c>
      <c r="M35" s="142">
        <f>IF('Indicator Date'!M35="","x",'Indicator Date'!M35)</f>
        <v>2015</v>
      </c>
      <c r="N35" s="142">
        <f>IF('Indicator Date'!N35="","x",'Indicator Date'!N35)</f>
        <v>2011</v>
      </c>
      <c r="O35" s="142">
        <f>IF('Indicator Date'!O35="","x",'Indicator Date'!O35)</f>
        <v>2011</v>
      </c>
      <c r="P35" s="142" t="str">
        <f>IF('Indicator Date'!P35="","x",'Indicator Date'!P35)</f>
        <v>x</v>
      </c>
      <c r="Q35" s="142">
        <f>IF('Indicator Date'!Q35="","x",'Indicator Date'!Q35)</f>
        <v>2018</v>
      </c>
      <c r="R35" s="142">
        <f>IF('Indicator Date'!R35="","x",'Indicator Date'!R35)</f>
        <v>2018</v>
      </c>
      <c r="S35" s="142">
        <f>IF('Indicator Date'!S35="","x",'Indicator Date'!S35)</f>
        <v>2017</v>
      </c>
      <c r="T35" s="142">
        <f>IF('Indicator Date'!T35="","x",'Indicator Date'!T35)</f>
        <v>2017</v>
      </c>
      <c r="U35" s="142">
        <f>IF('Indicator Date'!U35="","x",'Indicator Date'!U35)</f>
        <v>2015</v>
      </c>
      <c r="V35" s="142">
        <f>IF('Indicator Date'!V35="","x",'Indicator Date'!V35)</f>
        <v>2015</v>
      </c>
      <c r="W35" s="142">
        <f>IF('Indicator Date'!W35="","x",'Indicator Date'!W35)</f>
        <v>2017</v>
      </c>
      <c r="X35" s="142">
        <f>IF('Indicator Date'!X35="","x",'Indicator Date'!X35)</f>
        <v>2017</v>
      </c>
      <c r="Y35" s="142" t="str">
        <f>IF('Indicator Date'!Y35="","x",'Indicator Date'!Y35)</f>
        <v>x</v>
      </c>
      <c r="Z35" s="142" t="str">
        <f>IF('Indicator Date'!Z35="","x",'Indicator Date'!Z35)</f>
        <v>x</v>
      </c>
      <c r="AA35" s="142">
        <f>IF('Indicator Date'!AA35="","x",'Indicator Date'!AA35)</f>
        <v>2017</v>
      </c>
      <c r="AB35" s="142">
        <f>IF('Indicator Date'!AB35="","x",'Indicator Date'!AB35)</f>
        <v>2017</v>
      </c>
      <c r="AC35" s="142">
        <f>IF('Indicator Date'!AC35="","x",'Indicator Date'!AC35)</f>
        <v>2017</v>
      </c>
      <c r="AD35" s="142">
        <f>IF('Indicator Date'!AD35="","x",'Indicator Date'!AD35)</f>
        <v>2017</v>
      </c>
      <c r="AE35" s="142">
        <f>IF('Indicator Date'!AE35="","x",'Indicator Date'!AE35)</f>
        <v>2015</v>
      </c>
      <c r="AF35" s="142">
        <f>IF('Indicator Date'!AF35="","x",'Indicator Date'!AF35)</f>
        <v>2011</v>
      </c>
      <c r="AG35" s="142">
        <f>IF('Indicator Date'!AG35="","x",'Indicator Date'!AG35)</f>
        <v>2016</v>
      </c>
      <c r="AH35" s="142">
        <f>IF('Indicator Date'!AH35="","x",'Indicator Date'!AH35)</f>
        <v>2012</v>
      </c>
      <c r="AI35" s="142">
        <f>IF('Indicator Date'!AI35="","x",'Indicator Date'!AI35)</f>
        <v>2010</v>
      </c>
      <c r="AJ35" s="142">
        <f>IF('Indicator Date'!AJ35="","x",'Indicator Date'!AJ35)</f>
        <v>2016</v>
      </c>
      <c r="AK35" s="142">
        <f>IF('Indicator Date'!AK35="","x",'Indicator Date'!AK35)</f>
        <v>2017</v>
      </c>
      <c r="AL35" s="142">
        <f>IF('Indicator Date'!AL35="","x",'Indicator Date'!AL35)</f>
        <v>2016</v>
      </c>
      <c r="AM35" s="142">
        <f>IF('Indicator Date'!AM35="","x",'Indicator Date'!AM35)</f>
        <v>2016</v>
      </c>
      <c r="AN35" s="142">
        <f>IF('Indicator Date'!AN35="","x",'Indicator Date'!AN35)</f>
        <v>2017</v>
      </c>
      <c r="AO35" s="142">
        <f>IF('Indicator Date'!AO35="","x",'Indicator Date'!AO35)</f>
        <v>2015</v>
      </c>
      <c r="AP35" s="142">
        <f>IF('Indicator Date'!AP35="","x",'Indicator Date'!AP35)</f>
        <v>2015</v>
      </c>
      <c r="AQ35" s="142">
        <f>IF('Indicator Date'!AQ35="","x",'Indicator Date'!AQ35)</f>
        <v>2015</v>
      </c>
      <c r="AR35" s="142">
        <f>IF('Indicator Date'!AR35="","x",'Indicator Date'!AR35)</f>
        <v>2015</v>
      </c>
      <c r="AS35" s="142">
        <f>IF('Indicator Date'!AS35="","x",'Indicator Date'!AS35)</f>
        <v>2015</v>
      </c>
      <c r="AT35" s="142">
        <f>IF('Indicator Date'!AT35="","x",'Indicator Date'!AT35)</f>
        <v>2016</v>
      </c>
      <c r="AU35" s="142" t="str">
        <f>IF('Indicator Date'!AU35="","x",'Indicator Date'!AU35)</f>
        <v>x</v>
      </c>
      <c r="AV35" s="142">
        <f>IF('Indicator Date'!AV35="","x",'Indicator Date'!AV35)</f>
        <v>2016</v>
      </c>
      <c r="AW35" s="142">
        <f>IF('Indicator Date'!AW35="","x",'Indicator Date'!AW35)</f>
        <v>2017</v>
      </c>
      <c r="AX35" s="142">
        <f>IF('Indicator Date'!AX35="","x",'Indicator Date'!AX35)</f>
        <v>2018</v>
      </c>
      <c r="AY35" s="142" t="str">
        <f>IF('Indicator Date'!AY35="","x",RIGHT('Indicator Date'!AY35,4))</f>
        <v>x</v>
      </c>
      <c r="AZ35" s="142" t="str">
        <f>IF('Indicator Date'!AZ35="","x",RIGHT('Indicator Date'!AZ35,4))</f>
        <v>2017</v>
      </c>
      <c r="BA35" s="142">
        <f>IF('Indicator Date'!BA35="","x",'Indicator Date'!BA35)</f>
        <v>2017</v>
      </c>
      <c r="BB35" s="142">
        <f>IF('Indicator Date'!BB35="","x",'Indicator Date'!BB35)</f>
        <v>2016</v>
      </c>
      <c r="BC35" s="142">
        <f>IF('Indicator Date'!BC35="","x",'Indicator Date'!BC35)</f>
        <v>2017</v>
      </c>
      <c r="BD35" s="142">
        <f>IF('Indicator Date'!BD35="","x",'Indicator Date'!BD35)</f>
        <v>2014</v>
      </c>
      <c r="BE35" s="142">
        <f>IF('Indicator Date'!BE35="","x",'Indicator Date'!BE35)</f>
        <v>2014</v>
      </c>
      <c r="BF35" s="142">
        <f>IF('Indicator Date'!BF35="","x",'Indicator Date'!BF35)</f>
        <v>2016</v>
      </c>
      <c r="BG35" s="142">
        <f>IF('Indicator Date'!BG35="","x",'Indicator Date'!BG35)</f>
        <v>2014</v>
      </c>
      <c r="BH35" s="142">
        <f>IF('Indicator Date'!BH35="","x",'Indicator Date'!BH35)</f>
        <v>2014</v>
      </c>
      <c r="BI35" s="142">
        <f>IF('Indicator Date'!BI35="","x",'Indicator Date'!BI35)</f>
        <v>2011</v>
      </c>
      <c r="BJ35" s="142">
        <f>IF('Indicator Date'!BJ35="","x",'Indicator Date'!BJ35)</f>
        <v>2010</v>
      </c>
      <c r="BK35" s="142">
        <f>IF('Indicator Date'!BK35="","x",'Indicator Date'!BK35)</f>
        <v>2016</v>
      </c>
      <c r="BL35" s="142">
        <f>IF('Indicator Date'!BL35="","x",'Indicator Date'!BL35)</f>
        <v>2017</v>
      </c>
      <c r="BM35" s="142">
        <f>IF('Indicator Date'!BM35="","x",'Indicator Date'!BM35)</f>
        <v>2012</v>
      </c>
      <c r="BN35" s="142">
        <f>IF('Indicator Date'!BN35="","x",'Indicator Date'!BN35)</f>
        <v>2015</v>
      </c>
      <c r="BO35" s="142">
        <f>IF('Indicator Date'!BO35="","x",'Indicator Date'!BO35)</f>
        <v>2014</v>
      </c>
      <c r="BP35" s="142">
        <f>IF('Indicator Date'!BP35="","x",'Indicator Date'!BP35)</f>
        <v>2018</v>
      </c>
      <c r="BQ35" s="142">
        <f>IF('Indicator Date'!BQ35="","x",'Indicator Date'!BQ35)</f>
        <v>2016</v>
      </c>
      <c r="BR35" s="142">
        <f>IF('Indicator Date'!BR35="","x",'Indicator Date'!BR35)</f>
        <v>2015</v>
      </c>
      <c r="BS35" s="142">
        <f>IF('Indicator Date'!BS35="","x",'Indicator Date'!BS35)</f>
        <v>2016</v>
      </c>
      <c r="BT35" s="142">
        <f>IF('Indicator Date'!BT35="","x",'Indicator Date'!BT35)</f>
        <v>2014</v>
      </c>
      <c r="BU35" s="142">
        <f>IF('Indicator Date'!BU35="","x",'Indicator Date'!BU35)</f>
        <v>2015</v>
      </c>
      <c r="BV35" s="142">
        <f>IF('Indicator Date'!BV35="","x",'Indicator Date'!BV35)</f>
        <v>2015</v>
      </c>
      <c r="BW35" s="142">
        <f>IF('Indicator Date'!BW35="","x",'Indicator Date'!BW35)</f>
        <v>2016</v>
      </c>
      <c r="BX35" s="142">
        <f>IF('Indicator Date'!BX35="","x",'Indicator Date'!BX35)</f>
        <v>2016</v>
      </c>
      <c r="BY35" s="142">
        <f>IF('Indicator Date'!BY35="","x",'Indicator Date'!BY35)</f>
        <v>2015</v>
      </c>
      <c r="BZ35" s="142" t="str">
        <f>IF('Indicator Date'!BZ35="","x",'Indicator Date'!BZ35)</f>
        <v>x</v>
      </c>
      <c r="CA35" s="142">
        <f>IF('Indicator Date'!CA35="","x",'Indicator Date'!CA35)</f>
        <v>2016</v>
      </c>
      <c r="CB35" s="142">
        <f>IF('Indicator Date'!CB35="","x",'Indicator Date'!CB35)</f>
        <v>2016</v>
      </c>
      <c r="CC35" s="142">
        <f>IF('Indicator Date'!CC35="","x",'Indicator Date'!CC35)</f>
        <v>2016</v>
      </c>
      <c r="CD35" s="142">
        <f>IF('Indicator Date'!CD35="","x",'Indicator Date'!CD35)</f>
        <v>2017</v>
      </c>
      <c r="CE35" s="142">
        <f>IF('Indicator Date'!CE35="","x",'Indicator Date'!CE35)</f>
        <v>2017</v>
      </c>
      <c r="CF35" s="142">
        <f>IF('Indicator Date'!CF35="","x",'Indicator Date'!CF35)</f>
        <v>2015</v>
      </c>
      <c r="CG35" s="142">
        <f>IF('Indicator Date'!CG35="","x",'Indicator Date'!CG35)</f>
        <v>2014</v>
      </c>
      <c r="CH35" s="97"/>
    </row>
    <row r="36" spans="1:86" x14ac:dyDescent="0.25">
      <c r="A36" s="3" t="str">
        <f>VLOOKUP(C36,Regions!B$3:H$35,7,FALSE)</f>
        <v>South America</v>
      </c>
      <c r="B36" s="116" t="s">
        <v>427</v>
      </c>
      <c r="C36" s="100" t="s">
        <v>63</v>
      </c>
      <c r="D36" s="142">
        <f>IF('Indicator Date'!D36="","x",'Indicator Date'!D36)</f>
        <v>2015</v>
      </c>
      <c r="E36" s="142">
        <f>IF('Indicator Date'!E36="","x",'Indicator Date'!E36)</f>
        <v>2015</v>
      </c>
      <c r="F36" s="142">
        <f>IF('Indicator Date'!F36="","x",'Indicator Date'!F36)</f>
        <v>2015</v>
      </c>
      <c r="G36" s="142">
        <f>IF('Indicator Date'!G36="","x",'Indicator Date'!G36)</f>
        <v>2015</v>
      </c>
      <c r="H36" s="142">
        <f>IF('Indicator Date'!H36="","x",'Indicator Date'!H36)</f>
        <v>2015</v>
      </c>
      <c r="I36" s="142">
        <f>IF('Indicator Date'!I36="","x",'Indicator Date'!I36)</f>
        <v>2015</v>
      </c>
      <c r="J36" s="142">
        <f>IF('Indicator Date'!J36="","x",'Indicator Date'!J36)</f>
        <v>2015</v>
      </c>
      <c r="K36" s="142">
        <f>IF('Indicator Date'!K36="","x",'Indicator Date'!K36)</f>
        <v>2016</v>
      </c>
      <c r="L36" s="142">
        <f>IF('Indicator Date'!L36="","x",'Indicator Date'!L36)</f>
        <v>2016</v>
      </c>
      <c r="M36" s="142">
        <f>IF('Indicator Date'!M36="","x",'Indicator Date'!M36)</f>
        <v>2015</v>
      </c>
      <c r="N36" s="142">
        <f>IF('Indicator Date'!N36="","x",'Indicator Date'!N36)</f>
        <v>2011</v>
      </c>
      <c r="O36" s="142">
        <f>IF('Indicator Date'!O36="","x",'Indicator Date'!O36)</f>
        <v>2011</v>
      </c>
      <c r="P36" s="142">
        <f>IF('Indicator Date'!P36="","x",'Indicator Date'!P36)</f>
        <v>2008</v>
      </c>
      <c r="Q36" s="142">
        <f>IF('Indicator Date'!Q36="","x",'Indicator Date'!Q36)</f>
        <v>2018</v>
      </c>
      <c r="R36" s="142">
        <f>IF('Indicator Date'!R36="","x",'Indicator Date'!R36)</f>
        <v>2018</v>
      </c>
      <c r="S36" s="142">
        <f>IF('Indicator Date'!S36="","x",'Indicator Date'!S36)</f>
        <v>2017</v>
      </c>
      <c r="T36" s="142">
        <f>IF('Indicator Date'!T36="","x",'Indicator Date'!T36)</f>
        <v>2017</v>
      </c>
      <c r="U36" s="142">
        <f>IF('Indicator Date'!U36="","x",'Indicator Date'!U36)</f>
        <v>2015</v>
      </c>
      <c r="V36" s="142">
        <f>IF('Indicator Date'!V36="","x",'Indicator Date'!V36)</f>
        <v>2015</v>
      </c>
      <c r="W36" s="142">
        <f>IF('Indicator Date'!W36="","x",'Indicator Date'!W36)</f>
        <v>2017</v>
      </c>
      <c r="X36" s="142">
        <f>IF('Indicator Date'!X36="","x",'Indicator Date'!X36)</f>
        <v>2017</v>
      </c>
      <c r="Y36" s="142" t="str">
        <f>IF('Indicator Date'!Y36="","x",'Indicator Date'!Y36)</f>
        <v>x</v>
      </c>
      <c r="Z36" s="142" t="str">
        <f>IF('Indicator Date'!Z36="","x",'Indicator Date'!Z36)</f>
        <v>x</v>
      </c>
      <c r="AA36" s="142">
        <f>IF('Indicator Date'!AA36="","x",'Indicator Date'!AA36)</f>
        <v>2015</v>
      </c>
      <c r="AB36" s="142">
        <f>IF('Indicator Date'!AB36="","x",'Indicator Date'!AB36)</f>
        <v>2017</v>
      </c>
      <c r="AC36" s="142">
        <f>IF('Indicator Date'!AC36="","x",'Indicator Date'!AC36)</f>
        <v>2014</v>
      </c>
      <c r="AD36" s="142">
        <f>IF('Indicator Date'!AD36="","x",'Indicator Date'!AD36)</f>
        <v>2017</v>
      </c>
      <c r="AE36" s="142">
        <f>IF('Indicator Date'!AE36="","x",'Indicator Date'!AE36)</f>
        <v>2015</v>
      </c>
      <c r="AF36" s="142">
        <f>IF('Indicator Date'!AF36="","x",'Indicator Date'!AF36)</f>
        <v>2009</v>
      </c>
      <c r="AG36" s="142">
        <f>IF('Indicator Date'!AG36="","x",'Indicator Date'!AG36)</f>
        <v>2016</v>
      </c>
      <c r="AH36" s="142">
        <f>IF('Indicator Date'!AH36="","x",'Indicator Date'!AH36)</f>
        <v>2011</v>
      </c>
      <c r="AI36" s="142" t="str">
        <f>IF('Indicator Date'!AI36="","x",'Indicator Date'!AI36)</f>
        <v>x</v>
      </c>
      <c r="AJ36" s="142">
        <f>IF('Indicator Date'!AJ36="","x",'Indicator Date'!AJ36)</f>
        <v>2016</v>
      </c>
      <c r="AK36" s="142">
        <f>IF('Indicator Date'!AK36="","x",'Indicator Date'!AK36)</f>
        <v>2017</v>
      </c>
      <c r="AL36" s="142">
        <f>IF('Indicator Date'!AL36="","x",'Indicator Date'!AL36)</f>
        <v>2016</v>
      </c>
      <c r="AM36" s="142">
        <f>IF('Indicator Date'!AM36="","x",'Indicator Date'!AM36)</f>
        <v>2016</v>
      </c>
      <c r="AN36" s="142">
        <f>IF('Indicator Date'!AN36="","x",'Indicator Date'!AN36)</f>
        <v>2017</v>
      </c>
      <c r="AO36" s="142">
        <f>IF('Indicator Date'!AO36="","x",'Indicator Date'!AO36)</f>
        <v>2015</v>
      </c>
      <c r="AP36" s="142">
        <f>IF('Indicator Date'!AP36="","x",'Indicator Date'!AP36)</f>
        <v>2015</v>
      </c>
      <c r="AQ36" s="142">
        <f>IF('Indicator Date'!AQ36="","x",'Indicator Date'!AQ36)</f>
        <v>2015</v>
      </c>
      <c r="AR36" s="142">
        <f>IF('Indicator Date'!AR36="","x",'Indicator Date'!AR36)</f>
        <v>2015</v>
      </c>
      <c r="AS36" s="142">
        <f>IF('Indicator Date'!AS36="","x",'Indicator Date'!AS36)</f>
        <v>2015</v>
      </c>
      <c r="AT36" s="142">
        <f>IF('Indicator Date'!AT36="","x",'Indicator Date'!AT36)</f>
        <v>2006</v>
      </c>
      <c r="AU36" s="142">
        <f>IF('Indicator Date'!AU36="","x",'Indicator Date'!AU36)</f>
        <v>2014</v>
      </c>
      <c r="AV36" s="142">
        <f>IF('Indicator Date'!AV36="","x",'Indicator Date'!AV36)</f>
        <v>2016</v>
      </c>
      <c r="AW36" s="142">
        <f>IF('Indicator Date'!AW36="","x",'Indicator Date'!AW36)</f>
        <v>2017</v>
      </c>
      <c r="AX36" s="142">
        <f>IF('Indicator Date'!AX36="","x",'Indicator Date'!AX36)</f>
        <v>2018</v>
      </c>
      <c r="AY36" s="142" t="str">
        <f>IF('Indicator Date'!AY36="","x",RIGHT('Indicator Date'!AY36,4))</f>
        <v>x</v>
      </c>
      <c r="AZ36" s="142" t="str">
        <f>IF('Indicator Date'!AZ36="","x",RIGHT('Indicator Date'!AZ36,4))</f>
        <v>2017</v>
      </c>
      <c r="BA36" s="142">
        <f>IF('Indicator Date'!BA36="","x",'Indicator Date'!BA36)</f>
        <v>2017</v>
      </c>
      <c r="BB36" s="142">
        <f>IF('Indicator Date'!BB36="","x",'Indicator Date'!BB36)</f>
        <v>2016</v>
      </c>
      <c r="BC36" s="142">
        <f>IF('Indicator Date'!BC36="","x",'Indicator Date'!BC36)</f>
        <v>2017</v>
      </c>
      <c r="BD36" s="142">
        <f>IF('Indicator Date'!BD36="","x",'Indicator Date'!BD36)</f>
        <v>2014</v>
      </c>
      <c r="BE36" s="142">
        <f>IF('Indicator Date'!BE36="","x",'Indicator Date'!BE36)</f>
        <v>2014</v>
      </c>
      <c r="BF36" s="142">
        <f>IF('Indicator Date'!BF36="","x",'Indicator Date'!BF36)</f>
        <v>2016</v>
      </c>
      <c r="BG36" s="142">
        <f>IF('Indicator Date'!BG36="","x",'Indicator Date'!BG36)</f>
        <v>2014</v>
      </c>
      <c r="BH36" s="142">
        <f>IF('Indicator Date'!BH36="","x",'Indicator Date'!BH36)</f>
        <v>2014</v>
      </c>
      <c r="BI36" s="142">
        <f>IF('Indicator Date'!BI36="","x",'Indicator Date'!BI36)</f>
        <v>2015</v>
      </c>
      <c r="BJ36" s="142">
        <f>IF('Indicator Date'!BJ36="","x",'Indicator Date'!BJ36)</f>
        <v>2013</v>
      </c>
      <c r="BK36" s="142">
        <f>IF('Indicator Date'!BK36="","x",'Indicator Date'!BK36)</f>
        <v>2016</v>
      </c>
      <c r="BL36" s="142">
        <f>IF('Indicator Date'!BL36="","x",'Indicator Date'!BL36)</f>
        <v>2017</v>
      </c>
      <c r="BM36" s="142" t="str">
        <f>IF('Indicator Date'!BM36="","x",'Indicator Date'!BM36)</f>
        <v>x</v>
      </c>
      <c r="BN36" s="142">
        <f>IF('Indicator Date'!BN36="","x",'Indicator Date'!BN36)</f>
        <v>2015</v>
      </c>
      <c r="BO36" s="142">
        <f>IF('Indicator Date'!BO36="","x",'Indicator Date'!BO36)</f>
        <v>2014</v>
      </c>
      <c r="BP36" s="142">
        <f>IF('Indicator Date'!BP36="","x",'Indicator Date'!BP36)</f>
        <v>2018</v>
      </c>
      <c r="BQ36" s="142">
        <f>IF('Indicator Date'!BQ36="","x",'Indicator Date'!BQ36)</f>
        <v>2016</v>
      </c>
      <c r="BR36" s="142">
        <f>IF('Indicator Date'!BR36="","x",'Indicator Date'!BR36)</f>
        <v>2015</v>
      </c>
      <c r="BS36" s="142">
        <f>IF('Indicator Date'!BS36="","x",'Indicator Date'!BS36)</f>
        <v>2016</v>
      </c>
      <c r="BT36" s="142">
        <f>IF('Indicator Date'!BT36="","x",'Indicator Date'!BT36)</f>
        <v>2014</v>
      </c>
      <c r="BU36" s="142">
        <f>IF('Indicator Date'!BU36="","x",'Indicator Date'!BU36)</f>
        <v>2015</v>
      </c>
      <c r="BV36" s="142">
        <f>IF('Indicator Date'!BV36="","x",'Indicator Date'!BV36)</f>
        <v>2015</v>
      </c>
      <c r="BW36" s="142">
        <f>IF('Indicator Date'!BW36="","x",'Indicator Date'!BW36)</f>
        <v>2016</v>
      </c>
      <c r="BX36" s="142">
        <f>IF('Indicator Date'!BX36="","x",'Indicator Date'!BX36)</f>
        <v>2016</v>
      </c>
      <c r="BY36" s="142">
        <f>IF('Indicator Date'!BY36="","x",'Indicator Date'!BY36)</f>
        <v>2016</v>
      </c>
      <c r="BZ36" s="142">
        <f>IF('Indicator Date'!BZ36="","x",'Indicator Date'!BZ36)</f>
        <v>2016</v>
      </c>
      <c r="CA36" s="142">
        <f>IF('Indicator Date'!CA36="","x",'Indicator Date'!CA36)</f>
        <v>2016</v>
      </c>
      <c r="CB36" s="142">
        <f>IF('Indicator Date'!CB36="","x",'Indicator Date'!CB36)</f>
        <v>2016</v>
      </c>
      <c r="CC36" s="142" t="str">
        <f>IF('Indicator Date'!CC36="","x",'Indicator Date'!CC36)</f>
        <v>x</v>
      </c>
      <c r="CD36" s="142">
        <f>IF('Indicator Date'!CD36="","x",'Indicator Date'!CD36)</f>
        <v>2013</v>
      </c>
      <c r="CE36" s="142">
        <f>IF('Indicator Date'!CE36="","x",'Indicator Date'!CE36)</f>
        <v>2017</v>
      </c>
      <c r="CF36" s="142">
        <f>IF('Indicator Date'!CF36="","x",'Indicator Date'!CF36)</f>
        <v>2015</v>
      </c>
      <c r="CG36" s="142">
        <f>IF('Indicator Date'!CG36="","x",'Indicator Date'!CG36)</f>
        <v>2014</v>
      </c>
      <c r="CH36" s="9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L36"/>
  <sheetViews>
    <sheetView showGridLines="0" zoomScale="106" zoomScaleNormal="106" workbookViewId="0">
      <pane xSplit="3" ySplit="3" topLeftCell="BB4" activePane="bottomRight" state="frozen"/>
      <selection activeCell="AP3" sqref="AP3"/>
      <selection pane="topRight" activeCell="AP3" sqref="AP3"/>
      <selection pane="bottomLeft" activeCell="AP3" sqref="AP3"/>
      <selection pane="bottomRight" activeCell="AP3" sqref="AP3"/>
    </sheetView>
  </sheetViews>
  <sheetFormatPr defaultColWidth="9.140625" defaultRowHeight="15" x14ac:dyDescent="0.25"/>
  <cols>
    <col min="1" max="1" width="21.42578125" style="3" customWidth="1"/>
    <col min="2" max="2" width="49.42578125" style="3" bestFit="1" customWidth="1"/>
    <col min="3" max="3" width="5.5703125" style="3" bestFit="1" customWidth="1"/>
    <col min="4" max="7" width="5.5703125" style="172" bestFit="1" customWidth="1"/>
    <col min="8" max="9" width="7.7109375" style="172" bestFit="1" customWidth="1"/>
    <col min="10" max="13" width="5.5703125" style="172" bestFit="1" customWidth="1"/>
    <col min="14" max="15" width="7.7109375" style="172" bestFit="1" customWidth="1"/>
    <col min="16" max="24" width="5.5703125" style="172" bestFit="1" customWidth="1"/>
    <col min="25" max="26" width="9.28515625" style="172" customWidth="1"/>
    <col min="27" max="32" width="5.5703125" style="172" bestFit="1" customWidth="1"/>
    <col min="33" max="33" width="5.5703125" style="172" customWidth="1"/>
    <col min="34" max="35" width="5.5703125" style="172" bestFit="1" customWidth="1"/>
    <col min="36" max="36" width="7.7109375" style="172" bestFit="1" customWidth="1"/>
    <col min="37" max="38" width="5.5703125" style="172" bestFit="1" customWidth="1"/>
    <col min="39" max="39" width="7.7109375" style="172" bestFit="1" customWidth="1"/>
    <col min="40" max="50" width="5.5703125" style="172" bestFit="1" customWidth="1"/>
    <col min="51" max="52" width="8.28515625" style="172" customWidth="1"/>
    <col min="53" max="54" width="5.5703125" style="172" bestFit="1" customWidth="1"/>
    <col min="55" max="55" width="7.7109375" style="172" bestFit="1" customWidth="1"/>
    <col min="56" max="72" width="5.5703125" style="172" bestFit="1" customWidth="1"/>
    <col min="73" max="73" width="7.7109375" style="172" bestFit="1" customWidth="1"/>
    <col min="74" max="77" width="5.5703125" style="172" bestFit="1" customWidth="1"/>
    <col min="78" max="79" width="7.7109375" style="172" bestFit="1" customWidth="1"/>
    <col min="80" max="80" width="5.5703125" style="172" bestFit="1" customWidth="1"/>
    <col min="81" max="81" width="7.7109375" style="172" bestFit="1" customWidth="1"/>
    <col min="82" max="85" width="5.5703125" style="172" bestFit="1" customWidth="1"/>
    <col min="86" max="86" width="8.5703125" style="172" bestFit="1" customWidth="1"/>
    <col min="87" max="87" width="8.28515625" style="172" bestFit="1" customWidth="1"/>
    <col min="88" max="88" width="10" style="172" bestFit="1" customWidth="1"/>
    <col min="89" max="89" width="5.7109375" style="172" bestFit="1" customWidth="1"/>
    <col min="90" max="90" width="7.140625" style="172" bestFit="1" customWidth="1"/>
    <col min="91" max="16384" width="9.140625" style="3"/>
  </cols>
  <sheetData>
    <row r="1" spans="1:90" x14ac:dyDescent="0.25">
      <c r="B1" s="154"/>
      <c r="C1" s="154"/>
      <c r="D1" s="170"/>
      <c r="E1" s="170"/>
      <c r="F1" s="170"/>
      <c r="G1" s="170"/>
      <c r="H1" s="170"/>
      <c r="I1" s="170"/>
      <c r="J1" s="170"/>
      <c r="K1" s="170"/>
      <c r="L1" s="170"/>
      <c r="M1" s="171"/>
      <c r="N1" s="171"/>
      <c r="O1" s="171"/>
      <c r="P1" s="171"/>
      <c r="Q1" s="170"/>
      <c r="R1" s="170"/>
      <c r="S1" s="170"/>
      <c r="T1" s="170"/>
      <c r="U1" s="171"/>
      <c r="V1" s="171"/>
      <c r="W1" s="171"/>
      <c r="X1" s="170"/>
      <c r="Y1" s="171"/>
      <c r="Z1" s="171"/>
      <c r="AA1" s="171"/>
      <c r="AB1" s="171"/>
      <c r="AC1" s="171"/>
      <c r="AD1" s="171"/>
      <c r="AE1" s="170"/>
      <c r="AF1" s="171"/>
      <c r="AG1" s="171"/>
      <c r="AH1" s="171"/>
      <c r="AI1" s="170"/>
      <c r="AJ1" s="170"/>
      <c r="AK1" s="171"/>
      <c r="AL1" s="170"/>
      <c r="AM1" s="170"/>
      <c r="AN1" s="171"/>
      <c r="AO1" s="170"/>
      <c r="AP1" s="171"/>
      <c r="AQ1" s="171"/>
      <c r="AR1" s="170"/>
      <c r="AS1" s="170"/>
      <c r="AT1" s="170"/>
      <c r="AU1" s="171"/>
      <c r="AV1" s="170"/>
      <c r="AW1" s="170"/>
      <c r="AX1" s="170"/>
      <c r="AY1" s="170"/>
      <c r="AZ1" s="170"/>
      <c r="BA1" s="170"/>
      <c r="BB1" s="171"/>
      <c r="BC1" s="171"/>
      <c r="BD1" s="170"/>
      <c r="BE1" s="170"/>
      <c r="BF1" s="171"/>
      <c r="BG1" s="170"/>
      <c r="BH1" s="170"/>
      <c r="BI1" s="170"/>
      <c r="BJ1" s="171"/>
      <c r="BK1" s="170"/>
      <c r="BL1" s="170"/>
      <c r="BM1" s="171"/>
      <c r="BN1" s="171"/>
      <c r="BO1" s="171"/>
      <c r="BP1" s="171"/>
      <c r="BQ1" s="170"/>
      <c r="BR1" s="170"/>
      <c r="BS1" s="170"/>
      <c r="BT1" s="170"/>
      <c r="BU1" s="170"/>
      <c r="BV1" s="170"/>
      <c r="BW1" s="171"/>
      <c r="BX1" s="171"/>
      <c r="BY1" s="171"/>
      <c r="BZ1" s="171"/>
      <c r="CA1" s="171"/>
      <c r="CB1" s="171"/>
      <c r="CC1" s="171"/>
      <c r="CD1" s="170"/>
      <c r="CE1" s="170"/>
      <c r="CF1" s="170"/>
      <c r="CG1" s="170"/>
    </row>
    <row r="2" spans="1:90" s="15" customFormat="1" ht="121.5" customHeight="1" x14ac:dyDescent="0.2">
      <c r="A2" s="15" t="s">
        <v>553</v>
      </c>
      <c r="B2" s="128" t="s">
        <v>75</v>
      </c>
      <c r="C2" s="129" t="s">
        <v>64</v>
      </c>
      <c r="D2" s="173" t="s">
        <v>115</v>
      </c>
      <c r="E2" s="173" t="s">
        <v>116</v>
      </c>
      <c r="F2" s="173" t="s">
        <v>438</v>
      </c>
      <c r="G2" s="173" t="s">
        <v>439</v>
      </c>
      <c r="H2" s="173" t="s">
        <v>440</v>
      </c>
      <c r="I2" s="173" t="s">
        <v>441</v>
      </c>
      <c r="J2" s="173" t="s">
        <v>446</v>
      </c>
      <c r="K2" s="173" t="s">
        <v>406</v>
      </c>
      <c r="L2" s="173" t="s">
        <v>407</v>
      </c>
      <c r="M2" s="174" t="s">
        <v>554</v>
      </c>
      <c r="N2" s="174" t="s">
        <v>562</v>
      </c>
      <c r="O2" s="174" t="s">
        <v>563</v>
      </c>
      <c r="P2" s="174" t="s">
        <v>564</v>
      </c>
      <c r="Q2" s="173" t="s">
        <v>387</v>
      </c>
      <c r="R2" s="173" t="s">
        <v>424</v>
      </c>
      <c r="S2" s="173" t="s">
        <v>513</v>
      </c>
      <c r="T2" s="173" t="s">
        <v>514</v>
      </c>
      <c r="U2" s="174" t="s">
        <v>565</v>
      </c>
      <c r="V2" s="174" t="s">
        <v>566</v>
      </c>
      <c r="W2" s="174" t="s">
        <v>840</v>
      </c>
      <c r="X2" s="173" t="s">
        <v>81</v>
      </c>
      <c r="Y2" s="155" t="s">
        <v>882</v>
      </c>
      <c r="Z2" s="155" t="s">
        <v>883</v>
      </c>
      <c r="AA2" s="174" t="s">
        <v>567</v>
      </c>
      <c r="AB2" s="174" t="s">
        <v>570</v>
      </c>
      <c r="AC2" s="174" t="s">
        <v>572</v>
      </c>
      <c r="AD2" s="174" t="s">
        <v>574</v>
      </c>
      <c r="AE2" s="173" t="s">
        <v>154</v>
      </c>
      <c r="AF2" s="174" t="s">
        <v>579</v>
      </c>
      <c r="AG2" s="155" t="s">
        <v>960</v>
      </c>
      <c r="AH2" s="174" t="s">
        <v>580</v>
      </c>
      <c r="AI2" s="173" t="s">
        <v>472</v>
      </c>
      <c r="AJ2" s="173" t="s">
        <v>153</v>
      </c>
      <c r="AK2" s="174" t="s">
        <v>608</v>
      </c>
      <c r="AL2" s="173" t="s">
        <v>1020</v>
      </c>
      <c r="AM2" s="173" t="s">
        <v>957</v>
      </c>
      <c r="AN2" s="174" t="s">
        <v>578</v>
      </c>
      <c r="AO2" s="173" t="s">
        <v>984</v>
      </c>
      <c r="AP2" s="174" t="s">
        <v>609</v>
      </c>
      <c r="AQ2" s="174" t="s">
        <v>610</v>
      </c>
      <c r="AR2" s="173" t="s">
        <v>524</v>
      </c>
      <c r="AS2" s="173" t="s">
        <v>80</v>
      </c>
      <c r="AT2" s="173" t="s">
        <v>155</v>
      </c>
      <c r="AU2" s="174" t="s">
        <v>569</v>
      </c>
      <c r="AV2" s="173" t="s">
        <v>156</v>
      </c>
      <c r="AW2" s="173" t="s">
        <v>156</v>
      </c>
      <c r="AX2" s="173" t="s">
        <v>156</v>
      </c>
      <c r="AY2" s="173" t="s">
        <v>157</v>
      </c>
      <c r="AZ2" s="173" t="s">
        <v>158</v>
      </c>
      <c r="BA2" s="173" t="s">
        <v>87</v>
      </c>
      <c r="BB2" s="174" t="s">
        <v>581</v>
      </c>
      <c r="BC2" s="174" t="s">
        <v>583</v>
      </c>
      <c r="BD2" s="173" t="s">
        <v>99</v>
      </c>
      <c r="BE2" s="173" t="s">
        <v>100</v>
      </c>
      <c r="BF2" s="155" t="s">
        <v>950</v>
      </c>
      <c r="BG2" s="173" t="s">
        <v>101</v>
      </c>
      <c r="BH2" s="173" t="s">
        <v>102</v>
      </c>
      <c r="BI2" s="173" t="s">
        <v>119</v>
      </c>
      <c r="BJ2" s="174" t="s">
        <v>587</v>
      </c>
      <c r="BK2" s="173" t="s">
        <v>66</v>
      </c>
      <c r="BL2" s="173" t="s">
        <v>92</v>
      </c>
      <c r="BM2" s="174" t="s">
        <v>592</v>
      </c>
      <c r="BN2" s="174" t="s">
        <v>595</v>
      </c>
      <c r="BO2" s="174" t="s">
        <v>596</v>
      </c>
      <c r="BP2" s="174" t="s">
        <v>598</v>
      </c>
      <c r="BQ2" s="173" t="s">
        <v>67</v>
      </c>
      <c r="BR2" s="173" t="s">
        <v>68</v>
      </c>
      <c r="BS2" s="173" t="s">
        <v>69</v>
      </c>
      <c r="BT2" s="173" t="s">
        <v>932</v>
      </c>
      <c r="BU2" s="173" t="s">
        <v>83</v>
      </c>
      <c r="BV2" s="173" t="s">
        <v>82</v>
      </c>
      <c r="BW2" s="174" t="s">
        <v>601</v>
      </c>
      <c r="BX2" s="174" t="s">
        <v>602</v>
      </c>
      <c r="BY2" s="174" t="s">
        <v>619</v>
      </c>
      <c r="BZ2" s="174" t="s">
        <v>618</v>
      </c>
      <c r="CA2" s="174" t="s">
        <v>623</v>
      </c>
      <c r="CB2" s="174" t="s">
        <v>621</v>
      </c>
      <c r="CC2" s="174" t="s">
        <v>1014</v>
      </c>
      <c r="CD2" s="173" t="s">
        <v>474</v>
      </c>
      <c r="CE2" s="173" t="s">
        <v>495</v>
      </c>
      <c r="CF2" s="173" t="s">
        <v>515</v>
      </c>
      <c r="CG2" s="173" t="s">
        <v>384</v>
      </c>
      <c r="CH2" s="148"/>
      <c r="CI2" s="175"/>
      <c r="CJ2" s="175"/>
      <c r="CK2" s="175"/>
      <c r="CL2" s="175"/>
    </row>
    <row r="3" spans="1:90" x14ac:dyDescent="0.25">
      <c r="B3" s="117" t="s">
        <v>809</v>
      </c>
      <c r="C3" s="100"/>
      <c r="D3" s="101">
        <f>'Indicator Date'!D3</f>
        <v>2015</v>
      </c>
      <c r="E3" s="101">
        <f>'Indicator Date'!E3</f>
        <v>2015</v>
      </c>
      <c r="F3" s="101">
        <f>'Indicator Date'!F3</f>
        <v>2015</v>
      </c>
      <c r="G3" s="101">
        <f>'Indicator Date'!G3</f>
        <v>2015</v>
      </c>
      <c r="H3" s="101">
        <f>'Indicator Date'!H3</f>
        <v>2015</v>
      </c>
      <c r="I3" s="101">
        <f>'Indicator Date'!I3</f>
        <v>2015</v>
      </c>
      <c r="J3" s="101">
        <f>'Indicator Date'!J3</f>
        <v>2015</v>
      </c>
      <c r="K3" s="101">
        <f>'Indicator Date'!K3</f>
        <v>2016</v>
      </c>
      <c r="L3" s="101">
        <f>'Indicator Date'!L3</f>
        <v>2016</v>
      </c>
      <c r="M3" s="101">
        <f>'Indicator Date'!M3</f>
        <v>2015</v>
      </c>
      <c r="N3" s="101">
        <f>'Indicator Date'!N3</f>
        <v>2011</v>
      </c>
      <c r="O3" s="101">
        <f>'Indicator Date'!O3</f>
        <v>2011</v>
      </c>
      <c r="P3" s="101">
        <f>'Indicator Date'!P3</f>
        <v>2015</v>
      </c>
      <c r="Q3" s="101">
        <f>'Indicator Date'!Q3</f>
        <v>2018</v>
      </c>
      <c r="R3" s="101">
        <f>'Indicator Date'!R3</f>
        <v>2018</v>
      </c>
      <c r="S3" s="101">
        <f>'Indicator Date'!S3</f>
        <v>2017</v>
      </c>
      <c r="T3" s="101">
        <f>'Indicator Date'!T3</f>
        <v>2017</v>
      </c>
      <c r="U3" s="101">
        <f>'Indicator Date'!U3</f>
        <v>2015</v>
      </c>
      <c r="V3" s="101">
        <f>'Indicator Date'!V3</f>
        <v>2015</v>
      </c>
      <c r="W3" s="101">
        <f>'Indicator Date'!W3</f>
        <v>2017</v>
      </c>
      <c r="X3" s="101">
        <f>'Indicator Date'!X3</f>
        <v>2017</v>
      </c>
      <c r="Y3" s="101">
        <f>'Indicator Date'!Y3</f>
        <v>2016</v>
      </c>
      <c r="Z3" s="101">
        <f>'Indicator Date'!Z3</f>
        <v>2016</v>
      </c>
      <c r="AA3" s="101">
        <f>'Indicator Date'!AA3</f>
        <v>2017</v>
      </c>
      <c r="AB3" s="101">
        <f>'Indicator Date'!AB3</f>
        <v>2017</v>
      </c>
      <c r="AC3" s="101">
        <f>'Indicator Date'!AC3</f>
        <v>2017</v>
      </c>
      <c r="AD3" s="101">
        <f>'Indicator Date'!AD3</f>
        <v>2017</v>
      </c>
      <c r="AE3" s="101">
        <f>'Indicator Date'!AE3</f>
        <v>2016</v>
      </c>
      <c r="AF3" s="101">
        <f>'Indicator Date'!AF3</f>
        <v>2016</v>
      </c>
      <c r="AG3" s="101">
        <f>'Indicator Date'!AG3</f>
        <v>2016</v>
      </c>
      <c r="AH3" s="101">
        <f>'Indicator Date'!AH3</f>
        <v>2012</v>
      </c>
      <c r="AI3" s="101">
        <f>'Indicator Date'!AI3</f>
        <v>2016</v>
      </c>
      <c r="AJ3" s="101">
        <f>'Indicator Date'!AJ3</f>
        <v>2016</v>
      </c>
      <c r="AK3" s="101">
        <f>'Indicator Date'!AK3</f>
        <v>2017</v>
      </c>
      <c r="AL3" s="101">
        <f>'Indicator Date'!AL3</f>
        <v>2016</v>
      </c>
      <c r="AM3" s="101">
        <f>'Indicator Date'!AM3</f>
        <v>2016</v>
      </c>
      <c r="AN3" s="101">
        <f>'Indicator Date'!AN3</f>
        <v>2017</v>
      </c>
      <c r="AO3" s="101">
        <f>'Indicator Date'!AO3</f>
        <v>2015</v>
      </c>
      <c r="AP3" s="101">
        <f>'Indicator Date'!AP3</f>
        <v>2015</v>
      </c>
      <c r="AQ3" s="101">
        <f>'Indicator Date'!AQ3</f>
        <v>2015</v>
      </c>
      <c r="AR3" s="101">
        <f>'Indicator Date'!AR3</f>
        <v>2015</v>
      </c>
      <c r="AS3" s="101">
        <f>'Indicator Date'!AS3</f>
        <v>2015</v>
      </c>
      <c r="AT3" s="101">
        <f>'Indicator Date'!AT3</f>
        <v>2016</v>
      </c>
      <c r="AU3" s="101">
        <f>'Indicator Date'!AU3</f>
        <v>2014</v>
      </c>
      <c r="AV3" s="101">
        <f>'Indicator Date'!AV3</f>
        <v>2016</v>
      </c>
      <c r="AW3" s="101">
        <f>'Indicator Date'!AW3</f>
        <v>2017</v>
      </c>
      <c r="AX3" s="101">
        <f>'Indicator Date'!AX3</f>
        <v>2018</v>
      </c>
      <c r="AY3" s="101">
        <f>'Indicator Date'!AY3</f>
        <v>2018</v>
      </c>
      <c r="AZ3" s="101">
        <f>'Indicator Date'!AZ3</f>
        <v>2018</v>
      </c>
      <c r="BA3" s="101">
        <f>'Indicator Date'!BA3</f>
        <v>2017</v>
      </c>
      <c r="BB3" s="101">
        <f>'Indicator Date'!BB3</f>
        <v>2016</v>
      </c>
      <c r="BC3" s="101">
        <f>'Indicator Date'!BC3</f>
        <v>2017</v>
      </c>
      <c r="BD3" s="101">
        <f>'Indicator Date'!BD3</f>
        <v>2014</v>
      </c>
      <c r="BE3" s="101">
        <f>'Indicator Date'!BE3</f>
        <v>2014</v>
      </c>
      <c r="BF3" s="101">
        <f>'Indicator Date'!BF3</f>
        <v>2016</v>
      </c>
      <c r="BG3" s="101">
        <f>'Indicator Date'!BG3</f>
        <v>2014</v>
      </c>
      <c r="BH3" s="101">
        <f>'Indicator Date'!BH3</f>
        <v>2014</v>
      </c>
      <c r="BI3" s="101">
        <f>'Indicator Date'!BI3</f>
        <v>2015</v>
      </c>
      <c r="BJ3" s="101">
        <f>'Indicator Date'!BJ3</f>
        <v>2013</v>
      </c>
      <c r="BK3" s="101">
        <f>'Indicator Date'!BK3</f>
        <v>2016</v>
      </c>
      <c r="BL3" s="101">
        <f>'Indicator Date'!BL3</f>
        <v>2017</v>
      </c>
      <c r="BM3" s="101">
        <f>'Indicator Date'!BM3</f>
        <v>2014</v>
      </c>
      <c r="BN3" s="101">
        <f>'Indicator Date'!BN3</f>
        <v>2015</v>
      </c>
      <c r="BO3" s="101">
        <f>'Indicator Date'!BO3</f>
        <v>2016</v>
      </c>
      <c r="BP3" s="101">
        <f>'Indicator Date'!BP3</f>
        <v>2018</v>
      </c>
      <c r="BQ3" s="101">
        <f>'Indicator Date'!BQ3</f>
        <v>2016</v>
      </c>
      <c r="BR3" s="101">
        <f>'Indicator Date'!BR3</f>
        <v>2015</v>
      </c>
      <c r="BS3" s="101">
        <f>'Indicator Date'!BS3</f>
        <v>2016</v>
      </c>
      <c r="BT3" s="101">
        <f>'Indicator Date'!BT3</f>
        <v>2014</v>
      </c>
      <c r="BU3" s="101">
        <f>'Indicator Date'!BU3</f>
        <v>2015</v>
      </c>
      <c r="BV3" s="101">
        <f>'Indicator Date'!BV3</f>
        <v>2015</v>
      </c>
      <c r="BW3" s="101">
        <f>'Indicator Date'!BW3</f>
        <v>2016</v>
      </c>
      <c r="BX3" s="101">
        <f>'Indicator Date'!BX3</f>
        <v>2016</v>
      </c>
      <c r="BY3" s="101">
        <f>'Indicator Date'!BY3</f>
        <v>2016</v>
      </c>
      <c r="BZ3" s="101">
        <f>'Indicator Date'!BZ3</f>
        <v>2016</v>
      </c>
      <c r="CA3" s="101">
        <f>'Indicator Date'!CA3</f>
        <v>2016</v>
      </c>
      <c r="CB3" s="101">
        <f>'Indicator Date'!CB3</f>
        <v>2016</v>
      </c>
      <c r="CC3" s="101">
        <f>'Indicator Date'!CC3</f>
        <v>2017</v>
      </c>
      <c r="CD3" s="101">
        <f>'Indicator Date'!CD3</f>
        <v>2017</v>
      </c>
      <c r="CE3" s="101">
        <f>'Indicator Date'!CE3</f>
        <v>2017</v>
      </c>
      <c r="CF3" s="101">
        <f>'Indicator Date'!CF3</f>
        <v>2015</v>
      </c>
      <c r="CG3" s="101">
        <f>'Indicator Date'!CG3</f>
        <v>2014</v>
      </c>
      <c r="CH3" s="176" t="s">
        <v>538</v>
      </c>
      <c r="CI3" s="176" t="s">
        <v>537</v>
      </c>
      <c r="CJ3" s="176" t="s">
        <v>539</v>
      </c>
      <c r="CK3" s="176" t="s">
        <v>542</v>
      </c>
      <c r="CL3" s="176" t="s">
        <v>543</v>
      </c>
    </row>
    <row r="4" spans="1:90" x14ac:dyDescent="0.25">
      <c r="A4" s="3" t="str">
        <f>VLOOKUP(C4,Regions!B$3:H$35,7,FALSE)</f>
        <v>Caribbean</v>
      </c>
      <c r="B4" s="116" t="s">
        <v>1</v>
      </c>
      <c r="C4" s="100" t="s">
        <v>0</v>
      </c>
      <c r="D4" s="177">
        <f>IF('Indicator Date hidden'!D4="x","x",$D$3-'Indicator Date hidden'!D4)</f>
        <v>0</v>
      </c>
      <c r="E4" s="177">
        <f>IF('Indicator Date hidden'!E4="x","x",$E$3-'Indicator Date hidden'!E4)</f>
        <v>0</v>
      </c>
      <c r="F4" s="177" t="str">
        <f>IF('Indicator Date hidden'!F4="x","x",$F$3-'Indicator Date hidden'!F4)</f>
        <v>x</v>
      </c>
      <c r="G4" s="177">
        <f>IF('Indicator Date hidden'!G4="x","x",$G$3-'Indicator Date hidden'!G4)</f>
        <v>0</v>
      </c>
      <c r="H4" s="177">
        <f>IF('Indicator Date hidden'!H4="x","x",$H$3-'Indicator Date hidden'!H4)</f>
        <v>0</v>
      </c>
      <c r="I4" s="177">
        <f>IF('Indicator Date hidden'!I4="x","x",$I$3-'Indicator Date hidden'!I4)</f>
        <v>0</v>
      </c>
      <c r="J4" s="177">
        <f>IF('Indicator Date hidden'!J4="x","x",$J$3-'Indicator Date hidden'!J4)</f>
        <v>0</v>
      </c>
      <c r="K4" s="177">
        <f>IF('Indicator Date hidden'!K4="x","x",$K$3-'Indicator Date hidden'!K4)</f>
        <v>0</v>
      </c>
      <c r="L4" s="177">
        <f>IF('Indicator Date hidden'!L4="x","x",$L$3-'Indicator Date hidden'!L4)</f>
        <v>0</v>
      </c>
      <c r="M4" s="177">
        <f>IF('Indicator Date hidden'!M4="x","x",$M$3-'Indicator Date hidden'!M4)</f>
        <v>0</v>
      </c>
      <c r="N4" s="177">
        <f>IF('Indicator Date hidden'!N4="x","x",$N$3-'Indicator Date hidden'!N4)</f>
        <v>0</v>
      </c>
      <c r="O4" s="177">
        <f>IF('Indicator Date hidden'!O4="x","x",$O$3-'Indicator Date hidden'!O4)</f>
        <v>0</v>
      </c>
      <c r="P4" s="177">
        <f>IF('Indicator Date hidden'!P4="x","x",$P$3-'Indicator Date hidden'!P4)</f>
        <v>3</v>
      </c>
      <c r="Q4" s="177">
        <f>IF('Indicator Date hidden'!Q4="x","x",$Q$3-'Indicator Date hidden'!Q4)</f>
        <v>0</v>
      </c>
      <c r="R4" s="177">
        <f>IF('Indicator Date hidden'!R4="x","x",$R$3-'Indicator Date hidden'!R4)</f>
        <v>0</v>
      </c>
      <c r="S4" s="177">
        <f>IF('Indicator Date hidden'!S4="x","x",$S$3-'Indicator Date hidden'!S4)</f>
        <v>0</v>
      </c>
      <c r="T4" s="177">
        <f>IF('Indicator Date hidden'!T4="x","x",$T$3-'Indicator Date hidden'!T4)</f>
        <v>0</v>
      </c>
      <c r="U4" s="177">
        <f>IF('Indicator Date hidden'!U4="x","x",$U$3-'Indicator Date hidden'!U4)</f>
        <v>3</v>
      </c>
      <c r="V4" s="177">
        <f>IF('Indicator Date hidden'!V4="x","x",$V$3-'Indicator Date hidden'!V4)</f>
        <v>3</v>
      </c>
      <c r="W4" s="177">
        <f>IF('Indicator Date hidden'!W4="x","x",$W$3-'Indicator Date hidden'!W4)</f>
        <v>0</v>
      </c>
      <c r="X4" s="177">
        <f>IF('Indicator Date hidden'!X4="x","x",$X$3-'Indicator Date hidden'!X4)</f>
        <v>0</v>
      </c>
      <c r="Y4" s="177" t="str">
        <f>IF('Indicator Date hidden'!Y4="x","x",$Y$3-'Indicator Date hidden'!Y4)</f>
        <v>x</v>
      </c>
      <c r="Z4" s="177" t="str">
        <f>IF('Indicator Date hidden'!Z4="x","x",$Z$3-'Indicator Date hidden'!Z4)</f>
        <v>x</v>
      </c>
      <c r="AA4" s="177" t="str">
        <f>IF('Indicator Date hidden'!AA4="x","x",$AA$3-'Indicator Date hidden'!AA4)</f>
        <v>x</v>
      </c>
      <c r="AB4" s="177">
        <f>IF('Indicator Date hidden'!AB4="x","x",$AB$3-'Indicator Date hidden'!AB4)</f>
        <v>0</v>
      </c>
      <c r="AC4" s="177">
        <f>IF('Indicator Date hidden'!AC4="x","x",$AC$3-'Indicator Date hidden'!AC4)</f>
        <v>0</v>
      </c>
      <c r="AD4" s="177" t="str">
        <f>IF('Indicator Date hidden'!AD4="x","x",$AD$3-'Indicator Date hidden'!AD4)</f>
        <v>x</v>
      </c>
      <c r="AE4" s="177">
        <f>IF('Indicator Date hidden'!AE4="x","x",$AE$3-'Indicator Date hidden'!AE4)</f>
        <v>0</v>
      </c>
      <c r="AF4" s="177" t="str">
        <f>IF('Indicator Date hidden'!AF4="x","x",$AF$3-'Indicator Date hidden'!AF4)</f>
        <v>x</v>
      </c>
      <c r="AG4" s="251">
        <f>IF('Indicator Date hidden'!AG4="x","x",$AG$3-'Indicator Date hidden'!AG4)</f>
        <v>0</v>
      </c>
      <c r="AH4" s="177">
        <f>IF('Indicator Date hidden'!AH4="x","x",$AH$3-'Indicator Date hidden'!AH4)</f>
        <v>1</v>
      </c>
      <c r="AI4" s="177" t="str">
        <f>IF('Indicator Date hidden'!AI4="x","x",$AI$3-'Indicator Date hidden'!AI4)</f>
        <v>x</v>
      </c>
      <c r="AJ4" s="177">
        <f>IF('Indicator Date hidden'!AJ4="x","x",$AJ$3-'Indicator Date hidden'!AJ4)</f>
        <v>0</v>
      </c>
      <c r="AK4" s="177">
        <f>IF('Indicator Date hidden'!AK4="x","x",$AK$3-'Indicator Date hidden'!AK4)</f>
        <v>0</v>
      </c>
      <c r="AL4" s="177">
        <f>IF('Indicator Date hidden'!AL4="x","x",$AL$3-'Indicator Date hidden'!AL4)</f>
        <v>0</v>
      </c>
      <c r="AM4" s="177" t="str">
        <f>IF('Indicator Date hidden'!AM4="x","x",$AM$3-'Indicator Date hidden'!AM4)</f>
        <v>x</v>
      </c>
      <c r="AN4" s="177">
        <f>IF('Indicator Date hidden'!AN4="x","x",$AN$3-'Indicator Date hidden'!AN4)</f>
        <v>0</v>
      </c>
      <c r="AO4" s="177">
        <f>IF('Indicator Date hidden'!AO4="x","x",$AO$3-'Indicator Date hidden'!AO4)</f>
        <v>0</v>
      </c>
      <c r="AP4" s="177">
        <f>IF('Indicator Date hidden'!AP4="x","x",$AP$3-'Indicator Date hidden'!AP4)</f>
        <v>0</v>
      </c>
      <c r="AQ4" s="177">
        <f>IF('Indicator Date hidden'!AQ4="x","x",$AQ$3-'Indicator Date hidden'!AQ4)</f>
        <v>0</v>
      </c>
      <c r="AR4" s="177" t="str">
        <f>IF('Indicator Date hidden'!AR4="x","x",$AR$3-'Indicator Date hidden'!AR4)</f>
        <v>x</v>
      </c>
      <c r="AS4" s="177" t="str">
        <f>IF('Indicator Date hidden'!AS4="x","x",$AS$3-'Indicator Date hidden'!AS4)</f>
        <v>x</v>
      </c>
      <c r="AT4" s="177">
        <f>IF('Indicator Date hidden'!AT4="x","x",$AT$3-'Indicator Date hidden'!AT4)</f>
        <v>9</v>
      </c>
      <c r="AU4" s="177" t="str">
        <f>IF('Indicator Date hidden'!AU4="x","x",$AU$3-'Indicator Date hidden'!AU4)</f>
        <v>x</v>
      </c>
      <c r="AV4" s="177">
        <f>IF('Indicator Date hidden'!AV4="x","x",$AV$3-'Indicator Date hidden'!AV4)</f>
        <v>0</v>
      </c>
      <c r="AW4" s="177">
        <f>IF('Indicator Date hidden'!AW4="x","x",$AW$3-'Indicator Date hidden'!AW4)</f>
        <v>0</v>
      </c>
      <c r="AX4" s="177">
        <f>IF('Indicator Date hidden'!AX4="x","x",$AX$3-'Indicator Date hidden'!AX4)</f>
        <v>0</v>
      </c>
      <c r="AY4" s="177" t="str">
        <f>IF('Indicator Date hidden'!AY4="x","x",$AY$3-'Indicator Date hidden'!AY4)</f>
        <v>x</v>
      </c>
      <c r="AZ4" s="177">
        <f>IF('Indicator Date hidden'!AZ4="x","x",$AZ$3-'Indicator Date hidden'!AZ4)</f>
        <v>1</v>
      </c>
      <c r="BA4" s="177">
        <f>IF('Indicator Date hidden'!BA4="x","x",$BA$3-'Indicator Date hidden'!BA4)</f>
        <v>0</v>
      </c>
      <c r="BB4" s="177">
        <f>IF('Indicator Date hidden'!BB4="x","x",$BB$3-'Indicator Date hidden'!BB4)</f>
        <v>0</v>
      </c>
      <c r="BC4" s="177">
        <f>IF('Indicator Date hidden'!BC4="x","x",$BC$3-'Indicator Date hidden'!BC4)</f>
        <v>0</v>
      </c>
      <c r="BD4" s="177">
        <f>IF('Indicator Date hidden'!BD4="x","x",$BD$3-'Indicator Date hidden'!BD4)</f>
        <v>0</v>
      </c>
      <c r="BE4" s="177">
        <f>IF('Indicator Date hidden'!BE4="x","x",$BE$3-'Indicator Date hidden'!BE4)</f>
        <v>0</v>
      </c>
      <c r="BF4" s="177">
        <f>IF('Indicator Date hidden'!BF4="x","x",$BF$3-'Indicator Date hidden'!BF4)</f>
        <v>0</v>
      </c>
      <c r="BG4" s="177">
        <f>IF('Indicator Date hidden'!BG4="x","x",$BG$3-'Indicator Date hidden'!BG4)</f>
        <v>0</v>
      </c>
      <c r="BH4" s="177" t="str">
        <f>IF('Indicator Date hidden'!BH4="x","x",$BH$3-'Indicator Date hidden'!BH4)</f>
        <v>x</v>
      </c>
      <c r="BI4" s="177">
        <f>IF('Indicator Date hidden'!BI4="x","x",$BI$3-'Indicator Date hidden'!BI4)</f>
        <v>6</v>
      </c>
      <c r="BJ4" s="177" t="str">
        <f>IF('Indicator Date hidden'!BJ4="x","x",$BJ$3-'Indicator Date hidden'!BJ4)</f>
        <v>x</v>
      </c>
      <c r="BK4" s="177">
        <f>IF('Indicator Date hidden'!BK4="x","x",$BK$3-'Indicator Date hidden'!BK4)</f>
        <v>0</v>
      </c>
      <c r="BL4" s="177" t="str">
        <f>IF('Indicator Date hidden'!BL4="x","x",$BL$3-'Indicator Date hidden'!BL4)</f>
        <v>x</v>
      </c>
      <c r="BM4" s="177" t="str">
        <f>IF('Indicator Date hidden'!BM4="x","x",$BM$3-'Indicator Date hidden'!BM4)</f>
        <v>x</v>
      </c>
      <c r="BN4" s="177" t="str">
        <f>IF('Indicator Date hidden'!BN4="x","x",$BN$3-'Indicator Date hidden'!BN4)</f>
        <v>x</v>
      </c>
      <c r="BO4" s="177">
        <f>IF('Indicator Date hidden'!BO4="x","x",$BO$3-'Indicator Date hidden'!BO4)</f>
        <v>0</v>
      </c>
      <c r="BP4" s="177" t="str">
        <f>IF('Indicator Date hidden'!BP4="x","x",$BP$3-'Indicator Date hidden'!BP4)</f>
        <v>x</v>
      </c>
      <c r="BQ4" s="177">
        <f>IF('Indicator Date hidden'!BQ4="x","x",$BQ$3-'Indicator Date hidden'!BQ4)</f>
        <v>0</v>
      </c>
      <c r="BR4" s="177">
        <f>IF('Indicator Date hidden'!BR4="x","x",$BR$3-'Indicator Date hidden'!BR4)</f>
        <v>0</v>
      </c>
      <c r="BS4" s="177">
        <f>IF('Indicator Date hidden'!BS4="x","x",$BS$3-'Indicator Date hidden'!BS4)</f>
        <v>0</v>
      </c>
      <c r="BT4" s="177">
        <f>IF('Indicator Date hidden'!BT4="x","x",$BT$3-'Indicator Date hidden'!BT4)</f>
        <v>0</v>
      </c>
      <c r="BU4" s="177">
        <f>IF('Indicator Date hidden'!BU4="x","x",$BU$3-'Indicator Date hidden'!BU4)</f>
        <v>4</v>
      </c>
      <c r="BV4" s="177">
        <f>IF('Indicator Date hidden'!BV4="x","x",$BV$3-'Indicator Date hidden'!BV4)</f>
        <v>0</v>
      </c>
      <c r="BW4" s="177" t="str">
        <f>IF('Indicator Date hidden'!BW4="x","x",$BW$3-'Indicator Date hidden'!BW4)</f>
        <v>x</v>
      </c>
      <c r="BX4" s="177" t="str">
        <f>IF('Indicator Date hidden'!BX4="x","x",$BX$3-'Indicator Date hidden'!BX4)</f>
        <v>x</v>
      </c>
      <c r="BY4" s="177" t="str">
        <f>IF('Indicator Date hidden'!BY4="x","x",$BY$3-'Indicator Date hidden'!BY4)</f>
        <v>x</v>
      </c>
      <c r="BZ4" s="177">
        <f>IF('Indicator Date hidden'!BZ4="x","x",$BZ$3-'Indicator Date hidden'!BZ4)</f>
        <v>2</v>
      </c>
      <c r="CA4" s="177" t="str">
        <f>IF('Indicator Date hidden'!CA4="x","x",$CA$3-'Indicator Date hidden'!CA4)</f>
        <v>x</v>
      </c>
      <c r="CB4" s="177">
        <f>IF('Indicator Date hidden'!CB4="x","x",$CB$3-'Indicator Date hidden'!CB4)</f>
        <v>0</v>
      </c>
      <c r="CC4" s="177">
        <f>IF('Indicator Date hidden'!CC4="x","x",$CC$3-'Indicator Date hidden'!CC4)</f>
        <v>2</v>
      </c>
      <c r="CD4" s="177">
        <f>IF('Indicator Date hidden'!CD4="x","x",$CD$3-'Indicator Date hidden'!CD4)</f>
        <v>0</v>
      </c>
      <c r="CE4" s="177">
        <f>IF('Indicator Date hidden'!CE4="x","x",$CE$3-'Indicator Date hidden'!CE4)</f>
        <v>0</v>
      </c>
      <c r="CF4" s="177">
        <f>IF('Indicator Date hidden'!CF4="x","x",$CF$3-'Indicator Date hidden'!CF4)</f>
        <v>0</v>
      </c>
      <c r="CG4" s="177">
        <f>IF('Indicator Date hidden'!CG4="x","x",$CG$3-'Indicator Date hidden'!CG4)</f>
        <v>0</v>
      </c>
      <c r="CH4" s="178">
        <f>SUM(D4:CG4)</f>
        <v>34</v>
      </c>
      <c r="CI4" s="179">
        <f>CH4/82</f>
        <v>0.41463414634146339</v>
      </c>
      <c r="CJ4" s="178">
        <f t="shared" ref="CJ4:CJ36" si="0">COUNTIF(D4:CG4,"&gt;0")</f>
        <v>10</v>
      </c>
      <c r="CK4" s="179">
        <f>_xlfn.STDEV.P(D4:CG4)</f>
        <v>1.5849991237291654</v>
      </c>
      <c r="CL4" s="180">
        <f>MEDIAN(D4:CG4)</f>
        <v>0</v>
      </c>
    </row>
    <row r="5" spans="1:90" x14ac:dyDescent="0.25">
      <c r="A5" s="3" t="str">
        <f>VLOOKUP(C5,Regions!B$3:H$35,7,FALSE)</f>
        <v>Caribbean</v>
      </c>
      <c r="B5" s="116" t="s">
        <v>5</v>
      </c>
      <c r="C5" s="100" t="s">
        <v>4</v>
      </c>
      <c r="D5" s="177">
        <f>IF('Indicator Date hidden'!D5="x","x",$D$3-'Indicator Date hidden'!D5)</f>
        <v>0</v>
      </c>
      <c r="E5" s="177">
        <f>IF('Indicator Date hidden'!E5="x","x",$E$3-'Indicator Date hidden'!E5)</f>
        <v>0</v>
      </c>
      <c r="F5" s="177" t="str">
        <f>IF('Indicator Date hidden'!F5="x","x",$F$3-'Indicator Date hidden'!F5)</f>
        <v>x</v>
      </c>
      <c r="G5" s="177">
        <f>IF('Indicator Date hidden'!G5="x","x",$G$3-'Indicator Date hidden'!G5)</f>
        <v>0</v>
      </c>
      <c r="H5" s="177">
        <f>IF('Indicator Date hidden'!H5="x","x",$H$3-'Indicator Date hidden'!H5)</f>
        <v>0</v>
      </c>
      <c r="I5" s="177">
        <f>IF('Indicator Date hidden'!I5="x","x",$I$3-'Indicator Date hidden'!I5)</f>
        <v>0</v>
      </c>
      <c r="J5" s="177">
        <f>IF('Indicator Date hidden'!J5="x","x",$J$3-'Indicator Date hidden'!J5)</f>
        <v>0</v>
      </c>
      <c r="K5" s="177">
        <f>IF('Indicator Date hidden'!K5="x","x",$K$3-'Indicator Date hidden'!K5)</f>
        <v>0</v>
      </c>
      <c r="L5" s="177">
        <f>IF('Indicator Date hidden'!L5="x","x",$L$3-'Indicator Date hidden'!L5)</f>
        <v>0</v>
      </c>
      <c r="M5" s="177">
        <f>IF('Indicator Date hidden'!M5="x","x",$M$3-'Indicator Date hidden'!M5)</f>
        <v>0</v>
      </c>
      <c r="N5" s="177">
        <f>IF('Indicator Date hidden'!N5="x","x",$N$3-'Indicator Date hidden'!N5)</f>
        <v>0</v>
      </c>
      <c r="O5" s="177">
        <f>IF('Indicator Date hidden'!O5="x","x",$O$3-'Indicator Date hidden'!O5)</f>
        <v>0</v>
      </c>
      <c r="P5" s="177" t="str">
        <f>IF('Indicator Date hidden'!P5="x","x",$P$3-'Indicator Date hidden'!P5)</f>
        <v>x</v>
      </c>
      <c r="Q5" s="177">
        <f>IF('Indicator Date hidden'!Q5="x","x",$Q$3-'Indicator Date hidden'!Q5)</f>
        <v>0</v>
      </c>
      <c r="R5" s="177">
        <f>IF('Indicator Date hidden'!R5="x","x",$R$3-'Indicator Date hidden'!R5)</f>
        <v>0</v>
      </c>
      <c r="S5" s="177">
        <f>IF('Indicator Date hidden'!S5="x","x",$S$3-'Indicator Date hidden'!S5)</f>
        <v>0</v>
      </c>
      <c r="T5" s="177">
        <f>IF('Indicator Date hidden'!T5="x","x",$T$3-'Indicator Date hidden'!T5)</f>
        <v>0</v>
      </c>
      <c r="U5" s="177">
        <f>IF('Indicator Date hidden'!U5="x","x",$U$3-'Indicator Date hidden'!U5)</f>
        <v>3</v>
      </c>
      <c r="V5" s="177">
        <f>IF('Indicator Date hidden'!V5="x","x",$V$3-'Indicator Date hidden'!V5)</f>
        <v>3</v>
      </c>
      <c r="W5" s="177">
        <f>IF('Indicator Date hidden'!W5="x","x",$W$3-'Indicator Date hidden'!W5)</f>
        <v>0</v>
      </c>
      <c r="X5" s="177">
        <f>IF('Indicator Date hidden'!X5="x","x",$X$3-'Indicator Date hidden'!X5)</f>
        <v>0</v>
      </c>
      <c r="Y5" s="177" t="str">
        <f>IF('Indicator Date hidden'!Y5="x","x",$Y$3-'Indicator Date hidden'!Y5)</f>
        <v>x</v>
      </c>
      <c r="Z5" s="177" t="str">
        <f>IF('Indicator Date hidden'!Z5="x","x",$Z$3-'Indicator Date hidden'!Z5)</f>
        <v>x</v>
      </c>
      <c r="AA5" s="177">
        <f>IF('Indicator Date hidden'!AA5="x","x",$AA$3-'Indicator Date hidden'!AA5)</f>
        <v>4</v>
      </c>
      <c r="AB5" s="177">
        <f>IF('Indicator Date hidden'!AB5="x","x",$AB$3-'Indicator Date hidden'!AB5)</f>
        <v>0</v>
      </c>
      <c r="AC5" s="177" t="str">
        <f>IF('Indicator Date hidden'!AC5="x","x",$AC$3-'Indicator Date hidden'!AC5)</f>
        <v>x</v>
      </c>
      <c r="AD5" s="177">
        <f>IF('Indicator Date hidden'!AD5="x","x",$AD$3-'Indicator Date hidden'!AD5)</f>
        <v>0</v>
      </c>
      <c r="AE5" s="177">
        <f>IF('Indicator Date hidden'!AE5="x","x",$AE$3-'Indicator Date hidden'!AE5)</f>
        <v>0</v>
      </c>
      <c r="AF5" s="177" t="str">
        <f>IF('Indicator Date hidden'!AF5="x","x",$AF$3-'Indicator Date hidden'!AF5)</f>
        <v>x</v>
      </c>
      <c r="AG5" s="251">
        <f>IF('Indicator Date hidden'!AG5="x","x",$AG$3-'Indicator Date hidden'!AG5)</f>
        <v>0</v>
      </c>
      <c r="AH5" s="177">
        <f>IF('Indicator Date hidden'!AH5="x","x",$AH$3-'Indicator Date hidden'!AH5)</f>
        <v>1</v>
      </c>
      <c r="AI5" s="177" t="str">
        <f>IF('Indicator Date hidden'!AI5="x","x",$AI$3-'Indicator Date hidden'!AI5)</f>
        <v>x</v>
      </c>
      <c r="AJ5" s="177">
        <f>IF('Indicator Date hidden'!AJ5="x","x",$AJ$3-'Indicator Date hidden'!AJ5)</f>
        <v>0</v>
      </c>
      <c r="AK5" s="177">
        <f>IF('Indicator Date hidden'!AK5="x","x",$AK$3-'Indicator Date hidden'!AK5)</f>
        <v>0</v>
      </c>
      <c r="AL5" s="177">
        <f>IF('Indicator Date hidden'!AL5="x","x",$AL$3-'Indicator Date hidden'!AL5)</f>
        <v>0</v>
      </c>
      <c r="AM5" s="177">
        <f>IF('Indicator Date hidden'!AM5="x","x",$AM$3-'Indicator Date hidden'!AM5)</f>
        <v>0</v>
      </c>
      <c r="AN5" s="177">
        <f>IF('Indicator Date hidden'!AN5="x","x",$AN$3-'Indicator Date hidden'!AN5)</f>
        <v>0</v>
      </c>
      <c r="AO5" s="177">
        <f>IF('Indicator Date hidden'!AO5="x","x",$AO$3-'Indicator Date hidden'!AO5)</f>
        <v>0</v>
      </c>
      <c r="AP5" s="177">
        <f>IF('Indicator Date hidden'!AP5="x","x",$AP$3-'Indicator Date hidden'!AP5)</f>
        <v>0</v>
      </c>
      <c r="AQ5" s="177">
        <f>IF('Indicator Date hidden'!AQ5="x","x",$AQ$3-'Indicator Date hidden'!AQ5)</f>
        <v>0</v>
      </c>
      <c r="AR5" s="177">
        <f>IF('Indicator Date hidden'!AR5="x","x",$AR$3-'Indicator Date hidden'!AR5)</f>
        <v>0</v>
      </c>
      <c r="AS5" s="177">
        <f>IF('Indicator Date hidden'!AS5="x","x",$AS$3-'Indicator Date hidden'!AS5)</f>
        <v>0</v>
      </c>
      <c r="AT5" s="177" t="str">
        <f>IF('Indicator Date hidden'!AT5="x","x",$AT$3-'Indicator Date hidden'!AT5)</f>
        <v>x</v>
      </c>
      <c r="AU5" s="177" t="str">
        <f>IF('Indicator Date hidden'!AU5="x","x",$AU$3-'Indicator Date hidden'!AU5)</f>
        <v>x</v>
      </c>
      <c r="AV5" s="177">
        <f>IF('Indicator Date hidden'!AV5="x","x",$AV$3-'Indicator Date hidden'!AV5)</f>
        <v>0</v>
      </c>
      <c r="AW5" s="177">
        <f>IF('Indicator Date hidden'!AW5="x","x",$AW$3-'Indicator Date hidden'!AW5)</f>
        <v>0</v>
      </c>
      <c r="AX5" s="177">
        <f>IF('Indicator Date hidden'!AX5="x","x",$AX$3-'Indicator Date hidden'!AX5)</f>
        <v>0</v>
      </c>
      <c r="AY5" s="177" t="str">
        <f>IF('Indicator Date hidden'!AY5="x","x",$AY$3-'Indicator Date hidden'!AY5)</f>
        <v>x</v>
      </c>
      <c r="AZ5" s="177">
        <f>IF('Indicator Date hidden'!AZ5="x","x",$AZ$3-'Indicator Date hidden'!AZ5)</f>
        <v>1</v>
      </c>
      <c r="BA5" s="177">
        <f>IF('Indicator Date hidden'!BA5="x","x",$BA$3-'Indicator Date hidden'!BA5)</f>
        <v>0</v>
      </c>
      <c r="BB5" s="177">
        <f>IF('Indicator Date hidden'!BB5="x","x",$BB$3-'Indicator Date hidden'!BB5)</f>
        <v>0</v>
      </c>
      <c r="BC5" s="177">
        <f>IF('Indicator Date hidden'!BC5="x","x",$BC$3-'Indicator Date hidden'!BC5)</f>
        <v>0</v>
      </c>
      <c r="BD5" s="177">
        <f>IF('Indicator Date hidden'!BD5="x","x",$BD$3-'Indicator Date hidden'!BD5)</f>
        <v>0</v>
      </c>
      <c r="BE5" s="177">
        <f>IF('Indicator Date hidden'!BE5="x","x",$BE$3-'Indicator Date hidden'!BE5)</f>
        <v>0</v>
      </c>
      <c r="BF5" s="177">
        <f>IF('Indicator Date hidden'!BF5="x","x",$BF$3-'Indicator Date hidden'!BF5)</f>
        <v>0</v>
      </c>
      <c r="BG5" s="177">
        <f>IF('Indicator Date hidden'!BG5="x","x",$BG$3-'Indicator Date hidden'!BG5)</f>
        <v>0</v>
      </c>
      <c r="BH5" s="177">
        <f>IF('Indicator Date hidden'!BH5="x","x",$BH$3-'Indicator Date hidden'!BH5)</f>
        <v>0</v>
      </c>
      <c r="BI5" s="177" t="str">
        <f>IF('Indicator Date hidden'!BI5="x","x",$BI$3-'Indicator Date hidden'!BI5)</f>
        <v>x</v>
      </c>
      <c r="BJ5" s="177">
        <f>IF('Indicator Date hidden'!BJ5="x","x",$BJ$3-'Indicator Date hidden'!BJ5)</f>
        <v>3</v>
      </c>
      <c r="BK5" s="177">
        <f>IF('Indicator Date hidden'!BK5="x","x",$BK$3-'Indicator Date hidden'!BK5)</f>
        <v>0</v>
      </c>
      <c r="BL5" s="177">
        <f>IF('Indicator Date hidden'!BL5="x","x",$BL$3-'Indicator Date hidden'!BL5)</f>
        <v>0</v>
      </c>
      <c r="BM5" s="177" t="str">
        <f>IF('Indicator Date hidden'!BM5="x","x",$BM$3-'Indicator Date hidden'!BM5)</f>
        <v>x</v>
      </c>
      <c r="BN5" s="177" t="str">
        <f>IF('Indicator Date hidden'!BN5="x","x",$BN$3-'Indicator Date hidden'!BN5)</f>
        <v>x</v>
      </c>
      <c r="BO5" s="177" t="str">
        <f>IF('Indicator Date hidden'!BO5="x","x",$BO$3-'Indicator Date hidden'!BO5)</f>
        <v>x</v>
      </c>
      <c r="BP5" s="177" t="str">
        <f>IF('Indicator Date hidden'!BP5="x","x",$BP$3-'Indicator Date hidden'!BP5)</f>
        <v>x</v>
      </c>
      <c r="BQ5" s="177">
        <f>IF('Indicator Date hidden'!BQ5="x","x",$BQ$3-'Indicator Date hidden'!BQ5)</f>
        <v>0</v>
      </c>
      <c r="BR5" s="177">
        <f>IF('Indicator Date hidden'!BR5="x","x",$BR$3-'Indicator Date hidden'!BR5)</f>
        <v>0</v>
      </c>
      <c r="BS5" s="177">
        <f>IF('Indicator Date hidden'!BS5="x","x",$BS$3-'Indicator Date hidden'!BS5)</f>
        <v>0</v>
      </c>
      <c r="BT5" s="177">
        <f>IF('Indicator Date hidden'!BT5="x","x",$BT$3-'Indicator Date hidden'!BT5)</f>
        <v>0</v>
      </c>
      <c r="BU5" s="177">
        <f>IF('Indicator Date hidden'!BU5="x","x",$BU$3-'Indicator Date hidden'!BU5)</f>
        <v>0</v>
      </c>
      <c r="BV5" s="177">
        <f>IF('Indicator Date hidden'!BV5="x","x",$BV$3-'Indicator Date hidden'!BV5)</f>
        <v>0</v>
      </c>
      <c r="BW5" s="177" t="str">
        <f>IF('Indicator Date hidden'!BW5="x","x",$BW$3-'Indicator Date hidden'!BW5)</f>
        <v>x</v>
      </c>
      <c r="BX5" s="177" t="str">
        <f>IF('Indicator Date hidden'!BX5="x","x",$BX$3-'Indicator Date hidden'!BX5)</f>
        <v>x</v>
      </c>
      <c r="BY5" s="177" t="str">
        <f>IF('Indicator Date hidden'!BY5="x","x",$BY$3-'Indicator Date hidden'!BY5)</f>
        <v>x</v>
      </c>
      <c r="BZ5" s="177" t="str">
        <f>IF('Indicator Date hidden'!BZ5="x","x",$BZ$3-'Indicator Date hidden'!BZ5)</f>
        <v>x</v>
      </c>
      <c r="CA5" s="177">
        <f>IF('Indicator Date hidden'!CA5="x","x",$CA$3-'Indicator Date hidden'!CA5)</f>
        <v>6</v>
      </c>
      <c r="CB5" s="177">
        <f>IF('Indicator Date hidden'!CB5="x","x",$CB$3-'Indicator Date hidden'!CB5)</f>
        <v>0</v>
      </c>
      <c r="CC5" s="177">
        <f>IF('Indicator Date hidden'!CC5="x","x",$CC$3-'Indicator Date hidden'!CC5)</f>
        <v>1</v>
      </c>
      <c r="CD5" s="177">
        <f>IF('Indicator Date hidden'!CD5="x","x",$CD$3-'Indicator Date hidden'!CD5)</f>
        <v>0</v>
      </c>
      <c r="CE5" s="177">
        <f>IF('Indicator Date hidden'!CE5="x","x",$CE$3-'Indicator Date hidden'!CE5)</f>
        <v>0</v>
      </c>
      <c r="CF5" s="177">
        <f>IF('Indicator Date hidden'!CF5="x","x",$CF$3-'Indicator Date hidden'!CF5)</f>
        <v>0</v>
      </c>
      <c r="CG5" s="177">
        <f>IF('Indicator Date hidden'!CG5="x","x",$CG$3-'Indicator Date hidden'!CG5)</f>
        <v>0</v>
      </c>
      <c r="CH5" s="178">
        <f t="shared" ref="CH5:CH36" si="1">SUM(D5:CG5)</f>
        <v>22</v>
      </c>
      <c r="CI5" s="179">
        <f t="shared" ref="CI5:CI36" si="2">CH5/82</f>
        <v>0.26829268292682928</v>
      </c>
      <c r="CJ5" s="178">
        <f t="shared" si="0"/>
        <v>8</v>
      </c>
      <c r="CK5" s="179">
        <f>_xlfn.STDEV.P(D5:CG5)</f>
        <v>1.0861133583845082</v>
      </c>
      <c r="CL5" s="180">
        <f t="shared" ref="CL5:CL36" si="3">MEDIAN(D5:CG5)</f>
        <v>0</v>
      </c>
    </row>
    <row r="6" spans="1:90" x14ac:dyDescent="0.25">
      <c r="A6" s="3" t="str">
        <f>VLOOKUP(C6,Regions!B$3:H$35,7,FALSE)</f>
        <v>Caribbean</v>
      </c>
      <c r="B6" s="116" t="s">
        <v>7</v>
      </c>
      <c r="C6" s="100" t="s">
        <v>6</v>
      </c>
      <c r="D6" s="177">
        <f>IF('Indicator Date hidden'!D6="x","x",$D$3-'Indicator Date hidden'!D6)</f>
        <v>0</v>
      </c>
      <c r="E6" s="177">
        <f>IF('Indicator Date hidden'!E6="x","x",$E$3-'Indicator Date hidden'!E6)</f>
        <v>0</v>
      </c>
      <c r="F6" s="177" t="str">
        <f>IF('Indicator Date hidden'!F6="x","x",$F$3-'Indicator Date hidden'!F6)</f>
        <v>x</v>
      </c>
      <c r="G6" s="177">
        <f>IF('Indicator Date hidden'!G6="x","x",$G$3-'Indicator Date hidden'!G6)</f>
        <v>0</v>
      </c>
      <c r="H6" s="177">
        <f>IF('Indicator Date hidden'!H6="x","x",$H$3-'Indicator Date hidden'!H6)</f>
        <v>0</v>
      </c>
      <c r="I6" s="177">
        <f>IF('Indicator Date hidden'!I6="x","x",$I$3-'Indicator Date hidden'!I6)</f>
        <v>0</v>
      </c>
      <c r="J6" s="177">
        <f>IF('Indicator Date hidden'!J6="x","x",$J$3-'Indicator Date hidden'!J6)</f>
        <v>0</v>
      </c>
      <c r="K6" s="177">
        <f>IF('Indicator Date hidden'!K6="x","x",$K$3-'Indicator Date hidden'!K6)</f>
        <v>0</v>
      </c>
      <c r="L6" s="177">
        <f>IF('Indicator Date hidden'!L6="x","x",$L$3-'Indicator Date hidden'!L6)</f>
        <v>0</v>
      </c>
      <c r="M6" s="177">
        <f>IF('Indicator Date hidden'!M6="x","x",$M$3-'Indicator Date hidden'!M6)</f>
        <v>0</v>
      </c>
      <c r="N6" s="177" t="str">
        <f>IF('Indicator Date hidden'!N6="x","x",$N$3-'Indicator Date hidden'!N6)</f>
        <v>x</v>
      </c>
      <c r="O6" s="177" t="str">
        <f>IF('Indicator Date hidden'!O6="x","x",$O$3-'Indicator Date hidden'!O6)</f>
        <v>x</v>
      </c>
      <c r="P6" s="177" t="str">
        <f>IF('Indicator Date hidden'!P6="x","x",$P$3-'Indicator Date hidden'!P6)</f>
        <v>x</v>
      </c>
      <c r="Q6" s="177">
        <f>IF('Indicator Date hidden'!Q6="x","x",$Q$3-'Indicator Date hidden'!Q6)</f>
        <v>0</v>
      </c>
      <c r="R6" s="177">
        <f>IF('Indicator Date hidden'!R6="x","x",$R$3-'Indicator Date hidden'!R6)</f>
        <v>0</v>
      </c>
      <c r="S6" s="177">
        <f>IF('Indicator Date hidden'!S6="x","x",$S$3-'Indicator Date hidden'!S6)</f>
        <v>0</v>
      </c>
      <c r="T6" s="177">
        <f>IF('Indicator Date hidden'!T6="x","x",$T$3-'Indicator Date hidden'!T6)</f>
        <v>0</v>
      </c>
      <c r="U6" s="177">
        <f>IF('Indicator Date hidden'!U6="x","x",$U$3-'Indicator Date hidden'!U6)</f>
        <v>0</v>
      </c>
      <c r="V6" s="177">
        <f>IF('Indicator Date hidden'!V6="x","x",$V$3-'Indicator Date hidden'!V6)</f>
        <v>0</v>
      </c>
      <c r="W6" s="177">
        <f>IF('Indicator Date hidden'!W6="x","x",$W$3-'Indicator Date hidden'!W6)</f>
        <v>0</v>
      </c>
      <c r="X6" s="177">
        <f>IF('Indicator Date hidden'!X6="x","x",$X$3-'Indicator Date hidden'!X6)</f>
        <v>0</v>
      </c>
      <c r="Y6" s="177">
        <f>IF('Indicator Date hidden'!Y6="x","x",$Y$3-'Indicator Date hidden'!Y6)</f>
        <v>4</v>
      </c>
      <c r="Z6" s="177">
        <f>IF('Indicator Date hidden'!Z6="x","x",$Z$3-'Indicator Date hidden'!Z6)</f>
        <v>4</v>
      </c>
      <c r="AA6" s="177">
        <f>IF('Indicator Date hidden'!AA6="x","x",$AA$3-'Indicator Date hidden'!AA6)</f>
        <v>7</v>
      </c>
      <c r="AB6" s="177">
        <f>IF('Indicator Date hidden'!AB6="x","x",$AB$3-'Indicator Date hidden'!AB6)</f>
        <v>0</v>
      </c>
      <c r="AC6" s="177">
        <f>IF('Indicator Date hidden'!AC6="x","x",$AC$3-'Indicator Date hidden'!AC6)</f>
        <v>0</v>
      </c>
      <c r="AD6" s="177">
        <f>IF('Indicator Date hidden'!AD6="x","x",$AD$3-'Indicator Date hidden'!AD6)</f>
        <v>0</v>
      </c>
      <c r="AE6" s="177">
        <f>IF('Indicator Date hidden'!AE6="x","x",$AE$3-'Indicator Date hidden'!AE6)</f>
        <v>0</v>
      </c>
      <c r="AF6" s="177">
        <f>IF('Indicator Date hidden'!AF6="x","x",$AF$3-'Indicator Date hidden'!AF6)</f>
        <v>4</v>
      </c>
      <c r="AG6" s="251">
        <f>IF('Indicator Date hidden'!AG6="x","x",$AG$3-'Indicator Date hidden'!AG6)</f>
        <v>0</v>
      </c>
      <c r="AH6" s="177">
        <f>IF('Indicator Date hidden'!AH6="x","x",$AH$3-'Indicator Date hidden'!AH6)</f>
        <v>1</v>
      </c>
      <c r="AI6" s="177">
        <f>IF('Indicator Date hidden'!AI6="x","x",$AI$3-'Indicator Date hidden'!AI6)</f>
        <v>6</v>
      </c>
      <c r="AJ6" s="177">
        <f>IF('Indicator Date hidden'!AJ6="x","x",$AJ$3-'Indicator Date hidden'!AJ6)</f>
        <v>0</v>
      </c>
      <c r="AK6" s="177">
        <f>IF('Indicator Date hidden'!AK6="x","x",$AK$3-'Indicator Date hidden'!AK6)</f>
        <v>0</v>
      </c>
      <c r="AL6" s="177">
        <f>IF('Indicator Date hidden'!AL6="x","x",$AL$3-'Indicator Date hidden'!AL6)</f>
        <v>0</v>
      </c>
      <c r="AM6" s="177">
        <f>IF('Indicator Date hidden'!AM6="x","x",$AM$3-'Indicator Date hidden'!AM6)</f>
        <v>0</v>
      </c>
      <c r="AN6" s="177">
        <f>IF('Indicator Date hidden'!AN6="x","x",$AN$3-'Indicator Date hidden'!AN6)</f>
        <v>0</v>
      </c>
      <c r="AO6" s="177">
        <f>IF('Indicator Date hidden'!AO6="x","x",$AO$3-'Indicator Date hidden'!AO6)</f>
        <v>0</v>
      </c>
      <c r="AP6" s="177">
        <f>IF('Indicator Date hidden'!AP6="x","x",$AP$3-'Indicator Date hidden'!AP6)</f>
        <v>0</v>
      </c>
      <c r="AQ6" s="177">
        <f>IF('Indicator Date hidden'!AQ6="x","x",$AQ$3-'Indicator Date hidden'!AQ6)</f>
        <v>0</v>
      </c>
      <c r="AR6" s="177">
        <f>IF('Indicator Date hidden'!AR6="x","x",$AR$3-'Indicator Date hidden'!AR6)</f>
        <v>0</v>
      </c>
      <c r="AS6" s="177">
        <f>IF('Indicator Date hidden'!AS6="x","x",$AS$3-'Indicator Date hidden'!AS6)</f>
        <v>0</v>
      </c>
      <c r="AT6" s="177">
        <f>IF('Indicator Date hidden'!AT6="x","x",$AT$3-'Indicator Date hidden'!AT6)</f>
        <v>6</v>
      </c>
      <c r="AU6" s="177" t="str">
        <f>IF('Indicator Date hidden'!AU6="x","x",$AU$3-'Indicator Date hidden'!AU6)</f>
        <v>x</v>
      </c>
      <c r="AV6" s="177">
        <f>IF('Indicator Date hidden'!AV6="x","x",$AV$3-'Indicator Date hidden'!AV6)</f>
        <v>0</v>
      </c>
      <c r="AW6" s="177">
        <f>IF('Indicator Date hidden'!AW6="x","x",$AW$3-'Indicator Date hidden'!AW6)</f>
        <v>0</v>
      </c>
      <c r="AX6" s="177">
        <f>IF('Indicator Date hidden'!AX6="x","x",$AX$3-'Indicator Date hidden'!AX6)</f>
        <v>0</v>
      </c>
      <c r="AY6" s="177" t="str">
        <f>IF('Indicator Date hidden'!AY6="x","x",$AY$3-'Indicator Date hidden'!AY6)</f>
        <v>x</v>
      </c>
      <c r="AZ6" s="177">
        <f>IF('Indicator Date hidden'!AZ6="x","x",$AZ$3-'Indicator Date hidden'!AZ6)</f>
        <v>1</v>
      </c>
      <c r="BA6" s="177">
        <f>IF('Indicator Date hidden'!BA6="x","x",$BA$3-'Indicator Date hidden'!BA6)</f>
        <v>0</v>
      </c>
      <c r="BB6" s="177">
        <f>IF('Indicator Date hidden'!BB6="x","x",$BB$3-'Indicator Date hidden'!BB6)</f>
        <v>0</v>
      </c>
      <c r="BC6" s="177">
        <f>IF('Indicator Date hidden'!BC6="x","x",$BC$3-'Indicator Date hidden'!BC6)</f>
        <v>0</v>
      </c>
      <c r="BD6" s="177">
        <f>IF('Indicator Date hidden'!BD6="x","x",$BD$3-'Indicator Date hidden'!BD6)</f>
        <v>0</v>
      </c>
      <c r="BE6" s="177">
        <f>IF('Indicator Date hidden'!BE6="x","x",$BE$3-'Indicator Date hidden'!BE6)</f>
        <v>0</v>
      </c>
      <c r="BF6" s="177">
        <f>IF('Indicator Date hidden'!BF6="x","x",$BF$3-'Indicator Date hidden'!BF6)</f>
        <v>0</v>
      </c>
      <c r="BG6" s="177">
        <f>IF('Indicator Date hidden'!BG6="x","x",$BG$3-'Indicator Date hidden'!BG6)</f>
        <v>0</v>
      </c>
      <c r="BH6" s="177">
        <f>IF('Indicator Date hidden'!BH6="x","x",$BH$3-'Indicator Date hidden'!BH6)</f>
        <v>0</v>
      </c>
      <c r="BI6" s="177">
        <f>IF('Indicator Date hidden'!BI6="x","x",$BI$3-'Indicator Date hidden'!BI6)</f>
        <v>4</v>
      </c>
      <c r="BJ6" s="177">
        <f>IF('Indicator Date hidden'!BJ6="x","x",$BJ$3-'Indicator Date hidden'!BJ6)</f>
        <v>5</v>
      </c>
      <c r="BK6" s="177">
        <f>IF('Indicator Date hidden'!BK6="x","x",$BK$3-'Indicator Date hidden'!BK6)</f>
        <v>0</v>
      </c>
      <c r="BL6" s="177">
        <f>IF('Indicator Date hidden'!BL6="x","x",$BL$3-'Indicator Date hidden'!BL6)</f>
        <v>0</v>
      </c>
      <c r="BM6" s="177" t="str">
        <f>IF('Indicator Date hidden'!BM6="x","x",$BM$3-'Indicator Date hidden'!BM6)</f>
        <v>x</v>
      </c>
      <c r="BN6" s="177" t="str">
        <f>IF('Indicator Date hidden'!BN6="x","x",$BN$3-'Indicator Date hidden'!BN6)</f>
        <v>x</v>
      </c>
      <c r="BO6" s="177" t="str">
        <f>IF('Indicator Date hidden'!BO6="x","x",$BO$3-'Indicator Date hidden'!BO6)</f>
        <v>x</v>
      </c>
      <c r="BP6" s="177" t="str">
        <f>IF('Indicator Date hidden'!BP6="x","x",$BP$3-'Indicator Date hidden'!BP6)</f>
        <v>x</v>
      </c>
      <c r="BQ6" s="177">
        <f>IF('Indicator Date hidden'!BQ6="x","x",$BQ$3-'Indicator Date hidden'!BQ6)</f>
        <v>0</v>
      </c>
      <c r="BR6" s="177">
        <f>IF('Indicator Date hidden'!BR6="x","x",$BR$3-'Indicator Date hidden'!BR6)</f>
        <v>0</v>
      </c>
      <c r="BS6" s="177">
        <f>IF('Indicator Date hidden'!BS6="x","x",$BS$3-'Indicator Date hidden'!BS6)</f>
        <v>0</v>
      </c>
      <c r="BT6" s="177">
        <f>IF('Indicator Date hidden'!BT6="x","x",$BT$3-'Indicator Date hidden'!BT6)</f>
        <v>0</v>
      </c>
      <c r="BU6" s="177">
        <f>IF('Indicator Date hidden'!BU6="x","x",$BU$3-'Indicator Date hidden'!BU6)</f>
        <v>0</v>
      </c>
      <c r="BV6" s="177">
        <f>IF('Indicator Date hidden'!BV6="x","x",$BV$3-'Indicator Date hidden'!BV6)</f>
        <v>0</v>
      </c>
      <c r="BW6" s="177">
        <f>IF('Indicator Date hidden'!BW6="x","x",$BW$3-'Indicator Date hidden'!BW6)</f>
        <v>0</v>
      </c>
      <c r="BX6" s="177">
        <f>IF('Indicator Date hidden'!BX6="x","x",$BX$3-'Indicator Date hidden'!BX6)</f>
        <v>0</v>
      </c>
      <c r="BY6" s="177" t="str">
        <f>IF('Indicator Date hidden'!BY6="x","x",$BY$3-'Indicator Date hidden'!BY6)</f>
        <v>x</v>
      </c>
      <c r="BZ6" s="177" t="str">
        <f>IF('Indicator Date hidden'!BZ6="x","x",$BZ$3-'Indicator Date hidden'!BZ6)</f>
        <v>x</v>
      </c>
      <c r="CA6" s="177">
        <f>IF('Indicator Date hidden'!CA6="x","x",$CA$3-'Indicator Date hidden'!CA6)</f>
        <v>4</v>
      </c>
      <c r="CB6" s="177">
        <f>IF('Indicator Date hidden'!CB6="x","x",$CB$3-'Indicator Date hidden'!CB6)</f>
        <v>0</v>
      </c>
      <c r="CC6" s="177">
        <f>IF('Indicator Date hidden'!CC6="x","x",$CC$3-'Indicator Date hidden'!CC6)</f>
        <v>0</v>
      </c>
      <c r="CD6" s="177">
        <f>IF('Indicator Date hidden'!CD6="x","x",$CD$3-'Indicator Date hidden'!CD6)</f>
        <v>0</v>
      </c>
      <c r="CE6" s="177">
        <f>IF('Indicator Date hidden'!CE6="x","x",$CE$3-'Indicator Date hidden'!CE6)</f>
        <v>0</v>
      </c>
      <c r="CF6" s="177">
        <f>IF('Indicator Date hidden'!CF6="x","x",$CF$3-'Indicator Date hidden'!CF6)</f>
        <v>0</v>
      </c>
      <c r="CG6" s="177">
        <f>IF('Indicator Date hidden'!CG6="x","x",$CG$3-'Indicator Date hidden'!CG6)</f>
        <v>0</v>
      </c>
      <c r="CH6" s="178">
        <f t="shared" si="1"/>
        <v>46</v>
      </c>
      <c r="CI6" s="179">
        <f t="shared" si="2"/>
        <v>0.56097560975609762</v>
      </c>
      <c r="CJ6" s="178">
        <f t="shared" si="0"/>
        <v>11</v>
      </c>
      <c r="CK6" s="179">
        <f t="shared" ref="CK6:CK36" si="4">_xlfn.STDEV.P(D6:CG6)</f>
        <v>1.6808646948665975</v>
      </c>
      <c r="CL6" s="180">
        <f t="shared" si="3"/>
        <v>0</v>
      </c>
    </row>
    <row r="7" spans="1:90" x14ac:dyDescent="0.25">
      <c r="A7" s="3" t="str">
        <f>VLOOKUP(C7,Regions!B$3:H$35,7,FALSE)</f>
        <v>Caribbean</v>
      </c>
      <c r="B7" s="116" t="s">
        <v>20</v>
      </c>
      <c r="C7" s="100" t="s">
        <v>19</v>
      </c>
      <c r="D7" s="177">
        <f>IF('Indicator Date hidden'!D7="x","x",$D$3-'Indicator Date hidden'!D7)</f>
        <v>0</v>
      </c>
      <c r="E7" s="177">
        <f>IF('Indicator Date hidden'!E7="x","x",$E$3-'Indicator Date hidden'!E7)</f>
        <v>0</v>
      </c>
      <c r="F7" s="177">
        <f>IF('Indicator Date hidden'!F7="x","x",$F$3-'Indicator Date hidden'!F7)</f>
        <v>0</v>
      </c>
      <c r="G7" s="177">
        <f>IF('Indicator Date hidden'!G7="x","x",$G$3-'Indicator Date hidden'!G7)</f>
        <v>0</v>
      </c>
      <c r="H7" s="177">
        <f>IF('Indicator Date hidden'!H7="x","x",$H$3-'Indicator Date hidden'!H7)</f>
        <v>0</v>
      </c>
      <c r="I7" s="177">
        <f>IF('Indicator Date hidden'!I7="x","x",$I$3-'Indicator Date hidden'!I7)</f>
        <v>0</v>
      </c>
      <c r="J7" s="177">
        <f>IF('Indicator Date hidden'!J7="x","x",$J$3-'Indicator Date hidden'!J7)</f>
        <v>0</v>
      </c>
      <c r="K7" s="177">
        <f>IF('Indicator Date hidden'!K7="x","x",$K$3-'Indicator Date hidden'!K7)</f>
        <v>0</v>
      </c>
      <c r="L7" s="177">
        <f>IF('Indicator Date hidden'!L7="x","x",$L$3-'Indicator Date hidden'!L7)</f>
        <v>0</v>
      </c>
      <c r="M7" s="177">
        <f>IF('Indicator Date hidden'!M7="x","x",$M$3-'Indicator Date hidden'!M7)</f>
        <v>0</v>
      </c>
      <c r="N7" s="177">
        <f>IF('Indicator Date hidden'!N7="x","x",$N$3-'Indicator Date hidden'!N7)</f>
        <v>0</v>
      </c>
      <c r="O7" s="177">
        <f>IF('Indicator Date hidden'!O7="x","x",$O$3-'Indicator Date hidden'!O7)</f>
        <v>0</v>
      </c>
      <c r="P7" s="177">
        <f>IF('Indicator Date hidden'!P7="x","x",$P$3-'Indicator Date hidden'!P7)</f>
        <v>2</v>
      </c>
      <c r="Q7" s="177">
        <f>IF('Indicator Date hidden'!Q7="x","x",$Q$3-'Indicator Date hidden'!Q7)</f>
        <v>0</v>
      </c>
      <c r="R7" s="177">
        <f>IF('Indicator Date hidden'!R7="x","x",$R$3-'Indicator Date hidden'!R7)</f>
        <v>0</v>
      </c>
      <c r="S7" s="177">
        <f>IF('Indicator Date hidden'!S7="x","x",$S$3-'Indicator Date hidden'!S7)</f>
        <v>0</v>
      </c>
      <c r="T7" s="177">
        <f>IF('Indicator Date hidden'!T7="x","x",$T$3-'Indicator Date hidden'!T7)</f>
        <v>0</v>
      </c>
      <c r="U7" s="177">
        <f>IF('Indicator Date hidden'!U7="x","x",$U$3-'Indicator Date hidden'!U7)</f>
        <v>4</v>
      </c>
      <c r="V7" s="177">
        <f>IF('Indicator Date hidden'!V7="x","x",$V$3-'Indicator Date hidden'!V7)</f>
        <v>4</v>
      </c>
      <c r="W7" s="177">
        <f>IF('Indicator Date hidden'!W7="x","x",$W$3-'Indicator Date hidden'!W7)</f>
        <v>0</v>
      </c>
      <c r="X7" s="177">
        <f>IF('Indicator Date hidden'!X7="x","x",$X$3-'Indicator Date hidden'!X7)</f>
        <v>0</v>
      </c>
      <c r="Y7" s="177" t="str">
        <f>IF('Indicator Date hidden'!Y7="x","x",$Y$3-'Indicator Date hidden'!Y7)</f>
        <v>x</v>
      </c>
      <c r="Z7" s="177" t="str">
        <f>IF('Indicator Date hidden'!Z7="x","x",$Z$3-'Indicator Date hidden'!Z7)</f>
        <v>x</v>
      </c>
      <c r="AA7" s="177" t="str">
        <f>IF('Indicator Date hidden'!AA7="x","x",$AA$3-'Indicator Date hidden'!AA7)</f>
        <v>x</v>
      </c>
      <c r="AB7" s="177">
        <f>IF('Indicator Date hidden'!AB7="x","x",$AB$3-'Indicator Date hidden'!AB7)</f>
        <v>0</v>
      </c>
      <c r="AC7" s="177" t="str">
        <f>IF('Indicator Date hidden'!AC7="x","x",$AC$3-'Indicator Date hidden'!AC7)</f>
        <v>x</v>
      </c>
      <c r="AD7" s="177">
        <f>IF('Indicator Date hidden'!AD7="x","x",$AD$3-'Indicator Date hidden'!AD7)</f>
        <v>0</v>
      </c>
      <c r="AE7" s="177">
        <f>IF('Indicator Date hidden'!AE7="x","x",$AE$3-'Indicator Date hidden'!AE7)</f>
        <v>0</v>
      </c>
      <c r="AF7" s="177" t="str">
        <f>IF('Indicator Date hidden'!AF7="x","x",$AF$3-'Indicator Date hidden'!AF7)</f>
        <v>x</v>
      </c>
      <c r="AG7" s="251">
        <f>IF('Indicator Date hidden'!AG7="x","x",$AG$3-'Indicator Date hidden'!AG7)</f>
        <v>0</v>
      </c>
      <c r="AH7" s="177">
        <f>IF('Indicator Date hidden'!AH7="x","x",$AH$3-'Indicator Date hidden'!AH7)</f>
        <v>0</v>
      </c>
      <c r="AI7" s="177">
        <f>IF('Indicator Date hidden'!AI7="x","x",$AI$3-'Indicator Date hidden'!AI7)</f>
        <v>6</v>
      </c>
      <c r="AJ7" s="177">
        <f>IF('Indicator Date hidden'!AJ7="x","x",$AJ$3-'Indicator Date hidden'!AJ7)</f>
        <v>0</v>
      </c>
      <c r="AK7" s="177">
        <f>IF('Indicator Date hidden'!AK7="x","x",$AK$3-'Indicator Date hidden'!AK7)</f>
        <v>0</v>
      </c>
      <c r="AL7" s="177">
        <f>IF('Indicator Date hidden'!AL7="x","x",$AL$3-'Indicator Date hidden'!AL7)</f>
        <v>0</v>
      </c>
      <c r="AM7" s="177">
        <f>IF('Indicator Date hidden'!AM7="x","x",$AM$3-'Indicator Date hidden'!AM7)</f>
        <v>0</v>
      </c>
      <c r="AN7" s="177">
        <f>IF('Indicator Date hidden'!AN7="x","x",$AN$3-'Indicator Date hidden'!AN7)</f>
        <v>0</v>
      </c>
      <c r="AO7" s="177" t="str">
        <f>IF('Indicator Date hidden'!AO7="x","x",$AO$3-'Indicator Date hidden'!AO7)</f>
        <v>x</v>
      </c>
      <c r="AP7" s="177">
        <f>IF('Indicator Date hidden'!AP7="x","x",$AP$3-'Indicator Date hidden'!AP7)</f>
        <v>0</v>
      </c>
      <c r="AQ7" s="177">
        <f>IF('Indicator Date hidden'!AQ7="x","x",$AQ$3-'Indicator Date hidden'!AQ7)</f>
        <v>0</v>
      </c>
      <c r="AR7" s="177">
        <f>IF('Indicator Date hidden'!AR7="x","x",$AR$3-'Indicator Date hidden'!AR7)</f>
        <v>0</v>
      </c>
      <c r="AS7" s="177">
        <f>IF('Indicator Date hidden'!AS7="x","x",$AS$3-'Indicator Date hidden'!AS7)</f>
        <v>0</v>
      </c>
      <c r="AT7" s="177" t="str">
        <f>IF('Indicator Date hidden'!AT7="x","x",$AT$3-'Indicator Date hidden'!AT7)</f>
        <v>x</v>
      </c>
      <c r="AU7" s="177" t="str">
        <f>IF('Indicator Date hidden'!AU7="x","x",$AU$3-'Indicator Date hidden'!AU7)</f>
        <v>x</v>
      </c>
      <c r="AV7" s="177">
        <f>IF('Indicator Date hidden'!AV7="x","x",$AV$3-'Indicator Date hidden'!AV7)</f>
        <v>0</v>
      </c>
      <c r="AW7" s="177">
        <f>IF('Indicator Date hidden'!AW7="x","x",$AW$3-'Indicator Date hidden'!AW7)</f>
        <v>0</v>
      </c>
      <c r="AX7" s="177">
        <f>IF('Indicator Date hidden'!AX7="x","x",$AX$3-'Indicator Date hidden'!AX7)</f>
        <v>0</v>
      </c>
      <c r="AY7" s="177" t="str">
        <f>IF('Indicator Date hidden'!AY7="x","x",$AY$3-'Indicator Date hidden'!AY7)</f>
        <v>x</v>
      </c>
      <c r="AZ7" s="177">
        <f>IF('Indicator Date hidden'!AZ7="x","x",$AZ$3-'Indicator Date hidden'!AZ7)</f>
        <v>1</v>
      </c>
      <c r="BA7" s="177">
        <f>IF('Indicator Date hidden'!BA7="x","x",$BA$3-'Indicator Date hidden'!BA7)</f>
        <v>0</v>
      </c>
      <c r="BB7" s="177">
        <f>IF('Indicator Date hidden'!BB7="x","x",$BB$3-'Indicator Date hidden'!BB7)</f>
        <v>0</v>
      </c>
      <c r="BC7" s="177">
        <f>IF('Indicator Date hidden'!BC7="x","x",$BC$3-'Indicator Date hidden'!BC7)</f>
        <v>0</v>
      </c>
      <c r="BD7" s="177">
        <f>IF('Indicator Date hidden'!BD7="x","x",$BD$3-'Indicator Date hidden'!BD7)</f>
        <v>0</v>
      </c>
      <c r="BE7" s="177">
        <f>IF('Indicator Date hidden'!BE7="x","x",$BE$3-'Indicator Date hidden'!BE7)</f>
        <v>0</v>
      </c>
      <c r="BF7" s="177">
        <f>IF('Indicator Date hidden'!BF7="x","x",$BF$3-'Indicator Date hidden'!BF7)</f>
        <v>0</v>
      </c>
      <c r="BG7" s="177" t="str">
        <f>IF('Indicator Date hidden'!BG7="x","x",$BG$3-'Indicator Date hidden'!BG7)</f>
        <v>x</v>
      </c>
      <c r="BH7" s="177" t="str">
        <f>IF('Indicator Date hidden'!BH7="x","x",$BH$3-'Indicator Date hidden'!BH7)</f>
        <v>x</v>
      </c>
      <c r="BI7" s="177">
        <f>IF('Indicator Date hidden'!BI7="x","x",$BI$3-'Indicator Date hidden'!BI7)</f>
        <v>4</v>
      </c>
      <c r="BJ7" s="177" t="str">
        <f>IF('Indicator Date hidden'!BJ7="x","x",$BJ$3-'Indicator Date hidden'!BJ7)</f>
        <v>x</v>
      </c>
      <c r="BK7" s="177">
        <f>IF('Indicator Date hidden'!BK7="x","x",$BK$3-'Indicator Date hidden'!BK7)</f>
        <v>0</v>
      </c>
      <c r="BL7" s="177">
        <f>IF('Indicator Date hidden'!BL7="x","x",$BL$3-'Indicator Date hidden'!BL7)</f>
        <v>0</v>
      </c>
      <c r="BM7" s="177" t="str">
        <f>IF('Indicator Date hidden'!BM7="x","x",$BM$3-'Indicator Date hidden'!BM7)</f>
        <v>x</v>
      </c>
      <c r="BN7" s="177" t="str">
        <f>IF('Indicator Date hidden'!BN7="x","x",$BN$3-'Indicator Date hidden'!BN7)</f>
        <v>x</v>
      </c>
      <c r="BO7" s="177" t="str">
        <f>IF('Indicator Date hidden'!BO7="x","x",$BO$3-'Indicator Date hidden'!BO7)</f>
        <v>x</v>
      </c>
      <c r="BP7" s="177">
        <f>IF('Indicator Date hidden'!BP7="x","x",$BP$3-'Indicator Date hidden'!BP7)</f>
        <v>0</v>
      </c>
      <c r="BQ7" s="177">
        <f>IF('Indicator Date hidden'!BQ7="x","x",$BQ$3-'Indicator Date hidden'!BQ7)</f>
        <v>0</v>
      </c>
      <c r="BR7" s="177">
        <f>IF('Indicator Date hidden'!BR7="x","x",$BR$3-'Indicator Date hidden'!BR7)</f>
        <v>0</v>
      </c>
      <c r="BS7" s="177">
        <f>IF('Indicator Date hidden'!BS7="x","x",$BS$3-'Indicator Date hidden'!BS7)</f>
        <v>0</v>
      </c>
      <c r="BT7" s="177">
        <f>IF('Indicator Date hidden'!BT7="x","x",$BT$3-'Indicator Date hidden'!BT7)</f>
        <v>0</v>
      </c>
      <c r="BU7" s="177">
        <f>IF('Indicator Date hidden'!BU7="x","x",$BU$3-'Indicator Date hidden'!BU7)</f>
        <v>0</v>
      </c>
      <c r="BV7" s="177">
        <f>IF('Indicator Date hidden'!BV7="x","x",$BV$3-'Indicator Date hidden'!BV7)</f>
        <v>0</v>
      </c>
      <c r="BW7" s="177" t="str">
        <f>IF('Indicator Date hidden'!BW7="x","x",$BW$3-'Indicator Date hidden'!BW7)</f>
        <v>x</v>
      </c>
      <c r="BX7" s="177" t="str">
        <f>IF('Indicator Date hidden'!BX7="x","x",$BX$3-'Indicator Date hidden'!BX7)</f>
        <v>x</v>
      </c>
      <c r="BY7" s="177">
        <f>IF('Indicator Date hidden'!BY7="x","x",$BY$3-'Indicator Date hidden'!BY7)</f>
        <v>0</v>
      </c>
      <c r="BZ7" s="177">
        <f>IF('Indicator Date hidden'!BZ7="x","x",$BZ$3-'Indicator Date hidden'!BZ7)</f>
        <v>0</v>
      </c>
      <c r="CA7" s="177">
        <f>IF('Indicator Date hidden'!CA7="x","x",$CA$3-'Indicator Date hidden'!CA7)</f>
        <v>4</v>
      </c>
      <c r="CB7" s="177">
        <f>IF('Indicator Date hidden'!CB7="x","x",$CB$3-'Indicator Date hidden'!CB7)</f>
        <v>0</v>
      </c>
      <c r="CC7" s="177">
        <f>IF('Indicator Date hidden'!CC7="x","x",$CC$3-'Indicator Date hidden'!CC7)</f>
        <v>0</v>
      </c>
      <c r="CD7" s="177">
        <f>IF('Indicator Date hidden'!CD7="x","x",$CD$3-'Indicator Date hidden'!CD7)</f>
        <v>4</v>
      </c>
      <c r="CE7" s="177">
        <f>IF('Indicator Date hidden'!CE7="x","x",$CE$3-'Indicator Date hidden'!CE7)</f>
        <v>0</v>
      </c>
      <c r="CF7" s="177">
        <f>IF('Indicator Date hidden'!CF7="x","x",$CF$3-'Indicator Date hidden'!CF7)</f>
        <v>0</v>
      </c>
      <c r="CG7" s="177">
        <f>IF('Indicator Date hidden'!CG7="x","x",$CG$3-'Indicator Date hidden'!CG7)</f>
        <v>0</v>
      </c>
      <c r="CH7" s="178">
        <f t="shared" si="1"/>
        <v>29</v>
      </c>
      <c r="CI7" s="179">
        <f t="shared" si="2"/>
        <v>0.35365853658536583</v>
      </c>
      <c r="CJ7" s="178">
        <f t="shared" si="0"/>
        <v>8</v>
      </c>
      <c r="CK7" s="179">
        <f t="shared" si="4"/>
        <v>1.2893739593696594</v>
      </c>
      <c r="CL7" s="180">
        <f t="shared" si="3"/>
        <v>0</v>
      </c>
    </row>
    <row r="8" spans="1:90" x14ac:dyDescent="0.25">
      <c r="A8" s="3" t="str">
        <f>VLOOKUP(C8,Regions!B$3:H$35,7,FALSE)</f>
        <v>Caribbean</v>
      </c>
      <c r="B8" s="116" t="s">
        <v>22</v>
      </c>
      <c r="C8" s="100" t="s">
        <v>21</v>
      </c>
      <c r="D8" s="177">
        <f>IF('Indicator Date hidden'!D8="x","x",$D$3-'Indicator Date hidden'!D8)</f>
        <v>0</v>
      </c>
      <c r="E8" s="177">
        <f>IF('Indicator Date hidden'!E8="x","x",$E$3-'Indicator Date hidden'!E8)</f>
        <v>0</v>
      </c>
      <c r="F8" s="177" t="str">
        <f>IF('Indicator Date hidden'!F8="x","x",$F$3-'Indicator Date hidden'!F8)</f>
        <v>x</v>
      </c>
      <c r="G8" s="177">
        <f>IF('Indicator Date hidden'!G8="x","x",$G$3-'Indicator Date hidden'!G8)</f>
        <v>0</v>
      </c>
      <c r="H8" s="177">
        <f>IF('Indicator Date hidden'!H8="x","x",$H$3-'Indicator Date hidden'!H8)</f>
        <v>0</v>
      </c>
      <c r="I8" s="177">
        <f>IF('Indicator Date hidden'!I8="x","x",$I$3-'Indicator Date hidden'!I8)</f>
        <v>0</v>
      </c>
      <c r="J8" s="177">
        <f>IF('Indicator Date hidden'!J8="x","x",$J$3-'Indicator Date hidden'!J8)</f>
        <v>0</v>
      </c>
      <c r="K8" s="177">
        <f>IF('Indicator Date hidden'!K8="x","x",$K$3-'Indicator Date hidden'!K8)</f>
        <v>0</v>
      </c>
      <c r="L8" s="177">
        <f>IF('Indicator Date hidden'!L8="x","x",$L$3-'Indicator Date hidden'!L8)</f>
        <v>0</v>
      </c>
      <c r="M8" s="177">
        <f>IF('Indicator Date hidden'!M8="x","x",$M$3-'Indicator Date hidden'!M8)</f>
        <v>0</v>
      </c>
      <c r="N8" s="177">
        <f>IF('Indicator Date hidden'!N8="x","x",$N$3-'Indicator Date hidden'!N8)</f>
        <v>0</v>
      </c>
      <c r="O8" s="177">
        <f>IF('Indicator Date hidden'!O8="x","x",$O$3-'Indicator Date hidden'!O8)</f>
        <v>0</v>
      </c>
      <c r="P8" s="177">
        <f>IF('Indicator Date hidden'!P8="x","x",$P$3-'Indicator Date hidden'!P8)</f>
        <v>5</v>
      </c>
      <c r="Q8" s="177">
        <f>IF('Indicator Date hidden'!Q8="x","x",$Q$3-'Indicator Date hidden'!Q8)</f>
        <v>0</v>
      </c>
      <c r="R8" s="177">
        <f>IF('Indicator Date hidden'!R8="x","x",$R$3-'Indicator Date hidden'!R8)</f>
        <v>0</v>
      </c>
      <c r="S8" s="177">
        <f>IF('Indicator Date hidden'!S8="x","x",$S$3-'Indicator Date hidden'!S8)</f>
        <v>0</v>
      </c>
      <c r="T8" s="177">
        <f>IF('Indicator Date hidden'!T8="x","x",$T$3-'Indicator Date hidden'!T8)</f>
        <v>0</v>
      </c>
      <c r="U8" s="177">
        <f>IF('Indicator Date hidden'!U8="x","x",$U$3-'Indicator Date hidden'!U8)</f>
        <v>4</v>
      </c>
      <c r="V8" s="177">
        <f>IF('Indicator Date hidden'!V8="x","x",$V$3-'Indicator Date hidden'!V8)</f>
        <v>4</v>
      </c>
      <c r="W8" s="177">
        <f>IF('Indicator Date hidden'!W8="x","x",$W$3-'Indicator Date hidden'!W8)</f>
        <v>0</v>
      </c>
      <c r="X8" s="177">
        <f>IF('Indicator Date hidden'!X8="x","x",$X$3-'Indicator Date hidden'!X8)</f>
        <v>0</v>
      </c>
      <c r="Y8" s="177" t="str">
        <f>IF('Indicator Date hidden'!Y8="x","x",$Y$3-'Indicator Date hidden'!Y8)</f>
        <v>x</v>
      </c>
      <c r="Z8" s="177" t="str">
        <f>IF('Indicator Date hidden'!Z8="x","x",$Z$3-'Indicator Date hidden'!Z8)</f>
        <v>x</v>
      </c>
      <c r="AA8" s="177">
        <f>IF('Indicator Date hidden'!AA8="x","x",$AA$3-'Indicator Date hidden'!AA8)</f>
        <v>8</v>
      </c>
      <c r="AB8" s="177" t="str">
        <f>IF('Indicator Date hidden'!AB8="x","x",$AB$3-'Indicator Date hidden'!AB8)</f>
        <v>x</v>
      </c>
      <c r="AC8" s="177">
        <f>IF('Indicator Date hidden'!AC8="x","x",$AC$3-'Indicator Date hidden'!AC8)</f>
        <v>0</v>
      </c>
      <c r="AD8" s="177" t="str">
        <f>IF('Indicator Date hidden'!AD8="x","x",$AD$3-'Indicator Date hidden'!AD8)</f>
        <v>x</v>
      </c>
      <c r="AE8" s="177">
        <f>IF('Indicator Date hidden'!AE8="x","x",$AE$3-'Indicator Date hidden'!AE8)</f>
        <v>0</v>
      </c>
      <c r="AF8" s="177" t="str">
        <f>IF('Indicator Date hidden'!AF8="x","x",$AF$3-'Indicator Date hidden'!AF8)</f>
        <v>x</v>
      </c>
      <c r="AG8" s="251">
        <f>IF('Indicator Date hidden'!AG8="x","x",$AG$3-'Indicator Date hidden'!AG8)</f>
        <v>0</v>
      </c>
      <c r="AH8" s="177">
        <f>IF('Indicator Date hidden'!AH8="x","x",$AH$3-'Indicator Date hidden'!AH8)</f>
        <v>1</v>
      </c>
      <c r="AI8" s="177">
        <f>IF('Indicator Date hidden'!AI8="x","x",$AI$3-'Indicator Date hidden'!AI8)</f>
        <v>5</v>
      </c>
      <c r="AJ8" s="177">
        <f>IF('Indicator Date hidden'!AJ8="x","x",$AJ$3-'Indicator Date hidden'!AJ8)</f>
        <v>0</v>
      </c>
      <c r="AK8" s="177">
        <f>IF('Indicator Date hidden'!AK8="x","x",$AK$3-'Indicator Date hidden'!AK8)</f>
        <v>0</v>
      </c>
      <c r="AL8" s="177">
        <f>IF('Indicator Date hidden'!AL8="x","x",$AL$3-'Indicator Date hidden'!AL8)</f>
        <v>0</v>
      </c>
      <c r="AM8" s="177" t="str">
        <f>IF('Indicator Date hidden'!AM8="x","x",$AM$3-'Indicator Date hidden'!AM8)</f>
        <v>x</v>
      </c>
      <c r="AN8" s="177">
        <f>IF('Indicator Date hidden'!AN8="x","x",$AN$3-'Indicator Date hidden'!AN8)</f>
        <v>0</v>
      </c>
      <c r="AO8" s="177">
        <f>IF('Indicator Date hidden'!AO8="x","x",$AO$3-'Indicator Date hidden'!AO8)</f>
        <v>0</v>
      </c>
      <c r="AP8" s="177">
        <f>IF('Indicator Date hidden'!AP8="x","x",$AP$3-'Indicator Date hidden'!AP8)</f>
        <v>0</v>
      </c>
      <c r="AQ8" s="177">
        <f>IF('Indicator Date hidden'!AQ8="x","x",$AQ$3-'Indicator Date hidden'!AQ8)</f>
        <v>0</v>
      </c>
      <c r="AR8" s="177" t="str">
        <f>IF('Indicator Date hidden'!AR8="x","x",$AR$3-'Indicator Date hidden'!AR8)</f>
        <v>x</v>
      </c>
      <c r="AS8" s="177" t="str">
        <f>IF('Indicator Date hidden'!AS8="x","x",$AS$3-'Indicator Date hidden'!AS8)</f>
        <v>x</v>
      </c>
      <c r="AT8" s="177">
        <f>IF('Indicator Date hidden'!AT8="x","x",$AT$3-'Indicator Date hidden'!AT8)</f>
        <v>7</v>
      </c>
      <c r="AU8" s="177" t="str">
        <f>IF('Indicator Date hidden'!AU8="x","x",$AU$3-'Indicator Date hidden'!AU8)</f>
        <v>x</v>
      </c>
      <c r="AV8" s="177">
        <f>IF('Indicator Date hidden'!AV8="x","x",$AV$3-'Indicator Date hidden'!AV8)</f>
        <v>0</v>
      </c>
      <c r="AW8" s="177">
        <f>IF('Indicator Date hidden'!AW8="x","x",$AW$3-'Indicator Date hidden'!AW8)</f>
        <v>0</v>
      </c>
      <c r="AX8" s="177">
        <f>IF('Indicator Date hidden'!AX8="x","x",$AX$3-'Indicator Date hidden'!AX8)</f>
        <v>0</v>
      </c>
      <c r="AY8" s="177" t="str">
        <f>IF('Indicator Date hidden'!AY8="x","x",$AY$3-'Indicator Date hidden'!AY8)</f>
        <v>x</v>
      </c>
      <c r="AZ8" s="177">
        <f>IF('Indicator Date hidden'!AZ8="x","x",$AZ$3-'Indicator Date hidden'!AZ8)</f>
        <v>1</v>
      </c>
      <c r="BA8" s="177">
        <f>IF('Indicator Date hidden'!BA8="x","x",$BA$3-'Indicator Date hidden'!BA8)</f>
        <v>0</v>
      </c>
      <c r="BB8" s="177" t="str">
        <f>IF('Indicator Date hidden'!BB8="x","x",$BB$3-'Indicator Date hidden'!BB8)</f>
        <v>x</v>
      </c>
      <c r="BC8" s="177">
        <f>IF('Indicator Date hidden'!BC8="x","x",$BC$3-'Indicator Date hidden'!BC8)</f>
        <v>0</v>
      </c>
      <c r="BD8" s="177">
        <f>IF('Indicator Date hidden'!BD8="x","x",$BD$3-'Indicator Date hidden'!BD8)</f>
        <v>0</v>
      </c>
      <c r="BE8" s="177">
        <f>IF('Indicator Date hidden'!BE8="x","x",$BE$3-'Indicator Date hidden'!BE8)</f>
        <v>0</v>
      </c>
      <c r="BF8" s="177">
        <f>IF('Indicator Date hidden'!BF8="x","x",$BF$3-'Indicator Date hidden'!BF8)</f>
        <v>0</v>
      </c>
      <c r="BG8" s="177" t="str">
        <f>IF('Indicator Date hidden'!BG8="x","x",$BG$3-'Indicator Date hidden'!BG8)</f>
        <v>x</v>
      </c>
      <c r="BH8" s="177" t="str">
        <f>IF('Indicator Date hidden'!BH8="x","x",$BH$3-'Indicator Date hidden'!BH8)</f>
        <v>x</v>
      </c>
      <c r="BI8" s="177" t="str">
        <f>IF('Indicator Date hidden'!BI8="x","x",$BI$3-'Indicator Date hidden'!BI8)</f>
        <v>x</v>
      </c>
      <c r="BJ8" s="177" t="str">
        <f>IF('Indicator Date hidden'!BJ8="x","x",$BJ$3-'Indicator Date hidden'!BJ8)</f>
        <v>x</v>
      </c>
      <c r="BK8" s="177">
        <f>IF('Indicator Date hidden'!BK8="x","x",$BK$3-'Indicator Date hidden'!BK8)</f>
        <v>0</v>
      </c>
      <c r="BL8" s="177">
        <f>IF('Indicator Date hidden'!BL8="x","x",$BL$3-'Indicator Date hidden'!BL8)</f>
        <v>0</v>
      </c>
      <c r="BM8" s="177" t="str">
        <f>IF('Indicator Date hidden'!BM8="x","x",$BM$3-'Indicator Date hidden'!BM8)</f>
        <v>x</v>
      </c>
      <c r="BN8" s="177" t="str">
        <f>IF('Indicator Date hidden'!BN8="x","x",$BN$3-'Indicator Date hidden'!BN8)</f>
        <v>x</v>
      </c>
      <c r="BO8" s="177">
        <f>IF('Indicator Date hidden'!BO8="x","x",$BO$3-'Indicator Date hidden'!BO8)</f>
        <v>0</v>
      </c>
      <c r="BP8" s="177" t="str">
        <f>IF('Indicator Date hidden'!BP8="x","x",$BP$3-'Indicator Date hidden'!BP8)</f>
        <v>x</v>
      </c>
      <c r="BQ8" s="177">
        <f>IF('Indicator Date hidden'!BQ8="x","x",$BQ$3-'Indicator Date hidden'!BQ8)</f>
        <v>0</v>
      </c>
      <c r="BR8" s="177">
        <f>IF('Indicator Date hidden'!BR8="x","x",$BR$3-'Indicator Date hidden'!BR8)</f>
        <v>0</v>
      </c>
      <c r="BS8" s="177">
        <f>IF('Indicator Date hidden'!BS8="x","x",$BS$3-'Indicator Date hidden'!BS8)</f>
        <v>0</v>
      </c>
      <c r="BT8" s="177">
        <f>IF('Indicator Date hidden'!BT8="x","x",$BT$3-'Indicator Date hidden'!BT8)</f>
        <v>0</v>
      </c>
      <c r="BU8" s="177">
        <f>IF('Indicator Date hidden'!BU8="x","x",$BU$3-'Indicator Date hidden'!BU8)</f>
        <v>8</v>
      </c>
      <c r="BV8" s="177">
        <f>IF('Indicator Date hidden'!BV8="x","x",$BV$3-'Indicator Date hidden'!BV8)</f>
        <v>8</v>
      </c>
      <c r="BW8" s="177">
        <f>IF('Indicator Date hidden'!BW8="x","x",$BW$3-'Indicator Date hidden'!BW8)</f>
        <v>0</v>
      </c>
      <c r="BX8" s="177">
        <f>IF('Indicator Date hidden'!BX8="x","x",$BX$3-'Indicator Date hidden'!BX8)</f>
        <v>0</v>
      </c>
      <c r="BY8" s="177">
        <f>IF('Indicator Date hidden'!BY8="x","x",$BY$3-'Indicator Date hidden'!BY8)</f>
        <v>2</v>
      </c>
      <c r="BZ8" s="177">
        <f>IF('Indicator Date hidden'!BZ8="x","x",$BZ$3-'Indicator Date hidden'!BZ8)</f>
        <v>2</v>
      </c>
      <c r="CA8" s="177" t="str">
        <f>IF('Indicator Date hidden'!CA8="x","x",$CA$3-'Indicator Date hidden'!CA8)</f>
        <v>x</v>
      </c>
      <c r="CB8" s="177">
        <f>IF('Indicator Date hidden'!CB8="x","x",$CB$3-'Indicator Date hidden'!CB8)</f>
        <v>0</v>
      </c>
      <c r="CC8" s="177">
        <f>IF('Indicator Date hidden'!CC8="x","x",$CC$3-'Indicator Date hidden'!CC8)</f>
        <v>1</v>
      </c>
      <c r="CD8" s="177">
        <f>IF('Indicator Date hidden'!CD8="x","x",$CD$3-'Indicator Date hidden'!CD8)</f>
        <v>0</v>
      </c>
      <c r="CE8" s="177">
        <f>IF('Indicator Date hidden'!CE8="x","x",$CE$3-'Indicator Date hidden'!CE8)</f>
        <v>0</v>
      </c>
      <c r="CF8" s="177">
        <f>IF('Indicator Date hidden'!CF8="x","x",$CF$3-'Indicator Date hidden'!CF8)</f>
        <v>0</v>
      </c>
      <c r="CG8" s="177">
        <f>IF('Indicator Date hidden'!CG8="x","x",$CG$3-'Indicator Date hidden'!CG8)</f>
        <v>0</v>
      </c>
      <c r="CH8" s="178">
        <f t="shared" si="1"/>
        <v>56</v>
      </c>
      <c r="CI8" s="179">
        <f t="shared" si="2"/>
        <v>0.68292682926829273</v>
      </c>
      <c r="CJ8" s="178">
        <f t="shared" si="0"/>
        <v>13</v>
      </c>
      <c r="CK8" s="179">
        <f t="shared" si="4"/>
        <v>2.1380551715878107</v>
      </c>
      <c r="CL8" s="180">
        <f t="shared" si="3"/>
        <v>0</v>
      </c>
    </row>
    <row r="9" spans="1:90" x14ac:dyDescent="0.25">
      <c r="A9" s="3" t="str">
        <f>VLOOKUP(C9,Regions!B$3:H$35,7,FALSE)</f>
        <v>Caribbean</v>
      </c>
      <c r="B9" s="116" t="s">
        <v>24</v>
      </c>
      <c r="C9" s="100" t="s">
        <v>23</v>
      </c>
      <c r="D9" s="177">
        <f>IF('Indicator Date hidden'!D9="x","x",$D$3-'Indicator Date hidden'!D9)</f>
        <v>0</v>
      </c>
      <c r="E9" s="177">
        <f>IF('Indicator Date hidden'!E9="x","x",$E$3-'Indicator Date hidden'!E9)</f>
        <v>0</v>
      </c>
      <c r="F9" s="177">
        <f>IF('Indicator Date hidden'!F9="x","x",$F$3-'Indicator Date hidden'!F9)</f>
        <v>0</v>
      </c>
      <c r="G9" s="177">
        <f>IF('Indicator Date hidden'!G9="x","x",$G$3-'Indicator Date hidden'!G9)</f>
        <v>0</v>
      </c>
      <c r="H9" s="177">
        <f>IF('Indicator Date hidden'!H9="x","x",$H$3-'Indicator Date hidden'!H9)</f>
        <v>0</v>
      </c>
      <c r="I9" s="177">
        <f>IF('Indicator Date hidden'!I9="x","x",$I$3-'Indicator Date hidden'!I9)</f>
        <v>0</v>
      </c>
      <c r="J9" s="177">
        <f>IF('Indicator Date hidden'!J9="x","x",$J$3-'Indicator Date hidden'!J9)</f>
        <v>0</v>
      </c>
      <c r="K9" s="177">
        <f>IF('Indicator Date hidden'!K9="x","x",$K$3-'Indicator Date hidden'!K9)</f>
        <v>0</v>
      </c>
      <c r="L9" s="177">
        <f>IF('Indicator Date hidden'!L9="x","x",$L$3-'Indicator Date hidden'!L9)</f>
        <v>0</v>
      </c>
      <c r="M9" s="177">
        <f>IF('Indicator Date hidden'!M9="x","x",$M$3-'Indicator Date hidden'!M9)</f>
        <v>0</v>
      </c>
      <c r="N9" s="177">
        <f>IF('Indicator Date hidden'!N9="x","x",$N$3-'Indicator Date hidden'!N9)</f>
        <v>0</v>
      </c>
      <c r="O9" s="177">
        <f>IF('Indicator Date hidden'!O9="x","x",$O$3-'Indicator Date hidden'!O9)</f>
        <v>0</v>
      </c>
      <c r="P9" s="177">
        <f>IF('Indicator Date hidden'!P9="x","x",$P$3-'Indicator Date hidden'!P9)</f>
        <v>5</v>
      </c>
      <c r="Q9" s="177">
        <f>IF('Indicator Date hidden'!Q9="x","x",$Q$3-'Indicator Date hidden'!Q9)</f>
        <v>0</v>
      </c>
      <c r="R9" s="177">
        <f>IF('Indicator Date hidden'!R9="x","x",$R$3-'Indicator Date hidden'!R9)</f>
        <v>0</v>
      </c>
      <c r="S9" s="177">
        <f>IF('Indicator Date hidden'!S9="x","x",$S$3-'Indicator Date hidden'!S9)</f>
        <v>0</v>
      </c>
      <c r="T9" s="177">
        <f>IF('Indicator Date hidden'!T9="x","x",$T$3-'Indicator Date hidden'!T9)</f>
        <v>0</v>
      </c>
      <c r="U9" s="177">
        <f>IF('Indicator Date hidden'!U9="x","x",$U$3-'Indicator Date hidden'!U9)</f>
        <v>1</v>
      </c>
      <c r="V9" s="177">
        <f>IF('Indicator Date hidden'!V9="x","x",$V$3-'Indicator Date hidden'!V9)</f>
        <v>1</v>
      </c>
      <c r="W9" s="177">
        <f>IF('Indicator Date hidden'!W9="x","x",$W$3-'Indicator Date hidden'!W9)</f>
        <v>0</v>
      </c>
      <c r="X9" s="177">
        <f>IF('Indicator Date hidden'!X9="x","x",$X$3-'Indicator Date hidden'!X9)</f>
        <v>0</v>
      </c>
      <c r="Y9" s="177">
        <f>IF('Indicator Date hidden'!Y9="x","x",$Y$3-'Indicator Date hidden'!Y9)</f>
        <v>2</v>
      </c>
      <c r="Z9" s="177">
        <f>IF('Indicator Date hidden'!Z9="x","x",$Z$3-'Indicator Date hidden'!Z9)</f>
        <v>2</v>
      </c>
      <c r="AA9" s="177">
        <f>IF('Indicator Date hidden'!AA9="x","x",$AA$3-'Indicator Date hidden'!AA9)</f>
        <v>1</v>
      </c>
      <c r="AB9" s="177">
        <f>IF('Indicator Date hidden'!AB9="x","x",$AB$3-'Indicator Date hidden'!AB9)</f>
        <v>0</v>
      </c>
      <c r="AC9" s="177">
        <f>IF('Indicator Date hidden'!AC9="x","x",$AC$3-'Indicator Date hidden'!AC9)</f>
        <v>0</v>
      </c>
      <c r="AD9" s="177">
        <f>IF('Indicator Date hidden'!AD9="x","x",$AD$3-'Indicator Date hidden'!AD9)</f>
        <v>0</v>
      </c>
      <c r="AE9" s="177">
        <f>IF('Indicator Date hidden'!AE9="x","x",$AE$3-'Indicator Date hidden'!AE9)</f>
        <v>0</v>
      </c>
      <c r="AF9" s="177">
        <f>IF('Indicator Date hidden'!AF9="x","x",$AF$3-'Indicator Date hidden'!AF9)</f>
        <v>3</v>
      </c>
      <c r="AG9" s="251">
        <f>IF('Indicator Date hidden'!AG9="x","x",$AG$3-'Indicator Date hidden'!AG9)</f>
        <v>0</v>
      </c>
      <c r="AH9" s="177">
        <f>IF('Indicator Date hidden'!AH9="x","x",$AH$3-'Indicator Date hidden'!AH9)</f>
        <v>5</v>
      </c>
      <c r="AI9" s="177">
        <f>IF('Indicator Date hidden'!AI9="x","x",$AI$3-'Indicator Date hidden'!AI9)</f>
        <v>4</v>
      </c>
      <c r="AJ9" s="177">
        <f>IF('Indicator Date hidden'!AJ9="x","x",$AJ$3-'Indicator Date hidden'!AJ9)</f>
        <v>0</v>
      </c>
      <c r="AK9" s="177">
        <f>IF('Indicator Date hidden'!AK9="x","x",$AK$3-'Indicator Date hidden'!AK9)</f>
        <v>0</v>
      </c>
      <c r="AL9" s="177">
        <f>IF('Indicator Date hidden'!AL9="x","x",$AL$3-'Indicator Date hidden'!AL9)</f>
        <v>0</v>
      </c>
      <c r="AM9" s="177">
        <f>IF('Indicator Date hidden'!AM9="x","x",$AM$3-'Indicator Date hidden'!AM9)</f>
        <v>0</v>
      </c>
      <c r="AN9" s="177">
        <f>IF('Indicator Date hidden'!AN9="x","x",$AN$3-'Indicator Date hidden'!AN9)</f>
        <v>0</v>
      </c>
      <c r="AO9" s="177">
        <f>IF('Indicator Date hidden'!AO9="x","x",$AO$3-'Indicator Date hidden'!AO9)</f>
        <v>0</v>
      </c>
      <c r="AP9" s="177">
        <f>IF('Indicator Date hidden'!AP9="x","x",$AP$3-'Indicator Date hidden'!AP9)</f>
        <v>0</v>
      </c>
      <c r="AQ9" s="177">
        <f>IF('Indicator Date hidden'!AQ9="x","x",$AQ$3-'Indicator Date hidden'!AQ9)</f>
        <v>0</v>
      </c>
      <c r="AR9" s="177">
        <f>IF('Indicator Date hidden'!AR9="x","x",$AR$3-'Indicator Date hidden'!AR9)</f>
        <v>0</v>
      </c>
      <c r="AS9" s="177">
        <f>IF('Indicator Date hidden'!AS9="x","x",$AS$3-'Indicator Date hidden'!AS9)</f>
        <v>0</v>
      </c>
      <c r="AT9" s="177">
        <f>IF('Indicator Date hidden'!AT9="x","x",$AT$3-'Indicator Date hidden'!AT9)</f>
        <v>0</v>
      </c>
      <c r="AU9" s="177">
        <f>IF('Indicator Date hidden'!AU9="x","x",$AU$3-'Indicator Date hidden'!AU9)</f>
        <v>0</v>
      </c>
      <c r="AV9" s="177">
        <f>IF('Indicator Date hidden'!AV9="x","x",$AV$3-'Indicator Date hidden'!AV9)</f>
        <v>0</v>
      </c>
      <c r="AW9" s="177">
        <f>IF('Indicator Date hidden'!AW9="x","x",$AW$3-'Indicator Date hidden'!AW9)</f>
        <v>0</v>
      </c>
      <c r="AX9" s="177">
        <f>IF('Indicator Date hidden'!AX9="x","x",$AX$3-'Indicator Date hidden'!AX9)</f>
        <v>0</v>
      </c>
      <c r="AY9" s="177" t="str">
        <f>IF('Indicator Date hidden'!AY9="x","x",$AY$3-'Indicator Date hidden'!AY9)</f>
        <v>x</v>
      </c>
      <c r="AZ9" s="177">
        <f>IF('Indicator Date hidden'!AZ9="x","x",$AZ$3-'Indicator Date hidden'!AZ9)</f>
        <v>1</v>
      </c>
      <c r="BA9" s="177">
        <f>IF('Indicator Date hidden'!BA9="x","x",$BA$3-'Indicator Date hidden'!BA9)</f>
        <v>0</v>
      </c>
      <c r="BB9" s="177">
        <f>IF('Indicator Date hidden'!BB9="x","x",$BB$3-'Indicator Date hidden'!BB9)</f>
        <v>0</v>
      </c>
      <c r="BC9" s="177">
        <f>IF('Indicator Date hidden'!BC9="x","x",$BC$3-'Indicator Date hidden'!BC9)</f>
        <v>0</v>
      </c>
      <c r="BD9" s="177">
        <f>IF('Indicator Date hidden'!BD9="x","x",$BD$3-'Indicator Date hidden'!BD9)</f>
        <v>0</v>
      </c>
      <c r="BE9" s="177">
        <f>IF('Indicator Date hidden'!BE9="x","x",$BE$3-'Indicator Date hidden'!BE9)</f>
        <v>0</v>
      </c>
      <c r="BF9" s="177">
        <f>IF('Indicator Date hidden'!BF9="x","x",$BF$3-'Indicator Date hidden'!BF9)</f>
        <v>0</v>
      </c>
      <c r="BG9" s="177">
        <f>IF('Indicator Date hidden'!BG9="x","x",$BG$3-'Indicator Date hidden'!BG9)</f>
        <v>0</v>
      </c>
      <c r="BH9" s="177">
        <f>IF('Indicator Date hidden'!BH9="x","x",$BH$3-'Indicator Date hidden'!BH9)</f>
        <v>0</v>
      </c>
      <c r="BI9" s="177">
        <f>IF('Indicator Date hidden'!BI9="x","x",$BI$3-'Indicator Date hidden'!BI9)</f>
        <v>0</v>
      </c>
      <c r="BJ9" s="177">
        <f>IF('Indicator Date hidden'!BJ9="x","x",$BJ$3-'Indicator Date hidden'!BJ9)</f>
        <v>0</v>
      </c>
      <c r="BK9" s="177">
        <f>IF('Indicator Date hidden'!BK9="x","x",$BK$3-'Indicator Date hidden'!BK9)</f>
        <v>0</v>
      </c>
      <c r="BL9" s="177">
        <f>IF('Indicator Date hidden'!BL9="x","x",$BL$3-'Indicator Date hidden'!BL9)</f>
        <v>0</v>
      </c>
      <c r="BM9" s="177">
        <f>IF('Indicator Date hidden'!BM9="x","x",$BM$3-'Indicator Date hidden'!BM9)</f>
        <v>0</v>
      </c>
      <c r="BN9" s="177">
        <f>IF('Indicator Date hidden'!BN9="x","x",$BN$3-'Indicator Date hidden'!BN9)</f>
        <v>0</v>
      </c>
      <c r="BO9" s="177">
        <f>IF('Indicator Date hidden'!BO9="x","x",$BO$3-'Indicator Date hidden'!BO9)</f>
        <v>2</v>
      </c>
      <c r="BP9" s="177">
        <f>IF('Indicator Date hidden'!BP9="x","x",$BP$3-'Indicator Date hidden'!BP9)</f>
        <v>0</v>
      </c>
      <c r="BQ9" s="177">
        <f>IF('Indicator Date hidden'!BQ9="x","x",$BQ$3-'Indicator Date hidden'!BQ9)</f>
        <v>0</v>
      </c>
      <c r="BR9" s="177">
        <f>IF('Indicator Date hidden'!BR9="x","x",$BR$3-'Indicator Date hidden'!BR9)</f>
        <v>0</v>
      </c>
      <c r="BS9" s="177">
        <f>IF('Indicator Date hidden'!BS9="x","x",$BS$3-'Indicator Date hidden'!BS9)</f>
        <v>0</v>
      </c>
      <c r="BT9" s="177">
        <f>IF('Indicator Date hidden'!BT9="x","x",$BT$3-'Indicator Date hidden'!BT9)</f>
        <v>0</v>
      </c>
      <c r="BU9" s="177">
        <f>IF('Indicator Date hidden'!BU9="x","x",$BU$3-'Indicator Date hidden'!BU9)</f>
        <v>0</v>
      </c>
      <c r="BV9" s="177">
        <f>IF('Indicator Date hidden'!BV9="x","x",$BV$3-'Indicator Date hidden'!BV9)</f>
        <v>0</v>
      </c>
      <c r="BW9" s="177">
        <f>IF('Indicator Date hidden'!BW9="x","x",$BW$3-'Indicator Date hidden'!BW9)</f>
        <v>0</v>
      </c>
      <c r="BX9" s="177">
        <f>IF('Indicator Date hidden'!BX9="x","x",$BX$3-'Indicator Date hidden'!BX9)</f>
        <v>0</v>
      </c>
      <c r="BY9" s="177">
        <f>IF('Indicator Date hidden'!BY9="x","x",$BY$3-'Indicator Date hidden'!BY9)</f>
        <v>1</v>
      </c>
      <c r="BZ9" s="177">
        <f>IF('Indicator Date hidden'!BZ9="x","x",$BZ$3-'Indicator Date hidden'!BZ9)</f>
        <v>1</v>
      </c>
      <c r="CA9" s="177">
        <f>IF('Indicator Date hidden'!CA9="x","x",$CA$3-'Indicator Date hidden'!CA9)</f>
        <v>1</v>
      </c>
      <c r="CB9" s="177">
        <f>IF('Indicator Date hidden'!CB9="x","x",$CB$3-'Indicator Date hidden'!CB9)</f>
        <v>0</v>
      </c>
      <c r="CC9" s="177">
        <f>IF('Indicator Date hidden'!CC9="x","x",$CC$3-'Indicator Date hidden'!CC9)</f>
        <v>1</v>
      </c>
      <c r="CD9" s="177">
        <f>IF('Indicator Date hidden'!CD9="x","x",$CD$3-'Indicator Date hidden'!CD9)</f>
        <v>0</v>
      </c>
      <c r="CE9" s="177">
        <f>IF('Indicator Date hidden'!CE9="x","x",$CE$3-'Indicator Date hidden'!CE9)</f>
        <v>0</v>
      </c>
      <c r="CF9" s="177">
        <f>IF('Indicator Date hidden'!CF9="x","x",$CF$3-'Indicator Date hidden'!CF9)</f>
        <v>0</v>
      </c>
      <c r="CG9" s="177">
        <f>IF('Indicator Date hidden'!CG9="x","x",$CG$3-'Indicator Date hidden'!CG9)</f>
        <v>0</v>
      </c>
      <c r="CH9" s="178">
        <f t="shared" si="1"/>
        <v>31</v>
      </c>
      <c r="CI9" s="179">
        <f t="shared" si="2"/>
        <v>0.37804878048780488</v>
      </c>
      <c r="CJ9" s="178">
        <f t="shared" si="0"/>
        <v>15</v>
      </c>
      <c r="CK9" s="179">
        <f t="shared" si="4"/>
        <v>1.0130981846384515</v>
      </c>
      <c r="CL9" s="180">
        <f t="shared" si="3"/>
        <v>0</v>
      </c>
    </row>
    <row r="10" spans="1:90" x14ac:dyDescent="0.25">
      <c r="A10" s="3" t="str">
        <f>VLOOKUP(C10,Regions!B$3:H$35,7,FALSE)</f>
        <v>Caribbean</v>
      </c>
      <c r="B10" s="116" t="s">
        <v>30</v>
      </c>
      <c r="C10" s="100" t="s">
        <v>29</v>
      </c>
      <c r="D10" s="177">
        <f>IF('Indicator Date hidden'!D10="x","x",$D$3-'Indicator Date hidden'!D10)</f>
        <v>0</v>
      </c>
      <c r="E10" s="177">
        <f>IF('Indicator Date hidden'!E10="x","x",$E$3-'Indicator Date hidden'!E10)</f>
        <v>0</v>
      </c>
      <c r="F10" s="177" t="str">
        <f>IF('Indicator Date hidden'!F10="x","x",$F$3-'Indicator Date hidden'!F10)</f>
        <v>x</v>
      </c>
      <c r="G10" s="177">
        <f>IF('Indicator Date hidden'!G10="x","x",$G$3-'Indicator Date hidden'!G10)</f>
        <v>0</v>
      </c>
      <c r="H10" s="177">
        <f>IF('Indicator Date hidden'!H10="x","x",$H$3-'Indicator Date hidden'!H10)</f>
        <v>0</v>
      </c>
      <c r="I10" s="177">
        <f>IF('Indicator Date hidden'!I10="x","x",$I$3-'Indicator Date hidden'!I10)</f>
        <v>0</v>
      </c>
      <c r="J10" s="177">
        <f>IF('Indicator Date hidden'!J10="x","x",$J$3-'Indicator Date hidden'!J10)</f>
        <v>0</v>
      </c>
      <c r="K10" s="177">
        <f>IF('Indicator Date hidden'!K10="x","x",$K$3-'Indicator Date hidden'!K10)</f>
        <v>0</v>
      </c>
      <c r="L10" s="177">
        <f>IF('Indicator Date hidden'!L10="x","x",$L$3-'Indicator Date hidden'!L10)</f>
        <v>0</v>
      </c>
      <c r="M10" s="177">
        <f>IF('Indicator Date hidden'!M10="x","x",$M$3-'Indicator Date hidden'!M10)</f>
        <v>0</v>
      </c>
      <c r="N10" s="177" t="str">
        <f>IF('Indicator Date hidden'!N10="x","x",$N$3-'Indicator Date hidden'!N10)</f>
        <v>x</v>
      </c>
      <c r="O10" s="177" t="str">
        <f>IF('Indicator Date hidden'!O10="x","x",$O$3-'Indicator Date hidden'!O10)</f>
        <v>x</v>
      </c>
      <c r="P10" s="177">
        <f>IF('Indicator Date hidden'!P10="x","x",$P$3-'Indicator Date hidden'!P10)</f>
        <v>1</v>
      </c>
      <c r="Q10" s="177">
        <f>IF('Indicator Date hidden'!Q10="x","x",$Q$3-'Indicator Date hidden'!Q10)</f>
        <v>0</v>
      </c>
      <c r="R10" s="177">
        <f>IF('Indicator Date hidden'!R10="x","x",$R$3-'Indicator Date hidden'!R10)</f>
        <v>0</v>
      </c>
      <c r="S10" s="177">
        <f>IF('Indicator Date hidden'!S10="x","x",$S$3-'Indicator Date hidden'!S10)</f>
        <v>0</v>
      </c>
      <c r="T10" s="177">
        <f>IF('Indicator Date hidden'!T10="x","x",$T$3-'Indicator Date hidden'!T10)</f>
        <v>0</v>
      </c>
      <c r="U10" s="177">
        <f>IF('Indicator Date hidden'!U10="x","x",$U$3-'Indicator Date hidden'!U10)</f>
        <v>1</v>
      </c>
      <c r="V10" s="177">
        <f>IF('Indicator Date hidden'!V10="x","x",$V$3-'Indicator Date hidden'!V10)</f>
        <v>1</v>
      </c>
      <c r="W10" s="177">
        <f>IF('Indicator Date hidden'!W10="x","x",$W$3-'Indicator Date hidden'!W10)</f>
        <v>0</v>
      </c>
      <c r="X10" s="177">
        <f>IF('Indicator Date hidden'!X10="x","x",$X$3-'Indicator Date hidden'!X10)</f>
        <v>0</v>
      </c>
      <c r="Y10" s="177" t="str">
        <f>IF('Indicator Date hidden'!Y10="x","x",$Y$3-'Indicator Date hidden'!Y10)</f>
        <v>x</v>
      </c>
      <c r="Z10" s="177" t="str">
        <f>IF('Indicator Date hidden'!Z10="x","x",$Z$3-'Indicator Date hidden'!Z10)</f>
        <v>x</v>
      </c>
      <c r="AA10" s="177">
        <f>IF('Indicator Date hidden'!AA10="x","x",$AA$3-'Indicator Date hidden'!AA10)</f>
        <v>9</v>
      </c>
      <c r="AB10" s="177">
        <f>IF('Indicator Date hidden'!AB10="x","x",$AB$3-'Indicator Date hidden'!AB10)</f>
        <v>0</v>
      </c>
      <c r="AC10" s="177">
        <f>IF('Indicator Date hidden'!AC10="x","x",$AC$3-'Indicator Date hidden'!AC10)</f>
        <v>0</v>
      </c>
      <c r="AD10" s="177" t="str">
        <f>IF('Indicator Date hidden'!AD10="x","x",$AD$3-'Indicator Date hidden'!AD10)</f>
        <v>x</v>
      </c>
      <c r="AE10" s="177">
        <f>IF('Indicator Date hidden'!AE10="x","x",$AE$3-'Indicator Date hidden'!AE10)</f>
        <v>0</v>
      </c>
      <c r="AF10" s="177" t="str">
        <f>IF('Indicator Date hidden'!AF10="x","x",$AF$3-'Indicator Date hidden'!AF10)</f>
        <v>x</v>
      </c>
      <c r="AG10" s="251">
        <f>IF('Indicator Date hidden'!AG10="x","x",$AG$3-'Indicator Date hidden'!AG10)</f>
        <v>0</v>
      </c>
      <c r="AH10" s="177">
        <f>IF('Indicator Date hidden'!AH10="x","x",$AH$3-'Indicator Date hidden'!AH10)</f>
        <v>1</v>
      </c>
      <c r="AI10" s="177" t="str">
        <f>IF('Indicator Date hidden'!AI10="x","x",$AI$3-'Indicator Date hidden'!AI10)</f>
        <v>x</v>
      </c>
      <c r="AJ10" s="177">
        <f>IF('Indicator Date hidden'!AJ10="x","x",$AJ$3-'Indicator Date hidden'!AJ10)</f>
        <v>0</v>
      </c>
      <c r="AK10" s="177">
        <f>IF('Indicator Date hidden'!AK10="x","x",$AK$3-'Indicator Date hidden'!AK10)</f>
        <v>0</v>
      </c>
      <c r="AL10" s="177">
        <f>IF('Indicator Date hidden'!AL10="x","x",$AL$3-'Indicator Date hidden'!AL10)</f>
        <v>0</v>
      </c>
      <c r="AM10" s="177" t="str">
        <f>IF('Indicator Date hidden'!AM10="x","x",$AM$3-'Indicator Date hidden'!AM10)</f>
        <v>x</v>
      </c>
      <c r="AN10" s="177">
        <f>IF('Indicator Date hidden'!AN10="x","x",$AN$3-'Indicator Date hidden'!AN10)</f>
        <v>0</v>
      </c>
      <c r="AO10" s="177">
        <f>IF('Indicator Date hidden'!AO10="x","x",$AO$3-'Indicator Date hidden'!AO10)</f>
        <v>0</v>
      </c>
      <c r="AP10" s="177">
        <f>IF('Indicator Date hidden'!AP10="x","x",$AP$3-'Indicator Date hidden'!AP10)</f>
        <v>0</v>
      </c>
      <c r="AQ10" s="177">
        <f>IF('Indicator Date hidden'!AQ10="x","x",$AQ$3-'Indicator Date hidden'!AQ10)</f>
        <v>0</v>
      </c>
      <c r="AR10" s="177">
        <f>IF('Indicator Date hidden'!AR10="x","x",$AR$3-'Indicator Date hidden'!AR10)</f>
        <v>0</v>
      </c>
      <c r="AS10" s="177" t="str">
        <f>IF('Indicator Date hidden'!AS10="x","x",$AS$3-'Indicator Date hidden'!AS10)</f>
        <v>x</v>
      </c>
      <c r="AT10" s="177">
        <f>IF('Indicator Date hidden'!AT10="x","x",$AT$3-'Indicator Date hidden'!AT10)</f>
        <v>8</v>
      </c>
      <c r="AU10" s="177">
        <f>IF('Indicator Date hidden'!AU10="x","x",$AU$3-'Indicator Date hidden'!AU10)</f>
        <v>0</v>
      </c>
      <c r="AV10" s="177">
        <f>IF('Indicator Date hidden'!AV10="x","x",$AV$3-'Indicator Date hidden'!AV10)</f>
        <v>0</v>
      </c>
      <c r="AW10" s="177">
        <f>IF('Indicator Date hidden'!AW10="x","x",$AW$3-'Indicator Date hidden'!AW10)</f>
        <v>0</v>
      </c>
      <c r="AX10" s="177">
        <f>IF('Indicator Date hidden'!AX10="x","x",$AX$3-'Indicator Date hidden'!AX10)</f>
        <v>0</v>
      </c>
      <c r="AY10" s="177" t="str">
        <f>IF('Indicator Date hidden'!AY10="x","x",$AY$3-'Indicator Date hidden'!AY10)</f>
        <v>x</v>
      </c>
      <c r="AZ10" s="177">
        <f>IF('Indicator Date hidden'!AZ10="x","x",$AZ$3-'Indicator Date hidden'!AZ10)</f>
        <v>1</v>
      </c>
      <c r="BA10" s="177">
        <f>IF('Indicator Date hidden'!BA10="x","x",$BA$3-'Indicator Date hidden'!BA10)</f>
        <v>0</v>
      </c>
      <c r="BB10" s="177">
        <f>IF('Indicator Date hidden'!BB10="x","x",$BB$3-'Indicator Date hidden'!BB10)</f>
        <v>0</v>
      </c>
      <c r="BC10" s="177">
        <f>IF('Indicator Date hidden'!BC10="x","x",$BC$3-'Indicator Date hidden'!BC10)</f>
        <v>0</v>
      </c>
      <c r="BD10" s="177">
        <f>IF('Indicator Date hidden'!BD10="x","x",$BD$3-'Indicator Date hidden'!BD10)</f>
        <v>0</v>
      </c>
      <c r="BE10" s="177">
        <f>IF('Indicator Date hidden'!BE10="x","x",$BE$3-'Indicator Date hidden'!BE10)</f>
        <v>0</v>
      </c>
      <c r="BF10" s="177">
        <f>IF('Indicator Date hidden'!BF10="x","x",$BF$3-'Indicator Date hidden'!BF10)</f>
        <v>0</v>
      </c>
      <c r="BG10" s="177">
        <f>IF('Indicator Date hidden'!BG10="x","x",$BG$3-'Indicator Date hidden'!BG10)</f>
        <v>0</v>
      </c>
      <c r="BH10" s="177" t="str">
        <f>IF('Indicator Date hidden'!BH10="x","x",$BH$3-'Indicator Date hidden'!BH10)</f>
        <v>x</v>
      </c>
      <c r="BI10" s="177">
        <f>IF('Indicator Date hidden'!BI10="x","x",$BI$3-'Indicator Date hidden'!BI10)</f>
        <v>4</v>
      </c>
      <c r="BJ10" s="177" t="str">
        <f>IF('Indicator Date hidden'!BJ10="x","x",$BJ$3-'Indicator Date hidden'!BJ10)</f>
        <v>x</v>
      </c>
      <c r="BK10" s="177">
        <f>IF('Indicator Date hidden'!BK10="x","x",$BK$3-'Indicator Date hidden'!BK10)</f>
        <v>0</v>
      </c>
      <c r="BL10" s="177">
        <f>IF('Indicator Date hidden'!BL10="x","x",$BL$3-'Indicator Date hidden'!BL10)</f>
        <v>0</v>
      </c>
      <c r="BM10" s="177" t="str">
        <f>IF('Indicator Date hidden'!BM10="x","x",$BM$3-'Indicator Date hidden'!BM10)</f>
        <v>x</v>
      </c>
      <c r="BN10" s="177" t="str">
        <f>IF('Indicator Date hidden'!BN10="x","x",$BN$3-'Indicator Date hidden'!BN10)</f>
        <v>x</v>
      </c>
      <c r="BO10" s="177">
        <f>IF('Indicator Date hidden'!BO10="x","x",$BO$3-'Indicator Date hidden'!BO10)</f>
        <v>0</v>
      </c>
      <c r="BP10" s="177" t="str">
        <f>IF('Indicator Date hidden'!BP10="x","x",$BP$3-'Indicator Date hidden'!BP10)</f>
        <v>x</v>
      </c>
      <c r="BQ10" s="177">
        <f>IF('Indicator Date hidden'!BQ10="x","x",$BQ$3-'Indicator Date hidden'!BQ10)</f>
        <v>0</v>
      </c>
      <c r="BR10" s="177">
        <f>IF('Indicator Date hidden'!BR10="x","x",$BR$3-'Indicator Date hidden'!BR10)</f>
        <v>0</v>
      </c>
      <c r="BS10" s="177">
        <f>IF('Indicator Date hidden'!BS10="x","x",$BS$3-'Indicator Date hidden'!BS10)</f>
        <v>0</v>
      </c>
      <c r="BT10" s="177">
        <f>IF('Indicator Date hidden'!BT10="x","x",$BT$3-'Indicator Date hidden'!BT10)</f>
        <v>0</v>
      </c>
      <c r="BU10" s="177">
        <f>IF('Indicator Date hidden'!BU10="x","x",$BU$3-'Indicator Date hidden'!BU10)</f>
        <v>0</v>
      </c>
      <c r="BV10" s="177">
        <f>IF('Indicator Date hidden'!BV10="x","x",$BV$3-'Indicator Date hidden'!BV10)</f>
        <v>0</v>
      </c>
      <c r="BW10" s="177">
        <f>IF('Indicator Date hidden'!BW10="x","x",$BW$3-'Indicator Date hidden'!BW10)</f>
        <v>0</v>
      </c>
      <c r="BX10" s="177" t="str">
        <f>IF('Indicator Date hidden'!BX10="x","x",$BX$3-'Indicator Date hidden'!BX10)</f>
        <v>x</v>
      </c>
      <c r="BY10" s="177" t="str">
        <f>IF('Indicator Date hidden'!BY10="x","x",$BY$3-'Indicator Date hidden'!BY10)</f>
        <v>x</v>
      </c>
      <c r="BZ10" s="177">
        <f>IF('Indicator Date hidden'!BZ10="x","x",$BZ$3-'Indicator Date hidden'!BZ10)</f>
        <v>0</v>
      </c>
      <c r="CA10" s="177" t="str">
        <f>IF('Indicator Date hidden'!CA10="x","x",$CA$3-'Indicator Date hidden'!CA10)</f>
        <v>x</v>
      </c>
      <c r="CB10" s="177">
        <f>IF('Indicator Date hidden'!CB10="x","x",$CB$3-'Indicator Date hidden'!CB10)</f>
        <v>0</v>
      </c>
      <c r="CC10" s="177">
        <f>IF('Indicator Date hidden'!CC10="x","x",$CC$3-'Indicator Date hidden'!CC10)</f>
        <v>0</v>
      </c>
      <c r="CD10" s="177">
        <f>IF('Indicator Date hidden'!CD10="x","x",$CD$3-'Indicator Date hidden'!CD10)</f>
        <v>0</v>
      </c>
      <c r="CE10" s="177">
        <f>IF('Indicator Date hidden'!CE10="x","x",$CE$3-'Indicator Date hidden'!CE10)</f>
        <v>0</v>
      </c>
      <c r="CF10" s="177">
        <f>IF('Indicator Date hidden'!CF10="x","x",$CF$3-'Indicator Date hidden'!CF10)</f>
        <v>0</v>
      </c>
      <c r="CG10" s="177">
        <f>IF('Indicator Date hidden'!CG10="x","x",$CG$3-'Indicator Date hidden'!CG10)</f>
        <v>0</v>
      </c>
      <c r="CH10" s="178">
        <f t="shared" si="1"/>
        <v>26</v>
      </c>
      <c r="CI10" s="179">
        <f t="shared" si="2"/>
        <v>0.31707317073170732</v>
      </c>
      <c r="CJ10" s="178">
        <f t="shared" si="0"/>
        <v>8</v>
      </c>
      <c r="CK10" s="179">
        <f t="shared" si="4"/>
        <v>1.5699046643273742</v>
      </c>
      <c r="CL10" s="180">
        <f t="shared" si="3"/>
        <v>0</v>
      </c>
    </row>
    <row r="11" spans="1:90" x14ac:dyDescent="0.25">
      <c r="A11" s="3" t="str">
        <f>VLOOKUP(C11,Regions!B$3:H$35,7,FALSE)</f>
        <v>Caribbean</v>
      </c>
      <c r="B11" s="116" t="s">
        <v>36</v>
      </c>
      <c r="C11" s="100" t="s">
        <v>35</v>
      </c>
      <c r="D11" s="177">
        <f>IF('Indicator Date hidden'!D11="x","x",$D$3-'Indicator Date hidden'!D11)</f>
        <v>0</v>
      </c>
      <c r="E11" s="177">
        <f>IF('Indicator Date hidden'!E11="x","x",$E$3-'Indicator Date hidden'!E11)</f>
        <v>0</v>
      </c>
      <c r="F11" s="177">
        <f>IF('Indicator Date hidden'!F11="x","x",$F$3-'Indicator Date hidden'!F11)</f>
        <v>0</v>
      </c>
      <c r="G11" s="177">
        <f>IF('Indicator Date hidden'!G11="x","x",$G$3-'Indicator Date hidden'!G11)</f>
        <v>0</v>
      </c>
      <c r="H11" s="177">
        <f>IF('Indicator Date hidden'!H11="x","x",$H$3-'Indicator Date hidden'!H11)</f>
        <v>0</v>
      </c>
      <c r="I11" s="177">
        <f>IF('Indicator Date hidden'!I11="x","x",$I$3-'Indicator Date hidden'!I11)</f>
        <v>0</v>
      </c>
      <c r="J11" s="177">
        <f>IF('Indicator Date hidden'!J11="x","x",$J$3-'Indicator Date hidden'!J11)</f>
        <v>0</v>
      </c>
      <c r="K11" s="177">
        <f>IF('Indicator Date hidden'!K11="x","x",$K$3-'Indicator Date hidden'!K11)</f>
        <v>0</v>
      </c>
      <c r="L11" s="177">
        <f>IF('Indicator Date hidden'!L11="x","x",$L$3-'Indicator Date hidden'!L11)</f>
        <v>0</v>
      </c>
      <c r="M11" s="177">
        <f>IF('Indicator Date hidden'!M11="x","x",$M$3-'Indicator Date hidden'!M11)</f>
        <v>0</v>
      </c>
      <c r="N11" s="177">
        <f>IF('Indicator Date hidden'!N11="x","x",$N$3-'Indicator Date hidden'!N11)</f>
        <v>0</v>
      </c>
      <c r="O11" s="177">
        <f>IF('Indicator Date hidden'!O11="x","x",$O$3-'Indicator Date hidden'!O11)</f>
        <v>0</v>
      </c>
      <c r="P11" s="177">
        <f>IF('Indicator Date hidden'!P11="x","x",$P$3-'Indicator Date hidden'!P11)</f>
        <v>6</v>
      </c>
      <c r="Q11" s="177">
        <f>IF('Indicator Date hidden'!Q11="x","x",$Q$3-'Indicator Date hidden'!Q11)</f>
        <v>0</v>
      </c>
      <c r="R11" s="177">
        <f>IF('Indicator Date hidden'!R11="x","x",$R$3-'Indicator Date hidden'!R11)</f>
        <v>0</v>
      </c>
      <c r="S11" s="177">
        <f>IF('Indicator Date hidden'!S11="x","x",$S$3-'Indicator Date hidden'!S11)</f>
        <v>0</v>
      </c>
      <c r="T11" s="177">
        <f>IF('Indicator Date hidden'!T11="x","x",$T$3-'Indicator Date hidden'!T11)</f>
        <v>0</v>
      </c>
      <c r="U11" s="177">
        <f>IF('Indicator Date hidden'!U11="x","x",$U$3-'Indicator Date hidden'!U11)</f>
        <v>3</v>
      </c>
      <c r="V11" s="177">
        <f>IF('Indicator Date hidden'!V11="x","x",$V$3-'Indicator Date hidden'!V11)</f>
        <v>3</v>
      </c>
      <c r="W11" s="177">
        <f>IF('Indicator Date hidden'!W11="x","x",$W$3-'Indicator Date hidden'!W11)</f>
        <v>0</v>
      </c>
      <c r="X11" s="177">
        <f>IF('Indicator Date hidden'!X11="x","x",$X$3-'Indicator Date hidden'!X11)</f>
        <v>0</v>
      </c>
      <c r="Y11" s="177">
        <f>IF('Indicator Date hidden'!Y11="x","x",$Y$3-'Indicator Date hidden'!Y11)</f>
        <v>4</v>
      </c>
      <c r="Z11" s="177">
        <f>IF('Indicator Date hidden'!Z11="x","x",$Z$3-'Indicator Date hidden'!Z11)</f>
        <v>4</v>
      </c>
      <c r="AA11" s="177">
        <f>IF('Indicator Date hidden'!AA11="x","x",$AA$3-'Indicator Date hidden'!AA11)</f>
        <v>5</v>
      </c>
      <c r="AB11" s="177">
        <f>IF('Indicator Date hidden'!AB11="x","x",$AB$3-'Indicator Date hidden'!AB11)</f>
        <v>0</v>
      </c>
      <c r="AC11" s="177">
        <f>IF('Indicator Date hidden'!AC11="x","x",$AC$3-'Indicator Date hidden'!AC11)</f>
        <v>0</v>
      </c>
      <c r="AD11" s="177">
        <f>IF('Indicator Date hidden'!AD11="x","x",$AD$3-'Indicator Date hidden'!AD11)</f>
        <v>0</v>
      </c>
      <c r="AE11" s="177">
        <f>IF('Indicator Date hidden'!AE11="x","x",$AE$3-'Indicator Date hidden'!AE11)</f>
        <v>0</v>
      </c>
      <c r="AF11" s="177">
        <f>IF('Indicator Date hidden'!AF11="x","x",$AF$3-'Indicator Date hidden'!AF11)</f>
        <v>4</v>
      </c>
      <c r="AG11" s="251">
        <f>IF('Indicator Date hidden'!AG11="x","x",$AG$3-'Indicator Date hidden'!AG11)</f>
        <v>0</v>
      </c>
      <c r="AH11" s="177">
        <f>IF('Indicator Date hidden'!AH11="x","x",$AH$3-'Indicator Date hidden'!AH11)</f>
        <v>0</v>
      </c>
      <c r="AI11" s="177">
        <f>IF('Indicator Date hidden'!AI11="x","x",$AI$3-'Indicator Date hidden'!AI11)</f>
        <v>2</v>
      </c>
      <c r="AJ11" s="177">
        <f>IF('Indicator Date hidden'!AJ11="x","x",$AJ$3-'Indicator Date hidden'!AJ11)</f>
        <v>0</v>
      </c>
      <c r="AK11" s="177">
        <f>IF('Indicator Date hidden'!AK11="x","x",$AK$3-'Indicator Date hidden'!AK11)</f>
        <v>0</v>
      </c>
      <c r="AL11" s="177">
        <f>IF('Indicator Date hidden'!AL11="x","x",$AL$3-'Indicator Date hidden'!AL11)</f>
        <v>0</v>
      </c>
      <c r="AM11" s="177">
        <f>IF('Indicator Date hidden'!AM11="x","x",$AM$3-'Indicator Date hidden'!AM11)</f>
        <v>0</v>
      </c>
      <c r="AN11" s="177" t="str">
        <f>IF('Indicator Date hidden'!AN11="x","x",$AN$3-'Indicator Date hidden'!AN11)</f>
        <v>x</v>
      </c>
      <c r="AO11" s="177">
        <f>IF('Indicator Date hidden'!AO11="x","x",$AO$3-'Indicator Date hidden'!AO11)</f>
        <v>0</v>
      </c>
      <c r="AP11" s="177">
        <f>IF('Indicator Date hidden'!AP11="x","x",$AP$3-'Indicator Date hidden'!AP11)</f>
        <v>0</v>
      </c>
      <c r="AQ11" s="177">
        <f>IF('Indicator Date hidden'!AQ11="x","x",$AQ$3-'Indicator Date hidden'!AQ11)</f>
        <v>0</v>
      </c>
      <c r="AR11" s="177">
        <f>IF('Indicator Date hidden'!AR11="x","x",$AR$3-'Indicator Date hidden'!AR11)</f>
        <v>0</v>
      </c>
      <c r="AS11" s="177">
        <f>IF('Indicator Date hidden'!AS11="x","x",$AS$3-'Indicator Date hidden'!AS11)</f>
        <v>0</v>
      </c>
      <c r="AT11" s="177">
        <f>IF('Indicator Date hidden'!AT11="x","x",$AT$3-'Indicator Date hidden'!AT11)</f>
        <v>4</v>
      </c>
      <c r="AU11" s="177">
        <f>IF('Indicator Date hidden'!AU11="x","x",$AU$3-'Indicator Date hidden'!AU11)</f>
        <v>0</v>
      </c>
      <c r="AV11" s="177">
        <f>IF('Indicator Date hidden'!AV11="x","x",$AV$3-'Indicator Date hidden'!AV11)</f>
        <v>0</v>
      </c>
      <c r="AW11" s="177">
        <f>IF('Indicator Date hidden'!AW11="x","x",$AW$3-'Indicator Date hidden'!AW11)</f>
        <v>0</v>
      </c>
      <c r="AX11" s="177">
        <f>IF('Indicator Date hidden'!AX11="x","x",$AX$3-'Indicator Date hidden'!AX11)</f>
        <v>0</v>
      </c>
      <c r="AY11" s="177">
        <f>IF('Indicator Date hidden'!AY11="x","x",$AY$3-'Indicator Date hidden'!AY11)</f>
        <v>1</v>
      </c>
      <c r="AZ11" s="177">
        <f>IF('Indicator Date hidden'!AZ11="x","x",$AZ$3-'Indicator Date hidden'!AZ11)</f>
        <v>1</v>
      </c>
      <c r="BA11" s="177">
        <f>IF('Indicator Date hidden'!BA11="x","x",$BA$3-'Indicator Date hidden'!BA11)</f>
        <v>0</v>
      </c>
      <c r="BB11" s="177">
        <f>IF('Indicator Date hidden'!BB11="x","x",$BB$3-'Indicator Date hidden'!BB11)</f>
        <v>0</v>
      </c>
      <c r="BC11" s="177">
        <f>IF('Indicator Date hidden'!BC11="x","x",$BC$3-'Indicator Date hidden'!BC11)</f>
        <v>0</v>
      </c>
      <c r="BD11" s="177">
        <f>IF('Indicator Date hidden'!BD11="x","x",$BD$3-'Indicator Date hidden'!BD11)</f>
        <v>0</v>
      </c>
      <c r="BE11" s="177">
        <f>IF('Indicator Date hidden'!BE11="x","x",$BE$3-'Indicator Date hidden'!BE11)</f>
        <v>0</v>
      </c>
      <c r="BF11" s="177">
        <f>IF('Indicator Date hidden'!BF11="x","x",$BF$3-'Indicator Date hidden'!BF11)</f>
        <v>0</v>
      </c>
      <c r="BG11" s="177">
        <f>IF('Indicator Date hidden'!BG11="x","x",$BG$3-'Indicator Date hidden'!BG11)</f>
        <v>0</v>
      </c>
      <c r="BH11" s="177">
        <f>IF('Indicator Date hidden'!BH11="x","x",$BH$3-'Indicator Date hidden'!BH11)</f>
        <v>0</v>
      </c>
      <c r="BI11" s="177">
        <f>IF('Indicator Date hidden'!BI11="x","x",$BI$3-'Indicator Date hidden'!BI11)</f>
        <v>4</v>
      </c>
      <c r="BJ11" s="177">
        <f>IF('Indicator Date hidden'!BJ11="x","x",$BJ$3-'Indicator Date hidden'!BJ11)</f>
        <v>3</v>
      </c>
      <c r="BK11" s="177">
        <f>IF('Indicator Date hidden'!BK11="x","x",$BK$3-'Indicator Date hidden'!BK11)</f>
        <v>0</v>
      </c>
      <c r="BL11" s="177">
        <f>IF('Indicator Date hidden'!BL11="x","x",$BL$3-'Indicator Date hidden'!BL11)</f>
        <v>0</v>
      </c>
      <c r="BM11" s="177">
        <f>IF('Indicator Date hidden'!BM11="x","x",$BM$3-'Indicator Date hidden'!BM11)</f>
        <v>2</v>
      </c>
      <c r="BN11" s="177" t="str">
        <f>IF('Indicator Date hidden'!BN11="x","x",$BN$3-'Indicator Date hidden'!BN11)</f>
        <v>x</v>
      </c>
      <c r="BO11" s="177">
        <f>IF('Indicator Date hidden'!BO11="x","x",$BO$3-'Indicator Date hidden'!BO11)</f>
        <v>2</v>
      </c>
      <c r="BP11" s="177">
        <f>IF('Indicator Date hidden'!BP11="x","x",$BP$3-'Indicator Date hidden'!BP11)</f>
        <v>0</v>
      </c>
      <c r="BQ11" s="177">
        <f>IF('Indicator Date hidden'!BQ11="x","x",$BQ$3-'Indicator Date hidden'!BQ11)</f>
        <v>0</v>
      </c>
      <c r="BR11" s="177">
        <f>IF('Indicator Date hidden'!BR11="x","x",$BR$3-'Indicator Date hidden'!BR11)</f>
        <v>0</v>
      </c>
      <c r="BS11" s="177">
        <f>IF('Indicator Date hidden'!BS11="x","x",$BS$3-'Indicator Date hidden'!BS11)</f>
        <v>0</v>
      </c>
      <c r="BT11" s="177">
        <f>IF('Indicator Date hidden'!BT11="x","x",$BT$3-'Indicator Date hidden'!BT11)</f>
        <v>0</v>
      </c>
      <c r="BU11" s="177">
        <f>IF('Indicator Date hidden'!BU11="x","x",$BU$3-'Indicator Date hidden'!BU11)</f>
        <v>0</v>
      </c>
      <c r="BV11" s="177">
        <f>IF('Indicator Date hidden'!BV11="x","x",$BV$3-'Indicator Date hidden'!BV11)</f>
        <v>0</v>
      </c>
      <c r="BW11" s="177">
        <f>IF('Indicator Date hidden'!BW11="x","x",$BW$3-'Indicator Date hidden'!BW11)</f>
        <v>0</v>
      </c>
      <c r="BX11" s="177">
        <f>IF('Indicator Date hidden'!BX11="x","x",$BX$3-'Indicator Date hidden'!BX11)</f>
        <v>0</v>
      </c>
      <c r="BY11" s="177">
        <f>IF('Indicator Date hidden'!BY11="x","x",$BY$3-'Indicator Date hidden'!BY11)</f>
        <v>4</v>
      </c>
      <c r="BZ11" s="177" t="str">
        <f>IF('Indicator Date hidden'!BZ11="x","x",$BZ$3-'Indicator Date hidden'!BZ11)</f>
        <v>x</v>
      </c>
      <c r="CA11" s="177">
        <f>IF('Indicator Date hidden'!CA11="x","x",$CA$3-'Indicator Date hidden'!CA11)</f>
        <v>4</v>
      </c>
      <c r="CB11" s="177">
        <f>IF('Indicator Date hidden'!CB11="x","x",$CB$3-'Indicator Date hidden'!CB11)</f>
        <v>0</v>
      </c>
      <c r="CC11" s="177" t="str">
        <f>IF('Indicator Date hidden'!CC11="x","x",$CC$3-'Indicator Date hidden'!CC11)</f>
        <v>x</v>
      </c>
      <c r="CD11" s="177">
        <f>IF('Indicator Date hidden'!CD11="x","x",$CD$3-'Indicator Date hidden'!CD11)</f>
        <v>0</v>
      </c>
      <c r="CE11" s="177">
        <f>IF('Indicator Date hidden'!CE11="x","x",$CE$3-'Indicator Date hidden'!CE11)</f>
        <v>0</v>
      </c>
      <c r="CF11" s="177">
        <f>IF('Indicator Date hidden'!CF11="x","x",$CF$3-'Indicator Date hidden'!CF11)</f>
        <v>0</v>
      </c>
      <c r="CG11" s="177">
        <f>IF('Indicator Date hidden'!CG11="x","x",$CG$3-'Indicator Date hidden'!CG11)</f>
        <v>0</v>
      </c>
      <c r="CH11" s="178">
        <f t="shared" si="1"/>
        <v>56</v>
      </c>
      <c r="CI11" s="179">
        <f t="shared" si="2"/>
        <v>0.68292682926829273</v>
      </c>
      <c r="CJ11" s="178">
        <f t="shared" si="0"/>
        <v>17</v>
      </c>
      <c r="CK11" s="179">
        <f t="shared" si="4"/>
        <v>1.4926953413156805</v>
      </c>
      <c r="CL11" s="180">
        <f t="shared" si="3"/>
        <v>0</v>
      </c>
    </row>
    <row r="12" spans="1:90" x14ac:dyDescent="0.25">
      <c r="A12" s="3" t="str">
        <f>VLOOKUP(C12,Regions!B$3:H$35,7,FALSE)</f>
        <v>Caribbean</v>
      </c>
      <c r="B12" s="116" t="s">
        <v>40</v>
      </c>
      <c r="C12" s="100" t="s">
        <v>39</v>
      </c>
      <c r="D12" s="177">
        <f>IF('Indicator Date hidden'!D12="x","x",$D$3-'Indicator Date hidden'!D12)</f>
        <v>0</v>
      </c>
      <c r="E12" s="177">
        <f>IF('Indicator Date hidden'!E12="x","x",$E$3-'Indicator Date hidden'!E12)</f>
        <v>0</v>
      </c>
      <c r="F12" s="177">
        <f>IF('Indicator Date hidden'!F12="x","x",$F$3-'Indicator Date hidden'!F12)</f>
        <v>0</v>
      </c>
      <c r="G12" s="177">
        <f>IF('Indicator Date hidden'!G12="x","x",$G$3-'Indicator Date hidden'!G12)</f>
        <v>0</v>
      </c>
      <c r="H12" s="177">
        <f>IF('Indicator Date hidden'!H12="x","x",$H$3-'Indicator Date hidden'!H12)</f>
        <v>0</v>
      </c>
      <c r="I12" s="177">
        <f>IF('Indicator Date hidden'!I12="x","x",$I$3-'Indicator Date hidden'!I12)</f>
        <v>0</v>
      </c>
      <c r="J12" s="177">
        <f>IF('Indicator Date hidden'!J12="x","x",$J$3-'Indicator Date hidden'!J12)</f>
        <v>0</v>
      </c>
      <c r="K12" s="177">
        <f>IF('Indicator Date hidden'!K12="x","x",$K$3-'Indicator Date hidden'!K12)</f>
        <v>0</v>
      </c>
      <c r="L12" s="177">
        <f>IF('Indicator Date hidden'!L12="x","x",$L$3-'Indicator Date hidden'!L12)</f>
        <v>0</v>
      </c>
      <c r="M12" s="177">
        <f>IF('Indicator Date hidden'!M12="x","x",$M$3-'Indicator Date hidden'!M12)</f>
        <v>0</v>
      </c>
      <c r="N12" s="177">
        <f>IF('Indicator Date hidden'!N12="x","x",$N$3-'Indicator Date hidden'!N12)</f>
        <v>0</v>
      </c>
      <c r="O12" s="177">
        <f>IF('Indicator Date hidden'!O12="x","x",$O$3-'Indicator Date hidden'!O12)</f>
        <v>0</v>
      </c>
      <c r="P12" s="177" t="str">
        <f>IF('Indicator Date hidden'!P12="x","x",$P$3-'Indicator Date hidden'!P12)</f>
        <v>x</v>
      </c>
      <c r="Q12" s="177">
        <f>IF('Indicator Date hidden'!Q12="x","x",$Q$3-'Indicator Date hidden'!Q12)</f>
        <v>0</v>
      </c>
      <c r="R12" s="177">
        <f>IF('Indicator Date hidden'!R12="x","x",$R$3-'Indicator Date hidden'!R12)</f>
        <v>0</v>
      </c>
      <c r="S12" s="177">
        <f>IF('Indicator Date hidden'!S12="x","x",$S$3-'Indicator Date hidden'!S12)</f>
        <v>0</v>
      </c>
      <c r="T12" s="177">
        <f>IF('Indicator Date hidden'!T12="x","x",$T$3-'Indicator Date hidden'!T12)</f>
        <v>0</v>
      </c>
      <c r="U12" s="177">
        <f>IF('Indicator Date hidden'!U12="x","x",$U$3-'Indicator Date hidden'!U12)</f>
        <v>0</v>
      </c>
      <c r="V12" s="177">
        <f>IF('Indicator Date hidden'!V12="x","x",$V$3-'Indicator Date hidden'!V12)</f>
        <v>0</v>
      </c>
      <c r="W12" s="177">
        <f>IF('Indicator Date hidden'!W12="x","x",$W$3-'Indicator Date hidden'!W12)</f>
        <v>0</v>
      </c>
      <c r="X12" s="177">
        <f>IF('Indicator Date hidden'!X12="x","x",$X$3-'Indicator Date hidden'!X12)</f>
        <v>0</v>
      </c>
      <c r="Y12" s="177">
        <f>IF('Indicator Date hidden'!Y12="x","x",$Y$3-'Indicator Date hidden'!Y12)</f>
        <v>2</v>
      </c>
      <c r="Z12" s="177">
        <f>IF('Indicator Date hidden'!Z12="x","x",$Z$3-'Indicator Date hidden'!Z12)</f>
        <v>2</v>
      </c>
      <c r="AA12" s="177">
        <f>IF('Indicator Date hidden'!AA12="x","x",$AA$3-'Indicator Date hidden'!AA12)</f>
        <v>5</v>
      </c>
      <c r="AB12" s="177">
        <f>IF('Indicator Date hidden'!AB12="x","x",$AB$3-'Indicator Date hidden'!AB12)</f>
        <v>0</v>
      </c>
      <c r="AC12" s="177">
        <f>IF('Indicator Date hidden'!AC12="x","x",$AC$3-'Indicator Date hidden'!AC12)</f>
        <v>0</v>
      </c>
      <c r="AD12" s="177">
        <f>IF('Indicator Date hidden'!AD12="x","x",$AD$3-'Indicator Date hidden'!AD12)</f>
        <v>0</v>
      </c>
      <c r="AE12" s="177">
        <f>IF('Indicator Date hidden'!AE12="x","x",$AE$3-'Indicator Date hidden'!AE12)</f>
        <v>0</v>
      </c>
      <c r="AF12" s="177">
        <f>IF('Indicator Date hidden'!AF12="x","x",$AF$3-'Indicator Date hidden'!AF12)</f>
        <v>2</v>
      </c>
      <c r="AG12" s="251">
        <f>IF('Indicator Date hidden'!AG12="x","x",$AG$3-'Indicator Date hidden'!AG12)</f>
        <v>0</v>
      </c>
      <c r="AH12" s="177">
        <f>IF('Indicator Date hidden'!AH12="x","x",$AH$3-'Indicator Date hidden'!AH12)</f>
        <v>1</v>
      </c>
      <c r="AI12" s="177">
        <f>IF('Indicator Date hidden'!AI12="x","x",$AI$3-'Indicator Date hidden'!AI12)</f>
        <v>0</v>
      </c>
      <c r="AJ12" s="177">
        <f>IF('Indicator Date hidden'!AJ12="x","x",$AJ$3-'Indicator Date hidden'!AJ12)</f>
        <v>0</v>
      </c>
      <c r="AK12" s="177">
        <f>IF('Indicator Date hidden'!AK12="x","x",$AK$3-'Indicator Date hidden'!AK12)</f>
        <v>0</v>
      </c>
      <c r="AL12" s="177">
        <f>IF('Indicator Date hidden'!AL12="x","x",$AL$3-'Indicator Date hidden'!AL12)</f>
        <v>0</v>
      </c>
      <c r="AM12" s="177">
        <f>IF('Indicator Date hidden'!AM12="x","x",$AM$3-'Indicator Date hidden'!AM12)</f>
        <v>0</v>
      </c>
      <c r="AN12" s="177">
        <f>IF('Indicator Date hidden'!AN12="x","x",$AN$3-'Indicator Date hidden'!AN12)</f>
        <v>0</v>
      </c>
      <c r="AO12" s="177">
        <f>IF('Indicator Date hidden'!AO12="x","x",$AO$3-'Indicator Date hidden'!AO12)</f>
        <v>0</v>
      </c>
      <c r="AP12" s="177">
        <f>IF('Indicator Date hidden'!AP12="x","x",$AP$3-'Indicator Date hidden'!AP12)</f>
        <v>0</v>
      </c>
      <c r="AQ12" s="177">
        <f>IF('Indicator Date hidden'!AQ12="x","x",$AQ$3-'Indicator Date hidden'!AQ12)</f>
        <v>0</v>
      </c>
      <c r="AR12" s="177">
        <f>IF('Indicator Date hidden'!AR12="x","x",$AR$3-'Indicator Date hidden'!AR12)</f>
        <v>0</v>
      </c>
      <c r="AS12" s="177">
        <f>IF('Indicator Date hidden'!AS12="x","x",$AS$3-'Indicator Date hidden'!AS12)</f>
        <v>0</v>
      </c>
      <c r="AT12" s="177">
        <f>IF('Indicator Date hidden'!AT12="x","x",$AT$3-'Indicator Date hidden'!AT12)</f>
        <v>12</v>
      </c>
      <c r="AU12" s="177">
        <f>IF('Indicator Date hidden'!AU12="x","x",$AU$3-'Indicator Date hidden'!AU12)</f>
        <v>0</v>
      </c>
      <c r="AV12" s="177">
        <f>IF('Indicator Date hidden'!AV12="x","x",$AV$3-'Indicator Date hidden'!AV12)</f>
        <v>0</v>
      </c>
      <c r="AW12" s="177">
        <f>IF('Indicator Date hidden'!AW12="x","x",$AW$3-'Indicator Date hidden'!AW12)</f>
        <v>0</v>
      </c>
      <c r="AX12" s="177">
        <f>IF('Indicator Date hidden'!AX12="x","x",$AX$3-'Indicator Date hidden'!AX12)</f>
        <v>0</v>
      </c>
      <c r="AY12" s="177" t="str">
        <f>IF('Indicator Date hidden'!AY12="x","x",$AY$3-'Indicator Date hidden'!AY12)</f>
        <v>x</v>
      </c>
      <c r="AZ12" s="177">
        <f>IF('Indicator Date hidden'!AZ12="x","x",$AZ$3-'Indicator Date hidden'!AZ12)</f>
        <v>1</v>
      </c>
      <c r="BA12" s="177">
        <f>IF('Indicator Date hidden'!BA12="x","x",$BA$3-'Indicator Date hidden'!BA12)</f>
        <v>0</v>
      </c>
      <c r="BB12" s="177">
        <f>IF('Indicator Date hidden'!BB12="x","x",$BB$3-'Indicator Date hidden'!BB12)</f>
        <v>0</v>
      </c>
      <c r="BC12" s="177">
        <f>IF('Indicator Date hidden'!BC12="x","x",$BC$3-'Indicator Date hidden'!BC12)</f>
        <v>0</v>
      </c>
      <c r="BD12" s="177">
        <f>IF('Indicator Date hidden'!BD12="x","x",$BD$3-'Indicator Date hidden'!BD12)</f>
        <v>0</v>
      </c>
      <c r="BE12" s="177">
        <f>IF('Indicator Date hidden'!BE12="x","x",$BE$3-'Indicator Date hidden'!BE12)</f>
        <v>0</v>
      </c>
      <c r="BF12" s="177">
        <f>IF('Indicator Date hidden'!BF12="x","x",$BF$3-'Indicator Date hidden'!BF12)</f>
        <v>0</v>
      </c>
      <c r="BG12" s="177">
        <f>IF('Indicator Date hidden'!BG12="x","x",$BG$3-'Indicator Date hidden'!BG12)</f>
        <v>0</v>
      </c>
      <c r="BH12" s="177">
        <f>IF('Indicator Date hidden'!BH12="x","x",$BH$3-'Indicator Date hidden'!BH12)</f>
        <v>0</v>
      </c>
      <c r="BI12" s="177">
        <f>IF('Indicator Date hidden'!BI12="x","x",$BI$3-'Indicator Date hidden'!BI12)</f>
        <v>4</v>
      </c>
      <c r="BJ12" s="177">
        <f>IF('Indicator Date hidden'!BJ12="x","x",$BJ$3-'Indicator Date hidden'!BJ12)</f>
        <v>0</v>
      </c>
      <c r="BK12" s="177">
        <f>IF('Indicator Date hidden'!BK12="x","x",$BK$3-'Indicator Date hidden'!BK12)</f>
        <v>0</v>
      </c>
      <c r="BL12" s="177">
        <f>IF('Indicator Date hidden'!BL12="x","x",$BL$3-'Indicator Date hidden'!BL12)</f>
        <v>0</v>
      </c>
      <c r="BM12" s="177">
        <f>IF('Indicator Date hidden'!BM12="x","x",$BM$3-'Indicator Date hidden'!BM12)</f>
        <v>4</v>
      </c>
      <c r="BN12" s="177" t="str">
        <f>IF('Indicator Date hidden'!BN12="x","x",$BN$3-'Indicator Date hidden'!BN12)</f>
        <v>x</v>
      </c>
      <c r="BO12" s="177">
        <f>IF('Indicator Date hidden'!BO12="x","x",$BO$3-'Indicator Date hidden'!BO12)</f>
        <v>2</v>
      </c>
      <c r="BP12" s="177">
        <f>IF('Indicator Date hidden'!BP12="x","x",$BP$3-'Indicator Date hidden'!BP12)</f>
        <v>0</v>
      </c>
      <c r="BQ12" s="177">
        <f>IF('Indicator Date hidden'!BQ12="x","x",$BQ$3-'Indicator Date hidden'!BQ12)</f>
        <v>0</v>
      </c>
      <c r="BR12" s="177">
        <f>IF('Indicator Date hidden'!BR12="x","x",$BR$3-'Indicator Date hidden'!BR12)</f>
        <v>0</v>
      </c>
      <c r="BS12" s="177">
        <f>IF('Indicator Date hidden'!BS12="x","x",$BS$3-'Indicator Date hidden'!BS12)</f>
        <v>0</v>
      </c>
      <c r="BT12" s="177">
        <f>IF('Indicator Date hidden'!BT12="x","x",$BT$3-'Indicator Date hidden'!BT12)</f>
        <v>0</v>
      </c>
      <c r="BU12" s="177">
        <f>IF('Indicator Date hidden'!BU12="x","x",$BU$3-'Indicator Date hidden'!BU12)</f>
        <v>0</v>
      </c>
      <c r="BV12" s="177">
        <f>IF('Indicator Date hidden'!BV12="x","x",$BV$3-'Indicator Date hidden'!BV12)</f>
        <v>0</v>
      </c>
      <c r="BW12" s="177">
        <f>IF('Indicator Date hidden'!BW12="x","x",$BW$3-'Indicator Date hidden'!BW12)</f>
        <v>0</v>
      </c>
      <c r="BX12" s="177">
        <f>IF('Indicator Date hidden'!BX12="x","x",$BX$3-'Indicator Date hidden'!BX12)</f>
        <v>0</v>
      </c>
      <c r="BY12" s="177">
        <f>IF('Indicator Date hidden'!BY12="x","x",$BY$3-'Indicator Date hidden'!BY12)</f>
        <v>0</v>
      </c>
      <c r="BZ12" s="177">
        <f>IF('Indicator Date hidden'!BZ12="x","x",$BZ$3-'Indicator Date hidden'!BZ12)</f>
        <v>0</v>
      </c>
      <c r="CA12" s="177">
        <f>IF('Indicator Date hidden'!CA12="x","x",$CA$3-'Indicator Date hidden'!CA12)</f>
        <v>5</v>
      </c>
      <c r="CB12" s="177">
        <f>IF('Indicator Date hidden'!CB12="x","x",$CB$3-'Indicator Date hidden'!CB12)</f>
        <v>0</v>
      </c>
      <c r="CC12" s="177">
        <f>IF('Indicator Date hidden'!CC12="x","x",$CC$3-'Indicator Date hidden'!CC12)</f>
        <v>0</v>
      </c>
      <c r="CD12" s="177">
        <f>IF('Indicator Date hidden'!CD12="x","x",$CD$3-'Indicator Date hidden'!CD12)</f>
        <v>0</v>
      </c>
      <c r="CE12" s="177">
        <f>IF('Indicator Date hidden'!CE12="x","x",$CE$3-'Indicator Date hidden'!CE12)</f>
        <v>0</v>
      </c>
      <c r="CF12" s="177">
        <f>IF('Indicator Date hidden'!CF12="x","x",$CF$3-'Indicator Date hidden'!CF12)</f>
        <v>0</v>
      </c>
      <c r="CG12" s="177">
        <f>IF('Indicator Date hidden'!CG12="x","x",$CG$3-'Indicator Date hidden'!CG12)</f>
        <v>0</v>
      </c>
      <c r="CH12" s="178">
        <f t="shared" si="1"/>
        <v>40</v>
      </c>
      <c r="CI12" s="179">
        <f t="shared" si="2"/>
        <v>0.48780487804878048</v>
      </c>
      <c r="CJ12" s="178">
        <f t="shared" si="0"/>
        <v>11</v>
      </c>
      <c r="CK12" s="179">
        <f t="shared" si="4"/>
        <v>1.6829255548982536</v>
      </c>
      <c r="CL12" s="180">
        <f t="shared" si="3"/>
        <v>0</v>
      </c>
    </row>
    <row r="13" spans="1:90" x14ac:dyDescent="0.25">
      <c r="A13" s="3" t="str">
        <f>VLOOKUP(C13,Regions!B$3:H$35,7,FALSE)</f>
        <v>Caribbean</v>
      </c>
      <c r="B13" s="116" t="s">
        <v>52</v>
      </c>
      <c r="C13" s="100" t="s">
        <v>51</v>
      </c>
      <c r="D13" s="177">
        <f>IF('Indicator Date hidden'!D13="x","x",$D$3-'Indicator Date hidden'!D13)</f>
        <v>0</v>
      </c>
      <c r="E13" s="177">
        <f>IF('Indicator Date hidden'!E13="x","x",$E$3-'Indicator Date hidden'!E13)</f>
        <v>0</v>
      </c>
      <c r="F13" s="177" t="str">
        <f>IF('Indicator Date hidden'!F13="x","x",$F$3-'Indicator Date hidden'!F13)</f>
        <v>x</v>
      </c>
      <c r="G13" s="177">
        <f>IF('Indicator Date hidden'!G13="x","x",$G$3-'Indicator Date hidden'!G13)</f>
        <v>0</v>
      </c>
      <c r="H13" s="177">
        <f>IF('Indicator Date hidden'!H13="x","x",$H$3-'Indicator Date hidden'!H13)</f>
        <v>0</v>
      </c>
      <c r="I13" s="177">
        <f>IF('Indicator Date hidden'!I13="x","x",$I$3-'Indicator Date hidden'!I13)</f>
        <v>0</v>
      </c>
      <c r="J13" s="177">
        <f>IF('Indicator Date hidden'!J13="x","x",$J$3-'Indicator Date hidden'!J13)</f>
        <v>0</v>
      </c>
      <c r="K13" s="177">
        <f>IF('Indicator Date hidden'!K13="x","x",$K$3-'Indicator Date hidden'!K13)</f>
        <v>0</v>
      </c>
      <c r="L13" s="177">
        <f>IF('Indicator Date hidden'!L13="x","x",$L$3-'Indicator Date hidden'!L13)</f>
        <v>0</v>
      </c>
      <c r="M13" s="177">
        <f>IF('Indicator Date hidden'!M13="x","x",$M$3-'Indicator Date hidden'!M13)</f>
        <v>0</v>
      </c>
      <c r="N13" s="177" t="str">
        <f>IF('Indicator Date hidden'!N13="x","x",$N$3-'Indicator Date hidden'!N13)</f>
        <v>x</v>
      </c>
      <c r="O13" s="177" t="str">
        <f>IF('Indicator Date hidden'!O13="x","x",$O$3-'Indicator Date hidden'!O13)</f>
        <v>x</v>
      </c>
      <c r="P13" s="177">
        <f>IF('Indicator Date hidden'!P13="x","x",$P$3-'Indicator Date hidden'!P13)</f>
        <v>3</v>
      </c>
      <c r="Q13" s="177">
        <f>IF('Indicator Date hidden'!Q13="x","x",$Q$3-'Indicator Date hidden'!Q13)</f>
        <v>0</v>
      </c>
      <c r="R13" s="177">
        <f>IF('Indicator Date hidden'!R13="x","x",$R$3-'Indicator Date hidden'!R13)</f>
        <v>0</v>
      </c>
      <c r="S13" s="177">
        <f>IF('Indicator Date hidden'!S13="x","x",$S$3-'Indicator Date hidden'!S13)</f>
        <v>0</v>
      </c>
      <c r="T13" s="177">
        <f>IF('Indicator Date hidden'!T13="x","x",$T$3-'Indicator Date hidden'!T13)</f>
        <v>0</v>
      </c>
      <c r="U13" s="177">
        <f>IF('Indicator Date hidden'!U13="x","x",$U$3-'Indicator Date hidden'!U13)</f>
        <v>3</v>
      </c>
      <c r="V13" s="177">
        <f>IF('Indicator Date hidden'!V13="x","x",$V$3-'Indicator Date hidden'!V13)</f>
        <v>3</v>
      </c>
      <c r="W13" s="177">
        <f>IF('Indicator Date hidden'!W13="x","x",$W$3-'Indicator Date hidden'!W13)</f>
        <v>0</v>
      </c>
      <c r="X13" s="177">
        <f>IF('Indicator Date hidden'!X13="x","x",$X$3-'Indicator Date hidden'!X13)</f>
        <v>0</v>
      </c>
      <c r="Y13" s="177" t="str">
        <f>IF('Indicator Date hidden'!Y13="x","x",$Y$3-'Indicator Date hidden'!Y13)</f>
        <v>x</v>
      </c>
      <c r="Z13" s="177" t="str">
        <f>IF('Indicator Date hidden'!Z13="x","x",$Z$3-'Indicator Date hidden'!Z13)</f>
        <v>x</v>
      </c>
      <c r="AA13" s="177">
        <f>IF('Indicator Date hidden'!AA13="x","x",$AA$3-'Indicator Date hidden'!AA13)</f>
        <v>9</v>
      </c>
      <c r="AB13" s="177" t="str">
        <f>IF('Indicator Date hidden'!AB13="x","x",$AB$3-'Indicator Date hidden'!AB13)</f>
        <v>x</v>
      </c>
      <c r="AC13" s="177">
        <f>IF('Indicator Date hidden'!AC13="x","x",$AC$3-'Indicator Date hidden'!AC13)</f>
        <v>0</v>
      </c>
      <c r="AD13" s="177" t="str">
        <f>IF('Indicator Date hidden'!AD13="x","x",$AD$3-'Indicator Date hidden'!AD13)</f>
        <v>x</v>
      </c>
      <c r="AE13" s="177">
        <f>IF('Indicator Date hidden'!AE13="x","x",$AE$3-'Indicator Date hidden'!AE13)</f>
        <v>1</v>
      </c>
      <c r="AF13" s="177" t="str">
        <f>IF('Indicator Date hidden'!AF13="x","x",$AF$3-'Indicator Date hidden'!AF13)</f>
        <v>x</v>
      </c>
      <c r="AG13" s="251" t="str">
        <f>IF('Indicator Date hidden'!AG13="x","x",$AG$3-'Indicator Date hidden'!AG13)</f>
        <v>x</v>
      </c>
      <c r="AH13" s="177">
        <f>IF('Indicator Date hidden'!AH13="x","x",$AH$3-'Indicator Date hidden'!AH13)</f>
        <v>1</v>
      </c>
      <c r="AI13" s="177" t="str">
        <f>IF('Indicator Date hidden'!AI13="x","x",$AI$3-'Indicator Date hidden'!AI13)</f>
        <v>x</v>
      </c>
      <c r="AJ13" s="177">
        <f>IF('Indicator Date hidden'!AJ13="x","x",$AJ$3-'Indicator Date hidden'!AJ13)</f>
        <v>0</v>
      </c>
      <c r="AK13" s="177">
        <f>IF('Indicator Date hidden'!AK13="x","x",$AK$3-'Indicator Date hidden'!AK13)</f>
        <v>0</v>
      </c>
      <c r="AL13" s="177">
        <f>IF('Indicator Date hidden'!AL13="x","x",$AL$3-'Indicator Date hidden'!AL13)</f>
        <v>0</v>
      </c>
      <c r="AM13" s="177" t="str">
        <f>IF('Indicator Date hidden'!AM13="x","x",$AM$3-'Indicator Date hidden'!AM13)</f>
        <v>x</v>
      </c>
      <c r="AN13" s="177">
        <f>IF('Indicator Date hidden'!AN13="x","x",$AN$3-'Indicator Date hidden'!AN13)</f>
        <v>0</v>
      </c>
      <c r="AO13" s="177">
        <f>IF('Indicator Date hidden'!AO13="x","x",$AO$3-'Indicator Date hidden'!AO13)</f>
        <v>0</v>
      </c>
      <c r="AP13" s="177">
        <f>IF('Indicator Date hidden'!AP13="x","x",$AP$3-'Indicator Date hidden'!AP13)</f>
        <v>0</v>
      </c>
      <c r="AQ13" s="177">
        <f>IF('Indicator Date hidden'!AQ13="x","x",$AQ$3-'Indicator Date hidden'!AQ13)</f>
        <v>0</v>
      </c>
      <c r="AR13" s="177" t="str">
        <f>IF('Indicator Date hidden'!AR13="x","x",$AR$3-'Indicator Date hidden'!AR13)</f>
        <v>x</v>
      </c>
      <c r="AS13" s="177" t="str">
        <f>IF('Indicator Date hidden'!AS13="x","x",$AS$3-'Indicator Date hidden'!AS13)</f>
        <v>x</v>
      </c>
      <c r="AT13" s="177">
        <f>IF('Indicator Date hidden'!AT13="x","x",$AT$3-'Indicator Date hidden'!AT13)</f>
        <v>7</v>
      </c>
      <c r="AU13" s="177" t="str">
        <f>IF('Indicator Date hidden'!AU13="x","x",$AU$3-'Indicator Date hidden'!AU13)</f>
        <v>x</v>
      </c>
      <c r="AV13" s="177">
        <f>IF('Indicator Date hidden'!AV13="x","x",$AV$3-'Indicator Date hidden'!AV13)</f>
        <v>0</v>
      </c>
      <c r="AW13" s="177">
        <f>IF('Indicator Date hidden'!AW13="x","x",$AW$3-'Indicator Date hidden'!AW13)</f>
        <v>0</v>
      </c>
      <c r="AX13" s="177">
        <f>IF('Indicator Date hidden'!AX13="x","x",$AX$3-'Indicator Date hidden'!AX13)</f>
        <v>0</v>
      </c>
      <c r="AY13" s="177" t="str">
        <f>IF('Indicator Date hidden'!AY13="x","x",$AY$3-'Indicator Date hidden'!AY13)</f>
        <v>x</v>
      </c>
      <c r="AZ13" s="177">
        <f>IF('Indicator Date hidden'!AZ13="x","x",$AZ$3-'Indicator Date hidden'!AZ13)</f>
        <v>1</v>
      </c>
      <c r="BA13" s="177">
        <f>IF('Indicator Date hidden'!BA13="x","x",$BA$3-'Indicator Date hidden'!BA13)</f>
        <v>0</v>
      </c>
      <c r="BB13" s="177" t="str">
        <f>IF('Indicator Date hidden'!BB13="x","x",$BB$3-'Indicator Date hidden'!BB13)</f>
        <v>x</v>
      </c>
      <c r="BC13" s="177" t="str">
        <f>IF('Indicator Date hidden'!BC13="x","x",$BC$3-'Indicator Date hidden'!BC13)</f>
        <v>x</v>
      </c>
      <c r="BD13" s="177">
        <f>IF('Indicator Date hidden'!BD13="x","x",$BD$3-'Indicator Date hidden'!BD13)</f>
        <v>0</v>
      </c>
      <c r="BE13" s="177">
        <f>IF('Indicator Date hidden'!BE13="x","x",$BE$3-'Indicator Date hidden'!BE13)</f>
        <v>0</v>
      </c>
      <c r="BF13" s="177" t="str">
        <f>IF('Indicator Date hidden'!BF13="x","x",$BF$3-'Indicator Date hidden'!BF13)</f>
        <v>x</v>
      </c>
      <c r="BG13" s="177">
        <f>IF('Indicator Date hidden'!BG13="x","x",$BG$3-'Indicator Date hidden'!BG13)</f>
        <v>0</v>
      </c>
      <c r="BH13" s="177" t="str">
        <f>IF('Indicator Date hidden'!BH13="x","x",$BH$3-'Indicator Date hidden'!BH13)</f>
        <v>x</v>
      </c>
      <c r="BI13" s="177">
        <f>IF('Indicator Date hidden'!BI13="x","x",$BI$3-'Indicator Date hidden'!BI13)</f>
        <v>0</v>
      </c>
      <c r="BJ13" s="177" t="str">
        <f>IF('Indicator Date hidden'!BJ13="x","x",$BJ$3-'Indicator Date hidden'!BJ13)</f>
        <v>x</v>
      </c>
      <c r="BK13" s="177">
        <f>IF('Indicator Date hidden'!BK13="x","x",$BK$3-'Indicator Date hidden'!BK13)</f>
        <v>0</v>
      </c>
      <c r="BL13" s="177" t="str">
        <f>IF('Indicator Date hidden'!BL13="x","x",$BL$3-'Indicator Date hidden'!BL13)</f>
        <v>x</v>
      </c>
      <c r="BM13" s="177" t="str">
        <f>IF('Indicator Date hidden'!BM13="x","x",$BM$3-'Indicator Date hidden'!BM13)</f>
        <v>x</v>
      </c>
      <c r="BN13" s="177" t="str">
        <f>IF('Indicator Date hidden'!BN13="x","x",$BN$3-'Indicator Date hidden'!BN13)</f>
        <v>x</v>
      </c>
      <c r="BO13" s="177">
        <f>IF('Indicator Date hidden'!BO13="x","x",$BO$3-'Indicator Date hidden'!BO13)</f>
        <v>0</v>
      </c>
      <c r="BP13" s="177" t="str">
        <f>IF('Indicator Date hidden'!BP13="x","x",$BP$3-'Indicator Date hidden'!BP13)</f>
        <v>x</v>
      </c>
      <c r="BQ13" s="177">
        <f>IF('Indicator Date hidden'!BQ13="x","x",$BQ$3-'Indicator Date hidden'!BQ13)</f>
        <v>0</v>
      </c>
      <c r="BR13" s="177">
        <f>IF('Indicator Date hidden'!BR13="x","x",$BR$3-'Indicator Date hidden'!BR13)</f>
        <v>0</v>
      </c>
      <c r="BS13" s="177">
        <f>IF('Indicator Date hidden'!BS13="x","x",$BS$3-'Indicator Date hidden'!BS13)</f>
        <v>0</v>
      </c>
      <c r="BT13" s="177">
        <f>IF('Indicator Date hidden'!BT13="x","x",$BT$3-'Indicator Date hidden'!BT13)</f>
        <v>0</v>
      </c>
      <c r="BU13" s="177">
        <f>IF('Indicator Date hidden'!BU13="x","x",$BU$3-'Indicator Date hidden'!BU13)</f>
        <v>8</v>
      </c>
      <c r="BV13" s="177">
        <f>IF('Indicator Date hidden'!BV13="x","x",$BV$3-'Indicator Date hidden'!BV13)</f>
        <v>0</v>
      </c>
      <c r="BW13" s="177">
        <f>IF('Indicator Date hidden'!BW13="x","x",$BW$3-'Indicator Date hidden'!BW13)</f>
        <v>0</v>
      </c>
      <c r="BX13" s="177" t="str">
        <f>IF('Indicator Date hidden'!BX13="x","x",$BX$3-'Indicator Date hidden'!BX13)</f>
        <v>x</v>
      </c>
      <c r="BY13" s="177">
        <f>IF('Indicator Date hidden'!BY13="x","x",$BY$3-'Indicator Date hidden'!BY13)</f>
        <v>2</v>
      </c>
      <c r="BZ13" s="177">
        <f>IF('Indicator Date hidden'!BZ13="x","x",$BZ$3-'Indicator Date hidden'!BZ13)</f>
        <v>1</v>
      </c>
      <c r="CA13" s="177" t="str">
        <f>IF('Indicator Date hidden'!CA13="x","x",$CA$3-'Indicator Date hidden'!CA13)</f>
        <v>x</v>
      </c>
      <c r="CB13" s="177">
        <f>IF('Indicator Date hidden'!CB13="x","x",$CB$3-'Indicator Date hidden'!CB13)</f>
        <v>0</v>
      </c>
      <c r="CC13" s="177">
        <f>IF('Indicator Date hidden'!CC13="x","x",$CC$3-'Indicator Date hidden'!CC13)</f>
        <v>1</v>
      </c>
      <c r="CD13" s="177">
        <f>IF('Indicator Date hidden'!CD13="x","x",$CD$3-'Indicator Date hidden'!CD13)</f>
        <v>0</v>
      </c>
      <c r="CE13" s="177">
        <f>IF('Indicator Date hidden'!CE13="x","x",$CE$3-'Indicator Date hidden'!CE13)</f>
        <v>0</v>
      </c>
      <c r="CF13" s="177">
        <f>IF('Indicator Date hidden'!CF13="x","x",$CF$3-'Indicator Date hidden'!CF13)</f>
        <v>0</v>
      </c>
      <c r="CG13" s="177">
        <f>IF('Indicator Date hidden'!CG13="x","x",$CG$3-'Indicator Date hidden'!CG13)</f>
        <v>0</v>
      </c>
      <c r="CH13" s="178">
        <f t="shared" si="1"/>
        <v>40</v>
      </c>
      <c r="CI13" s="179">
        <f t="shared" si="2"/>
        <v>0.48780487804878048</v>
      </c>
      <c r="CJ13" s="178">
        <f t="shared" si="0"/>
        <v>12</v>
      </c>
      <c r="CK13" s="179">
        <f t="shared" si="4"/>
        <v>1.8965597210502505</v>
      </c>
      <c r="CL13" s="180">
        <f t="shared" si="3"/>
        <v>0</v>
      </c>
    </row>
    <row r="14" spans="1:90" x14ac:dyDescent="0.25">
      <c r="A14" s="3" t="str">
        <f>VLOOKUP(C14,Regions!B$3:H$35,7,FALSE)</f>
        <v>Caribbean</v>
      </c>
      <c r="B14" s="116" t="s">
        <v>54</v>
      </c>
      <c r="C14" s="100" t="s">
        <v>53</v>
      </c>
      <c r="D14" s="177">
        <f>IF('Indicator Date hidden'!D14="x","x",$D$3-'Indicator Date hidden'!D14)</f>
        <v>0</v>
      </c>
      <c r="E14" s="177">
        <f>IF('Indicator Date hidden'!E14="x","x",$E$3-'Indicator Date hidden'!E14)</f>
        <v>0</v>
      </c>
      <c r="F14" s="177" t="str">
        <f>IF('Indicator Date hidden'!F14="x","x",$F$3-'Indicator Date hidden'!F14)</f>
        <v>x</v>
      </c>
      <c r="G14" s="177">
        <f>IF('Indicator Date hidden'!G14="x","x",$G$3-'Indicator Date hidden'!G14)</f>
        <v>0</v>
      </c>
      <c r="H14" s="177">
        <f>IF('Indicator Date hidden'!H14="x","x",$H$3-'Indicator Date hidden'!H14)</f>
        <v>0</v>
      </c>
      <c r="I14" s="177">
        <f>IF('Indicator Date hidden'!I14="x","x",$I$3-'Indicator Date hidden'!I14)</f>
        <v>0</v>
      </c>
      <c r="J14" s="177">
        <f>IF('Indicator Date hidden'!J14="x","x",$J$3-'Indicator Date hidden'!J14)</f>
        <v>0</v>
      </c>
      <c r="K14" s="177">
        <f>IF('Indicator Date hidden'!K14="x","x",$K$3-'Indicator Date hidden'!K14)</f>
        <v>0</v>
      </c>
      <c r="L14" s="177">
        <f>IF('Indicator Date hidden'!L14="x","x",$L$3-'Indicator Date hidden'!L14)</f>
        <v>0</v>
      </c>
      <c r="M14" s="177">
        <f>IF('Indicator Date hidden'!M14="x","x",$M$3-'Indicator Date hidden'!M14)</f>
        <v>0</v>
      </c>
      <c r="N14" s="177">
        <f>IF('Indicator Date hidden'!N14="x","x",$N$3-'Indicator Date hidden'!N14)</f>
        <v>0</v>
      </c>
      <c r="O14" s="177">
        <f>IF('Indicator Date hidden'!O14="x","x",$O$3-'Indicator Date hidden'!O14)</f>
        <v>0</v>
      </c>
      <c r="P14" s="177" t="str">
        <f>IF('Indicator Date hidden'!P14="x","x",$P$3-'Indicator Date hidden'!P14)</f>
        <v>x</v>
      </c>
      <c r="Q14" s="177">
        <f>IF('Indicator Date hidden'!Q14="x","x",$Q$3-'Indicator Date hidden'!Q14)</f>
        <v>0</v>
      </c>
      <c r="R14" s="177">
        <f>IF('Indicator Date hidden'!R14="x","x",$R$3-'Indicator Date hidden'!R14)</f>
        <v>0</v>
      </c>
      <c r="S14" s="177">
        <f>IF('Indicator Date hidden'!S14="x","x",$S$3-'Indicator Date hidden'!S14)</f>
        <v>0</v>
      </c>
      <c r="T14" s="177">
        <f>IF('Indicator Date hidden'!T14="x","x",$T$3-'Indicator Date hidden'!T14)</f>
        <v>0</v>
      </c>
      <c r="U14" s="177">
        <f>IF('Indicator Date hidden'!U14="x","x",$U$3-'Indicator Date hidden'!U14)</f>
        <v>3</v>
      </c>
      <c r="V14" s="177">
        <f>IF('Indicator Date hidden'!V14="x","x",$V$3-'Indicator Date hidden'!V14)</f>
        <v>3</v>
      </c>
      <c r="W14" s="177">
        <f>IF('Indicator Date hidden'!W14="x","x",$W$3-'Indicator Date hidden'!W14)</f>
        <v>0</v>
      </c>
      <c r="X14" s="177">
        <f>IF('Indicator Date hidden'!X14="x","x",$X$3-'Indicator Date hidden'!X14)</f>
        <v>0</v>
      </c>
      <c r="Y14" s="177">
        <f>IF('Indicator Date hidden'!Y14="x","x",$Y$3-'Indicator Date hidden'!Y14)</f>
        <v>4</v>
      </c>
      <c r="Z14" s="177">
        <f>IF('Indicator Date hidden'!Z14="x","x",$Z$3-'Indicator Date hidden'!Z14)</f>
        <v>4</v>
      </c>
      <c r="AA14" s="177" t="str">
        <f>IF('Indicator Date hidden'!AA14="x","x",$AA$3-'Indicator Date hidden'!AA14)</f>
        <v>x</v>
      </c>
      <c r="AB14" s="177">
        <f>IF('Indicator Date hidden'!AB14="x","x",$AB$3-'Indicator Date hidden'!AB14)</f>
        <v>0</v>
      </c>
      <c r="AC14" s="177">
        <f>IF('Indicator Date hidden'!AC14="x","x",$AC$3-'Indicator Date hidden'!AC14)</f>
        <v>0</v>
      </c>
      <c r="AD14" s="177">
        <f>IF('Indicator Date hidden'!AD14="x","x",$AD$3-'Indicator Date hidden'!AD14)</f>
        <v>0</v>
      </c>
      <c r="AE14" s="177">
        <f>IF('Indicator Date hidden'!AE14="x","x",$AE$3-'Indicator Date hidden'!AE14)</f>
        <v>1</v>
      </c>
      <c r="AF14" s="177">
        <f>IF('Indicator Date hidden'!AF14="x","x",$AF$3-'Indicator Date hidden'!AF14)</f>
        <v>4</v>
      </c>
      <c r="AG14" s="251">
        <f>IF('Indicator Date hidden'!AG14="x","x",$AG$3-'Indicator Date hidden'!AG14)</f>
        <v>0</v>
      </c>
      <c r="AH14" s="177">
        <f>IF('Indicator Date hidden'!AH14="x","x",$AH$3-'Indicator Date hidden'!AH14)</f>
        <v>1</v>
      </c>
      <c r="AI14" s="177">
        <f>IF('Indicator Date hidden'!AI14="x","x",$AI$3-'Indicator Date hidden'!AI14)</f>
        <v>4</v>
      </c>
      <c r="AJ14" s="177">
        <f>IF('Indicator Date hidden'!AJ14="x","x",$AJ$3-'Indicator Date hidden'!AJ14)</f>
        <v>0</v>
      </c>
      <c r="AK14" s="177">
        <f>IF('Indicator Date hidden'!AK14="x","x",$AK$3-'Indicator Date hidden'!AK14)</f>
        <v>0</v>
      </c>
      <c r="AL14" s="177">
        <f>IF('Indicator Date hidden'!AL14="x","x",$AL$3-'Indicator Date hidden'!AL14)</f>
        <v>0</v>
      </c>
      <c r="AM14" s="177" t="str">
        <f>IF('Indicator Date hidden'!AM14="x","x",$AM$3-'Indicator Date hidden'!AM14)</f>
        <v>x</v>
      </c>
      <c r="AN14" s="177">
        <f>IF('Indicator Date hidden'!AN14="x","x",$AN$3-'Indicator Date hidden'!AN14)</f>
        <v>0</v>
      </c>
      <c r="AO14" s="177">
        <f>IF('Indicator Date hidden'!AO14="x","x",$AO$3-'Indicator Date hidden'!AO14)</f>
        <v>0</v>
      </c>
      <c r="AP14" s="177">
        <f>IF('Indicator Date hidden'!AP14="x","x",$AP$3-'Indicator Date hidden'!AP14)</f>
        <v>0</v>
      </c>
      <c r="AQ14" s="177">
        <f>IF('Indicator Date hidden'!AQ14="x","x",$AQ$3-'Indicator Date hidden'!AQ14)</f>
        <v>0</v>
      </c>
      <c r="AR14" s="177">
        <f>IF('Indicator Date hidden'!AR14="x","x",$AR$3-'Indicator Date hidden'!AR14)</f>
        <v>0</v>
      </c>
      <c r="AS14" s="177">
        <f>IF('Indicator Date hidden'!AS14="x","x",$AS$3-'Indicator Date hidden'!AS14)</f>
        <v>0</v>
      </c>
      <c r="AT14" s="177">
        <f>IF('Indicator Date hidden'!AT14="x","x",$AT$3-'Indicator Date hidden'!AT14)</f>
        <v>11</v>
      </c>
      <c r="AU14" s="177">
        <f>IF('Indicator Date hidden'!AU14="x","x",$AU$3-'Indicator Date hidden'!AU14)</f>
        <v>0</v>
      </c>
      <c r="AV14" s="177">
        <f>IF('Indicator Date hidden'!AV14="x","x",$AV$3-'Indicator Date hidden'!AV14)</f>
        <v>0</v>
      </c>
      <c r="AW14" s="177">
        <f>IF('Indicator Date hidden'!AW14="x","x",$AW$3-'Indicator Date hidden'!AW14)</f>
        <v>0</v>
      </c>
      <c r="AX14" s="177">
        <f>IF('Indicator Date hidden'!AX14="x","x",$AX$3-'Indicator Date hidden'!AX14)</f>
        <v>0</v>
      </c>
      <c r="AY14" s="177" t="str">
        <f>IF('Indicator Date hidden'!AY14="x","x",$AY$3-'Indicator Date hidden'!AY14)</f>
        <v>x</v>
      </c>
      <c r="AZ14" s="177">
        <f>IF('Indicator Date hidden'!AZ14="x","x",$AZ$3-'Indicator Date hidden'!AZ14)</f>
        <v>1</v>
      </c>
      <c r="BA14" s="177">
        <f>IF('Indicator Date hidden'!BA14="x","x",$BA$3-'Indicator Date hidden'!BA14)</f>
        <v>0</v>
      </c>
      <c r="BB14" s="177">
        <f>IF('Indicator Date hidden'!BB14="x","x",$BB$3-'Indicator Date hidden'!BB14)</f>
        <v>0</v>
      </c>
      <c r="BC14" s="177">
        <f>IF('Indicator Date hidden'!BC14="x","x",$BC$3-'Indicator Date hidden'!BC14)</f>
        <v>0</v>
      </c>
      <c r="BD14" s="177">
        <f>IF('Indicator Date hidden'!BD14="x","x",$BD$3-'Indicator Date hidden'!BD14)</f>
        <v>0</v>
      </c>
      <c r="BE14" s="177">
        <f>IF('Indicator Date hidden'!BE14="x","x",$BE$3-'Indicator Date hidden'!BE14)</f>
        <v>0</v>
      </c>
      <c r="BF14" s="177">
        <f>IF('Indicator Date hidden'!BF14="x","x",$BF$3-'Indicator Date hidden'!BF14)</f>
        <v>0</v>
      </c>
      <c r="BG14" s="177">
        <f>IF('Indicator Date hidden'!BG14="x","x",$BG$3-'Indicator Date hidden'!BG14)</f>
        <v>0</v>
      </c>
      <c r="BH14" s="177">
        <f>IF('Indicator Date hidden'!BH14="x","x",$BH$3-'Indicator Date hidden'!BH14)</f>
        <v>0</v>
      </c>
      <c r="BI14" s="177">
        <f>IF('Indicator Date hidden'!BI14="x","x",$BI$3-'Indicator Date hidden'!BI14)</f>
        <v>6</v>
      </c>
      <c r="BJ14" s="177" t="str">
        <f>IF('Indicator Date hidden'!BJ14="x","x",$BJ$3-'Indicator Date hidden'!BJ14)</f>
        <v>x</v>
      </c>
      <c r="BK14" s="177">
        <f>IF('Indicator Date hidden'!BK14="x","x",$BK$3-'Indicator Date hidden'!BK14)</f>
        <v>0</v>
      </c>
      <c r="BL14" s="177">
        <f>IF('Indicator Date hidden'!BL14="x","x",$BL$3-'Indicator Date hidden'!BL14)</f>
        <v>0</v>
      </c>
      <c r="BM14" s="177" t="str">
        <f>IF('Indicator Date hidden'!BM14="x","x",$BM$3-'Indicator Date hidden'!BM14)</f>
        <v>x</v>
      </c>
      <c r="BN14" s="177" t="str">
        <f>IF('Indicator Date hidden'!BN14="x","x",$BN$3-'Indicator Date hidden'!BN14)</f>
        <v>x</v>
      </c>
      <c r="BO14" s="177">
        <f>IF('Indicator Date hidden'!BO14="x","x",$BO$3-'Indicator Date hidden'!BO14)</f>
        <v>0</v>
      </c>
      <c r="BP14" s="177" t="str">
        <f>IF('Indicator Date hidden'!BP14="x","x",$BP$3-'Indicator Date hidden'!BP14)</f>
        <v>x</v>
      </c>
      <c r="BQ14" s="177">
        <f>IF('Indicator Date hidden'!BQ14="x","x",$BQ$3-'Indicator Date hidden'!BQ14)</f>
        <v>0</v>
      </c>
      <c r="BR14" s="177">
        <f>IF('Indicator Date hidden'!BR14="x","x",$BR$3-'Indicator Date hidden'!BR14)</f>
        <v>0</v>
      </c>
      <c r="BS14" s="177">
        <f>IF('Indicator Date hidden'!BS14="x","x",$BS$3-'Indicator Date hidden'!BS14)</f>
        <v>0</v>
      </c>
      <c r="BT14" s="177">
        <f>IF('Indicator Date hidden'!BT14="x","x",$BT$3-'Indicator Date hidden'!BT14)</f>
        <v>0</v>
      </c>
      <c r="BU14" s="177">
        <f>IF('Indicator Date hidden'!BU14="x","x",$BU$3-'Indicator Date hidden'!BU14)</f>
        <v>0</v>
      </c>
      <c r="BV14" s="177">
        <f>IF('Indicator Date hidden'!BV14="x","x",$BV$3-'Indicator Date hidden'!BV14)</f>
        <v>0</v>
      </c>
      <c r="BW14" s="177">
        <f>IF('Indicator Date hidden'!BW14="x","x",$BW$3-'Indicator Date hidden'!BW14)</f>
        <v>0</v>
      </c>
      <c r="BX14" s="177">
        <f>IF('Indicator Date hidden'!BX14="x","x",$BX$3-'Indicator Date hidden'!BX14)</f>
        <v>0</v>
      </c>
      <c r="BY14" s="177">
        <f>IF('Indicator Date hidden'!BY14="x","x",$BY$3-'Indicator Date hidden'!BY14)</f>
        <v>0</v>
      </c>
      <c r="BZ14" s="177">
        <f>IF('Indicator Date hidden'!BZ14="x","x",$BZ$3-'Indicator Date hidden'!BZ14)</f>
        <v>0</v>
      </c>
      <c r="CA14" s="177">
        <f>IF('Indicator Date hidden'!CA14="x","x",$CA$3-'Indicator Date hidden'!CA14)</f>
        <v>3</v>
      </c>
      <c r="CB14" s="177">
        <f>IF('Indicator Date hidden'!CB14="x","x",$CB$3-'Indicator Date hidden'!CB14)</f>
        <v>0</v>
      </c>
      <c r="CC14" s="177">
        <f>IF('Indicator Date hidden'!CC14="x","x",$CC$3-'Indicator Date hidden'!CC14)</f>
        <v>0</v>
      </c>
      <c r="CD14" s="177">
        <f>IF('Indicator Date hidden'!CD14="x","x",$CD$3-'Indicator Date hidden'!CD14)</f>
        <v>0</v>
      </c>
      <c r="CE14" s="177">
        <f>IF('Indicator Date hidden'!CE14="x","x",$CE$3-'Indicator Date hidden'!CE14)</f>
        <v>0</v>
      </c>
      <c r="CF14" s="177">
        <f>IF('Indicator Date hidden'!CF14="x","x",$CF$3-'Indicator Date hidden'!CF14)</f>
        <v>0</v>
      </c>
      <c r="CG14" s="177">
        <f>IF('Indicator Date hidden'!CG14="x","x",$CG$3-'Indicator Date hidden'!CG14)</f>
        <v>0</v>
      </c>
      <c r="CH14" s="178">
        <f t="shared" si="1"/>
        <v>45</v>
      </c>
      <c r="CI14" s="179">
        <f t="shared" si="2"/>
        <v>0.54878048780487809</v>
      </c>
      <c r="CJ14" s="178">
        <f t="shared" si="0"/>
        <v>12</v>
      </c>
      <c r="CK14" s="179">
        <f t="shared" si="4"/>
        <v>1.7488167192227191</v>
      </c>
      <c r="CL14" s="180">
        <f t="shared" si="3"/>
        <v>0</v>
      </c>
    </row>
    <row r="15" spans="1:90" x14ac:dyDescent="0.25">
      <c r="A15" s="3" t="str">
        <f>VLOOKUP(C15,Regions!B$3:H$35,7,FALSE)</f>
        <v>Caribbean</v>
      </c>
      <c r="B15" s="116" t="s">
        <v>56</v>
      </c>
      <c r="C15" s="100" t="s">
        <v>55</v>
      </c>
      <c r="D15" s="177">
        <f>IF('Indicator Date hidden'!D15="x","x",$D$3-'Indicator Date hidden'!D15)</f>
        <v>0</v>
      </c>
      <c r="E15" s="177">
        <f>IF('Indicator Date hidden'!E15="x","x",$E$3-'Indicator Date hidden'!E15)</f>
        <v>0</v>
      </c>
      <c r="F15" s="177" t="str">
        <f>IF('Indicator Date hidden'!F15="x","x",$F$3-'Indicator Date hidden'!F15)</f>
        <v>x</v>
      </c>
      <c r="G15" s="177">
        <f>IF('Indicator Date hidden'!G15="x","x",$G$3-'Indicator Date hidden'!G15)</f>
        <v>0</v>
      </c>
      <c r="H15" s="177">
        <f>IF('Indicator Date hidden'!H15="x","x",$H$3-'Indicator Date hidden'!H15)</f>
        <v>0</v>
      </c>
      <c r="I15" s="177">
        <f>IF('Indicator Date hidden'!I15="x","x",$I$3-'Indicator Date hidden'!I15)</f>
        <v>0</v>
      </c>
      <c r="J15" s="177">
        <f>IF('Indicator Date hidden'!J15="x","x",$J$3-'Indicator Date hidden'!J15)</f>
        <v>0</v>
      </c>
      <c r="K15" s="177">
        <f>IF('Indicator Date hidden'!K15="x","x",$K$3-'Indicator Date hidden'!K15)</f>
        <v>0</v>
      </c>
      <c r="L15" s="177">
        <f>IF('Indicator Date hidden'!L15="x","x",$L$3-'Indicator Date hidden'!L15)</f>
        <v>0</v>
      </c>
      <c r="M15" s="177">
        <f>IF('Indicator Date hidden'!M15="x","x",$M$3-'Indicator Date hidden'!M15)</f>
        <v>0</v>
      </c>
      <c r="N15" s="177" t="str">
        <f>IF('Indicator Date hidden'!N15="x","x",$N$3-'Indicator Date hidden'!N15)</f>
        <v>x</v>
      </c>
      <c r="O15" s="177" t="str">
        <f>IF('Indicator Date hidden'!O15="x","x",$O$3-'Indicator Date hidden'!O15)</f>
        <v>x</v>
      </c>
      <c r="P15" s="177">
        <f>IF('Indicator Date hidden'!P15="x","x",$P$3-'Indicator Date hidden'!P15)</f>
        <v>2</v>
      </c>
      <c r="Q15" s="177">
        <f>IF('Indicator Date hidden'!Q15="x","x",$Q$3-'Indicator Date hidden'!Q15)</f>
        <v>0</v>
      </c>
      <c r="R15" s="177">
        <f>IF('Indicator Date hidden'!R15="x","x",$R$3-'Indicator Date hidden'!R15)</f>
        <v>0</v>
      </c>
      <c r="S15" s="177">
        <f>IF('Indicator Date hidden'!S15="x","x",$S$3-'Indicator Date hidden'!S15)</f>
        <v>0</v>
      </c>
      <c r="T15" s="177">
        <f>IF('Indicator Date hidden'!T15="x","x",$T$3-'Indicator Date hidden'!T15)</f>
        <v>0</v>
      </c>
      <c r="U15" s="177">
        <f>IF('Indicator Date hidden'!U15="x","x",$U$3-'Indicator Date hidden'!U15)</f>
        <v>3</v>
      </c>
      <c r="V15" s="177">
        <f>IF('Indicator Date hidden'!V15="x","x",$V$3-'Indicator Date hidden'!V15)</f>
        <v>3</v>
      </c>
      <c r="W15" s="177">
        <f>IF('Indicator Date hidden'!W15="x","x",$W$3-'Indicator Date hidden'!W15)</f>
        <v>0</v>
      </c>
      <c r="X15" s="177">
        <f>IF('Indicator Date hidden'!X15="x","x",$X$3-'Indicator Date hidden'!X15)</f>
        <v>0</v>
      </c>
      <c r="Y15" s="177" t="str">
        <f>IF('Indicator Date hidden'!Y15="x","x",$Y$3-'Indicator Date hidden'!Y15)</f>
        <v>x</v>
      </c>
      <c r="Z15" s="177" t="str">
        <f>IF('Indicator Date hidden'!Z15="x","x",$Z$3-'Indicator Date hidden'!Z15)</f>
        <v>x</v>
      </c>
      <c r="AA15" s="177">
        <f>IF('Indicator Date hidden'!AA15="x","x",$AA$3-'Indicator Date hidden'!AA15)</f>
        <v>10</v>
      </c>
      <c r="AB15" s="177">
        <f>IF('Indicator Date hidden'!AB15="x","x",$AB$3-'Indicator Date hidden'!AB15)</f>
        <v>0</v>
      </c>
      <c r="AC15" s="177">
        <f>IF('Indicator Date hidden'!AC15="x","x",$AC$3-'Indicator Date hidden'!AC15)</f>
        <v>0</v>
      </c>
      <c r="AD15" s="177">
        <f>IF('Indicator Date hidden'!AD15="x","x",$AD$3-'Indicator Date hidden'!AD15)</f>
        <v>0</v>
      </c>
      <c r="AE15" s="177">
        <f>IF('Indicator Date hidden'!AE15="x","x",$AE$3-'Indicator Date hidden'!AE15)</f>
        <v>1</v>
      </c>
      <c r="AF15" s="177" t="str">
        <f>IF('Indicator Date hidden'!AF15="x","x",$AF$3-'Indicator Date hidden'!AF15)</f>
        <v>x</v>
      </c>
      <c r="AG15" s="251">
        <f>IF('Indicator Date hidden'!AG15="x","x",$AG$3-'Indicator Date hidden'!AG15)</f>
        <v>0</v>
      </c>
      <c r="AH15" s="177">
        <f>IF('Indicator Date hidden'!AH15="x","x",$AH$3-'Indicator Date hidden'!AH15)</f>
        <v>1</v>
      </c>
      <c r="AI15" s="177">
        <f>IF('Indicator Date hidden'!AI15="x","x",$AI$3-'Indicator Date hidden'!AI15)</f>
        <v>4</v>
      </c>
      <c r="AJ15" s="177">
        <f>IF('Indicator Date hidden'!AJ15="x","x",$AJ$3-'Indicator Date hidden'!AJ15)</f>
        <v>0</v>
      </c>
      <c r="AK15" s="177">
        <f>IF('Indicator Date hidden'!AK15="x","x",$AK$3-'Indicator Date hidden'!AK15)</f>
        <v>0</v>
      </c>
      <c r="AL15" s="177">
        <f>IF('Indicator Date hidden'!AL15="x","x",$AL$3-'Indicator Date hidden'!AL15)</f>
        <v>0</v>
      </c>
      <c r="AM15" s="177" t="str">
        <f>IF('Indicator Date hidden'!AM15="x","x",$AM$3-'Indicator Date hidden'!AM15)</f>
        <v>x</v>
      </c>
      <c r="AN15" s="177">
        <f>IF('Indicator Date hidden'!AN15="x","x",$AN$3-'Indicator Date hidden'!AN15)</f>
        <v>0</v>
      </c>
      <c r="AO15" s="177">
        <f>IF('Indicator Date hidden'!AO15="x","x",$AO$3-'Indicator Date hidden'!AO15)</f>
        <v>0</v>
      </c>
      <c r="AP15" s="177">
        <f>IF('Indicator Date hidden'!AP15="x","x",$AP$3-'Indicator Date hidden'!AP15)</f>
        <v>0</v>
      </c>
      <c r="AQ15" s="177">
        <f>IF('Indicator Date hidden'!AQ15="x","x",$AQ$3-'Indicator Date hidden'!AQ15)</f>
        <v>0</v>
      </c>
      <c r="AR15" s="177">
        <f>IF('Indicator Date hidden'!AR15="x","x",$AR$3-'Indicator Date hidden'!AR15)</f>
        <v>0</v>
      </c>
      <c r="AS15" s="177" t="str">
        <f>IF('Indicator Date hidden'!AS15="x","x",$AS$3-'Indicator Date hidden'!AS15)</f>
        <v>x</v>
      </c>
      <c r="AT15" s="177">
        <f>IF('Indicator Date hidden'!AT15="x","x",$AT$3-'Indicator Date hidden'!AT15)</f>
        <v>8</v>
      </c>
      <c r="AU15" s="177" t="str">
        <f>IF('Indicator Date hidden'!AU15="x","x",$AU$3-'Indicator Date hidden'!AU15)</f>
        <v>x</v>
      </c>
      <c r="AV15" s="177">
        <f>IF('Indicator Date hidden'!AV15="x","x",$AV$3-'Indicator Date hidden'!AV15)</f>
        <v>0</v>
      </c>
      <c r="AW15" s="177">
        <f>IF('Indicator Date hidden'!AW15="x","x",$AW$3-'Indicator Date hidden'!AW15)</f>
        <v>0</v>
      </c>
      <c r="AX15" s="177">
        <f>IF('Indicator Date hidden'!AX15="x","x",$AX$3-'Indicator Date hidden'!AX15)</f>
        <v>0</v>
      </c>
      <c r="AY15" s="177" t="str">
        <f>IF('Indicator Date hidden'!AY15="x","x",$AY$3-'Indicator Date hidden'!AY15)</f>
        <v>x</v>
      </c>
      <c r="AZ15" s="177">
        <f>IF('Indicator Date hidden'!AZ15="x","x",$AZ$3-'Indicator Date hidden'!AZ15)</f>
        <v>1</v>
      </c>
      <c r="BA15" s="177">
        <f>IF('Indicator Date hidden'!BA15="x","x",$BA$3-'Indicator Date hidden'!BA15)</f>
        <v>0</v>
      </c>
      <c r="BB15" s="177">
        <f>IF('Indicator Date hidden'!BB15="x","x",$BB$3-'Indicator Date hidden'!BB15)</f>
        <v>0</v>
      </c>
      <c r="BC15" s="177">
        <f>IF('Indicator Date hidden'!BC15="x","x",$BC$3-'Indicator Date hidden'!BC15)</f>
        <v>0</v>
      </c>
      <c r="BD15" s="177">
        <f>IF('Indicator Date hidden'!BD15="x","x",$BD$3-'Indicator Date hidden'!BD15)</f>
        <v>0</v>
      </c>
      <c r="BE15" s="177">
        <f>IF('Indicator Date hidden'!BE15="x","x",$BE$3-'Indicator Date hidden'!BE15)</f>
        <v>0</v>
      </c>
      <c r="BF15" s="177">
        <f>IF('Indicator Date hidden'!BF15="x","x",$BF$3-'Indicator Date hidden'!BF15)</f>
        <v>0</v>
      </c>
      <c r="BG15" s="177">
        <f>IF('Indicator Date hidden'!BG15="x","x",$BG$3-'Indicator Date hidden'!BG15)</f>
        <v>0</v>
      </c>
      <c r="BH15" s="177">
        <f>IF('Indicator Date hidden'!BH15="x","x",$BH$3-'Indicator Date hidden'!BH15)</f>
        <v>0</v>
      </c>
      <c r="BI15" s="177" t="str">
        <f>IF('Indicator Date hidden'!BI15="x","x",$BI$3-'Indicator Date hidden'!BI15)</f>
        <v>x</v>
      </c>
      <c r="BJ15" s="177" t="str">
        <f>IF('Indicator Date hidden'!BJ15="x","x",$BJ$3-'Indicator Date hidden'!BJ15)</f>
        <v>x</v>
      </c>
      <c r="BK15" s="177">
        <f>IF('Indicator Date hidden'!BK15="x","x",$BK$3-'Indicator Date hidden'!BK15)</f>
        <v>0</v>
      </c>
      <c r="BL15" s="177">
        <f>IF('Indicator Date hidden'!BL15="x","x",$BL$3-'Indicator Date hidden'!BL15)</f>
        <v>0</v>
      </c>
      <c r="BM15" s="177" t="str">
        <f>IF('Indicator Date hidden'!BM15="x","x",$BM$3-'Indicator Date hidden'!BM15)</f>
        <v>x</v>
      </c>
      <c r="BN15" s="177" t="str">
        <f>IF('Indicator Date hidden'!BN15="x","x",$BN$3-'Indicator Date hidden'!BN15)</f>
        <v>x</v>
      </c>
      <c r="BO15" s="177">
        <f>IF('Indicator Date hidden'!BO15="x","x",$BO$3-'Indicator Date hidden'!BO15)</f>
        <v>0</v>
      </c>
      <c r="BP15" s="177" t="str">
        <f>IF('Indicator Date hidden'!BP15="x","x",$BP$3-'Indicator Date hidden'!BP15)</f>
        <v>x</v>
      </c>
      <c r="BQ15" s="177">
        <f>IF('Indicator Date hidden'!BQ15="x","x",$BQ$3-'Indicator Date hidden'!BQ15)</f>
        <v>0</v>
      </c>
      <c r="BR15" s="177">
        <f>IF('Indicator Date hidden'!BR15="x","x",$BR$3-'Indicator Date hidden'!BR15)</f>
        <v>0</v>
      </c>
      <c r="BS15" s="177">
        <f>IF('Indicator Date hidden'!BS15="x","x",$BS$3-'Indicator Date hidden'!BS15)</f>
        <v>0</v>
      </c>
      <c r="BT15" s="177">
        <f>IF('Indicator Date hidden'!BT15="x","x",$BT$3-'Indicator Date hidden'!BT15)</f>
        <v>0</v>
      </c>
      <c r="BU15" s="177">
        <f>IF('Indicator Date hidden'!BU15="x","x",$BU$3-'Indicator Date hidden'!BU15)</f>
        <v>8</v>
      </c>
      <c r="BV15" s="177">
        <f>IF('Indicator Date hidden'!BV15="x","x",$BV$3-'Indicator Date hidden'!BV15)</f>
        <v>0</v>
      </c>
      <c r="BW15" s="177">
        <f>IF('Indicator Date hidden'!BW15="x","x",$BW$3-'Indicator Date hidden'!BW15)</f>
        <v>0</v>
      </c>
      <c r="BX15" s="177">
        <f>IF('Indicator Date hidden'!BX15="x","x",$BX$3-'Indicator Date hidden'!BX15)</f>
        <v>0</v>
      </c>
      <c r="BY15" s="177">
        <f>IF('Indicator Date hidden'!BY15="x","x",$BY$3-'Indicator Date hidden'!BY15)</f>
        <v>0</v>
      </c>
      <c r="BZ15" s="177">
        <f>IF('Indicator Date hidden'!BZ15="x","x",$BZ$3-'Indicator Date hidden'!BZ15)</f>
        <v>0</v>
      </c>
      <c r="CA15" s="177" t="str">
        <f>IF('Indicator Date hidden'!CA15="x","x",$CA$3-'Indicator Date hidden'!CA15)</f>
        <v>x</v>
      </c>
      <c r="CB15" s="177">
        <f>IF('Indicator Date hidden'!CB15="x","x",$CB$3-'Indicator Date hidden'!CB15)</f>
        <v>0</v>
      </c>
      <c r="CC15" s="177">
        <f>IF('Indicator Date hidden'!CC15="x","x",$CC$3-'Indicator Date hidden'!CC15)</f>
        <v>0</v>
      </c>
      <c r="CD15" s="177">
        <f>IF('Indicator Date hidden'!CD15="x","x",$CD$3-'Indicator Date hidden'!CD15)</f>
        <v>0</v>
      </c>
      <c r="CE15" s="177">
        <f>IF('Indicator Date hidden'!CE15="x","x",$CE$3-'Indicator Date hidden'!CE15)</f>
        <v>0</v>
      </c>
      <c r="CF15" s="177">
        <f>IF('Indicator Date hidden'!CF15="x","x",$CF$3-'Indicator Date hidden'!CF15)</f>
        <v>0</v>
      </c>
      <c r="CG15" s="177">
        <f>IF('Indicator Date hidden'!CG15="x","x",$CG$3-'Indicator Date hidden'!CG15)</f>
        <v>0</v>
      </c>
      <c r="CH15" s="178">
        <f t="shared" si="1"/>
        <v>41</v>
      </c>
      <c r="CI15" s="179">
        <f t="shared" si="2"/>
        <v>0.5</v>
      </c>
      <c r="CJ15" s="178">
        <f t="shared" si="0"/>
        <v>10</v>
      </c>
      <c r="CK15" s="179">
        <f t="shared" si="4"/>
        <v>1.9208990281159271</v>
      </c>
      <c r="CL15" s="180">
        <f t="shared" si="3"/>
        <v>0</v>
      </c>
    </row>
    <row r="16" spans="1:90" x14ac:dyDescent="0.25">
      <c r="A16" s="3" t="str">
        <f>VLOOKUP(C16,Regions!B$3:H$35,7,FALSE)</f>
        <v>Caribbean</v>
      </c>
      <c r="B16" s="116" t="s">
        <v>60</v>
      </c>
      <c r="C16" s="100" t="s">
        <v>59</v>
      </c>
      <c r="D16" s="177">
        <f>IF('Indicator Date hidden'!D16="x","x",$D$3-'Indicator Date hidden'!D16)</f>
        <v>0</v>
      </c>
      <c r="E16" s="177">
        <f>IF('Indicator Date hidden'!E16="x","x",$E$3-'Indicator Date hidden'!E16)</f>
        <v>0</v>
      </c>
      <c r="F16" s="177">
        <f>IF('Indicator Date hidden'!F16="x","x",$F$3-'Indicator Date hidden'!F16)</f>
        <v>0</v>
      </c>
      <c r="G16" s="177">
        <f>IF('Indicator Date hidden'!G16="x","x",$G$3-'Indicator Date hidden'!G16)</f>
        <v>0</v>
      </c>
      <c r="H16" s="177">
        <f>IF('Indicator Date hidden'!H16="x","x",$H$3-'Indicator Date hidden'!H16)</f>
        <v>0</v>
      </c>
      <c r="I16" s="177">
        <f>IF('Indicator Date hidden'!I16="x","x",$I$3-'Indicator Date hidden'!I16)</f>
        <v>0</v>
      </c>
      <c r="J16" s="177">
        <f>IF('Indicator Date hidden'!J16="x","x",$J$3-'Indicator Date hidden'!J16)</f>
        <v>0</v>
      </c>
      <c r="K16" s="177">
        <f>IF('Indicator Date hidden'!K16="x","x",$K$3-'Indicator Date hidden'!K16)</f>
        <v>0</v>
      </c>
      <c r="L16" s="177">
        <f>IF('Indicator Date hidden'!L16="x","x",$L$3-'Indicator Date hidden'!L16)</f>
        <v>0</v>
      </c>
      <c r="M16" s="177">
        <f>IF('Indicator Date hidden'!M16="x","x",$M$3-'Indicator Date hidden'!M16)</f>
        <v>0</v>
      </c>
      <c r="N16" s="177">
        <f>IF('Indicator Date hidden'!N16="x","x",$N$3-'Indicator Date hidden'!N16)</f>
        <v>0</v>
      </c>
      <c r="O16" s="177">
        <f>IF('Indicator Date hidden'!O16="x","x",$O$3-'Indicator Date hidden'!O16)</f>
        <v>0</v>
      </c>
      <c r="P16" s="177">
        <f>IF('Indicator Date hidden'!P16="x","x",$P$3-'Indicator Date hidden'!P16)</f>
        <v>4</v>
      </c>
      <c r="Q16" s="177">
        <f>IF('Indicator Date hidden'!Q16="x","x",$Q$3-'Indicator Date hidden'!Q16)</f>
        <v>0</v>
      </c>
      <c r="R16" s="177">
        <f>IF('Indicator Date hidden'!R16="x","x",$R$3-'Indicator Date hidden'!R16)</f>
        <v>0</v>
      </c>
      <c r="S16" s="177">
        <f>IF('Indicator Date hidden'!S16="x","x",$S$3-'Indicator Date hidden'!S16)</f>
        <v>0</v>
      </c>
      <c r="T16" s="177">
        <f>IF('Indicator Date hidden'!T16="x","x",$T$3-'Indicator Date hidden'!T16)</f>
        <v>0</v>
      </c>
      <c r="U16" s="177">
        <f>IF('Indicator Date hidden'!U16="x","x",$U$3-'Indicator Date hidden'!U16)</f>
        <v>0</v>
      </c>
      <c r="V16" s="177">
        <f>IF('Indicator Date hidden'!V16="x","x",$V$3-'Indicator Date hidden'!V16)</f>
        <v>0</v>
      </c>
      <c r="W16" s="177">
        <f>IF('Indicator Date hidden'!W16="x","x",$W$3-'Indicator Date hidden'!W16)</f>
        <v>0</v>
      </c>
      <c r="X16" s="177">
        <f>IF('Indicator Date hidden'!X16="x","x",$X$3-'Indicator Date hidden'!X16)</f>
        <v>0</v>
      </c>
      <c r="Y16" s="177">
        <f>IF('Indicator Date hidden'!Y16="x","x",$Y$3-'Indicator Date hidden'!Y16)</f>
        <v>5</v>
      </c>
      <c r="Z16" s="177">
        <f>IF('Indicator Date hidden'!Z16="x","x",$Z$3-'Indicator Date hidden'!Z16)</f>
        <v>5</v>
      </c>
      <c r="AA16" s="177" t="str">
        <f>IF('Indicator Date hidden'!AA16="x","x",$AA$3-'Indicator Date hidden'!AA16)</f>
        <v>x</v>
      </c>
      <c r="AB16" s="177">
        <f>IF('Indicator Date hidden'!AB16="x","x",$AB$3-'Indicator Date hidden'!AB16)</f>
        <v>0</v>
      </c>
      <c r="AC16" s="177">
        <f>IF('Indicator Date hidden'!AC16="x","x",$AC$3-'Indicator Date hidden'!AC16)</f>
        <v>0</v>
      </c>
      <c r="AD16" s="177">
        <f>IF('Indicator Date hidden'!AD16="x","x",$AD$3-'Indicator Date hidden'!AD16)</f>
        <v>0</v>
      </c>
      <c r="AE16" s="177">
        <f>IF('Indicator Date hidden'!AE16="x","x",$AE$3-'Indicator Date hidden'!AE16)</f>
        <v>1</v>
      </c>
      <c r="AF16" s="177">
        <f>IF('Indicator Date hidden'!AF16="x","x",$AF$3-'Indicator Date hidden'!AF16)</f>
        <v>5</v>
      </c>
      <c r="AG16" s="251">
        <f>IF('Indicator Date hidden'!AG16="x","x",$AG$3-'Indicator Date hidden'!AG16)</f>
        <v>0</v>
      </c>
      <c r="AH16" s="177">
        <f>IF('Indicator Date hidden'!AH16="x","x",$AH$3-'Indicator Date hidden'!AH16)</f>
        <v>1</v>
      </c>
      <c r="AI16" s="177">
        <f>IF('Indicator Date hidden'!AI16="x","x",$AI$3-'Indicator Date hidden'!AI16)</f>
        <v>6</v>
      </c>
      <c r="AJ16" s="177">
        <f>IF('Indicator Date hidden'!AJ16="x","x",$AJ$3-'Indicator Date hidden'!AJ16)</f>
        <v>0</v>
      </c>
      <c r="AK16" s="177">
        <f>IF('Indicator Date hidden'!AK16="x","x",$AK$3-'Indicator Date hidden'!AK16)</f>
        <v>0</v>
      </c>
      <c r="AL16" s="177">
        <f>IF('Indicator Date hidden'!AL16="x","x",$AL$3-'Indicator Date hidden'!AL16)</f>
        <v>0</v>
      </c>
      <c r="AM16" s="177">
        <f>IF('Indicator Date hidden'!AM16="x","x",$AM$3-'Indicator Date hidden'!AM16)</f>
        <v>0</v>
      </c>
      <c r="AN16" s="177">
        <f>IF('Indicator Date hidden'!AN16="x","x",$AN$3-'Indicator Date hidden'!AN16)</f>
        <v>0</v>
      </c>
      <c r="AO16" s="177">
        <f>IF('Indicator Date hidden'!AO16="x","x",$AO$3-'Indicator Date hidden'!AO16)</f>
        <v>0</v>
      </c>
      <c r="AP16" s="177">
        <f>IF('Indicator Date hidden'!AP16="x","x",$AP$3-'Indicator Date hidden'!AP16)</f>
        <v>0</v>
      </c>
      <c r="AQ16" s="177">
        <f>IF('Indicator Date hidden'!AQ16="x","x",$AQ$3-'Indicator Date hidden'!AQ16)</f>
        <v>0</v>
      </c>
      <c r="AR16" s="177">
        <f>IF('Indicator Date hidden'!AR16="x","x",$AR$3-'Indicator Date hidden'!AR16)</f>
        <v>0</v>
      </c>
      <c r="AS16" s="177">
        <f>IF('Indicator Date hidden'!AS16="x","x",$AS$3-'Indicator Date hidden'!AS16)</f>
        <v>0</v>
      </c>
      <c r="AT16" s="177">
        <f>IF('Indicator Date hidden'!AT16="x","x",$AT$3-'Indicator Date hidden'!AT16)</f>
        <v>11</v>
      </c>
      <c r="AU16" s="177">
        <f>IF('Indicator Date hidden'!AU16="x","x",$AU$3-'Indicator Date hidden'!AU16)</f>
        <v>0</v>
      </c>
      <c r="AV16" s="177">
        <f>IF('Indicator Date hidden'!AV16="x","x",$AV$3-'Indicator Date hidden'!AV16)</f>
        <v>0</v>
      </c>
      <c r="AW16" s="177">
        <f>IF('Indicator Date hidden'!AW16="x","x",$AW$3-'Indicator Date hidden'!AW16)</f>
        <v>0</v>
      </c>
      <c r="AX16" s="177">
        <f>IF('Indicator Date hidden'!AX16="x","x",$AX$3-'Indicator Date hidden'!AX16)</f>
        <v>0</v>
      </c>
      <c r="AY16" s="177" t="str">
        <f>IF('Indicator Date hidden'!AY16="x","x",$AY$3-'Indicator Date hidden'!AY16)</f>
        <v>x</v>
      </c>
      <c r="AZ16" s="177">
        <f>IF('Indicator Date hidden'!AZ16="x","x",$AZ$3-'Indicator Date hidden'!AZ16)</f>
        <v>1</v>
      </c>
      <c r="BA16" s="177">
        <f>IF('Indicator Date hidden'!BA16="x","x",$BA$3-'Indicator Date hidden'!BA16)</f>
        <v>0</v>
      </c>
      <c r="BB16" s="177">
        <f>IF('Indicator Date hidden'!BB16="x","x",$BB$3-'Indicator Date hidden'!BB16)</f>
        <v>0</v>
      </c>
      <c r="BC16" s="177">
        <f>IF('Indicator Date hidden'!BC16="x","x",$BC$3-'Indicator Date hidden'!BC16)</f>
        <v>0</v>
      </c>
      <c r="BD16" s="177">
        <f>IF('Indicator Date hidden'!BD16="x","x",$BD$3-'Indicator Date hidden'!BD16)</f>
        <v>0</v>
      </c>
      <c r="BE16" s="177">
        <f>IF('Indicator Date hidden'!BE16="x","x",$BE$3-'Indicator Date hidden'!BE16)</f>
        <v>0</v>
      </c>
      <c r="BF16" s="177">
        <f>IF('Indicator Date hidden'!BF16="x","x",$BF$3-'Indicator Date hidden'!BF16)</f>
        <v>0</v>
      </c>
      <c r="BG16" s="177">
        <f>IF('Indicator Date hidden'!BG16="x","x",$BG$3-'Indicator Date hidden'!BG16)</f>
        <v>1</v>
      </c>
      <c r="BH16" s="177">
        <f>IF('Indicator Date hidden'!BH16="x","x",$BH$3-'Indicator Date hidden'!BH16)</f>
        <v>1</v>
      </c>
      <c r="BI16" s="177">
        <f>IF('Indicator Date hidden'!BI16="x","x",$BI$3-'Indicator Date hidden'!BI16)</f>
        <v>4</v>
      </c>
      <c r="BJ16" s="177">
        <f>IF('Indicator Date hidden'!BJ16="x","x",$BJ$3-'Indicator Date hidden'!BJ16)</f>
        <v>5</v>
      </c>
      <c r="BK16" s="177">
        <f>IF('Indicator Date hidden'!BK16="x","x",$BK$3-'Indicator Date hidden'!BK16)</f>
        <v>0</v>
      </c>
      <c r="BL16" s="177">
        <f>IF('Indicator Date hidden'!BL16="x","x",$BL$3-'Indicator Date hidden'!BL16)</f>
        <v>0</v>
      </c>
      <c r="BM16" s="177" t="str">
        <f>IF('Indicator Date hidden'!BM16="x","x",$BM$3-'Indicator Date hidden'!BM16)</f>
        <v>x</v>
      </c>
      <c r="BN16" s="177" t="str">
        <f>IF('Indicator Date hidden'!BN16="x","x",$BN$3-'Indicator Date hidden'!BN16)</f>
        <v>x</v>
      </c>
      <c r="BO16" s="177">
        <f>IF('Indicator Date hidden'!BO16="x","x",$BO$3-'Indicator Date hidden'!BO16)</f>
        <v>2</v>
      </c>
      <c r="BP16" s="177">
        <f>IF('Indicator Date hidden'!BP16="x","x",$BP$3-'Indicator Date hidden'!BP16)</f>
        <v>0</v>
      </c>
      <c r="BQ16" s="177">
        <f>IF('Indicator Date hidden'!BQ16="x","x",$BQ$3-'Indicator Date hidden'!BQ16)</f>
        <v>0</v>
      </c>
      <c r="BR16" s="177">
        <f>IF('Indicator Date hidden'!BR16="x","x",$BR$3-'Indicator Date hidden'!BR16)</f>
        <v>0</v>
      </c>
      <c r="BS16" s="177">
        <f>IF('Indicator Date hidden'!BS16="x","x",$BS$3-'Indicator Date hidden'!BS16)</f>
        <v>0</v>
      </c>
      <c r="BT16" s="177">
        <f>IF('Indicator Date hidden'!BT16="x","x",$BT$3-'Indicator Date hidden'!BT16)</f>
        <v>0</v>
      </c>
      <c r="BU16" s="177">
        <f>IF('Indicator Date hidden'!BU16="x","x",$BU$3-'Indicator Date hidden'!BU16)</f>
        <v>0</v>
      </c>
      <c r="BV16" s="177">
        <f>IF('Indicator Date hidden'!BV16="x","x",$BV$3-'Indicator Date hidden'!BV16)</f>
        <v>0</v>
      </c>
      <c r="BW16" s="177" t="str">
        <f>IF('Indicator Date hidden'!BW16="x","x",$BW$3-'Indicator Date hidden'!BW16)</f>
        <v>x</v>
      </c>
      <c r="BX16" s="177" t="str">
        <f>IF('Indicator Date hidden'!BX16="x","x",$BX$3-'Indicator Date hidden'!BX16)</f>
        <v>x</v>
      </c>
      <c r="BY16" s="177" t="str">
        <f>IF('Indicator Date hidden'!BY16="x","x",$BY$3-'Indicator Date hidden'!BY16)</f>
        <v>x</v>
      </c>
      <c r="BZ16" s="177" t="str">
        <f>IF('Indicator Date hidden'!BZ16="x","x",$BZ$3-'Indicator Date hidden'!BZ16)</f>
        <v>x</v>
      </c>
      <c r="CA16" s="177" t="str">
        <f>IF('Indicator Date hidden'!CA16="x","x",$CA$3-'Indicator Date hidden'!CA16)</f>
        <v>x</v>
      </c>
      <c r="CB16" s="177">
        <f>IF('Indicator Date hidden'!CB16="x","x",$CB$3-'Indicator Date hidden'!CB16)</f>
        <v>0</v>
      </c>
      <c r="CC16" s="177" t="str">
        <f>IF('Indicator Date hidden'!CC16="x","x",$CC$3-'Indicator Date hidden'!CC16)</f>
        <v>x</v>
      </c>
      <c r="CD16" s="177">
        <f>IF('Indicator Date hidden'!CD16="x","x",$CD$3-'Indicator Date hidden'!CD16)</f>
        <v>0</v>
      </c>
      <c r="CE16" s="177">
        <f>IF('Indicator Date hidden'!CE16="x","x",$CE$3-'Indicator Date hidden'!CE16)</f>
        <v>0</v>
      </c>
      <c r="CF16" s="177">
        <f>IF('Indicator Date hidden'!CF16="x","x",$CF$3-'Indicator Date hidden'!CF16)</f>
        <v>0</v>
      </c>
      <c r="CG16" s="177">
        <f>IF('Indicator Date hidden'!CG16="x","x",$CG$3-'Indicator Date hidden'!CG16)</f>
        <v>0</v>
      </c>
      <c r="CH16" s="178">
        <f t="shared" si="1"/>
        <v>52</v>
      </c>
      <c r="CI16" s="179">
        <f t="shared" si="2"/>
        <v>0.63414634146341464</v>
      </c>
      <c r="CJ16" s="178">
        <f t="shared" si="0"/>
        <v>14</v>
      </c>
      <c r="CK16" s="179">
        <f t="shared" si="4"/>
        <v>1.9019158631804101</v>
      </c>
      <c r="CL16" s="180">
        <f t="shared" si="3"/>
        <v>0</v>
      </c>
    </row>
    <row r="17" spans="1:90" x14ac:dyDescent="0.25">
      <c r="A17" s="3" t="str">
        <f>VLOOKUP(C17,Regions!B$3:H$35,7,FALSE)</f>
        <v>Central America</v>
      </c>
      <c r="B17" s="116" t="s">
        <v>9</v>
      </c>
      <c r="C17" s="100" t="s">
        <v>8</v>
      </c>
      <c r="D17" s="177">
        <f>IF('Indicator Date hidden'!D17="x","x",$D$3-'Indicator Date hidden'!D17)</f>
        <v>0</v>
      </c>
      <c r="E17" s="177">
        <f>IF('Indicator Date hidden'!E17="x","x",$E$3-'Indicator Date hidden'!E17)</f>
        <v>0</v>
      </c>
      <c r="F17" s="177">
        <f>IF('Indicator Date hidden'!F17="x","x",$F$3-'Indicator Date hidden'!F17)</f>
        <v>0</v>
      </c>
      <c r="G17" s="177">
        <f>IF('Indicator Date hidden'!G17="x","x",$G$3-'Indicator Date hidden'!G17)</f>
        <v>0</v>
      </c>
      <c r="H17" s="177">
        <f>IF('Indicator Date hidden'!H17="x","x",$H$3-'Indicator Date hidden'!H17)</f>
        <v>0</v>
      </c>
      <c r="I17" s="177">
        <f>IF('Indicator Date hidden'!I17="x","x",$I$3-'Indicator Date hidden'!I17)</f>
        <v>0</v>
      </c>
      <c r="J17" s="177">
        <f>IF('Indicator Date hidden'!J17="x","x",$J$3-'Indicator Date hidden'!J17)</f>
        <v>0</v>
      </c>
      <c r="K17" s="177">
        <f>IF('Indicator Date hidden'!K17="x","x",$K$3-'Indicator Date hidden'!K17)</f>
        <v>0</v>
      </c>
      <c r="L17" s="177">
        <f>IF('Indicator Date hidden'!L17="x","x",$L$3-'Indicator Date hidden'!L17)</f>
        <v>0</v>
      </c>
      <c r="M17" s="177">
        <f>IF('Indicator Date hidden'!M17="x","x",$M$3-'Indicator Date hidden'!M17)</f>
        <v>0</v>
      </c>
      <c r="N17" s="177">
        <f>IF('Indicator Date hidden'!N17="x","x",$N$3-'Indicator Date hidden'!N17)</f>
        <v>0</v>
      </c>
      <c r="O17" s="177">
        <f>IF('Indicator Date hidden'!O17="x","x",$O$3-'Indicator Date hidden'!O17)</f>
        <v>0</v>
      </c>
      <c r="P17" s="177" t="str">
        <f>IF('Indicator Date hidden'!P17="x","x",$P$3-'Indicator Date hidden'!P17)</f>
        <v>x</v>
      </c>
      <c r="Q17" s="177">
        <f>IF('Indicator Date hidden'!Q17="x","x",$Q$3-'Indicator Date hidden'!Q17)</f>
        <v>0</v>
      </c>
      <c r="R17" s="177">
        <f>IF('Indicator Date hidden'!R17="x","x",$R$3-'Indicator Date hidden'!R17)</f>
        <v>0</v>
      </c>
      <c r="S17" s="177">
        <f>IF('Indicator Date hidden'!S17="x","x",$S$3-'Indicator Date hidden'!S17)</f>
        <v>0</v>
      </c>
      <c r="T17" s="177">
        <f>IF('Indicator Date hidden'!T17="x","x",$T$3-'Indicator Date hidden'!T17)</f>
        <v>0</v>
      </c>
      <c r="U17" s="177">
        <f>IF('Indicator Date hidden'!U17="x","x",$U$3-'Indicator Date hidden'!U17)</f>
        <v>1</v>
      </c>
      <c r="V17" s="177">
        <f>IF('Indicator Date hidden'!V17="x","x",$V$3-'Indicator Date hidden'!V17)</f>
        <v>1</v>
      </c>
      <c r="W17" s="177">
        <f>IF('Indicator Date hidden'!W17="x","x",$W$3-'Indicator Date hidden'!W17)</f>
        <v>0</v>
      </c>
      <c r="X17" s="177">
        <f>IF('Indicator Date hidden'!X17="x","x",$X$3-'Indicator Date hidden'!X17)</f>
        <v>0</v>
      </c>
      <c r="Y17" s="177">
        <f>IF('Indicator Date hidden'!Y17="x","x",$Y$3-'Indicator Date hidden'!Y17)</f>
        <v>1</v>
      </c>
      <c r="Z17" s="177">
        <f>IF('Indicator Date hidden'!Z17="x","x",$Z$3-'Indicator Date hidden'!Z17)</f>
        <v>1</v>
      </c>
      <c r="AA17" s="177">
        <f>IF('Indicator Date hidden'!AA17="x","x",$AA$3-'Indicator Date hidden'!AA17)</f>
        <v>8</v>
      </c>
      <c r="AB17" s="177">
        <f>IF('Indicator Date hidden'!AB17="x","x",$AB$3-'Indicator Date hidden'!AB17)</f>
        <v>0</v>
      </c>
      <c r="AC17" s="177">
        <f>IF('Indicator Date hidden'!AC17="x","x",$AC$3-'Indicator Date hidden'!AC17)</f>
        <v>0</v>
      </c>
      <c r="AD17" s="177">
        <f>IF('Indicator Date hidden'!AD17="x","x",$AD$3-'Indicator Date hidden'!AD17)</f>
        <v>0</v>
      </c>
      <c r="AE17" s="177">
        <f>IF('Indicator Date hidden'!AE17="x","x",$AE$3-'Indicator Date hidden'!AE17)</f>
        <v>0</v>
      </c>
      <c r="AF17" s="177">
        <f>IF('Indicator Date hidden'!AF17="x","x",$AF$3-'Indicator Date hidden'!AF17)</f>
        <v>1</v>
      </c>
      <c r="AG17" s="251">
        <f>IF('Indicator Date hidden'!AG17="x","x",$AG$3-'Indicator Date hidden'!AG17)</f>
        <v>0</v>
      </c>
      <c r="AH17" s="177">
        <f>IF('Indicator Date hidden'!AH17="x","x",$AH$3-'Indicator Date hidden'!AH17)</f>
        <v>1</v>
      </c>
      <c r="AI17" s="177">
        <f>IF('Indicator Date hidden'!AI17="x","x",$AI$3-'Indicator Date hidden'!AI17)</f>
        <v>6</v>
      </c>
      <c r="AJ17" s="177">
        <f>IF('Indicator Date hidden'!AJ17="x","x",$AJ$3-'Indicator Date hidden'!AJ17)</f>
        <v>0</v>
      </c>
      <c r="AK17" s="177">
        <f>IF('Indicator Date hidden'!AK17="x","x",$AK$3-'Indicator Date hidden'!AK17)</f>
        <v>0</v>
      </c>
      <c r="AL17" s="177">
        <f>IF('Indicator Date hidden'!AL17="x","x",$AL$3-'Indicator Date hidden'!AL17)</f>
        <v>0</v>
      </c>
      <c r="AM17" s="177">
        <f>IF('Indicator Date hidden'!AM17="x","x",$AM$3-'Indicator Date hidden'!AM17)</f>
        <v>0</v>
      </c>
      <c r="AN17" s="177">
        <f>IF('Indicator Date hidden'!AN17="x","x",$AN$3-'Indicator Date hidden'!AN17)</f>
        <v>0</v>
      </c>
      <c r="AO17" s="177">
        <f>IF('Indicator Date hidden'!AO17="x","x",$AO$3-'Indicator Date hidden'!AO17)</f>
        <v>0</v>
      </c>
      <c r="AP17" s="177">
        <f>IF('Indicator Date hidden'!AP17="x","x",$AP$3-'Indicator Date hidden'!AP17)</f>
        <v>0</v>
      </c>
      <c r="AQ17" s="177">
        <f>IF('Indicator Date hidden'!AQ17="x","x",$AQ$3-'Indicator Date hidden'!AQ17)</f>
        <v>0</v>
      </c>
      <c r="AR17" s="177">
        <f>IF('Indicator Date hidden'!AR17="x","x",$AR$3-'Indicator Date hidden'!AR17)</f>
        <v>0</v>
      </c>
      <c r="AS17" s="177">
        <f>IF('Indicator Date hidden'!AS17="x","x",$AS$3-'Indicator Date hidden'!AS17)</f>
        <v>0</v>
      </c>
      <c r="AT17" s="177">
        <f>IF('Indicator Date hidden'!AT17="x","x",$AT$3-'Indicator Date hidden'!AT17)</f>
        <v>7</v>
      </c>
      <c r="AU17" s="177">
        <f>IF('Indicator Date hidden'!AU17="x","x",$AU$3-'Indicator Date hidden'!AU17)</f>
        <v>0</v>
      </c>
      <c r="AV17" s="177">
        <f>IF('Indicator Date hidden'!AV17="x","x",$AV$3-'Indicator Date hidden'!AV17)</f>
        <v>0</v>
      </c>
      <c r="AW17" s="177">
        <f>IF('Indicator Date hidden'!AW17="x","x",$AW$3-'Indicator Date hidden'!AW17)</f>
        <v>0</v>
      </c>
      <c r="AX17" s="177">
        <f>IF('Indicator Date hidden'!AX17="x","x",$AX$3-'Indicator Date hidden'!AX17)</f>
        <v>0</v>
      </c>
      <c r="AY17" s="177" t="str">
        <f>IF('Indicator Date hidden'!AY17="x","x",$AY$3-'Indicator Date hidden'!AY17)</f>
        <v>x</v>
      </c>
      <c r="AZ17" s="177">
        <f>IF('Indicator Date hidden'!AZ17="x","x",$AZ$3-'Indicator Date hidden'!AZ17)</f>
        <v>1</v>
      </c>
      <c r="BA17" s="177">
        <f>IF('Indicator Date hidden'!BA17="x","x",$BA$3-'Indicator Date hidden'!BA17)</f>
        <v>0</v>
      </c>
      <c r="BB17" s="177">
        <f>IF('Indicator Date hidden'!BB17="x","x",$BB$3-'Indicator Date hidden'!BB17)</f>
        <v>0</v>
      </c>
      <c r="BC17" s="177">
        <f>IF('Indicator Date hidden'!BC17="x","x",$BC$3-'Indicator Date hidden'!BC17)</f>
        <v>0</v>
      </c>
      <c r="BD17" s="177">
        <f>IF('Indicator Date hidden'!BD17="x","x",$BD$3-'Indicator Date hidden'!BD17)</f>
        <v>0</v>
      </c>
      <c r="BE17" s="177">
        <f>IF('Indicator Date hidden'!BE17="x","x",$BE$3-'Indicator Date hidden'!BE17)</f>
        <v>0</v>
      </c>
      <c r="BF17" s="177">
        <f>IF('Indicator Date hidden'!BF17="x","x",$BF$3-'Indicator Date hidden'!BF17)</f>
        <v>0</v>
      </c>
      <c r="BG17" s="177">
        <f>IF('Indicator Date hidden'!BG17="x","x",$BG$3-'Indicator Date hidden'!BG17)</f>
        <v>3</v>
      </c>
      <c r="BH17" s="177">
        <f>IF('Indicator Date hidden'!BH17="x","x",$BH$3-'Indicator Date hidden'!BH17)</f>
        <v>2</v>
      </c>
      <c r="BI17" s="177" t="str">
        <f>IF('Indicator Date hidden'!BI17="x","x",$BI$3-'Indicator Date hidden'!BI17)</f>
        <v>x</v>
      </c>
      <c r="BJ17" s="177">
        <f>IF('Indicator Date hidden'!BJ17="x","x",$BJ$3-'Indicator Date hidden'!BJ17)</f>
        <v>3</v>
      </c>
      <c r="BK17" s="177">
        <f>IF('Indicator Date hidden'!BK17="x","x",$BK$3-'Indicator Date hidden'!BK17)</f>
        <v>0</v>
      </c>
      <c r="BL17" s="177" t="str">
        <f>IF('Indicator Date hidden'!BL17="x","x",$BL$3-'Indicator Date hidden'!BL17)</f>
        <v>x</v>
      </c>
      <c r="BM17" s="177" t="str">
        <f>IF('Indicator Date hidden'!BM17="x","x",$BM$3-'Indicator Date hidden'!BM17)</f>
        <v>x</v>
      </c>
      <c r="BN17" s="177" t="str">
        <f>IF('Indicator Date hidden'!BN17="x","x",$BN$3-'Indicator Date hidden'!BN17)</f>
        <v>x</v>
      </c>
      <c r="BO17" s="177">
        <f>IF('Indicator Date hidden'!BO17="x","x",$BO$3-'Indicator Date hidden'!BO17)</f>
        <v>2</v>
      </c>
      <c r="BP17" s="177" t="str">
        <f>IF('Indicator Date hidden'!BP17="x","x",$BP$3-'Indicator Date hidden'!BP17)</f>
        <v>x</v>
      </c>
      <c r="BQ17" s="177">
        <f>IF('Indicator Date hidden'!BQ17="x","x",$BQ$3-'Indicator Date hidden'!BQ17)</f>
        <v>0</v>
      </c>
      <c r="BR17" s="177">
        <f>IF('Indicator Date hidden'!BR17="x","x",$BR$3-'Indicator Date hidden'!BR17)</f>
        <v>0</v>
      </c>
      <c r="BS17" s="177">
        <f>IF('Indicator Date hidden'!BS17="x","x",$BS$3-'Indicator Date hidden'!BS17)</f>
        <v>0</v>
      </c>
      <c r="BT17" s="177">
        <f>IF('Indicator Date hidden'!BT17="x","x",$BT$3-'Indicator Date hidden'!BT17)</f>
        <v>0</v>
      </c>
      <c r="BU17" s="177">
        <f>IF('Indicator Date hidden'!BU17="x","x",$BU$3-'Indicator Date hidden'!BU17)</f>
        <v>0</v>
      </c>
      <c r="BV17" s="177">
        <f>IF('Indicator Date hidden'!BV17="x","x",$BV$3-'Indicator Date hidden'!BV17)</f>
        <v>0</v>
      </c>
      <c r="BW17" s="177">
        <f>IF('Indicator Date hidden'!BW17="x","x",$BW$3-'Indicator Date hidden'!BW17)</f>
        <v>3</v>
      </c>
      <c r="BX17" s="177">
        <f>IF('Indicator Date hidden'!BX17="x","x",$BX$3-'Indicator Date hidden'!BX17)</f>
        <v>3</v>
      </c>
      <c r="BY17" s="177">
        <f>IF('Indicator Date hidden'!BY17="x","x",$BY$3-'Indicator Date hidden'!BY17)</f>
        <v>0</v>
      </c>
      <c r="BZ17" s="177">
        <f>IF('Indicator Date hidden'!BZ17="x","x",$BZ$3-'Indicator Date hidden'!BZ17)</f>
        <v>0</v>
      </c>
      <c r="CA17" s="177">
        <f>IF('Indicator Date hidden'!CA17="x","x",$CA$3-'Indicator Date hidden'!CA17)</f>
        <v>6</v>
      </c>
      <c r="CB17" s="177">
        <f>IF('Indicator Date hidden'!CB17="x","x",$CB$3-'Indicator Date hidden'!CB17)</f>
        <v>0</v>
      </c>
      <c r="CC17" s="177">
        <f>IF('Indicator Date hidden'!CC17="x","x",$CC$3-'Indicator Date hidden'!CC17)</f>
        <v>0</v>
      </c>
      <c r="CD17" s="177">
        <f>IF('Indicator Date hidden'!CD17="x","x",$CD$3-'Indicator Date hidden'!CD17)</f>
        <v>0</v>
      </c>
      <c r="CE17" s="177">
        <f>IF('Indicator Date hidden'!CE17="x","x",$CE$3-'Indicator Date hidden'!CE17)</f>
        <v>0</v>
      </c>
      <c r="CF17" s="177">
        <f>IF('Indicator Date hidden'!CF17="x","x",$CF$3-'Indicator Date hidden'!CF17)</f>
        <v>0</v>
      </c>
      <c r="CG17" s="177">
        <f>IF('Indicator Date hidden'!CG17="x","x",$CG$3-'Indicator Date hidden'!CG17)</f>
        <v>0</v>
      </c>
      <c r="CH17" s="178">
        <f t="shared" si="1"/>
        <v>50</v>
      </c>
      <c r="CI17" s="179">
        <f t="shared" si="2"/>
        <v>0.6097560975609756</v>
      </c>
      <c r="CJ17" s="178">
        <f t="shared" si="0"/>
        <v>17</v>
      </c>
      <c r="CK17" s="179">
        <f t="shared" si="4"/>
        <v>1.6438437341250605</v>
      </c>
      <c r="CL17" s="180">
        <f t="shared" si="3"/>
        <v>0</v>
      </c>
    </row>
    <row r="18" spans="1:90" x14ac:dyDescent="0.25">
      <c r="A18" s="3" t="str">
        <f>VLOOKUP(C18,Regions!B$3:H$35,7,FALSE)</f>
        <v>Central America</v>
      </c>
      <c r="B18" s="116" t="s">
        <v>18</v>
      </c>
      <c r="C18" s="100" t="s">
        <v>17</v>
      </c>
      <c r="D18" s="177">
        <f>IF('Indicator Date hidden'!D18="x","x",$D$3-'Indicator Date hidden'!D18)</f>
        <v>0</v>
      </c>
      <c r="E18" s="177">
        <f>IF('Indicator Date hidden'!E18="x","x",$E$3-'Indicator Date hidden'!E18)</f>
        <v>0</v>
      </c>
      <c r="F18" s="177">
        <f>IF('Indicator Date hidden'!F18="x","x",$F$3-'Indicator Date hidden'!F18)</f>
        <v>0</v>
      </c>
      <c r="G18" s="177">
        <f>IF('Indicator Date hidden'!G18="x","x",$G$3-'Indicator Date hidden'!G18)</f>
        <v>0</v>
      </c>
      <c r="H18" s="177">
        <f>IF('Indicator Date hidden'!H18="x","x",$H$3-'Indicator Date hidden'!H18)</f>
        <v>0</v>
      </c>
      <c r="I18" s="177">
        <f>IF('Indicator Date hidden'!I18="x","x",$I$3-'Indicator Date hidden'!I18)</f>
        <v>0</v>
      </c>
      <c r="J18" s="177">
        <f>IF('Indicator Date hidden'!J18="x","x",$J$3-'Indicator Date hidden'!J18)</f>
        <v>0</v>
      </c>
      <c r="K18" s="177">
        <f>IF('Indicator Date hidden'!K18="x","x",$K$3-'Indicator Date hidden'!K18)</f>
        <v>0</v>
      </c>
      <c r="L18" s="177">
        <f>IF('Indicator Date hidden'!L18="x","x",$L$3-'Indicator Date hidden'!L18)</f>
        <v>0</v>
      </c>
      <c r="M18" s="177">
        <f>IF('Indicator Date hidden'!M18="x","x",$M$3-'Indicator Date hidden'!M18)</f>
        <v>0</v>
      </c>
      <c r="N18" s="177">
        <f>IF('Indicator Date hidden'!N18="x","x",$N$3-'Indicator Date hidden'!N18)</f>
        <v>0</v>
      </c>
      <c r="O18" s="177">
        <f>IF('Indicator Date hidden'!O18="x","x",$O$3-'Indicator Date hidden'!O18)</f>
        <v>0</v>
      </c>
      <c r="P18" s="177">
        <f>IF('Indicator Date hidden'!P18="x","x",$P$3-'Indicator Date hidden'!P18)</f>
        <v>2</v>
      </c>
      <c r="Q18" s="177">
        <f>IF('Indicator Date hidden'!Q18="x","x",$Q$3-'Indicator Date hidden'!Q18)</f>
        <v>0</v>
      </c>
      <c r="R18" s="177">
        <f>IF('Indicator Date hidden'!R18="x","x",$R$3-'Indicator Date hidden'!R18)</f>
        <v>0</v>
      </c>
      <c r="S18" s="177">
        <f>IF('Indicator Date hidden'!S18="x","x",$S$3-'Indicator Date hidden'!S18)</f>
        <v>0</v>
      </c>
      <c r="T18" s="177">
        <f>IF('Indicator Date hidden'!T18="x","x",$T$3-'Indicator Date hidden'!T18)</f>
        <v>0</v>
      </c>
      <c r="U18" s="177">
        <f>IF('Indicator Date hidden'!U18="x","x",$U$3-'Indicator Date hidden'!U18)</f>
        <v>0</v>
      </c>
      <c r="V18" s="177">
        <f>IF('Indicator Date hidden'!V18="x","x",$V$3-'Indicator Date hidden'!V18)</f>
        <v>0</v>
      </c>
      <c r="W18" s="177">
        <f>IF('Indicator Date hidden'!W18="x","x",$W$3-'Indicator Date hidden'!W18)</f>
        <v>0</v>
      </c>
      <c r="X18" s="177">
        <f>IF('Indicator Date hidden'!X18="x","x",$X$3-'Indicator Date hidden'!X18)</f>
        <v>0</v>
      </c>
      <c r="Y18" s="177" t="str">
        <f>IF('Indicator Date hidden'!Y18="x","x",$Y$3-'Indicator Date hidden'!Y18)</f>
        <v>x</v>
      </c>
      <c r="Z18" s="177" t="str">
        <f>IF('Indicator Date hidden'!Z18="x","x",$Z$3-'Indicator Date hidden'!Z18)</f>
        <v>x</v>
      </c>
      <c r="AA18" s="177">
        <f>IF('Indicator Date hidden'!AA18="x","x",$AA$3-'Indicator Date hidden'!AA18)</f>
        <v>0</v>
      </c>
      <c r="AB18" s="177">
        <f>IF('Indicator Date hidden'!AB18="x","x",$AB$3-'Indicator Date hidden'!AB18)</f>
        <v>0</v>
      </c>
      <c r="AC18" s="177">
        <f>IF('Indicator Date hidden'!AC18="x","x",$AC$3-'Indicator Date hidden'!AC18)</f>
        <v>0</v>
      </c>
      <c r="AD18" s="177">
        <f>IF('Indicator Date hidden'!AD18="x","x",$AD$3-'Indicator Date hidden'!AD18)</f>
        <v>0</v>
      </c>
      <c r="AE18" s="177">
        <f>IF('Indicator Date hidden'!AE18="x","x",$AE$3-'Indicator Date hidden'!AE18)</f>
        <v>0</v>
      </c>
      <c r="AF18" s="177">
        <f>IF('Indicator Date hidden'!AF18="x","x",$AF$3-'Indicator Date hidden'!AF18)</f>
        <v>8</v>
      </c>
      <c r="AG18" s="251">
        <f>IF('Indicator Date hidden'!AG18="x","x",$AG$3-'Indicator Date hidden'!AG18)</f>
        <v>0</v>
      </c>
      <c r="AH18" s="177">
        <f>IF('Indicator Date hidden'!AH18="x","x",$AH$3-'Indicator Date hidden'!AH18)</f>
        <v>0</v>
      </c>
      <c r="AI18" s="177">
        <f>IF('Indicator Date hidden'!AI18="x","x",$AI$3-'Indicator Date hidden'!AI18)</f>
        <v>3</v>
      </c>
      <c r="AJ18" s="177">
        <f>IF('Indicator Date hidden'!AJ18="x","x",$AJ$3-'Indicator Date hidden'!AJ18)</f>
        <v>0</v>
      </c>
      <c r="AK18" s="177">
        <f>IF('Indicator Date hidden'!AK18="x","x",$AK$3-'Indicator Date hidden'!AK18)</f>
        <v>0</v>
      </c>
      <c r="AL18" s="177">
        <f>IF('Indicator Date hidden'!AL18="x","x",$AL$3-'Indicator Date hidden'!AL18)</f>
        <v>0</v>
      </c>
      <c r="AM18" s="177">
        <f>IF('Indicator Date hidden'!AM18="x","x",$AM$3-'Indicator Date hidden'!AM18)</f>
        <v>0</v>
      </c>
      <c r="AN18" s="177">
        <f>IF('Indicator Date hidden'!AN18="x","x",$AN$3-'Indicator Date hidden'!AN18)</f>
        <v>0</v>
      </c>
      <c r="AO18" s="177">
        <f>IF('Indicator Date hidden'!AO18="x","x",$AO$3-'Indicator Date hidden'!AO18)</f>
        <v>0</v>
      </c>
      <c r="AP18" s="177">
        <f>IF('Indicator Date hidden'!AP18="x","x",$AP$3-'Indicator Date hidden'!AP18)</f>
        <v>0</v>
      </c>
      <c r="AQ18" s="177">
        <f>IF('Indicator Date hidden'!AQ18="x","x",$AQ$3-'Indicator Date hidden'!AQ18)</f>
        <v>0</v>
      </c>
      <c r="AR18" s="177">
        <f>IF('Indicator Date hidden'!AR18="x","x",$AR$3-'Indicator Date hidden'!AR18)</f>
        <v>0</v>
      </c>
      <c r="AS18" s="177">
        <f>IF('Indicator Date hidden'!AS18="x","x",$AS$3-'Indicator Date hidden'!AS18)</f>
        <v>0</v>
      </c>
      <c r="AT18" s="177">
        <f>IF('Indicator Date hidden'!AT18="x","x",$AT$3-'Indicator Date hidden'!AT18)</f>
        <v>0</v>
      </c>
      <c r="AU18" s="177">
        <f>IF('Indicator Date hidden'!AU18="x","x",$AU$3-'Indicator Date hidden'!AU18)</f>
        <v>0</v>
      </c>
      <c r="AV18" s="177">
        <f>IF('Indicator Date hidden'!AV18="x","x",$AV$3-'Indicator Date hidden'!AV18)</f>
        <v>0</v>
      </c>
      <c r="AW18" s="177">
        <f>IF('Indicator Date hidden'!AW18="x","x",$AW$3-'Indicator Date hidden'!AW18)</f>
        <v>0</v>
      </c>
      <c r="AX18" s="177">
        <f>IF('Indicator Date hidden'!AX18="x","x",$AX$3-'Indicator Date hidden'!AX18)</f>
        <v>0</v>
      </c>
      <c r="AY18" s="177" t="str">
        <f>IF('Indicator Date hidden'!AY18="x","x",$AY$3-'Indicator Date hidden'!AY18)</f>
        <v>x</v>
      </c>
      <c r="AZ18" s="177">
        <f>IF('Indicator Date hidden'!AZ18="x","x",$AZ$3-'Indicator Date hidden'!AZ18)</f>
        <v>1</v>
      </c>
      <c r="BA18" s="177">
        <f>IF('Indicator Date hidden'!BA18="x","x",$BA$3-'Indicator Date hidden'!BA18)</f>
        <v>0</v>
      </c>
      <c r="BB18" s="177">
        <f>IF('Indicator Date hidden'!BB18="x","x",$BB$3-'Indicator Date hidden'!BB18)</f>
        <v>0</v>
      </c>
      <c r="BC18" s="177">
        <f>IF('Indicator Date hidden'!BC18="x","x",$BC$3-'Indicator Date hidden'!BC18)</f>
        <v>0</v>
      </c>
      <c r="BD18" s="177">
        <f>IF('Indicator Date hidden'!BD18="x","x",$BD$3-'Indicator Date hidden'!BD18)</f>
        <v>0</v>
      </c>
      <c r="BE18" s="177">
        <f>IF('Indicator Date hidden'!BE18="x","x",$BE$3-'Indicator Date hidden'!BE18)</f>
        <v>0</v>
      </c>
      <c r="BF18" s="177">
        <f>IF('Indicator Date hidden'!BF18="x","x",$BF$3-'Indicator Date hidden'!BF18)</f>
        <v>0</v>
      </c>
      <c r="BG18" s="177">
        <f>IF('Indicator Date hidden'!BG18="x","x",$BG$3-'Indicator Date hidden'!BG18)</f>
        <v>0</v>
      </c>
      <c r="BH18" s="177">
        <f>IF('Indicator Date hidden'!BH18="x","x",$BH$3-'Indicator Date hidden'!BH18)</f>
        <v>0</v>
      </c>
      <c r="BI18" s="177">
        <f>IF('Indicator Date hidden'!BI18="x","x",$BI$3-'Indicator Date hidden'!BI18)</f>
        <v>4</v>
      </c>
      <c r="BJ18" s="177">
        <f>IF('Indicator Date hidden'!BJ18="x","x",$BJ$3-'Indicator Date hidden'!BJ18)</f>
        <v>0</v>
      </c>
      <c r="BK18" s="177">
        <f>IF('Indicator Date hidden'!BK18="x","x",$BK$3-'Indicator Date hidden'!BK18)</f>
        <v>0</v>
      </c>
      <c r="BL18" s="177">
        <f>IF('Indicator Date hidden'!BL18="x","x",$BL$3-'Indicator Date hidden'!BL18)</f>
        <v>0</v>
      </c>
      <c r="BM18" s="177">
        <f>IF('Indicator Date hidden'!BM18="x","x",$BM$3-'Indicator Date hidden'!BM18)</f>
        <v>0</v>
      </c>
      <c r="BN18" s="177">
        <f>IF('Indicator Date hidden'!BN18="x","x",$BN$3-'Indicator Date hidden'!BN18)</f>
        <v>0</v>
      </c>
      <c r="BO18" s="177">
        <f>IF('Indicator Date hidden'!BO18="x","x",$BO$3-'Indicator Date hidden'!BO18)</f>
        <v>2</v>
      </c>
      <c r="BP18" s="177">
        <f>IF('Indicator Date hidden'!BP18="x","x",$BP$3-'Indicator Date hidden'!BP18)</f>
        <v>0</v>
      </c>
      <c r="BQ18" s="177">
        <f>IF('Indicator Date hidden'!BQ18="x","x",$BQ$3-'Indicator Date hidden'!BQ18)</f>
        <v>0</v>
      </c>
      <c r="BR18" s="177">
        <f>IF('Indicator Date hidden'!BR18="x","x",$BR$3-'Indicator Date hidden'!BR18)</f>
        <v>0</v>
      </c>
      <c r="BS18" s="177">
        <f>IF('Indicator Date hidden'!BS18="x","x",$BS$3-'Indicator Date hidden'!BS18)</f>
        <v>0</v>
      </c>
      <c r="BT18" s="177">
        <f>IF('Indicator Date hidden'!BT18="x","x",$BT$3-'Indicator Date hidden'!BT18)</f>
        <v>0</v>
      </c>
      <c r="BU18" s="177">
        <f>IF('Indicator Date hidden'!BU18="x","x",$BU$3-'Indicator Date hidden'!BU18)</f>
        <v>0</v>
      </c>
      <c r="BV18" s="177">
        <f>IF('Indicator Date hidden'!BV18="x","x",$BV$3-'Indicator Date hidden'!BV18)</f>
        <v>0</v>
      </c>
      <c r="BW18" s="177">
        <f>IF('Indicator Date hidden'!BW18="x","x",$BW$3-'Indicator Date hidden'!BW18)</f>
        <v>0</v>
      </c>
      <c r="BX18" s="177">
        <f>IF('Indicator Date hidden'!BX18="x","x",$BX$3-'Indicator Date hidden'!BX18)</f>
        <v>0</v>
      </c>
      <c r="BY18" s="177">
        <f>IF('Indicator Date hidden'!BY18="x","x",$BY$3-'Indicator Date hidden'!BY18)</f>
        <v>1</v>
      </c>
      <c r="BZ18" s="177">
        <f>IF('Indicator Date hidden'!BZ18="x","x",$BZ$3-'Indicator Date hidden'!BZ18)</f>
        <v>1</v>
      </c>
      <c r="CA18" s="177">
        <f>IF('Indicator Date hidden'!CA18="x","x",$CA$3-'Indicator Date hidden'!CA18)</f>
        <v>0</v>
      </c>
      <c r="CB18" s="177">
        <f>IF('Indicator Date hidden'!CB18="x","x",$CB$3-'Indicator Date hidden'!CB18)</f>
        <v>0</v>
      </c>
      <c r="CC18" s="177">
        <f>IF('Indicator Date hidden'!CC18="x","x",$CC$3-'Indicator Date hidden'!CC18)</f>
        <v>1</v>
      </c>
      <c r="CD18" s="177">
        <f>IF('Indicator Date hidden'!CD18="x","x",$CD$3-'Indicator Date hidden'!CD18)</f>
        <v>0</v>
      </c>
      <c r="CE18" s="177">
        <f>IF('Indicator Date hidden'!CE18="x","x",$CE$3-'Indicator Date hidden'!CE18)</f>
        <v>0</v>
      </c>
      <c r="CF18" s="177">
        <f>IF('Indicator Date hidden'!CF18="x","x",$CF$3-'Indicator Date hidden'!CF18)</f>
        <v>0</v>
      </c>
      <c r="CG18" s="177">
        <f>IF('Indicator Date hidden'!CG18="x","x",$CG$3-'Indicator Date hidden'!CG18)</f>
        <v>0</v>
      </c>
      <c r="CH18" s="178">
        <f t="shared" si="1"/>
        <v>23</v>
      </c>
      <c r="CI18" s="179">
        <f t="shared" si="2"/>
        <v>0.28048780487804881</v>
      </c>
      <c r="CJ18" s="178">
        <f t="shared" si="0"/>
        <v>9</v>
      </c>
      <c r="CK18" s="179">
        <f t="shared" si="4"/>
        <v>1.092574462128612</v>
      </c>
      <c r="CL18" s="180">
        <f t="shared" si="3"/>
        <v>0</v>
      </c>
    </row>
    <row r="19" spans="1:90" x14ac:dyDescent="0.25">
      <c r="A19" s="3" t="str">
        <f>VLOOKUP(C19,Regions!B$3:H$35,7,FALSE)</f>
        <v>Central America</v>
      </c>
      <c r="B19" s="116" t="s">
        <v>28</v>
      </c>
      <c r="C19" s="100" t="s">
        <v>27</v>
      </c>
      <c r="D19" s="177">
        <f>IF('Indicator Date hidden'!D19="x","x",$D$3-'Indicator Date hidden'!D19)</f>
        <v>0</v>
      </c>
      <c r="E19" s="177">
        <f>IF('Indicator Date hidden'!E19="x","x",$E$3-'Indicator Date hidden'!E19)</f>
        <v>0</v>
      </c>
      <c r="F19" s="177">
        <f>IF('Indicator Date hidden'!F19="x","x",$F$3-'Indicator Date hidden'!F19)</f>
        <v>0</v>
      </c>
      <c r="G19" s="177">
        <f>IF('Indicator Date hidden'!G19="x","x",$G$3-'Indicator Date hidden'!G19)</f>
        <v>0</v>
      </c>
      <c r="H19" s="177">
        <f>IF('Indicator Date hidden'!H19="x","x",$H$3-'Indicator Date hidden'!H19)</f>
        <v>0</v>
      </c>
      <c r="I19" s="177">
        <f>IF('Indicator Date hidden'!I19="x","x",$I$3-'Indicator Date hidden'!I19)</f>
        <v>0</v>
      </c>
      <c r="J19" s="177">
        <f>IF('Indicator Date hidden'!J19="x","x",$J$3-'Indicator Date hidden'!J19)</f>
        <v>0</v>
      </c>
      <c r="K19" s="177">
        <f>IF('Indicator Date hidden'!K19="x","x",$K$3-'Indicator Date hidden'!K19)</f>
        <v>0</v>
      </c>
      <c r="L19" s="177">
        <f>IF('Indicator Date hidden'!L19="x","x",$L$3-'Indicator Date hidden'!L19)</f>
        <v>0</v>
      </c>
      <c r="M19" s="177">
        <f>IF('Indicator Date hidden'!M19="x","x",$M$3-'Indicator Date hidden'!M19)</f>
        <v>0</v>
      </c>
      <c r="N19" s="177">
        <f>IF('Indicator Date hidden'!N19="x","x",$N$3-'Indicator Date hidden'!N19)</f>
        <v>0</v>
      </c>
      <c r="O19" s="177">
        <f>IF('Indicator Date hidden'!O19="x","x",$O$3-'Indicator Date hidden'!O19)</f>
        <v>0</v>
      </c>
      <c r="P19" s="177" t="str">
        <f>IF('Indicator Date hidden'!P19="x","x",$P$3-'Indicator Date hidden'!P19)</f>
        <v>x</v>
      </c>
      <c r="Q19" s="177">
        <f>IF('Indicator Date hidden'!Q19="x","x",$Q$3-'Indicator Date hidden'!Q19)</f>
        <v>0</v>
      </c>
      <c r="R19" s="177">
        <f>IF('Indicator Date hidden'!R19="x","x",$R$3-'Indicator Date hidden'!R19)</f>
        <v>0</v>
      </c>
      <c r="S19" s="177">
        <f>IF('Indicator Date hidden'!S19="x","x",$S$3-'Indicator Date hidden'!S19)</f>
        <v>0</v>
      </c>
      <c r="T19" s="177">
        <f>IF('Indicator Date hidden'!T19="x","x",$T$3-'Indicator Date hidden'!T19)</f>
        <v>0</v>
      </c>
      <c r="U19" s="177">
        <f>IF('Indicator Date hidden'!U19="x","x",$U$3-'Indicator Date hidden'!U19)</f>
        <v>0</v>
      </c>
      <c r="V19" s="177">
        <f>IF('Indicator Date hidden'!V19="x","x",$V$3-'Indicator Date hidden'!V19)</f>
        <v>0</v>
      </c>
      <c r="W19" s="177">
        <f>IF('Indicator Date hidden'!W19="x","x",$W$3-'Indicator Date hidden'!W19)</f>
        <v>0</v>
      </c>
      <c r="X19" s="177">
        <f>IF('Indicator Date hidden'!X19="x","x",$X$3-'Indicator Date hidden'!X19)</f>
        <v>0</v>
      </c>
      <c r="Y19" s="177">
        <f>IF('Indicator Date hidden'!Y19="x","x",$Y$3-'Indicator Date hidden'!Y19)</f>
        <v>2</v>
      </c>
      <c r="Z19" s="177">
        <f>IF('Indicator Date hidden'!Z19="x","x",$Z$3-'Indicator Date hidden'!Z19)</f>
        <v>2</v>
      </c>
      <c r="AA19" s="177">
        <f>IF('Indicator Date hidden'!AA19="x","x",$AA$3-'Indicator Date hidden'!AA19)</f>
        <v>0</v>
      </c>
      <c r="AB19" s="177">
        <f>IF('Indicator Date hidden'!AB19="x","x",$AB$3-'Indicator Date hidden'!AB19)</f>
        <v>0</v>
      </c>
      <c r="AC19" s="177">
        <f>IF('Indicator Date hidden'!AC19="x","x",$AC$3-'Indicator Date hidden'!AC19)</f>
        <v>0</v>
      </c>
      <c r="AD19" s="177">
        <f>IF('Indicator Date hidden'!AD19="x","x",$AD$3-'Indicator Date hidden'!AD19)</f>
        <v>0</v>
      </c>
      <c r="AE19" s="177">
        <f>IF('Indicator Date hidden'!AE19="x","x",$AE$3-'Indicator Date hidden'!AE19)</f>
        <v>0</v>
      </c>
      <c r="AF19" s="177">
        <f>IF('Indicator Date hidden'!AF19="x","x",$AF$3-'Indicator Date hidden'!AF19)</f>
        <v>2</v>
      </c>
      <c r="AG19" s="251">
        <f>IF('Indicator Date hidden'!AG19="x","x",$AG$3-'Indicator Date hidden'!AG19)</f>
        <v>0</v>
      </c>
      <c r="AH19" s="177">
        <f>IF('Indicator Date hidden'!AH19="x","x",$AH$3-'Indicator Date hidden'!AH19)</f>
        <v>1</v>
      </c>
      <c r="AI19" s="177">
        <f>IF('Indicator Date hidden'!AI19="x","x",$AI$3-'Indicator Date hidden'!AI19)</f>
        <v>6</v>
      </c>
      <c r="AJ19" s="177">
        <f>IF('Indicator Date hidden'!AJ19="x","x",$AJ$3-'Indicator Date hidden'!AJ19)</f>
        <v>0</v>
      </c>
      <c r="AK19" s="177">
        <f>IF('Indicator Date hidden'!AK19="x","x",$AK$3-'Indicator Date hidden'!AK19)</f>
        <v>0</v>
      </c>
      <c r="AL19" s="177">
        <f>IF('Indicator Date hidden'!AL19="x","x",$AL$3-'Indicator Date hidden'!AL19)</f>
        <v>0</v>
      </c>
      <c r="AM19" s="177">
        <f>IF('Indicator Date hidden'!AM19="x","x",$AM$3-'Indicator Date hidden'!AM19)</f>
        <v>0</v>
      </c>
      <c r="AN19" s="177">
        <f>IF('Indicator Date hidden'!AN19="x","x",$AN$3-'Indicator Date hidden'!AN19)</f>
        <v>0</v>
      </c>
      <c r="AO19" s="177">
        <f>IF('Indicator Date hidden'!AO19="x","x",$AO$3-'Indicator Date hidden'!AO19)</f>
        <v>0</v>
      </c>
      <c r="AP19" s="177">
        <f>IF('Indicator Date hidden'!AP19="x","x",$AP$3-'Indicator Date hidden'!AP19)</f>
        <v>0</v>
      </c>
      <c r="AQ19" s="177">
        <f>IF('Indicator Date hidden'!AQ19="x","x",$AQ$3-'Indicator Date hidden'!AQ19)</f>
        <v>0</v>
      </c>
      <c r="AR19" s="177">
        <f>IF('Indicator Date hidden'!AR19="x","x",$AR$3-'Indicator Date hidden'!AR19)</f>
        <v>0</v>
      </c>
      <c r="AS19" s="177">
        <f>IF('Indicator Date hidden'!AS19="x","x",$AS$3-'Indicator Date hidden'!AS19)</f>
        <v>0</v>
      </c>
      <c r="AT19" s="177">
        <f>IF('Indicator Date hidden'!AT19="x","x",$AT$3-'Indicator Date hidden'!AT19)</f>
        <v>0</v>
      </c>
      <c r="AU19" s="177">
        <f>IF('Indicator Date hidden'!AU19="x","x",$AU$3-'Indicator Date hidden'!AU19)</f>
        <v>0</v>
      </c>
      <c r="AV19" s="177">
        <f>IF('Indicator Date hidden'!AV19="x","x",$AV$3-'Indicator Date hidden'!AV19)</f>
        <v>0</v>
      </c>
      <c r="AW19" s="177">
        <f>IF('Indicator Date hidden'!AW19="x","x",$AW$3-'Indicator Date hidden'!AW19)</f>
        <v>0</v>
      </c>
      <c r="AX19" s="177">
        <f>IF('Indicator Date hidden'!AX19="x","x",$AX$3-'Indicator Date hidden'!AX19)</f>
        <v>0</v>
      </c>
      <c r="AY19" s="177">
        <f>IF('Indicator Date hidden'!AY19="x","x",$AY$3-'Indicator Date hidden'!AY19)</f>
        <v>1</v>
      </c>
      <c r="AZ19" s="177">
        <f>IF('Indicator Date hidden'!AZ19="x","x",$AZ$3-'Indicator Date hidden'!AZ19)</f>
        <v>1</v>
      </c>
      <c r="BA19" s="177">
        <f>IF('Indicator Date hidden'!BA19="x","x",$BA$3-'Indicator Date hidden'!BA19)</f>
        <v>0</v>
      </c>
      <c r="BB19" s="177">
        <f>IF('Indicator Date hidden'!BB19="x","x",$BB$3-'Indicator Date hidden'!BB19)</f>
        <v>0</v>
      </c>
      <c r="BC19" s="177">
        <f>IF('Indicator Date hidden'!BC19="x","x",$BC$3-'Indicator Date hidden'!BC19)</f>
        <v>0</v>
      </c>
      <c r="BD19" s="177">
        <f>IF('Indicator Date hidden'!BD19="x","x",$BD$3-'Indicator Date hidden'!BD19)</f>
        <v>0</v>
      </c>
      <c r="BE19" s="177">
        <f>IF('Indicator Date hidden'!BE19="x","x",$BE$3-'Indicator Date hidden'!BE19)</f>
        <v>0</v>
      </c>
      <c r="BF19" s="177">
        <f>IF('Indicator Date hidden'!BF19="x","x",$BF$3-'Indicator Date hidden'!BF19)</f>
        <v>0</v>
      </c>
      <c r="BG19" s="177">
        <f>IF('Indicator Date hidden'!BG19="x","x",$BG$3-'Indicator Date hidden'!BG19)</f>
        <v>0</v>
      </c>
      <c r="BH19" s="177">
        <f>IF('Indicator Date hidden'!BH19="x","x",$BH$3-'Indicator Date hidden'!BH19)</f>
        <v>0</v>
      </c>
      <c r="BI19" s="177">
        <f>IF('Indicator Date hidden'!BI19="x","x",$BI$3-'Indicator Date hidden'!BI19)</f>
        <v>6</v>
      </c>
      <c r="BJ19" s="177">
        <f>IF('Indicator Date hidden'!BJ19="x","x",$BJ$3-'Indicator Date hidden'!BJ19)</f>
        <v>5</v>
      </c>
      <c r="BK19" s="177">
        <f>IF('Indicator Date hidden'!BK19="x","x",$BK$3-'Indicator Date hidden'!BK19)</f>
        <v>0</v>
      </c>
      <c r="BL19" s="177">
        <f>IF('Indicator Date hidden'!BL19="x","x",$BL$3-'Indicator Date hidden'!BL19)</f>
        <v>0</v>
      </c>
      <c r="BM19" s="177">
        <f>IF('Indicator Date hidden'!BM19="x","x",$BM$3-'Indicator Date hidden'!BM19)</f>
        <v>0</v>
      </c>
      <c r="BN19" s="177">
        <f>IF('Indicator Date hidden'!BN19="x","x",$BN$3-'Indicator Date hidden'!BN19)</f>
        <v>0</v>
      </c>
      <c r="BO19" s="177">
        <f>IF('Indicator Date hidden'!BO19="x","x",$BO$3-'Indicator Date hidden'!BO19)</f>
        <v>2</v>
      </c>
      <c r="BP19" s="177">
        <f>IF('Indicator Date hidden'!BP19="x","x",$BP$3-'Indicator Date hidden'!BP19)</f>
        <v>0</v>
      </c>
      <c r="BQ19" s="177">
        <f>IF('Indicator Date hidden'!BQ19="x","x",$BQ$3-'Indicator Date hidden'!BQ19)</f>
        <v>0</v>
      </c>
      <c r="BR19" s="177">
        <f>IF('Indicator Date hidden'!BR19="x","x",$BR$3-'Indicator Date hidden'!BR19)</f>
        <v>0</v>
      </c>
      <c r="BS19" s="177">
        <f>IF('Indicator Date hidden'!BS19="x","x",$BS$3-'Indicator Date hidden'!BS19)</f>
        <v>0</v>
      </c>
      <c r="BT19" s="177">
        <f>IF('Indicator Date hidden'!BT19="x","x",$BT$3-'Indicator Date hidden'!BT19)</f>
        <v>0</v>
      </c>
      <c r="BU19" s="177">
        <f>IF('Indicator Date hidden'!BU19="x","x",$BU$3-'Indicator Date hidden'!BU19)</f>
        <v>0</v>
      </c>
      <c r="BV19" s="177">
        <f>IF('Indicator Date hidden'!BV19="x","x",$BV$3-'Indicator Date hidden'!BV19)</f>
        <v>0</v>
      </c>
      <c r="BW19" s="177">
        <f>IF('Indicator Date hidden'!BW19="x","x",$BW$3-'Indicator Date hidden'!BW19)</f>
        <v>0</v>
      </c>
      <c r="BX19" s="177">
        <f>IF('Indicator Date hidden'!BX19="x","x",$BX$3-'Indicator Date hidden'!BX19)</f>
        <v>0</v>
      </c>
      <c r="BY19" s="177">
        <f>IF('Indicator Date hidden'!BY19="x","x",$BY$3-'Indicator Date hidden'!BY19)</f>
        <v>0</v>
      </c>
      <c r="BZ19" s="177">
        <f>IF('Indicator Date hidden'!BZ19="x","x",$BZ$3-'Indicator Date hidden'!BZ19)</f>
        <v>0</v>
      </c>
      <c r="CA19" s="177">
        <f>IF('Indicator Date hidden'!CA19="x","x",$CA$3-'Indicator Date hidden'!CA19)</f>
        <v>3</v>
      </c>
      <c r="CB19" s="177">
        <f>IF('Indicator Date hidden'!CB19="x","x",$CB$3-'Indicator Date hidden'!CB19)</f>
        <v>0</v>
      </c>
      <c r="CC19" s="177">
        <f>IF('Indicator Date hidden'!CC19="x","x",$CC$3-'Indicator Date hidden'!CC19)</f>
        <v>0</v>
      </c>
      <c r="CD19" s="177">
        <f>IF('Indicator Date hidden'!CD19="x","x",$CD$3-'Indicator Date hidden'!CD19)</f>
        <v>0</v>
      </c>
      <c r="CE19" s="177">
        <f>IF('Indicator Date hidden'!CE19="x","x",$CE$3-'Indicator Date hidden'!CE19)</f>
        <v>0</v>
      </c>
      <c r="CF19" s="177">
        <f>IF('Indicator Date hidden'!CF19="x","x",$CF$3-'Indicator Date hidden'!CF19)</f>
        <v>0</v>
      </c>
      <c r="CG19" s="177">
        <f>IF('Indicator Date hidden'!CG19="x","x",$CG$3-'Indicator Date hidden'!CG19)</f>
        <v>0</v>
      </c>
      <c r="CH19" s="178">
        <f t="shared" si="1"/>
        <v>31</v>
      </c>
      <c r="CI19" s="179">
        <f t="shared" si="2"/>
        <v>0.37804878048780488</v>
      </c>
      <c r="CJ19" s="178">
        <f t="shared" si="0"/>
        <v>11</v>
      </c>
      <c r="CK19" s="179">
        <f t="shared" si="4"/>
        <v>1.1818368339530192</v>
      </c>
      <c r="CL19" s="180">
        <f t="shared" si="3"/>
        <v>0</v>
      </c>
    </row>
    <row r="20" spans="1:90" x14ac:dyDescent="0.25">
      <c r="A20" s="3" t="str">
        <f>VLOOKUP(C20,Regions!B$3:H$35,7,FALSE)</f>
        <v>Central America</v>
      </c>
      <c r="B20" s="116" t="s">
        <v>32</v>
      </c>
      <c r="C20" s="100" t="s">
        <v>31</v>
      </c>
      <c r="D20" s="177">
        <f>IF('Indicator Date hidden'!D20="x","x",$D$3-'Indicator Date hidden'!D20)</f>
        <v>0</v>
      </c>
      <c r="E20" s="177">
        <f>IF('Indicator Date hidden'!E20="x","x",$E$3-'Indicator Date hidden'!E20)</f>
        <v>0</v>
      </c>
      <c r="F20" s="177">
        <f>IF('Indicator Date hidden'!F20="x","x",$F$3-'Indicator Date hidden'!F20)</f>
        <v>0</v>
      </c>
      <c r="G20" s="177">
        <f>IF('Indicator Date hidden'!G20="x","x",$G$3-'Indicator Date hidden'!G20)</f>
        <v>0</v>
      </c>
      <c r="H20" s="177">
        <f>IF('Indicator Date hidden'!H20="x","x",$H$3-'Indicator Date hidden'!H20)</f>
        <v>0</v>
      </c>
      <c r="I20" s="177">
        <f>IF('Indicator Date hidden'!I20="x","x",$I$3-'Indicator Date hidden'!I20)</f>
        <v>0</v>
      </c>
      <c r="J20" s="177">
        <f>IF('Indicator Date hidden'!J20="x","x",$J$3-'Indicator Date hidden'!J20)</f>
        <v>0</v>
      </c>
      <c r="K20" s="177">
        <f>IF('Indicator Date hidden'!K20="x","x",$K$3-'Indicator Date hidden'!K20)</f>
        <v>0</v>
      </c>
      <c r="L20" s="177">
        <f>IF('Indicator Date hidden'!L20="x","x",$L$3-'Indicator Date hidden'!L20)</f>
        <v>0</v>
      </c>
      <c r="M20" s="177">
        <f>IF('Indicator Date hidden'!M20="x","x",$M$3-'Indicator Date hidden'!M20)</f>
        <v>0</v>
      </c>
      <c r="N20" s="177">
        <f>IF('Indicator Date hidden'!N20="x","x",$N$3-'Indicator Date hidden'!N20)</f>
        <v>0</v>
      </c>
      <c r="O20" s="177">
        <f>IF('Indicator Date hidden'!O20="x","x",$O$3-'Indicator Date hidden'!O20)</f>
        <v>0</v>
      </c>
      <c r="P20" s="177" t="str">
        <f>IF('Indicator Date hidden'!P20="x","x",$P$3-'Indicator Date hidden'!P20)</f>
        <v>x</v>
      </c>
      <c r="Q20" s="177">
        <f>IF('Indicator Date hidden'!Q20="x","x",$Q$3-'Indicator Date hidden'!Q20)</f>
        <v>0</v>
      </c>
      <c r="R20" s="177">
        <f>IF('Indicator Date hidden'!R20="x","x",$R$3-'Indicator Date hidden'!R20)</f>
        <v>0</v>
      </c>
      <c r="S20" s="177">
        <f>IF('Indicator Date hidden'!S20="x","x",$S$3-'Indicator Date hidden'!S20)</f>
        <v>0</v>
      </c>
      <c r="T20" s="177">
        <f>IF('Indicator Date hidden'!T20="x","x",$T$3-'Indicator Date hidden'!T20)</f>
        <v>0</v>
      </c>
      <c r="U20" s="177">
        <f>IF('Indicator Date hidden'!U20="x","x",$U$3-'Indicator Date hidden'!U20)</f>
        <v>1</v>
      </c>
      <c r="V20" s="177">
        <f>IF('Indicator Date hidden'!V20="x","x",$V$3-'Indicator Date hidden'!V20)</f>
        <v>1</v>
      </c>
      <c r="W20" s="177">
        <f>IF('Indicator Date hidden'!W20="x","x",$W$3-'Indicator Date hidden'!W20)</f>
        <v>0</v>
      </c>
      <c r="X20" s="177">
        <f>IF('Indicator Date hidden'!X20="x","x",$X$3-'Indicator Date hidden'!X20)</f>
        <v>0</v>
      </c>
      <c r="Y20" s="177">
        <f>IF('Indicator Date hidden'!Y20="x","x",$Y$3-'Indicator Date hidden'!Y20)</f>
        <v>2</v>
      </c>
      <c r="Z20" s="177">
        <f>IF('Indicator Date hidden'!Z20="x","x",$Z$3-'Indicator Date hidden'!Z20)</f>
        <v>2</v>
      </c>
      <c r="AA20" s="177">
        <f>IF('Indicator Date hidden'!AA20="x","x",$AA$3-'Indicator Date hidden'!AA20)</f>
        <v>3</v>
      </c>
      <c r="AB20" s="177">
        <f>IF('Indicator Date hidden'!AB20="x","x",$AB$3-'Indicator Date hidden'!AB20)</f>
        <v>0</v>
      </c>
      <c r="AC20" s="177">
        <f>IF('Indicator Date hidden'!AC20="x","x",$AC$3-'Indicator Date hidden'!AC20)</f>
        <v>0</v>
      </c>
      <c r="AD20" s="177">
        <f>IF('Indicator Date hidden'!AD20="x","x",$AD$3-'Indicator Date hidden'!AD20)</f>
        <v>0</v>
      </c>
      <c r="AE20" s="177">
        <f>IF('Indicator Date hidden'!AE20="x","x",$AE$3-'Indicator Date hidden'!AE20)</f>
        <v>0</v>
      </c>
      <c r="AF20" s="177">
        <f>IF('Indicator Date hidden'!AF20="x","x",$AF$3-'Indicator Date hidden'!AF20)</f>
        <v>1</v>
      </c>
      <c r="AG20" s="251">
        <f>IF('Indicator Date hidden'!AG20="x","x",$AG$3-'Indicator Date hidden'!AG20)</f>
        <v>0</v>
      </c>
      <c r="AH20" s="177">
        <f>IF('Indicator Date hidden'!AH20="x","x",$AH$3-'Indicator Date hidden'!AH20)</f>
        <v>4</v>
      </c>
      <c r="AI20" s="177">
        <f>IF('Indicator Date hidden'!AI20="x","x",$AI$3-'Indicator Date hidden'!AI20)</f>
        <v>7</v>
      </c>
      <c r="AJ20" s="177">
        <f>IF('Indicator Date hidden'!AJ20="x","x",$AJ$3-'Indicator Date hidden'!AJ20)</f>
        <v>0</v>
      </c>
      <c r="AK20" s="177">
        <f>IF('Indicator Date hidden'!AK20="x","x",$AK$3-'Indicator Date hidden'!AK20)</f>
        <v>0</v>
      </c>
      <c r="AL20" s="177">
        <f>IF('Indicator Date hidden'!AL20="x","x",$AL$3-'Indicator Date hidden'!AL20)</f>
        <v>0</v>
      </c>
      <c r="AM20" s="177">
        <f>IF('Indicator Date hidden'!AM20="x","x",$AM$3-'Indicator Date hidden'!AM20)</f>
        <v>0</v>
      </c>
      <c r="AN20" s="177">
        <f>IF('Indicator Date hidden'!AN20="x","x",$AN$3-'Indicator Date hidden'!AN20)</f>
        <v>0</v>
      </c>
      <c r="AO20" s="177">
        <f>IF('Indicator Date hidden'!AO20="x","x",$AO$3-'Indicator Date hidden'!AO20)</f>
        <v>0</v>
      </c>
      <c r="AP20" s="177">
        <f>IF('Indicator Date hidden'!AP20="x","x",$AP$3-'Indicator Date hidden'!AP20)</f>
        <v>0</v>
      </c>
      <c r="AQ20" s="177">
        <f>IF('Indicator Date hidden'!AQ20="x","x",$AQ$3-'Indicator Date hidden'!AQ20)</f>
        <v>0</v>
      </c>
      <c r="AR20" s="177">
        <f>IF('Indicator Date hidden'!AR20="x","x",$AR$3-'Indicator Date hidden'!AR20)</f>
        <v>0</v>
      </c>
      <c r="AS20" s="177">
        <f>IF('Indicator Date hidden'!AS20="x","x",$AS$3-'Indicator Date hidden'!AS20)</f>
        <v>0</v>
      </c>
      <c r="AT20" s="177">
        <f>IF('Indicator Date hidden'!AT20="x","x",$AT$3-'Indicator Date hidden'!AT20)</f>
        <v>2</v>
      </c>
      <c r="AU20" s="177">
        <f>IF('Indicator Date hidden'!AU20="x","x",$AU$3-'Indicator Date hidden'!AU20)</f>
        <v>0</v>
      </c>
      <c r="AV20" s="177">
        <f>IF('Indicator Date hidden'!AV20="x","x",$AV$3-'Indicator Date hidden'!AV20)</f>
        <v>0</v>
      </c>
      <c r="AW20" s="177">
        <f>IF('Indicator Date hidden'!AW20="x","x",$AW$3-'Indicator Date hidden'!AW20)</f>
        <v>0</v>
      </c>
      <c r="AX20" s="177">
        <f>IF('Indicator Date hidden'!AX20="x","x",$AX$3-'Indicator Date hidden'!AX20)</f>
        <v>0</v>
      </c>
      <c r="AY20" s="177">
        <f>IF('Indicator Date hidden'!AY20="x","x",$AY$3-'Indicator Date hidden'!AY20)</f>
        <v>1</v>
      </c>
      <c r="AZ20" s="177">
        <f>IF('Indicator Date hidden'!AZ20="x","x",$AZ$3-'Indicator Date hidden'!AZ20)</f>
        <v>1</v>
      </c>
      <c r="BA20" s="177">
        <f>IF('Indicator Date hidden'!BA20="x","x",$BA$3-'Indicator Date hidden'!BA20)</f>
        <v>0</v>
      </c>
      <c r="BB20" s="177">
        <f>IF('Indicator Date hidden'!BB20="x","x",$BB$3-'Indicator Date hidden'!BB20)</f>
        <v>0</v>
      </c>
      <c r="BC20" s="177">
        <f>IF('Indicator Date hidden'!BC20="x","x",$BC$3-'Indicator Date hidden'!BC20)</f>
        <v>0</v>
      </c>
      <c r="BD20" s="177">
        <f>IF('Indicator Date hidden'!BD20="x","x",$BD$3-'Indicator Date hidden'!BD20)</f>
        <v>0</v>
      </c>
      <c r="BE20" s="177">
        <f>IF('Indicator Date hidden'!BE20="x","x",$BE$3-'Indicator Date hidden'!BE20)</f>
        <v>0</v>
      </c>
      <c r="BF20" s="177">
        <f>IF('Indicator Date hidden'!BF20="x","x",$BF$3-'Indicator Date hidden'!BF20)</f>
        <v>0</v>
      </c>
      <c r="BG20" s="177">
        <f>IF('Indicator Date hidden'!BG20="x","x",$BG$3-'Indicator Date hidden'!BG20)</f>
        <v>0</v>
      </c>
      <c r="BH20" s="177">
        <f>IF('Indicator Date hidden'!BH20="x","x",$BH$3-'Indicator Date hidden'!BH20)</f>
        <v>0</v>
      </c>
      <c r="BI20" s="177">
        <f>IF('Indicator Date hidden'!BI20="x","x",$BI$3-'Indicator Date hidden'!BI20)</f>
        <v>0</v>
      </c>
      <c r="BJ20" s="177">
        <f>IF('Indicator Date hidden'!BJ20="x","x",$BJ$3-'Indicator Date hidden'!BJ20)</f>
        <v>0</v>
      </c>
      <c r="BK20" s="177">
        <f>IF('Indicator Date hidden'!BK20="x","x",$BK$3-'Indicator Date hidden'!BK20)</f>
        <v>0</v>
      </c>
      <c r="BL20" s="177">
        <f>IF('Indicator Date hidden'!BL20="x","x",$BL$3-'Indicator Date hidden'!BL20)</f>
        <v>0</v>
      </c>
      <c r="BM20" s="177">
        <f>IF('Indicator Date hidden'!BM20="x","x",$BM$3-'Indicator Date hidden'!BM20)</f>
        <v>0</v>
      </c>
      <c r="BN20" s="177">
        <f>IF('Indicator Date hidden'!BN20="x","x",$BN$3-'Indicator Date hidden'!BN20)</f>
        <v>0</v>
      </c>
      <c r="BO20" s="177">
        <f>IF('Indicator Date hidden'!BO20="x","x",$BO$3-'Indicator Date hidden'!BO20)</f>
        <v>2</v>
      </c>
      <c r="BP20" s="177">
        <f>IF('Indicator Date hidden'!BP20="x","x",$BP$3-'Indicator Date hidden'!BP20)</f>
        <v>0</v>
      </c>
      <c r="BQ20" s="177">
        <f>IF('Indicator Date hidden'!BQ20="x","x",$BQ$3-'Indicator Date hidden'!BQ20)</f>
        <v>0</v>
      </c>
      <c r="BR20" s="177">
        <f>IF('Indicator Date hidden'!BR20="x","x",$BR$3-'Indicator Date hidden'!BR20)</f>
        <v>0</v>
      </c>
      <c r="BS20" s="177">
        <f>IF('Indicator Date hidden'!BS20="x","x",$BS$3-'Indicator Date hidden'!BS20)</f>
        <v>0</v>
      </c>
      <c r="BT20" s="177">
        <f>IF('Indicator Date hidden'!BT20="x","x",$BT$3-'Indicator Date hidden'!BT20)</f>
        <v>0</v>
      </c>
      <c r="BU20" s="177">
        <f>IF('Indicator Date hidden'!BU20="x","x",$BU$3-'Indicator Date hidden'!BU20)</f>
        <v>0</v>
      </c>
      <c r="BV20" s="177">
        <f>IF('Indicator Date hidden'!BV20="x","x",$BV$3-'Indicator Date hidden'!BV20)</f>
        <v>0</v>
      </c>
      <c r="BW20" s="177">
        <f>IF('Indicator Date hidden'!BW20="x","x",$BW$3-'Indicator Date hidden'!BW20)</f>
        <v>0</v>
      </c>
      <c r="BX20" s="177">
        <f>IF('Indicator Date hidden'!BX20="x","x",$BX$3-'Indicator Date hidden'!BX20)</f>
        <v>0</v>
      </c>
      <c r="BY20" s="177">
        <f>IF('Indicator Date hidden'!BY20="x","x",$BY$3-'Indicator Date hidden'!BY20)</f>
        <v>2</v>
      </c>
      <c r="BZ20" s="177">
        <f>IF('Indicator Date hidden'!BZ20="x","x",$BZ$3-'Indicator Date hidden'!BZ20)</f>
        <v>1</v>
      </c>
      <c r="CA20" s="177">
        <f>IF('Indicator Date hidden'!CA20="x","x",$CA$3-'Indicator Date hidden'!CA20)</f>
        <v>2</v>
      </c>
      <c r="CB20" s="177">
        <f>IF('Indicator Date hidden'!CB20="x","x",$CB$3-'Indicator Date hidden'!CB20)</f>
        <v>0</v>
      </c>
      <c r="CC20" s="177">
        <f>IF('Indicator Date hidden'!CC20="x","x",$CC$3-'Indicator Date hidden'!CC20)</f>
        <v>1</v>
      </c>
      <c r="CD20" s="177">
        <f>IF('Indicator Date hidden'!CD20="x","x",$CD$3-'Indicator Date hidden'!CD20)</f>
        <v>0</v>
      </c>
      <c r="CE20" s="177">
        <f>IF('Indicator Date hidden'!CE20="x","x",$CE$3-'Indicator Date hidden'!CE20)</f>
        <v>0</v>
      </c>
      <c r="CF20" s="177">
        <f>IF('Indicator Date hidden'!CF20="x","x",$CF$3-'Indicator Date hidden'!CF20)</f>
        <v>0</v>
      </c>
      <c r="CG20" s="177">
        <f>IF('Indicator Date hidden'!CG20="x","x",$CG$3-'Indicator Date hidden'!CG20)</f>
        <v>0</v>
      </c>
      <c r="CH20" s="178">
        <f t="shared" si="1"/>
        <v>33</v>
      </c>
      <c r="CI20" s="179">
        <f t="shared" si="2"/>
        <v>0.40243902439024393</v>
      </c>
      <c r="CJ20" s="178">
        <f t="shared" si="0"/>
        <v>16</v>
      </c>
      <c r="CK20" s="179">
        <f t="shared" si="4"/>
        <v>1.063162969956098</v>
      </c>
      <c r="CL20" s="180">
        <f t="shared" si="3"/>
        <v>0</v>
      </c>
    </row>
    <row r="21" spans="1:90" x14ac:dyDescent="0.25">
      <c r="A21" s="3" t="str">
        <f>VLOOKUP(C21,Regions!B$3:H$35,7,FALSE)</f>
        <v>Central America</v>
      </c>
      <c r="B21" s="116" t="s">
        <v>38</v>
      </c>
      <c r="C21" s="100" t="s">
        <v>37</v>
      </c>
      <c r="D21" s="177">
        <f>IF('Indicator Date hidden'!D21="x","x",$D$3-'Indicator Date hidden'!D21)</f>
        <v>0</v>
      </c>
      <c r="E21" s="177">
        <f>IF('Indicator Date hidden'!E21="x","x",$E$3-'Indicator Date hidden'!E21)</f>
        <v>0</v>
      </c>
      <c r="F21" s="177">
        <f>IF('Indicator Date hidden'!F21="x","x",$F$3-'Indicator Date hidden'!F21)</f>
        <v>0</v>
      </c>
      <c r="G21" s="177">
        <f>IF('Indicator Date hidden'!G21="x","x",$G$3-'Indicator Date hidden'!G21)</f>
        <v>0</v>
      </c>
      <c r="H21" s="177">
        <f>IF('Indicator Date hidden'!H21="x","x",$H$3-'Indicator Date hidden'!H21)</f>
        <v>0</v>
      </c>
      <c r="I21" s="177">
        <f>IF('Indicator Date hidden'!I21="x","x",$I$3-'Indicator Date hidden'!I21)</f>
        <v>0</v>
      </c>
      <c r="J21" s="177">
        <f>IF('Indicator Date hidden'!J21="x","x",$J$3-'Indicator Date hidden'!J21)</f>
        <v>0</v>
      </c>
      <c r="K21" s="177">
        <f>IF('Indicator Date hidden'!K21="x","x",$K$3-'Indicator Date hidden'!K21)</f>
        <v>0</v>
      </c>
      <c r="L21" s="177">
        <f>IF('Indicator Date hidden'!L21="x","x",$L$3-'Indicator Date hidden'!L21)</f>
        <v>0</v>
      </c>
      <c r="M21" s="177">
        <f>IF('Indicator Date hidden'!M21="x","x",$M$3-'Indicator Date hidden'!M21)</f>
        <v>0</v>
      </c>
      <c r="N21" s="177">
        <f>IF('Indicator Date hidden'!N21="x","x",$N$3-'Indicator Date hidden'!N21)</f>
        <v>0</v>
      </c>
      <c r="O21" s="177">
        <f>IF('Indicator Date hidden'!O21="x","x",$O$3-'Indicator Date hidden'!O21)</f>
        <v>0</v>
      </c>
      <c r="P21" s="177" t="str">
        <f>IF('Indicator Date hidden'!P21="x","x",$P$3-'Indicator Date hidden'!P21)</f>
        <v>x</v>
      </c>
      <c r="Q21" s="177">
        <f>IF('Indicator Date hidden'!Q21="x","x",$Q$3-'Indicator Date hidden'!Q21)</f>
        <v>0</v>
      </c>
      <c r="R21" s="177">
        <f>IF('Indicator Date hidden'!R21="x","x",$R$3-'Indicator Date hidden'!R21)</f>
        <v>0</v>
      </c>
      <c r="S21" s="177">
        <f>IF('Indicator Date hidden'!S21="x","x",$S$3-'Indicator Date hidden'!S21)</f>
        <v>0</v>
      </c>
      <c r="T21" s="177">
        <f>IF('Indicator Date hidden'!T21="x","x",$T$3-'Indicator Date hidden'!T21)</f>
        <v>0</v>
      </c>
      <c r="U21" s="177">
        <f>IF('Indicator Date hidden'!U21="x","x",$U$3-'Indicator Date hidden'!U21)</f>
        <v>0</v>
      </c>
      <c r="V21" s="177">
        <f>IF('Indicator Date hidden'!V21="x","x",$V$3-'Indicator Date hidden'!V21)</f>
        <v>0</v>
      </c>
      <c r="W21" s="177">
        <f>IF('Indicator Date hidden'!W21="x","x",$W$3-'Indicator Date hidden'!W21)</f>
        <v>0</v>
      </c>
      <c r="X21" s="177">
        <f>IF('Indicator Date hidden'!X21="x","x",$X$3-'Indicator Date hidden'!X21)</f>
        <v>0</v>
      </c>
      <c r="Y21" s="177">
        <f>IF('Indicator Date hidden'!Y21="x","x",$Y$3-'Indicator Date hidden'!Y21)</f>
        <v>5</v>
      </c>
      <c r="Z21" s="177">
        <f>IF('Indicator Date hidden'!Z21="x","x",$Z$3-'Indicator Date hidden'!Z21)</f>
        <v>5</v>
      </c>
      <c r="AA21" s="177">
        <f>IF('Indicator Date hidden'!AA21="x","x",$AA$3-'Indicator Date hidden'!AA21)</f>
        <v>0</v>
      </c>
      <c r="AB21" s="177">
        <f>IF('Indicator Date hidden'!AB21="x","x",$AB$3-'Indicator Date hidden'!AB21)</f>
        <v>0</v>
      </c>
      <c r="AC21" s="177">
        <f>IF('Indicator Date hidden'!AC21="x","x",$AC$3-'Indicator Date hidden'!AC21)</f>
        <v>0</v>
      </c>
      <c r="AD21" s="177">
        <f>IF('Indicator Date hidden'!AD21="x","x",$AD$3-'Indicator Date hidden'!AD21)</f>
        <v>0</v>
      </c>
      <c r="AE21" s="177">
        <f>IF('Indicator Date hidden'!AE21="x","x",$AE$3-'Indicator Date hidden'!AE21)</f>
        <v>0</v>
      </c>
      <c r="AF21" s="177">
        <f>IF('Indicator Date hidden'!AF21="x","x",$AF$3-'Indicator Date hidden'!AF21)</f>
        <v>4</v>
      </c>
      <c r="AG21" s="251">
        <f>IF('Indicator Date hidden'!AG21="x","x",$AG$3-'Indicator Date hidden'!AG21)</f>
        <v>0</v>
      </c>
      <c r="AH21" s="177">
        <f>IF('Indicator Date hidden'!AH21="x","x",$AH$3-'Indicator Date hidden'!AH21)</f>
        <v>1</v>
      </c>
      <c r="AI21" s="177" t="str">
        <f>IF('Indicator Date hidden'!AI21="x","x",$AI$3-'Indicator Date hidden'!AI21)</f>
        <v>x</v>
      </c>
      <c r="AJ21" s="177">
        <f>IF('Indicator Date hidden'!AJ21="x","x",$AJ$3-'Indicator Date hidden'!AJ21)</f>
        <v>0</v>
      </c>
      <c r="AK21" s="177">
        <f>IF('Indicator Date hidden'!AK21="x","x",$AK$3-'Indicator Date hidden'!AK21)</f>
        <v>0</v>
      </c>
      <c r="AL21" s="177">
        <f>IF('Indicator Date hidden'!AL21="x","x",$AL$3-'Indicator Date hidden'!AL21)</f>
        <v>0</v>
      </c>
      <c r="AM21" s="177">
        <f>IF('Indicator Date hidden'!AM21="x","x",$AM$3-'Indicator Date hidden'!AM21)</f>
        <v>0</v>
      </c>
      <c r="AN21" s="177">
        <f>IF('Indicator Date hidden'!AN21="x","x",$AN$3-'Indicator Date hidden'!AN21)</f>
        <v>0</v>
      </c>
      <c r="AO21" s="177">
        <f>IF('Indicator Date hidden'!AO21="x","x",$AO$3-'Indicator Date hidden'!AO21)</f>
        <v>0</v>
      </c>
      <c r="AP21" s="177">
        <f>IF('Indicator Date hidden'!AP21="x","x",$AP$3-'Indicator Date hidden'!AP21)</f>
        <v>0</v>
      </c>
      <c r="AQ21" s="177">
        <f>IF('Indicator Date hidden'!AQ21="x","x",$AQ$3-'Indicator Date hidden'!AQ21)</f>
        <v>0</v>
      </c>
      <c r="AR21" s="177">
        <f>IF('Indicator Date hidden'!AR21="x","x",$AR$3-'Indicator Date hidden'!AR21)</f>
        <v>0</v>
      </c>
      <c r="AS21" s="177">
        <f>IF('Indicator Date hidden'!AS21="x","x",$AS$3-'Indicator Date hidden'!AS21)</f>
        <v>0</v>
      </c>
      <c r="AT21" s="177">
        <f>IF('Indicator Date hidden'!AT21="x","x",$AT$3-'Indicator Date hidden'!AT21)</f>
        <v>0</v>
      </c>
      <c r="AU21" s="177">
        <f>IF('Indicator Date hidden'!AU21="x","x",$AU$3-'Indicator Date hidden'!AU21)</f>
        <v>0</v>
      </c>
      <c r="AV21" s="177">
        <f>IF('Indicator Date hidden'!AV21="x","x",$AV$3-'Indicator Date hidden'!AV21)</f>
        <v>0</v>
      </c>
      <c r="AW21" s="177">
        <f>IF('Indicator Date hidden'!AW21="x","x",$AW$3-'Indicator Date hidden'!AW21)</f>
        <v>0</v>
      </c>
      <c r="AX21" s="177">
        <f>IF('Indicator Date hidden'!AX21="x","x",$AX$3-'Indicator Date hidden'!AX21)</f>
        <v>0</v>
      </c>
      <c r="AY21" s="177">
        <f>IF('Indicator Date hidden'!AY21="x","x",$AY$3-'Indicator Date hidden'!AY21)</f>
        <v>1</v>
      </c>
      <c r="AZ21" s="177">
        <f>IF('Indicator Date hidden'!AZ21="x","x",$AZ$3-'Indicator Date hidden'!AZ21)</f>
        <v>1</v>
      </c>
      <c r="BA21" s="177">
        <f>IF('Indicator Date hidden'!BA21="x","x",$BA$3-'Indicator Date hidden'!BA21)</f>
        <v>0</v>
      </c>
      <c r="BB21" s="177">
        <f>IF('Indicator Date hidden'!BB21="x","x",$BB$3-'Indicator Date hidden'!BB21)</f>
        <v>0</v>
      </c>
      <c r="BC21" s="177">
        <f>IF('Indicator Date hidden'!BC21="x","x",$BC$3-'Indicator Date hidden'!BC21)</f>
        <v>0</v>
      </c>
      <c r="BD21" s="177">
        <f>IF('Indicator Date hidden'!BD21="x","x",$BD$3-'Indicator Date hidden'!BD21)</f>
        <v>0</v>
      </c>
      <c r="BE21" s="177">
        <f>IF('Indicator Date hidden'!BE21="x","x",$BE$3-'Indicator Date hidden'!BE21)</f>
        <v>0</v>
      </c>
      <c r="BF21" s="177">
        <f>IF('Indicator Date hidden'!BF21="x","x",$BF$3-'Indicator Date hidden'!BF21)</f>
        <v>0</v>
      </c>
      <c r="BG21" s="177">
        <f>IF('Indicator Date hidden'!BG21="x","x",$BG$3-'Indicator Date hidden'!BG21)</f>
        <v>0</v>
      </c>
      <c r="BH21" s="177">
        <f>IF('Indicator Date hidden'!BH21="x","x",$BH$3-'Indicator Date hidden'!BH21)</f>
        <v>0</v>
      </c>
      <c r="BI21" s="177">
        <f>IF('Indicator Date hidden'!BI21="x","x",$BI$3-'Indicator Date hidden'!BI21)</f>
        <v>4</v>
      </c>
      <c r="BJ21" s="177" t="str">
        <f>IF('Indicator Date hidden'!BJ21="x","x",$BJ$3-'Indicator Date hidden'!BJ21)</f>
        <v>x</v>
      </c>
      <c r="BK21" s="177">
        <f>IF('Indicator Date hidden'!BK21="x","x",$BK$3-'Indicator Date hidden'!BK21)</f>
        <v>0</v>
      </c>
      <c r="BL21" s="177">
        <f>IF('Indicator Date hidden'!BL21="x","x",$BL$3-'Indicator Date hidden'!BL21)</f>
        <v>0</v>
      </c>
      <c r="BM21" s="177">
        <f>IF('Indicator Date hidden'!BM21="x","x",$BM$3-'Indicator Date hidden'!BM21)</f>
        <v>1</v>
      </c>
      <c r="BN21" s="177">
        <f>IF('Indicator Date hidden'!BN21="x","x",$BN$3-'Indicator Date hidden'!BN21)</f>
        <v>0</v>
      </c>
      <c r="BO21" s="177">
        <f>IF('Indicator Date hidden'!BO21="x","x",$BO$3-'Indicator Date hidden'!BO21)</f>
        <v>2</v>
      </c>
      <c r="BP21" s="177">
        <f>IF('Indicator Date hidden'!BP21="x","x",$BP$3-'Indicator Date hidden'!BP21)</f>
        <v>0</v>
      </c>
      <c r="BQ21" s="177">
        <f>IF('Indicator Date hidden'!BQ21="x","x",$BQ$3-'Indicator Date hidden'!BQ21)</f>
        <v>0</v>
      </c>
      <c r="BR21" s="177">
        <f>IF('Indicator Date hidden'!BR21="x","x",$BR$3-'Indicator Date hidden'!BR21)</f>
        <v>0</v>
      </c>
      <c r="BS21" s="177">
        <f>IF('Indicator Date hidden'!BS21="x","x",$BS$3-'Indicator Date hidden'!BS21)</f>
        <v>0</v>
      </c>
      <c r="BT21" s="177">
        <f>IF('Indicator Date hidden'!BT21="x","x",$BT$3-'Indicator Date hidden'!BT21)</f>
        <v>0</v>
      </c>
      <c r="BU21" s="177">
        <f>IF('Indicator Date hidden'!BU21="x","x",$BU$3-'Indicator Date hidden'!BU21)</f>
        <v>0</v>
      </c>
      <c r="BV21" s="177">
        <f>IF('Indicator Date hidden'!BV21="x","x",$BV$3-'Indicator Date hidden'!BV21)</f>
        <v>0</v>
      </c>
      <c r="BW21" s="177">
        <f>IF('Indicator Date hidden'!BW21="x","x",$BW$3-'Indicator Date hidden'!BW21)</f>
        <v>0</v>
      </c>
      <c r="BX21" s="177">
        <f>IF('Indicator Date hidden'!BX21="x","x",$BX$3-'Indicator Date hidden'!BX21)</f>
        <v>0</v>
      </c>
      <c r="BY21" s="177">
        <f>IF('Indicator Date hidden'!BY21="x","x",$BY$3-'Indicator Date hidden'!BY21)</f>
        <v>0</v>
      </c>
      <c r="BZ21" s="177">
        <f>IF('Indicator Date hidden'!BZ21="x","x",$BZ$3-'Indicator Date hidden'!BZ21)</f>
        <v>1</v>
      </c>
      <c r="CA21" s="177">
        <f>IF('Indicator Date hidden'!CA21="x","x",$CA$3-'Indicator Date hidden'!CA21)</f>
        <v>0</v>
      </c>
      <c r="CB21" s="177">
        <f>IF('Indicator Date hidden'!CB21="x","x",$CB$3-'Indicator Date hidden'!CB21)</f>
        <v>0</v>
      </c>
      <c r="CC21" s="177">
        <f>IF('Indicator Date hidden'!CC21="x","x",$CC$3-'Indicator Date hidden'!CC21)</f>
        <v>0</v>
      </c>
      <c r="CD21" s="177">
        <f>IF('Indicator Date hidden'!CD21="x","x",$CD$3-'Indicator Date hidden'!CD21)</f>
        <v>0</v>
      </c>
      <c r="CE21" s="177">
        <f>IF('Indicator Date hidden'!CE21="x","x",$CE$3-'Indicator Date hidden'!CE21)</f>
        <v>0</v>
      </c>
      <c r="CF21" s="177">
        <f>IF('Indicator Date hidden'!CF21="x","x",$CF$3-'Indicator Date hidden'!CF21)</f>
        <v>0</v>
      </c>
      <c r="CG21" s="177">
        <f>IF('Indicator Date hidden'!CG21="x","x",$CG$3-'Indicator Date hidden'!CG21)</f>
        <v>0</v>
      </c>
      <c r="CH21" s="178">
        <f t="shared" si="1"/>
        <v>25</v>
      </c>
      <c r="CI21" s="179">
        <f t="shared" si="2"/>
        <v>0.3048780487804878</v>
      </c>
      <c r="CJ21" s="178">
        <f t="shared" si="0"/>
        <v>10</v>
      </c>
      <c r="CK21" s="179">
        <f t="shared" si="4"/>
        <v>1.0255508405331186</v>
      </c>
      <c r="CL21" s="180">
        <f t="shared" si="3"/>
        <v>0</v>
      </c>
    </row>
    <row r="22" spans="1:90" x14ac:dyDescent="0.25">
      <c r="A22" s="3" t="str">
        <f>VLOOKUP(C22,Regions!B$3:H$35,7,FALSE)</f>
        <v>Central America</v>
      </c>
      <c r="B22" s="116" t="s">
        <v>42</v>
      </c>
      <c r="C22" s="100" t="s">
        <v>41</v>
      </c>
      <c r="D22" s="177">
        <f>IF('Indicator Date hidden'!D22="x","x",$D$3-'Indicator Date hidden'!D22)</f>
        <v>0</v>
      </c>
      <c r="E22" s="177">
        <f>IF('Indicator Date hidden'!E22="x","x",$E$3-'Indicator Date hidden'!E22)</f>
        <v>0</v>
      </c>
      <c r="F22" s="177">
        <f>IF('Indicator Date hidden'!F22="x","x",$F$3-'Indicator Date hidden'!F22)</f>
        <v>0</v>
      </c>
      <c r="G22" s="177">
        <f>IF('Indicator Date hidden'!G22="x","x",$G$3-'Indicator Date hidden'!G22)</f>
        <v>0</v>
      </c>
      <c r="H22" s="177">
        <f>IF('Indicator Date hidden'!H22="x","x",$H$3-'Indicator Date hidden'!H22)</f>
        <v>0</v>
      </c>
      <c r="I22" s="177">
        <f>IF('Indicator Date hidden'!I22="x","x",$I$3-'Indicator Date hidden'!I22)</f>
        <v>0</v>
      </c>
      <c r="J22" s="177">
        <f>IF('Indicator Date hidden'!J22="x","x",$J$3-'Indicator Date hidden'!J22)</f>
        <v>0</v>
      </c>
      <c r="K22" s="177">
        <f>IF('Indicator Date hidden'!K22="x","x",$K$3-'Indicator Date hidden'!K22)</f>
        <v>0</v>
      </c>
      <c r="L22" s="177">
        <f>IF('Indicator Date hidden'!L22="x","x",$L$3-'Indicator Date hidden'!L22)</f>
        <v>0</v>
      </c>
      <c r="M22" s="177">
        <f>IF('Indicator Date hidden'!M22="x","x",$M$3-'Indicator Date hidden'!M22)</f>
        <v>0</v>
      </c>
      <c r="N22" s="177">
        <f>IF('Indicator Date hidden'!N22="x","x",$N$3-'Indicator Date hidden'!N22)</f>
        <v>0</v>
      </c>
      <c r="O22" s="177">
        <f>IF('Indicator Date hidden'!O22="x","x",$O$3-'Indicator Date hidden'!O22)</f>
        <v>0</v>
      </c>
      <c r="P22" s="177">
        <f>IF('Indicator Date hidden'!P22="x","x",$P$3-'Indicator Date hidden'!P22)</f>
        <v>0</v>
      </c>
      <c r="Q22" s="177">
        <f>IF('Indicator Date hidden'!Q22="x","x",$Q$3-'Indicator Date hidden'!Q22)</f>
        <v>0</v>
      </c>
      <c r="R22" s="177">
        <f>IF('Indicator Date hidden'!R22="x","x",$R$3-'Indicator Date hidden'!R22)</f>
        <v>0</v>
      </c>
      <c r="S22" s="177">
        <f>IF('Indicator Date hidden'!S22="x","x",$S$3-'Indicator Date hidden'!S22)</f>
        <v>0</v>
      </c>
      <c r="T22" s="177">
        <f>IF('Indicator Date hidden'!T22="x","x",$T$3-'Indicator Date hidden'!T22)</f>
        <v>0</v>
      </c>
      <c r="U22" s="177">
        <f>IF('Indicator Date hidden'!U22="x","x",$U$3-'Indicator Date hidden'!U22)</f>
        <v>0</v>
      </c>
      <c r="V22" s="177">
        <f>IF('Indicator Date hidden'!V22="x","x",$V$3-'Indicator Date hidden'!V22)</f>
        <v>0</v>
      </c>
      <c r="W22" s="177">
        <f>IF('Indicator Date hidden'!W22="x","x",$W$3-'Indicator Date hidden'!W22)</f>
        <v>0</v>
      </c>
      <c r="X22" s="177">
        <f>IF('Indicator Date hidden'!X22="x","x",$X$3-'Indicator Date hidden'!X22)</f>
        <v>0</v>
      </c>
      <c r="Y22" s="177">
        <f>IF('Indicator Date hidden'!Y22="x","x",$Y$3-'Indicator Date hidden'!Y22)</f>
        <v>0</v>
      </c>
      <c r="Z22" s="177">
        <f>IF('Indicator Date hidden'!Z22="x","x",$Z$3-'Indicator Date hidden'!Z22)</f>
        <v>0</v>
      </c>
      <c r="AA22" s="177">
        <f>IF('Indicator Date hidden'!AA22="x","x",$AA$3-'Indicator Date hidden'!AA22)</f>
        <v>1</v>
      </c>
      <c r="AB22" s="177">
        <f>IF('Indicator Date hidden'!AB22="x","x",$AB$3-'Indicator Date hidden'!AB22)</f>
        <v>0</v>
      </c>
      <c r="AC22" s="177">
        <f>IF('Indicator Date hidden'!AC22="x","x",$AC$3-'Indicator Date hidden'!AC22)</f>
        <v>0</v>
      </c>
      <c r="AD22" s="177">
        <f>IF('Indicator Date hidden'!AD22="x","x",$AD$3-'Indicator Date hidden'!AD22)</f>
        <v>0</v>
      </c>
      <c r="AE22" s="177">
        <f>IF('Indicator Date hidden'!AE22="x","x",$AE$3-'Indicator Date hidden'!AE22)</f>
        <v>1</v>
      </c>
      <c r="AF22" s="177">
        <f>IF('Indicator Date hidden'!AF22="x","x",$AF$3-'Indicator Date hidden'!AF22)</f>
        <v>1</v>
      </c>
      <c r="AG22" s="251">
        <f>IF('Indicator Date hidden'!AG22="x","x",$AG$3-'Indicator Date hidden'!AG22)</f>
        <v>0</v>
      </c>
      <c r="AH22" s="177">
        <f>IF('Indicator Date hidden'!AH22="x","x",$AH$3-'Indicator Date hidden'!AH22)</f>
        <v>0</v>
      </c>
      <c r="AI22" s="177">
        <f>IF('Indicator Date hidden'!AI22="x","x",$AI$3-'Indicator Date hidden'!AI22)</f>
        <v>5</v>
      </c>
      <c r="AJ22" s="177">
        <f>IF('Indicator Date hidden'!AJ22="x","x",$AJ$3-'Indicator Date hidden'!AJ22)</f>
        <v>0</v>
      </c>
      <c r="AK22" s="177">
        <f>IF('Indicator Date hidden'!AK22="x","x",$AK$3-'Indicator Date hidden'!AK22)</f>
        <v>0</v>
      </c>
      <c r="AL22" s="177">
        <f>IF('Indicator Date hidden'!AL22="x","x",$AL$3-'Indicator Date hidden'!AL22)</f>
        <v>0</v>
      </c>
      <c r="AM22" s="177">
        <f>IF('Indicator Date hidden'!AM22="x","x",$AM$3-'Indicator Date hidden'!AM22)</f>
        <v>0</v>
      </c>
      <c r="AN22" s="177">
        <f>IF('Indicator Date hidden'!AN22="x","x",$AN$3-'Indicator Date hidden'!AN22)</f>
        <v>0</v>
      </c>
      <c r="AO22" s="177">
        <f>IF('Indicator Date hidden'!AO22="x","x",$AO$3-'Indicator Date hidden'!AO22)</f>
        <v>0</v>
      </c>
      <c r="AP22" s="177">
        <f>IF('Indicator Date hidden'!AP22="x","x",$AP$3-'Indicator Date hidden'!AP22)</f>
        <v>0</v>
      </c>
      <c r="AQ22" s="177">
        <f>IF('Indicator Date hidden'!AQ22="x","x",$AQ$3-'Indicator Date hidden'!AQ22)</f>
        <v>0</v>
      </c>
      <c r="AR22" s="177">
        <f>IF('Indicator Date hidden'!AR22="x","x",$AR$3-'Indicator Date hidden'!AR22)</f>
        <v>0</v>
      </c>
      <c r="AS22" s="177">
        <f>IF('Indicator Date hidden'!AS22="x","x",$AS$3-'Indicator Date hidden'!AS22)</f>
        <v>0</v>
      </c>
      <c r="AT22" s="177">
        <f>IF('Indicator Date hidden'!AT22="x","x",$AT$3-'Indicator Date hidden'!AT22)</f>
        <v>0</v>
      </c>
      <c r="AU22" s="177">
        <f>IF('Indicator Date hidden'!AU22="x","x",$AU$3-'Indicator Date hidden'!AU22)</f>
        <v>0</v>
      </c>
      <c r="AV22" s="177">
        <f>IF('Indicator Date hidden'!AV22="x","x",$AV$3-'Indicator Date hidden'!AV22)</f>
        <v>0</v>
      </c>
      <c r="AW22" s="177">
        <f>IF('Indicator Date hidden'!AW22="x","x",$AW$3-'Indicator Date hidden'!AW22)</f>
        <v>0</v>
      </c>
      <c r="AX22" s="177">
        <f>IF('Indicator Date hidden'!AX22="x","x",$AX$3-'Indicator Date hidden'!AX22)</f>
        <v>0</v>
      </c>
      <c r="AY22" s="177">
        <f>IF('Indicator Date hidden'!AY22="x","x",$AY$3-'Indicator Date hidden'!AY22)</f>
        <v>1</v>
      </c>
      <c r="AZ22" s="177">
        <f>IF('Indicator Date hidden'!AZ22="x","x",$AZ$3-'Indicator Date hidden'!AZ22)</f>
        <v>1</v>
      </c>
      <c r="BA22" s="177">
        <f>IF('Indicator Date hidden'!BA22="x","x",$BA$3-'Indicator Date hidden'!BA22)</f>
        <v>0</v>
      </c>
      <c r="BB22" s="177">
        <f>IF('Indicator Date hidden'!BB22="x","x",$BB$3-'Indicator Date hidden'!BB22)</f>
        <v>0</v>
      </c>
      <c r="BC22" s="177">
        <f>IF('Indicator Date hidden'!BC22="x","x",$BC$3-'Indicator Date hidden'!BC22)</f>
        <v>0</v>
      </c>
      <c r="BD22" s="177">
        <f>IF('Indicator Date hidden'!BD22="x","x",$BD$3-'Indicator Date hidden'!BD22)</f>
        <v>0</v>
      </c>
      <c r="BE22" s="177">
        <f>IF('Indicator Date hidden'!BE22="x","x",$BE$3-'Indicator Date hidden'!BE22)</f>
        <v>0</v>
      </c>
      <c r="BF22" s="177">
        <f>IF('Indicator Date hidden'!BF22="x","x",$BF$3-'Indicator Date hidden'!BF22)</f>
        <v>0</v>
      </c>
      <c r="BG22" s="177">
        <f>IF('Indicator Date hidden'!BG22="x","x",$BG$3-'Indicator Date hidden'!BG22)</f>
        <v>0</v>
      </c>
      <c r="BH22" s="177">
        <f>IF('Indicator Date hidden'!BH22="x","x",$BH$3-'Indicator Date hidden'!BH22)</f>
        <v>0</v>
      </c>
      <c r="BI22" s="177">
        <f>IF('Indicator Date hidden'!BI22="x","x",$BI$3-'Indicator Date hidden'!BI22)</f>
        <v>0</v>
      </c>
      <c r="BJ22" s="177">
        <f>IF('Indicator Date hidden'!BJ22="x","x",$BJ$3-'Indicator Date hidden'!BJ22)</f>
        <v>0</v>
      </c>
      <c r="BK22" s="177">
        <f>IF('Indicator Date hidden'!BK22="x","x",$BK$3-'Indicator Date hidden'!BK22)</f>
        <v>0</v>
      </c>
      <c r="BL22" s="177">
        <f>IF('Indicator Date hidden'!BL22="x","x",$BL$3-'Indicator Date hidden'!BL22)</f>
        <v>0</v>
      </c>
      <c r="BM22" s="177">
        <f>IF('Indicator Date hidden'!BM22="x","x",$BM$3-'Indicator Date hidden'!BM22)</f>
        <v>2</v>
      </c>
      <c r="BN22" s="177">
        <f>IF('Indicator Date hidden'!BN22="x","x",$BN$3-'Indicator Date hidden'!BN22)</f>
        <v>0</v>
      </c>
      <c r="BO22" s="177">
        <f>IF('Indicator Date hidden'!BO22="x","x",$BO$3-'Indicator Date hidden'!BO22)</f>
        <v>2</v>
      </c>
      <c r="BP22" s="177">
        <f>IF('Indicator Date hidden'!BP22="x","x",$BP$3-'Indicator Date hidden'!BP22)</f>
        <v>0</v>
      </c>
      <c r="BQ22" s="177">
        <f>IF('Indicator Date hidden'!BQ22="x","x",$BQ$3-'Indicator Date hidden'!BQ22)</f>
        <v>0</v>
      </c>
      <c r="BR22" s="177">
        <f>IF('Indicator Date hidden'!BR22="x","x",$BR$3-'Indicator Date hidden'!BR22)</f>
        <v>0</v>
      </c>
      <c r="BS22" s="177">
        <f>IF('Indicator Date hidden'!BS22="x","x",$BS$3-'Indicator Date hidden'!BS22)</f>
        <v>0</v>
      </c>
      <c r="BT22" s="177">
        <f>IF('Indicator Date hidden'!BT22="x","x",$BT$3-'Indicator Date hidden'!BT22)</f>
        <v>0</v>
      </c>
      <c r="BU22" s="177">
        <f>IF('Indicator Date hidden'!BU22="x","x",$BU$3-'Indicator Date hidden'!BU22)</f>
        <v>0</v>
      </c>
      <c r="BV22" s="177">
        <f>IF('Indicator Date hidden'!BV22="x","x",$BV$3-'Indicator Date hidden'!BV22)</f>
        <v>0</v>
      </c>
      <c r="BW22" s="177">
        <f>IF('Indicator Date hidden'!BW22="x","x",$BW$3-'Indicator Date hidden'!BW22)</f>
        <v>0</v>
      </c>
      <c r="BX22" s="177">
        <f>IF('Indicator Date hidden'!BX22="x","x",$BX$3-'Indicator Date hidden'!BX22)</f>
        <v>0</v>
      </c>
      <c r="BY22" s="177">
        <f>IF('Indicator Date hidden'!BY22="x","x",$BY$3-'Indicator Date hidden'!BY22)</f>
        <v>1</v>
      </c>
      <c r="BZ22" s="177">
        <f>IF('Indicator Date hidden'!BZ22="x","x",$BZ$3-'Indicator Date hidden'!BZ22)</f>
        <v>1</v>
      </c>
      <c r="CA22" s="177">
        <f>IF('Indicator Date hidden'!CA22="x","x",$CA$3-'Indicator Date hidden'!CA22)</f>
        <v>0</v>
      </c>
      <c r="CB22" s="177">
        <f>IF('Indicator Date hidden'!CB22="x","x",$CB$3-'Indicator Date hidden'!CB22)</f>
        <v>0</v>
      </c>
      <c r="CC22" s="177">
        <f>IF('Indicator Date hidden'!CC22="x","x",$CC$3-'Indicator Date hidden'!CC22)</f>
        <v>1</v>
      </c>
      <c r="CD22" s="177">
        <f>IF('Indicator Date hidden'!CD22="x","x",$CD$3-'Indicator Date hidden'!CD22)</f>
        <v>0</v>
      </c>
      <c r="CE22" s="177">
        <f>IF('Indicator Date hidden'!CE22="x","x",$CE$3-'Indicator Date hidden'!CE22)</f>
        <v>0</v>
      </c>
      <c r="CF22" s="177">
        <f>IF('Indicator Date hidden'!CF22="x","x",$CF$3-'Indicator Date hidden'!CF22)</f>
        <v>0</v>
      </c>
      <c r="CG22" s="177">
        <f>IF('Indicator Date hidden'!CG22="x","x",$CG$3-'Indicator Date hidden'!CG22)</f>
        <v>0</v>
      </c>
      <c r="CH22" s="178">
        <f t="shared" si="1"/>
        <v>17</v>
      </c>
      <c r="CI22" s="179">
        <f t="shared" si="2"/>
        <v>0.2073170731707317</v>
      </c>
      <c r="CJ22" s="178">
        <f t="shared" si="0"/>
        <v>11</v>
      </c>
      <c r="CK22" s="179">
        <f t="shared" si="4"/>
        <v>0.676032270806595</v>
      </c>
      <c r="CL22" s="180">
        <f t="shared" si="3"/>
        <v>0</v>
      </c>
    </row>
    <row r="23" spans="1:90" x14ac:dyDescent="0.25">
      <c r="A23" s="3" t="str">
        <f>VLOOKUP(C23,Regions!B$3:H$35,7,FALSE)</f>
        <v>Central America</v>
      </c>
      <c r="B23" s="116" t="s">
        <v>44</v>
      </c>
      <c r="C23" s="100" t="s">
        <v>43</v>
      </c>
      <c r="D23" s="177">
        <f>IF('Indicator Date hidden'!D23="x","x",$D$3-'Indicator Date hidden'!D23)</f>
        <v>0</v>
      </c>
      <c r="E23" s="177">
        <f>IF('Indicator Date hidden'!E23="x","x",$E$3-'Indicator Date hidden'!E23)</f>
        <v>0</v>
      </c>
      <c r="F23" s="177">
        <f>IF('Indicator Date hidden'!F23="x","x",$F$3-'Indicator Date hidden'!F23)</f>
        <v>0</v>
      </c>
      <c r="G23" s="177">
        <f>IF('Indicator Date hidden'!G23="x","x",$G$3-'Indicator Date hidden'!G23)</f>
        <v>0</v>
      </c>
      <c r="H23" s="177">
        <f>IF('Indicator Date hidden'!H23="x","x",$H$3-'Indicator Date hidden'!H23)</f>
        <v>0</v>
      </c>
      <c r="I23" s="177">
        <f>IF('Indicator Date hidden'!I23="x","x",$I$3-'Indicator Date hidden'!I23)</f>
        <v>0</v>
      </c>
      <c r="J23" s="177">
        <f>IF('Indicator Date hidden'!J23="x","x",$J$3-'Indicator Date hidden'!J23)</f>
        <v>0</v>
      </c>
      <c r="K23" s="177">
        <f>IF('Indicator Date hidden'!K23="x","x",$K$3-'Indicator Date hidden'!K23)</f>
        <v>0</v>
      </c>
      <c r="L23" s="177">
        <f>IF('Indicator Date hidden'!L23="x","x",$L$3-'Indicator Date hidden'!L23)</f>
        <v>0</v>
      </c>
      <c r="M23" s="177">
        <f>IF('Indicator Date hidden'!M23="x","x",$M$3-'Indicator Date hidden'!M23)</f>
        <v>0</v>
      </c>
      <c r="N23" s="177">
        <f>IF('Indicator Date hidden'!N23="x","x",$N$3-'Indicator Date hidden'!N23)</f>
        <v>0</v>
      </c>
      <c r="O23" s="177">
        <f>IF('Indicator Date hidden'!O23="x","x",$O$3-'Indicator Date hidden'!O23)</f>
        <v>0</v>
      </c>
      <c r="P23" s="177">
        <f>IF('Indicator Date hidden'!P23="x","x",$P$3-'Indicator Date hidden'!P23)</f>
        <v>4</v>
      </c>
      <c r="Q23" s="177">
        <f>IF('Indicator Date hidden'!Q23="x","x",$Q$3-'Indicator Date hidden'!Q23)</f>
        <v>0</v>
      </c>
      <c r="R23" s="177">
        <f>IF('Indicator Date hidden'!R23="x","x",$R$3-'Indicator Date hidden'!R23)</f>
        <v>0</v>
      </c>
      <c r="S23" s="177">
        <f>IF('Indicator Date hidden'!S23="x","x",$S$3-'Indicator Date hidden'!S23)</f>
        <v>0</v>
      </c>
      <c r="T23" s="177">
        <f>IF('Indicator Date hidden'!T23="x","x",$T$3-'Indicator Date hidden'!T23)</f>
        <v>0</v>
      </c>
      <c r="U23" s="177">
        <f>IF('Indicator Date hidden'!U23="x","x",$U$3-'Indicator Date hidden'!U23)</f>
        <v>3</v>
      </c>
      <c r="V23" s="177">
        <f>IF('Indicator Date hidden'!V23="x","x",$V$3-'Indicator Date hidden'!V23)</f>
        <v>3</v>
      </c>
      <c r="W23" s="177">
        <f>IF('Indicator Date hidden'!W23="x","x",$W$3-'Indicator Date hidden'!W23)</f>
        <v>0</v>
      </c>
      <c r="X23" s="177">
        <f>IF('Indicator Date hidden'!X23="x","x",$X$3-'Indicator Date hidden'!X23)</f>
        <v>0</v>
      </c>
      <c r="Y23" s="177">
        <f>IF('Indicator Date hidden'!Y23="x","x",$Y$3-'Indicator Date hidden'!Y23)</f>
        <v>5</v>
      </c>
      <c r="Z23" s="177">
        <f>IF('Indicator Date hidden'!Z23="x","x",$Z$3-'Indicator Date hidden'!Z23)</f>
        <v>5</v>
      </c>
      <c r="AA23" s="177">
        <f>IF('Indicator Date hidden'!AA23="x","x",$AA$3-'Indicator Date hidden'!AA23)</f>
        <v>1</v>
      </c>
      <c r="AB23" s="177">
        <f>IF('Indicator Date hidden'!AB23="x","x",$AB$3-'Indicator Date hidden'!AB23)</f>
        <v>0</v>
      </c>
      <c r="AC23" s="177">
        <f>IF('Indicator Date hidden'!AC23="x","x",$AC$3-'Indicator Date hidden'!AC23)</f>
        <v>0</v>
      </c>
      <c r="AD23" s="177">
        <f>IF('Indicator Date hidden'!AD23="x","x",$AD$3-'Indicator Date hidden'!AD23)</f>
        <v>0</v>
      </c>
      <c r="AE23" s="177">
        <f>IF('Indicator Date hidden'!AE23="x","x",$AE$3-'Indicator Date hidden'!AE23)</f>
        <v>1</v>
      </c>
      <c r="AF23" s="177">
        <f>IF('Indicator Date hidden'!AF23="x","x",$AF$3-'Indicator Date hidden'!AF23)</f>
        <v>4</v>
      </c>
      <c r="AG23" s="251">
        <f>IF('Indicator Date hidden'!AG23="x","x",$AG$3-'Indicator Date hidden'!AG23)</f>
        <v>0</v>
      </c>
      <c r="AH23" s="177">
        <f>IF('Indicator Date hidden'!AH23="x","x",$AH$3-'Indicator Date hidden'!AH23)</f>
        <v>1</v>
      </c>
      <c r="AI23" s="177">
        <f>IF('Indicator Date hidden'!AI23="x","x",$AI$3-'Indicator Date hidden'!AI23)</f>
        <v>2</v>
      </c>
      <c r="AJ23" s="177">
        <f>IF('Indicator Date hidden'!AJ23="x","x",$AJ$3-'Indicator Date hidden'!AJ23)</f>
        <v>0</v>
      </c>
      <c r="AK23" s="177">
        <f>IF('Indicator Date hidden'!AK23="x","x",$AK$3-'Indicator Date hidden'!AK23)</f>
        <v>0</v>
      </c>
      <c r="AL23" s="177">
        <f>IF('Indicator Date hidden'!AL23="x","x",$AL$3-'Indicator Date hidden'!AL23)</f>
        <v>0</v>
      </c>
      <c r="AM23" s="177">
        <f>IF('Indicator Date hidden'!AM23="x","x",$AM$3-'Indicator Date hidden'!AM23)</f>
        <v>0</v>
      </c>
      <c r="AN23" s="177">
        <f>IF('Indicator Date hidden'!AN23="x","x",$AN$3-'Indicator Date hidden'!AN23)</f>
        <v>0</v>
      </c>
      <c r="AO23" s="177">
        <f>IF('Indicator Date hidden'!AO23="x","x",$AO$3-'Indicator Date hidden'!AO23)</f>
        <v>0</v>
      </c>
      <c r="AP23" s="177">
        <f>IF('Indicator Date hidden'!AP23="x","x",$AP$3-'Indicator Date hidden'!AP23)</f>
        <v>0</v>
      </c>
      <c r="AQ23" s="177">
        <f>IF('Indicator Date hidden'!AQ23="x","x",$AQ$3-'Indicator Date hidden'!AQ23)</f>
        <v>0</v>
      </c>
      <c r="AR23" s="177">
        <f>IF('Indicator Date hidden'!AR23="x","x",$AR$3-'Indicator Date hidden'!AR23)</f>
        <v>0</v>
      </c>
      <c r="AS23" s="177">
        <f>IF('Indicator Date hidden'!AS23="x","x",$AS$3-'Indicator Date hidden'!AS23)</f>
        <v>0</v>
      </c>
      <c r="AT23" s="177">
        <f>IF('Indicator Date hidden'!AT23="x","x",$AT$3-'Indicator Date hidden'!AT23)</f>
        <v>2</v>
      </c>
      <c r="AU23" s="177">
        <f>IF('Indicator Date hidden'!AU23="x","x",$AU$3-'Indicator Date hidden'!AU23)</f>
        <v>0</v>
      </c>
      <c r="AV23" s="177">
        <f>IF('Indicator Date hidden'!AV23="x","x",$AV$3-'Indicator Date hidden'!AV23)</f>
        <v>0</v>
      </c>
      <c r="AW23" s="177">
        <f>IF('Indicator Date hidden'!AW23="x","x",$AW$3-'Indicator Date hidden'!AW23)</f>
        <v>0</v>
      </c>
      <c r="AX23" s="177">
        <f>IF('Indicator Date hidden'!AX23="x","x",$AX$3-'Indicator Date hidden'!AX23)</f>
        <v>0</v>
      </c>
      <c r="AY23" s="177" t="str">
        <f>IF('Indicator Date hidden'!AY23="x","x",$AY$3-'Indicator Date hidden'!AY23)</f>
        <v>x</v>
      </c>
      <c r="AZ23" s="177">
        <f>IF('Indicator Date hidden'!AZ23="x","x",$AZ$3-'Indicator Date hidden'!AZ23)</f>
        <v>1</v>
      </c>
      <c r="BA23" s="177">
        <f>IF('Indicator Date hidden'!BA23="x","x",$BA$3-'Indicator Date hidden'!BA23)</f>
        <v>0</v>
      </c>
      <c r="BB23" s="177">
        <f>IF('Indicator Date hidden'!BB23="x","x",$BB$3-'Indicator Date hidden'!BB23)</f>
        <v>0</v>
      </c>
      <c r="BC23" s="177">
        <f>IF('Indicator Date hidden'!BC23="x","x",$BC$3-'Indicator Date hidden'!BC23)</f>
        <v>0</v>
      </c>
      <c r="BD23" s="177">
        <f>IF('Indicator Date hidden'!BD23="x","x",$BD$3-'Indicator Date hidden'!BD23)</f>
        <v>0</v>
      </c>
      <c r="BE23" s="177">
        <f>IF('Indicator Date hidden'!BE23="x","x",$BE$3-'Indicator Date hidden'!BE23)</f>
        <v>0</v>
      </c>
      <c r="BF23" s="177">
        <f>IF('Indicator Date hidden'!BF23="x","x",$BF$3-'Indicator Date hidden'!BF23)</f>
        <v>0</v>
      </c>
      <c r="BG23" s="177">
        <f>IF('Indicator Date hidden'!BG23="x","x",$BG$3-'Indicator Date hidden'!BG23)</f>
        <v>0</v>
      </c>
      <c r="BH23" s="177">
        <f>IF('Indicator Date hidden'!BH23="x","x",$BH$3-'Indicator Date hidden'!BH23)</f>
        <v>0</v>
      </c>
      <c r="BI23" s="177">
        <f>IF('Indicator Date hidden'!BI23="x","x",$BI$3-'Indicator Date hidden'!BI23)</f>
        <v>6</v>
      </c>
      <c r="BJ23" s="177">
        <f>IF('Indicator Date hidden'!BJ23="x","x",$BJ$3-'Indicator Date hidden'!BJ23)</f>
        <v>0</v>
      </c>
      <c r="BK23" s="177">
        <f>IF('Indicator Date hidden'!BK23="x","x",$BK$3-'Indicator Date hidden'!BK23)</f>
        <v>0</v>
      </c>
      <c r="BL23" s="177">
        <f>IF('Indicator Date hidden'!BL23="x","x",$BL$3-'Indicator Date hidden'!BL23)</f>
        <v>0</v>
      </c>
      <c r="BM23" s="177">
        <f>IF('Indicator Date hidden'!BM23="x","x",$BM$3-'Indicator Date hidden'!BM23)</f>
        <v>0</v>
      </c>
      <c r="BN23" s="177">
        <f>IF('Indicator Date hidden'!BN23="x","x",$BN$3-'Indicator Date hidden'!BN23)</f>
        <v>0</v>
      </c>
      <c r="BO23" s="177">
        <f>IF('Indicator Date hidden'!BO23="x","x",$BO$3-'Indicator Date hidden'!BO23)</f>
        <v>2</v>
      </c>
      <c r="BP23" s="177">
        <f>IF('Indicator Date hidden'!BP23="x","x",$BP$3-'Indicator Date hidden'!BP23)</f>
        <v>0</v>
      </c>
      <c r="BQ23" s="177">
        <f>IF('Indicator Date hidden'!BQ23="x","x",$BQ$3-'Indicator Date hidden'!BQ23)</f>
        <v>0</v>
      </c>
      <c r="BR23" s="177">
        <f>IF('Indicator Date hidden'!BR23="x","x",$BR$3-'Indicator Date hidden'!BR23)</f>
        <v>0</v>
      </c>
      <c r="BS23" s="177">
        <f>IF('Indicator Date hidden'!BS23="x","x",$BS$3-'Indicator Date hidden'!BS23)</f>
        <v>0</v>
      </c>
      <c r="BT23" s="177">
        <f>IF('Indicator Date hidden'!BT23="x","x",$BT$3-'Indicator Date hidden'!BT23)</f>
        <v>0</v>
      </c>
      <c r="BU23" s="177">
        <f>IF('Indicator Date hidden'!BU23="x","x",$BU$3-'Indicator Date hidden'!BU23)</f>
        <v>0</v>
      </c>
      <c r="BV23" s="177">
        <f>IF('Indicator Date hidden'!BV23="x","x",$BV$3-'Indicator Date hidden'!BV23)</f>
        <v>0</v>
      </c>
      <c r="BW23" s="177">
        <f>IF('Indicator Date hidden'!BW23="x","x",$BW$3-'Indicator Date hidden'!BW23)</f>
        <v>0</v>
      </c>
      <c r="BX23" s="177">
        <f>IF('Indicator Date hidden'!BX23="x","x",$BX$3-'Indicator Date hidden'!BX23)</f>
        <v>0</v>
      </c>
      <c r="BY23" s="177" t="str">
        <f>IF('Indicator Date hidden'!BY23="x","x",$BY$3-'Indicator Date hidden'!BY23)</f>
        <v>x</v>
      </c>
      <c r="BZ23" s="177" t="str">
        <f>IF('Indicator Date hidden'!BZ23="x","x",$BZ$3-'Indicator Date hidden'!BZ23)</f>
        <v>x</v>
      </c>
      <c r="CA23" s="177" t="str">
        <f>IF('Indicator Date hidden'!CA23="x","x",$CA$3-'Indicator Date hidden'!CA23)</f>
        <v>x</v>
      </c>
      <c r="CB23" s="177">
        <f>IF('Indicator Date hidden'!CB23="x","x",$CB$3-'Indicator Date hidden'!CB23)</f>
        <v>0</v>
      </c>
      <c r="CC23" s="177" t="str">
        <f>IF('Indicator Date hidden'!CC23="x","x",$CC$3-'Indicator Date hidden'!CC23)</f>
        <v>x</v>
      </c>
      <c r="CD23" s="177">
        <f>IF('Indicator Date hidden'!CD23="x","x",$CD$3-'Indicator Date hidden'!CD23)</f>
        <v>0</v>
      </c>
      <c r="CE23" s="177">
        <f>IF('Indicator Date hidden'!CE23="x","x",$CE$3-'Indicator Date hidden'!CE23)</f>
        <v>0</v>
      </c>
      <c r="CF23" s="177">
        <f>IF('Indicator Date hidden'!CF23="x","x",$CF$3-'Indicator Date hidden'!CF23)</f>
        <v>0</v>
      </c>
      <c r="CG23" s="177">
        <f>IF('Indicator Date hidden'!CG23="x","x",$CG$3-'Indicator Date hidden'!CG23)</f>
        <v>0</v>
      </c>
      <c r="CH23" s="178">
        <f t="shared" si="1"/>
        <v>40</v>
      </c>
      <c r="CI23" s="179">
        <f t="shared" si="2"/>
        <v>0.48780487804878048</v>
      </c>
      <c r="CJ23" s="178">
        <f t="shared" si="0"/>
        <v>14</v>
      </c>
      <c r="CK23" s="179">
        <f t="shared" si="4"/>
        <v>1.3054370777276949</v>
      </c>
      <c r="CL23" s="180">
        <f t="shared" si="3"/>
        <v>0</v>
      </c>
    </row>
    <row r="24" spans="1:90" x14ac:dyDescent="0.25">
      <c r="A24" s="3" t="str">
        <f>VLOOKUP(C24,Regions!B$3:H$35,7,FALSE)</f>
        <v>Central America</v>
      </c>
      <c r="B24" s="116" t="s">
        <v>46</v>
      </c>
      <c r="C24" s="100" t="s">
        <v>45</v>
      </c>
      <c r="D24" s="177">
        <f>IF('Indicator Date hidden'!D24="x","x",$D$3-'Indicator Date hidden'!D24)</f>
        <v>0</v>
      </c>
      <c r="E24" s="177">
        <f>IF('Indicator Date hidden'!E24="x","x",$E$3-'Indicator Date hidden'!E24)</f>
        <v>0</v>
      </c>
      <c r="F24" s="177">
        <f>IF('Indicator Date hidden'!F24="x","x",$F$3-'Indicator Date hidden'!F24)</f>
        <v>0</v>
      </c>
      <c r="G24" s="177">
        <f>IF('Indicator Date hidden'!G24="x","x",$G$3-'Indicator Date hidden'!G24)</f>
        <v>0</v>
      </c>
      <c r="H24" s="177">
        <f>IF('Indicator Date hidden'!H24="x","x",$H$3-'Indicator Date hidden'!H24)</f>
        <v>0</v>
      </c>
      <c r="I24" s="177">
        <f>IF('Indicator Date hidden'!I24="x","x",$I$3-'Indicator Date hidden'!I24)</f>
        <v>0</v>
      </c>
      <c r="J24" s="177">
        <f>IF('Indicator Date hidden'!J24="x","x",$J$3-'Indicator Date hidden'!J24)</f>
        <v>0</v>
      </c>
      <c r="K24" s="177">
        <f>IF('Indicator Date hidden'!K24="x","x",$K$3-'Indicator Date hidden'!K24)</f>
        <v>0</v>
      </c>
      <c r="L24" s="177">
        <f>IF('Indicator Date hidden'!L24="x","x",$L$3-'Indicator Date hidden'!L24)</f>
        <v>0</v>
      </c>
      <c r="M24" s="177">
        <f>IF('Indicator Date hidden'!M24="x","x",$M$3-'Indicator Date hidden'!M24)</f>
        <v>0</v>
      </c>
      <c r="N24" s="177">
        <f>IF('Indicator Date hidden'!N24="x","x",$N$3-'Indicator Date hidden'!N24)</f>
        <v>0</v>
      </c>
      <c r="O24" s="177">
        <f>IF('Indicator Date hidden'!O24="x","x",$O$3-'Indicator Date hidden'!O24)</f>
        <v>0</v>
      </c>
      <c r="P24" s="177">
        <f>IF('Indicator Date hidden'!P24="x","x",$P$3-'Indicator Date hidden'!P24)</f>
        <v>5</v>
      </c>
      <c r="Q24" s="177">
        <f>IF('Indicator Date hidden'!Q24="x","x",$Q$3-'Indicator Date hidden'!Q24)</f>
        <v>0</v>
      </c>
      <c r="R24" s="177">
        <f>IF('Indicator Date hidden'!R24="x","x",$R$3-'Indicator Date hidden'!R24)</f>
        <v>0</v>
      </c>
      <c r="S24" s="177">
        <f>IF('Indicator Date hidden'!S24="x","x",$S$3-'Indicator Date hidden'!S24)</f>
        <v>0</v>
      </c>
      <c r="T24" s="177">
        <f>IF('Indicator Date hidden'!T24="x","x",$T$3-'Indicator Date hidden'!T24)</f>
        <v>0</v>
      </c>
      <c r="U24" s="177">
        <f>IF('Indicator Date hidden'!U24="x","x",$U$3-'Indicator Date hidden'!U24)</f>
        <v>0</v>
      </c>
      <c r="V24" s="177">
        <f>IF('Indicator Date hidden'!V24="x","x",$V$3-'Indicator Date hidden'!V24)</f>
        <v>0</v>
      </c>
      <c r="W24" s="177">
        <f>IF('Indicator Date hidden'!W24="x","x",$W$3-'Indicator Date hidden'!W24)</f>
        <v>0</v>
      </c>
      <c r="X24" s="177">
        <f>IF('Indicator Date hidden'!X24="x","x",$X$3-'Indicator Date hidden'!X24)</f>
        <v>0</v>
      </c>
      <c r="Y24" s="177" t="str">
        <f>IF('Indicator Date hidden'!Y24="x","x",$Y$3-'Indicator Date hidden'!Y24)</f>
        <v>x</v>
      </c>
      <c r="Z24" s="177" t="str">
        <f>IF('Indicator Date hidden'!Z24="x","x",$Z$3-'Indicator Date hidden'!Z24)</f>
        <v>x</v>
      </c>
      <c r="AA24" s="177">
        <f>IF('Indicator Date hidden'!AA24="x","x",$AA$3-'Indicator Date hidden'!AA24)</f>
        <v>1</v>
      </c>
      <c r="AB24" s="177">
        <f>IF('Indicator Date hidden'!AB24="x","x",$AB$3-'Indicator Date hidden'!AB24)</f>
        <v>0</v>
      </c>
      <c r="AC24" s="177">
        <f>IF('Indicator Date hidden'!AC24="x","x",$AC$3-'Indicator Date hidden'!AC24)</f>
        <v>0</v>
      </c>
      <c r="AD24" s="177">
        <f>IF('Indicator Date hidden'!AD24="x","x",$AD$3-'Indicator Date hidden'!AD24)</f>
        <v>0</v>
      </c>
      <c r="AE24" s="177">
        <f>IF('Indicator Date hidden'!AE24="x","x",$AE$3-'Indicator Date hidden'!AE24)</f>
        <v>1</v>
      </c>
      <c r="AF24" s="177">
        <f>IF('Indicator Date hidden'!AF24="x","x",$AF$3-'Indicator Date hidden'!AF24)</f>
        <v>8</v>
      </c>
      <c r="AG24" s="251">
        <f>IF('Indicator Date hidden'!AG24="x","x",$AG$3-'Indicator Date hidden'!AG24)</f>
        <v>0</v>
      </c>
      <c r="AH24" s="177">
        <f>IF('Indicator Date hidden'!AH24="x","x",$AH$3-'Indicator Date hidden'!AH24)</f>
        <v>1</v>
      </c>
      <c r="AI24" s="177">
        <f>IF('Indicator Date hidden'!AI24="x","x",$AI$3-'Indicator Date hidden'!AI24)</f>
        <v>3</v>
      </c>
      <c r="AJ24" s="177">
        <f>IF('Indicator Date hidden'!AJ24="x","x",$AJ$3-'Indicator Date hidden'!AJ24)</f>
        <v>0</v>
      </c>
      <c r="AK24" s="177">
        <f>IF('Indicator Date hidden'!AK24="x","x",$AK$3-'Indicator Date hidden'!AK24)</f>
        <v>0</v>
      </c>
      <c r="AL24" s="177">
        <f>IF('Indicator Date hidden'!AL24="x","x",$AL$3-'Indicator Date hidden'!AL24)</f>
        <v>0</v>
      </c>
      <c r="AM24" s="177">
        <f>IF('Indicator Date hidden'!AM24="x","x",$AM$3-'Indicator Date hidden'!AM24)</f>
        <v>0</v>
      </c>
      <c r="AN24" s="177">
        <f>IF('Indicator Date hidden'!AN24="x","x",$AN$3-'Indicator Date hidden'!AN24)</f>
        <v>0</v>
      </c>
      <c r="AO24" s="177">
        <f>IF('Indicator Date hidden'!AO24="x","x",$AO$3-'Indicator Date hidden'!AO24)</f>
        <v>0</v>
      </c>
      <c r="AP24" s="177">
        <f>IF('Indicator Date hidden'!AP24="x","x",$AP$3-'Indicator Date hidden'!AP24)</f>
        <v>0</v>
      </c>
      <c r="AQ24" s="177">
        <f>IF('Indicator Date hidden'!AQ24="x","x",$AQ$3-'Indicator Date hidden'!AQ24)</f>
        <v>0</v>
      </c>
      <c r="AR24" s="177">
        <f>IF('Indicator Date hidden'!AR24="x","x",$AR$3-'Indicator Date hidden'!AR24)</f>
        <v>0</v>
      </c>
      <c r="AS24" s="177">
        <f>IF('Indicator Date hidden'!AS24="x","x",$AS$3-'Indicator Date hidden'!AS24)</f>
        <v>0</v>
      </c>
      <c r="AT24" s="177">
        <f>IF('Indicator Date hidden'!AT24="x","x",$AT$3-'Indicator Date hidden'!AT24)</f>
        <v>0</v>
      </c>
      <c r="AU24" s="177">
        <f>IF('Indicator Date hidden'!AU24="x","x",$AU$3-'Indicator Date hidden'!AU24)</f>
        <v>0</v>
      </c>
      <c r="AV24" s="177">
        <f>IF('Indicator Date hidden'!AV24="x","x",$AV$3-'Indicator Date hidden'!AV24)</f>
        <v>0</v>
      </c>
      <c r="AW24" s="177">
        <f>IF('Indicator Date hidden'!AW24="x","x",$AW$3-'Indicator Date hidden'!AW24)</f>
        <v>0</v>
      </c>
      <c r="AX24" s="177">
        <f>IF('Indicator Date hidden'!AX24="x","x",$AX$3-'Indicator Date hidden'!AX24)</f>
        <v>0</v>
      </c>
      <c r="AY24" s="177" t="str">
        <f>IF('Indicator Date hidden'!AY24="x","x",$AY$3-'Indicator Date hidden'!AY24)</f>
        <v>x</v>
      </c>
      <c r="AZ24" s="177">
        <f>IF('Indicator Date hidden'!AZ24="x","x",$AZ$3-'Indicator Date hidden'!AZ24)</f>
        <v>1</v>
      </c>
      <c r="BA24" s="177">
        <f>IF('Indicator Date hidden'!BA24="x","x",$BA$3-'Indicator Date hidden'!BA24)</f>
        <v>0</v>
      </c>
      <c r="BB24" s="177">
        <f>IF('Indicator Date hidden'!BB24="x","x",$BB$3-'Indicator Date hidden'!BB24)</f>
        <v>0</v>
      </c>
      <c r="BC24" s="177">
        <f>IF('Indicator Date hidden'!BC24="x","x",$BC$3-'Indicator Date hidden'!BC24)</f>
        <v>0</v>
      </c>
      <c r="BD24" s="177">
        <f>IF('Indicator Date hidden'!BD24="x","x",$BD$3-'Indicator Date hidden'!BD24)</f>
        <v>0</v>
      </c>
      <c r="BE24" s="177">
        <f>IF('Indicator Date hidden'!BE24="x","x",$BE$3-'Indicator Date hidden'!BE24)</f>
        <v>0</v>
      </c>
      <c r="BF24" s="177">
        <f>IF('Indicator Date hidden'!BF24="x","x",$BF$3-'Indicator Date hidden'!BF24)</f>
        <v>0</v>
      </c>
      <c r="BG24" s="177">
        <f>IF('Indicator Date hidden'!BG24="x","x",$BG$3-'Indicator Date hidden'!BG24)</f>
        <v>0</v>
      </c>
      <c r="BH24" s="177">
        <f>IF('Indicator Date hidden'!BH24="x","x",$BH$3-'Indicator Date hidden'!BH24)</f>
        <v>0</v>
      </c>
      <c r="BI24" s="177">
        <f>IF('Indicator Date hidden'!BI24="x","x",$BI$3-'Indicator Date hidden'!BI24)</f>
        <v>4</v>
      </c>
      <c r="BJ24" s="177">
        <f>IF('Indicator Date hidden'!BJ24="x","x",$BJ$3-'Indicator Date hidden'!BJ24)</f>
        <v>5</v>
      </c>
      <c r="BK24" s="177">
        <f>IF('Indicator Date hidden'!BK24="x","x",$BK$3-'Indicator Date hidden'!BK24)</f>
        <v>0</v>
      </c>
      <c r="BL24" s="177">
        <f>IF('Indicator Date hidden'!BL24="x","x",$BL$3-'Indicator Date hidden'!BL24)</f>
        <v>0</v>
      </c>
      <c r="BM24" s="177">
        <f>IF('Indicator Date hidden'!BM24="x","x",$BM$3-'Indicator Date hidden'!BM24)</f>
        <v>0</v>
      </c>
      <c r="BN24" s="177">
        <f>IF('Indicator Date hidden'!BN24="x","x",$BN$3-'Indicator Date hidden'!BN24)</f>
        <v>0</v>
      </c>
      <c r="BO24" s="177">
        <f>IF('Indicator Date hidden'!BO24="x","x",$BO$3-'Indicator Date hidden'!BO24)</f>
        <v>2</v>
      </c>
      <c r="BP24" s="177">
        <f>IF('Indicator Date hidden'!BP24="x","x",$BP$3-'Indicator Date hidden'!BP24)</f>
        <v>0</v>
      </c>
      <c r="BQ24" s="177">
        <f>IF('Indicator Date hidden'!BQ24="x","x",$BQ$3-'Indicator Date hidden'!BQ24)</f>
        <v>0</v>
      </c>
      <c r="BR24" s="177">
        <f>IF('Indicator Date hidden'!BR24="x","x",$BR$3-'Indicator Date hidden'!BR24)</f>
        <v>0</v>
      </c>
      <c r="BS24" s="177">
        <f>IF('Indicator Date hidden'!BS24="x","x",$BS$3-'Indicator Date hidden'!BS24)</f>
        <v>0</v>
      </c>
      <c r="BT24" s="177">
        <f>IF('Indicator Date hidden'!BT24="x","x",$BT$3-'Indicator Date hidden'!BT24)</f>
        <v>0</v>
      </c>
      <c r="BU24" s="177">
        <f>IF('Indicator Date hidden'!BU24="x","x",$BU$3-'Indicator Date hidden'!BU24)</f>
        <v>0</v>
      </c>
      <c r="BV24" s="177">
        <f>IF('Indicator Date hidden'!BV24="x","x",$BV$3-'Indicator Date hidden'!BV24)</f>
        <v>0</v>
      </c>
      <c r="BW24" s="177">
        <f>IF('Indicator Date hidden'!BW24="x","x",$BW$3-'Indicator Date hidden'!BW24)</f>
        <v>0</v>
      </c>
      <c r="BX24" s="177">
        <f>IF('Indicator Date hidden'!BX24="x","x",$BX$3-'Indicator Date hidden'!BX24)</f>
        <v>0</v>
      </c>
      <c r="BY24" s="177">
        <f>IF('Indicator Date hidden'!BY24="x","x",$BY$3-'Indicator Date hidden'!BY24)</f>
        <v>3</v>
      </c>
      <c r="BZ24" s="177" t="str">
        <f>IF('Indicator Date hidden'!BZ24="x","x",$BZ$3-'Indicator Date hidden'!BZ24)</f>
        <v>x</v>
      </c>
      <c r="CA24" s="177">
        <f>IF('Indicator Date hidden'!CA24="x","x",$CA$3-'Indicator Date hidden'!CA24)</f>
        <v>6</v>
      </c>
      <c r="CB24" s="177">
        <f>IF('Indicator Date hidden'!CB24="x","x",$CB$3-'Indicator Date hidden'!CB24)</f>
        <v>0</v>
      </c>
      <c r="CC24" s="177">
        <f>IF('Indicator Date hidden'!CC24="x","x",$CC$3-'Indicator Date hidden'!CC24)</f>
        <v>1</v>
      </c>
      <c r="CD24" s="177">
        <f>IF('Indicator Date hidden'!CD24="x","x",$CD$3-'Indicator Date hidden'!CD24)</f>
        <v>0</v>
      </c>
      <c r="CE24" s="177">
        <f>IF('Indicator Date hidden'!CE24="x","x",$CE$3-'Indicator Date hidden'!CE24)</f>
        <v>0</v>
      </c>
      <c r="CF24" s="177">
        <f>IF('Indicator Date hidden'!CF24="x","x",$CF$3-'Indicator Date hidden'!CF24)</f>
        <v>0</v>
      </c>
      <c r="CG24" s="177">
        <f>IF('Indicator Date hidden'!CG24="x","x",$CG$3-'Indicator Date hidden'!CG24)</f>
        <v>0</v>
      </c>
      <c r="CH24" s="178">
        <f t="shared" si="1"/>
        <v>41</v>
      </c>
      <c r="CI24" s="179">
        <f t="shared" si="2"/>
        <v>0.5</v>
      </c>
      <c r="CJ24" s="178">
        <f t="shared" si="0"/>
        <v>13</v>
      </c>
      <c r="CK24" s="179">
        <f t="shared" si="4"/>
        <v>1.4825857433963221</v>
      </c>
      <c r="CL24" s="180">
        <f t="shared" si="3"/>
        <v>0</v>
      </c>
    </row>
    <row r="25" spans="1:90" x14ac:dyDescent="0.25">
      <c r="A25" s="3" t="str">
        <f>VLOOKUP(C25,Regions!B$3:H$35,7,FALSE)</f>
        <v>South America</v>
      </c>
      <c r="B25" s="116" t="s">
        <v>3</v>
      </c>
      <c r="C25" s="100" t="s">
        <v>2</v>
      </c>
      <c r="D25" s="177">
        <f>IF('Indicator Date hidden'!D25="x","x",$D$3-'Indicator Date hidden'!D25)</f>
        <v>0</v>
      </c>
      <c r="E25" s="177">
        <f>IF('Indicator Date hidden'!E25="x","x",$E$3-'Indicator Date hidden'!E25)</f>
        <v>0</v>
      </c>
      <c r="F25" s="177">
        <f>IF('Indicator Date hidden'!F25="x","x",$F$3-'Indicator Date hidden'!F25)</f>
        <v>0</v>
      </c>
      <c r="G25" s="177">
        <f>IF('Indicator Date hidden'!G25="x","x",$G$3-'Indicator Date hidden'!G25)</f>
        <v>0</v>
      </c>
      <c r="H25" s="177">
        <f>IF('Indicator Date hidden'!H25="x","x",$H$3-'Indicator Date hidden'!H25)</f>
        <v>0</v>
      </c>
      <c r="I25" s="177">
        <f>IF('Indicator Date hidden'!I25="x","x",$I$3-'Indicator Date hidden'!I25)</f>
        <v>0</v>
      </c>
      <c r="J25" s="177">
        <f>IF('Indicator Date hidden'!J25="x","x",$J$3-'Indicator Date hidden'!J25)</f>
        <v>0</v>
      </c>
      <c r="K25" s="177">
        <f>IF('Indicator Date hidden'!K25="x","x",$K$3-'Indicator Date hidden'!K25)</f>
        <v>0</v>
      </c>
      <c r="L25" s="177">
        <f>IF('Indicator Date hidden'!L25="x","x",$L$3-'Indicator Date hidden'!L25)</f>
        <v>0</v>
      </c>
      <c r="M25" s="177">
        <f>IF('Indicator Date hidden'!M25="x","x",$M$3-'Indicator Date hidden'!M25)</f>
        <v>0</v>
      </c>
      <c r="N25" s="177">
        <f>IF('Indicator Date hidden'!N25="x","x",$N$3-'Indicator Date hidden'!N25)</f>
        <v>0</v>
      </c>
      <c r="O25" s="177">
        <f>IF('Indicator Date hidden'!O25="x","x",$O$3-'Indicator Date hidden'!O25)</f>
        <v>0</v>
      </c>
      <c r="P25" s="177">
        <f>IF('Indicator Date hidden'!P25="x","x",$P$3-'Indicator Date hidden'!P25)</f>
        <v>4</v>
      </c>
      <c r="Q25" s="177">
        <f>IF('Indicator Date hidden'!Q25="x","x",$Q$3-'Indicator Date hidden'!Q25)</f>
        <v>0</v>
      </c>
      <c r="R25" s="177">
        <f>IF('Indicator Date hidden'!R25="x","x",$R$3-'Indicator Date hidden'!R25)</f>
        <v>0</v>
      </c>
      <c r="S25" s="177">
        <f>IF('Indicator Date hidden'!S25="x","x",$S$3-'Indicator Date hidden'!S25)</f>
        <v>0</v>
      </c>
      <c r="T25" s="177">
        <f>IF('Indicator Date hidden'!T25="x","x",$T$3-'Indicator Date hidden'!T25)</f>
        <v>0</v>
      </c>
      <c r="U25" s="177">
        <f>IF('Indicator Date hidden'!U25="x","x",$U$3-'Indicator Date hidden'!U25)</f>
        <v>0</v>
      </c>
      <c r="V25" s="177">
        <f>IF('Indicator Date hidden'!V25="x","x",$V$3-'Indicator Date hidden'!V25)</f>
        <v>0</v>
      </c>
      <c r="W25" s="177">
        <f>IF('Indicator Date hidden'!W25="x","x",$W$3-'Indicator Date hidden'!W25)</f>
        <v>0</v>
      </c>
      <c r="X25" s="177">
        <f>IF('Indicator Date hidden'!X25="x","x",$X$3-'Indicator Date hidden'!X25)</f>
        <v>0</v>
      </c>
      <c r="Y25" s="177" t="str">
        <f>IF('Indicator Date hidden'!Y25="x","x",$Y$3-'Indicator Date hidden'!Y25)</f>
        <v>x</v>
      </c>
      <c r="Z25" s="177" t="str">
        <f>IF('Indicator Date hidden'!Z25="x","x",$Z$3-'Indicator Date hidden'!Z25)</f>
        <v>x</v>
      </c>
      <c r="AA25" s="177">
        <f>IF('Indicator Date hidden'!AA25="x","x",$AA$3-'Indicator Date hidden'!AA25)</f>
        <v>0</v>
      </c>
      <c r="AB25" s="177">
        <f>IF('Indicator Date hidden'!AB25="x","x",$AB$3-'Indicator Date hidden'!AB25)</f>
        <v>0</v>
      </c>
      <c r="AC25" s="177">
        <f>IF('Indicator Date hidden'!AC25="x","x",$AC$3-'Indicator Date hidden'!AC25)</f>
        <v>0</v>
      </c>
      <c r="AD25" s="177">
        <f>IF('Indicator Date hidden'!AD25="x","x",$AD$3-'Indicator Date hidden'!AD25)</f>
        <v>0</v>
      </c>
      <c r="AE25" s="177">
        <f>IF('Indicator Date hidden'!AE25="x","x",$AE$3-'Indicator Date hidden'!AE25)</f>
        <v>0</v>
      </c>
      <c r="AF25" s="177">
        <f>IF('Indicator Date hidden'!AF25="x","x",$AF$3-'Indicator Date hidden'!AF25)</f>
        <v>11</v>
      </c>
      <c r="AG25" s="251">
        <f>IF('Indicator Date hidden'!AG25="x","x",$AG$3-'Indicator Date hidden'!AG25)</f>
        <v>0</v>
      </c>
      <c r="AH25" s="177">
        <f>IF('Indicator Date hidden'!AH25="x","x",$AH$3-'Indicator Date hidden'!AH25)</f>
        <v>1</v>
      </c>
      <c r="AI25" s="177">
        <f>IF('Indicator Date hidden'!AI25="x","x",$AI$3-'Indicator Date hidden'!AI25)</f>
        <v>3</v>
      </c>
      <c r="AJ25" s="177">
        <f>IF('Indicator Date hidden'!AJ25="x","x",$AJ$3-'Indicator Date hidden'!AJ25)</f>
        <v>0</v>
      </c>
      <c r="AK25" s="177">
        <f>IF('Indicator Date hidden'!AK25="x","x",$AK$3-'Indicator Date hidden'!AK25)</f>
        <v>0</v>
      </c>
      <c r="AL25" s="177">
        <f>IF('Indicator Date hidden'!AL25="x","x",$AL$3-'Indicator Date hidden'!AL25)</f>
        <v>0</v>
      </c>
      <c r="AM25" s="177">
        <f>IF('Indicator Date hidden'!AM25="x","x",$AM$3-'Indicator Date hidden'!AM25)</f>
        <v>0</v>
      </c>
      <c r="AN25" s="177">
        <f>IF('Indicator Date hidden'!AN25="x","x",$AN$3-'Indicator Date hidden'!AN25)</f>
        <v>0</v>
      </c>
      <c r="AO25" s="177">
        <f>IF('Indicator Date hidden'!AO25="x","x",$AO$3-'Indicator Date hidden'!AO25)</f>
        <v>0</v>
      </c>
      <c r="AP25" s="177">
        <f>IF('Indicator Date hidden'!AP25="x","x",$AP$3-'Indicator Date hidden'!AP25)</f>
        <v>0</v>
      </c>
      <c r="AQ25" s="177">
        <f>IF('Indicator Date hidden'!AQ25="x","x",$AQ$3-'Indicator Date hidden'!AQ25)</f>
        <v>0</v>
      </c>
      <c r="AR25" s="177">
        <f>IF('Indicator Date hidden'!AR25="x","x",$AR$3-'Indicator Date hidden'!AR25)</f>
        <v>0</v>
      </c>
      <c r="AS25" s="177">
        <f>IF('Indicator Date hidden'!AS25="x","x",$AS$3-'Indicator Date hidden'!AS25)</f>
        <v>0</v>
      </c>
      <c r="AT25" s="177">
        <f>IF('Indicator Date hidden'!AT25="x","x",$AT$3-'Indicator Date hidden'!AT25)</f>
        <v>0</v>
      </c>
      <c r="AU25" s="177">
        <f>IF('Indicator Date hidden'!AU25="x","x",$AU$3-'Indicator Date hidden'!AU25)</f>
        <v>0</v>
      </c>
      <c r="AV25" s="177">
        <f>IF('Indicator Date hidden'!AV25="x","x",$AV$3-'Indicator Date hidden'!AV25)</f>
        <v>0</v>
      </c>
      <c r="AW25" s="177">
        <f>IF('Indicator Date hidden'!AW25="x","x",$AW$3-'Indicator Date hidden'!AW25)</f>
        <v>0</v>
      </c>
      <c r="AX25" s="177">
        <f>IF('Indicator Date hidden'!AX25="x","x",$AX$3-'Indicator Date hidden'!AX25)</f>
        <v>0</v>
      </c>
      <c r="AY25" s="177" t="str">
        <f>IF('Indicator Date hidden'!AY25="x","x",$AY$3-'Indicator Date hidden'!AY25)</f>
        <v>x</v>
      </c>
      <c r="AZ25" s="177">
        <f>IF('Indicator Date hidden'!AZ25="x","x",$AZ$3-'Indicator Date hidden'!AZ25)</f>
        <v>1</v>
      </c>
      <c r="BA25" s="177">
        <f>IF('Indicator Date hidden'!BA25="x","x",$BA$3-'Indicator Date hidden'!BA25)</f>
        <v>0</v>
      </c>
      <c r="BB25" s="177">
        <f>IF('Indicator Date hidden'!BB25="x","x",$BB$3-'Indicator Date hidden'!BB25)</f>
        <v>0</v>
      </c>
      <c r="BC25" s="177">
        <f>IF('Indicator Date hidden'!BC25="x","x",$BC$3-'Indicator Date hidden'!BC25)</f>
        <v>0</v>
      </c>
      <c r="BD25" s="177">
        <f>IF('Indicator Date hidden'!BD25="x","x",$BD$3-'Indicator Date hidden'!BD25)</f>
        <v>0</v>
      </c>
      <c r="BE25" s="177">
        <f>IF('Indicator Date hidden'!BE25="x","x",$BE$3-'Indicator Date hidden'!BE25)</f>
        <v>0</v>
      </c>
      <c r="BF25" s="177">
        <f>IF('Indicator Date hidden'!BF25="x","x",$BF$3-'Indicator Date hidden'!BF25)</f>
        <v>0</v>
      </c>
      <c r="BG25" s="177" t="str">
        <f>IF('Indicator Date hidden'!BG25="x","x",$BG$3-'Indicator Date hidden'!BG25)</f>
        <v>x</v>
      </c>
      <c r="BH25" s="177" t="str">
        <f>IF('Indicator Date hidden'!BH25="x","x",$BH$3-'Indicator Date hidden'!BH25)</f>
        <v>x</v>
      </c>
      <c r="BI25" s="177">
        <f>IF('Indicator Date hidden'!BI25="x","x",$BI$3-'Indicator Date hidden'!BI25)</f>
        <v>0</v>
      </c>
      <c r="BJ25" s="177">
        <f>IF('Indicator Date hidden'!BJ25="x","x",$BJ$3-'Indicator Date hidden'!BJ25)</f>
        <v>0</v>
      </c>
      <c r="BK25" s="177">
        <f>IF('Indicator Date hidden'!BK25="x","x",$BK$3-'Indicator Date hidden'!BK25)</f>
        <v>0</v>
      </c>
      <c r="BL25" s="177">
        <f>IF('Indicator Date hidden'!BL25="x","x",$BL$3-'Indicator Date hidden'!BL25)</f>
        <v>0</v>
      </c>
      <c r="BM25" s="177">
        <f>IF('Indicator Date hidden'!BM25="x","x",$BM$3-'Indicator Date hidden'!BM25)</f>
        <v>1</v>
      </c>
      <c r="BN25" s="177">
        <f>IF('Indicator Date hidden'!BN25="x","x",$BN$3-'Indicator Date hidden'!BN25)</f>
        <v>0</v>
      </c>
      <c r="BO25" s="177">
        <f>IF('Indicator Date hidden'!BO25="x","x",$BO$3-'Indicator Date hidden'!BO25)</f>
        <v>2</v>
      </c>
      <c r="BP25" s="177">
        <f>IF('Indicator Date hidden'!BP25="x","x",$BP$3-'Indicator Date hidden'!BP25)</f>
        <v>0</v>
      </c>
      <c r="BQ25" s="177">
        <f>IF('Indicator Date hidden'!BQ25="x","x",$BQ$3-'Indicator Date hidden'!BQ25)</f>
        <v>0</v>
      </c>
      <c r="BR25" s="177">
        <f>IF('Indicator Date hidden'!BR25="x","x",$BR$3-'Indicator Date hidden'!BR25)</f>
        <v>0</v>
      </c>
      <c r="BS25" s="177">
        <f>IF('Indicator Date hidden'!BS25="x","x",$BS$3-'Indicator Date hidden'!BS25)</f>
        <v>0</v>
      </c>
      <c r="BT25" s="177">
        <f>IF('Indicator Date hidden'!BT25="x","x",$BT$3-'Indicator Date hidden'!BT25)</f>
        <v>0</v>
      </c>
      <c r="BU25" s="177">
        <f>IF('Indicator Date hidden'!BU25="x","x",$BU$3-'Indicator Date hidden'!BU25)</f>
        <v>0</v>
      </c>
      <c r="BV25" s="177">
        <f>IF('Indicator Date hidden'!BV25="x","x",$BV$3-'Indicator Date hidden'!BV25)</f>
        <v>0</v>
      </c>
      <c r="BW25" s="177">
        <f>IF('Indicator Date hidden'!BW25="x","x",$BW$3-'Indicator Date hidden'!BW25)</f>
        <v>0</v>
      </c>
      <c r="BX25" s="177">
        <f>IF('Indicator Date hidden'!BX25="x","x",$BX$3-'Indicator Date hidden'!BX25)</f>
        <v>0</v>
      </c>
      <c r="BY25" s="177">
        <f>IF('Indicator Date hidden'!BY25="x","x",$BY$3-'Indicator Date hidden'!BY25)</f>
        <v>1</v>
      </c>
      <c r="BZ25" s="177">
        <f>IF('Indicator Date hidden'!BZ25="x","x",$BZ$3-'Indicator Date hidden'!BZ25)</f>
        <v>1</v>
      </c>
      <c r="CA25" s="177">
        <f>IF('Indicator Date hidden'!CA25="x","x",$CA$3-'Indicator Date hidden'!CA25)</f>
        <v>0</v>
      </c>
      <c r="CB25" s="177">
        <f>IF('Indicator Date hidden'!CB25="x","x",$CB$3-'Indicator Date hidden'!CB25)</f>
        <v>0</v>
      </c>
      <c r="CC25" s="177" t="str">
        <f>IF('Indicator Date hidden'!CC25="x","x",$CC$3-'Indicator Date hidden'!CC25)</f>
        <v>x</v>
      </c>
      <c r="CD25" s="177">
        <f>IF('Indicator Date hidden'!CD25="x","x",$CD$3-'Indicator Date hidden'!CD25)</f>
        <v>0</v>
      </c>
      <c r="CE25" s="177">
        <f>IF('Indicator Date hidden'!CE25="x","x",$CE$3-'Indicator Date hidden'!CE25)</f>
        <v>0</v>
      </c>
      <c r="CF25" s="177">
        <f>IF('Indicator Date hidden'!CF25="x","x",$CF$3-'Indicator Date hidden'!CF25)</f>
        <v>0</v>
      </c>
      <c r="CG25" s="177">
        <f>IF('Indicator Date hidden'!CG25="x","x",$CG$3-'Indicator Date hidden'!CG25)</f>
        <v>0</v>
      </c>
      <c r="CH25" s="178">
        <f t="shared" si="1"/>
        <v>25</v>
      </c>
      <c r="CI25" s="179">
        <f t="shared" si="2"/>
        <v>0.3048780487804878</v>
      </c>
      <c r="CJ25" s="178">
        <f t="shared" si="0"/>
        <v>9</v>
      </c>
      <c r="CK25" s="179">
        <f t="shared" si="4"/>
        <v>1.3897004400299333</v>
      </c>
      <c r="CL25" s="180">
        <f t="shared" si="3"/>
        <v>0</v>
      </c>
    </row>
    <row r="26" spans="1:90" x14ac:dyDescent="0.25">
      <c r="A26" s="3" t="str">
        <f>VLOOKUP(C26,Regions!B$3:H$35,7,FALSE)</f>
        <v>South America</v>
      </c>
      <c r="B26" s="116" t="s">
        <v>426</v>
      </c>
      <c r="C26" s="100" t="s">
        <v>10</v>
      </c>
      <c r="D26" s="177">
        <f>IF('Indicator Date hidden'!D26="x","x",$D$3-'Indicator Date hidden'!D26)</f>
        <v>0</v>
      </c>
      <c r="E26" s="177">
        <f>IF('Indicator Date hidden'!E26="x","x",$E$3-'Indicator Date hidden'!E26)</f>
        <v>0</v>
      </c>
      <c r="F26" s="177">
        <f>IF('Indicator Date hidden'!F26="x","x",$F$3-'Indicator Date hidden'!F26)</f>
        <v>0</v>
      </c>
      <c r="G26" s="177">
        <f>IF('Indicator Date hidden'!G26="x","x",$G$3-'Indicator Date hidden'!G26)</f>
        <v>0</v>
      </c>
      <c r="H26" s="177">
        <f>IF('Indicator Date hidden'!H26="x","x",$H$3-'Indicator Date hidden'!H26)</f>
        <v>0</v>
      </c>
      <c r="I26" s="177">
        <f>IF('Indicator Date hidden'!I26="x","x",$I$3-'Indicator Date hidden'!I26)</f>
        <v>0</v>
      </c>
      <c r="J26" s="177">
        <f>IF('Indicator Date hidden'!J26="x","x",$J$3-'Indicator Date hidden'!J26)</f>
        <v>0</v>
      </c>
      <c r="K26" s="177">
        <f>IF('Indicator Date hidden'!K26="x","x",$K$3-'Indicator Date hidden'!K26)</f>
        <v>0</v>
      </c>
      <c r="L26" s="177">
        <f>IF('Indicator Date hidden'!L26="x","x",$L$3-'Indicator Date hidden'!L26)</f>
        <v>0</v>
      </c>
      <c r="M26" s="177">
        <f>IF('Indicator Date hidden'!M26="x","x",$M$3-'Indicator Date hidden'!M26)</f>
        <v>0</v>
      </c>
      <c r="N26" s="177">
        <f>IF('Indicator Date hidden'!N26="x","x",$N$3-'Indicator Date hidden'!N26)</f>
        <v>0</v>
      </c>
      <c r="O26" s="177">
        <f>IF('Indicator Date hidden'!O26="x","x",$O$3-'Indicator Date hidden'!O26)</f>
        <v>0</v>
      </c>
      <c r="P26" s="177">
        <f>IF('Indicator Date hidden'!P26="x","x",$P$3-'Indicator Date hidden'!P26)</f>
        <v>7</v>
      </c>
      <c r="Q26" s="177">
        <f>IF('Indicator Date hidden'!Q26="x","x",$Q$3-'Indicator Date hidden'!Q26)</f>
        <v>0</v>
      </c>
      <c r="R26" s="177">
        <f>IF('Indicator Date hidden'!R26="x","x",$R$3-'Indicator Date hidden'!R26)</f>
        <v>0</v>
      </c>
      <c r="S26" s="177">
        <f>IF('Indicator Date hidden'!S26="x","x",$S$3-'Indicator Date hidden'!S26)</f>
        <v>0</v>
      </c>
      <c r="T26" s="177">
        <f>IF('Indicator Date hidden'!T26="x","x",$T$3-'Indicator Date hidden'!T26)</f>
        <v>0</v>
      </c>
      <c r="U26" s="177">
        <f>IF('Indicator Date hidden'!U26="x","x",$U$3-'Indicator Date hidden'!U26)</f>
        <v>3</v>
      </c>
      <c r="V26" s="177">
        <f>IF('Indicator Date hidden'!V26="x","x",$V$3-'Indicator Date hidden'!V26)</f>
        <v>3</v>
      </c>
      <c r="W26" s="177">
        <f>IF('Indicator Date hidden'!W26="x","x",$W$3-'Indicator Date hidden'!W26)</f>
        <v>0</v>
      </c>
      <c r="X26" s="177">
        <f>IF('Indicator Date hidden'!X26="x","x",$X$3-'Indicator Date hidden'!X26)</f>
        <v>0</v>
      </c>
      <c r="Y26" s="177">
        <f>IF('Indicator Date hidden'!Y26="x","x",$Y$3-'Indicator Date hidden'!Y26)</f>
        <v>8</v>
      </c>
      <c r="Z26" s="177">
        <f>IF('Indicator Date hidden'!Z26="x","x",$Z$3-'Indicator Date hidden'!Z26)</f>
        <v>8</v>
      </c>
      <c r="AA26" s="177">
        <f>IF('Indicator Date hidden'!AA26="x","x",$AA$3-'Indicator Date hidden'!AA26)</f>
        <v>1</v>
      </c>
      <c r="AB26" s="177">
        <f>IF('Indicator Date hidden'!AB26="x","x",$AB$3-'Indicator Date hidden'!AB26)</f>
        <v>0</v>
      </c>
      <c r="AC26" s="177">
        <f>IF('Indicator Date hidden'!AC26="x","x",$AC$3-'Indicator Date hidden'!AC26)</f>
        <v>0</v>
      </c>
      <c r="AD26" s="177">
        <f>IF('Indicator Date hidden'!AD26="x","x",$AD$3-'Indicator Date hidden'!AD26)</f>
        <v>0</v>
      </c>
      <c r="AE26" s="177">
        <f>IF('Indicator Date hidden'!AE26="x","x",$AE$3-'Indicator Date hidden'!AE26)</f>
        <v>0</v>
      </c>
      <c r="AF26" s="177">
        <f>IF('Indicator Date hidden'!AF26="x","x",$AF$3-'Indicator Date hidden'!AF26)</f>
        <v>0</v>
      </c>
      <c r="AG26" s="251">
        <f>IF('Indicator Date hidden'!AG26="x","x",$AG$3-'Indicator Date hidden'!AG26)</f>
        <v>0</v>
      </c>
      <c r="AH26" s="177">
        <f>IF('Indicator Date hidden'!AH26="x","x",$AH$3-'Indicator Date hidden'!AH26)</f>
        <v>4</v>
      </c>
      <c r="AI26" s="177">
        <f>IF('Indicator Date hidden'!AI26="x","x",$AI$3-'Indicator Date hidden'!AI26)</f>
        <v>4</v>
      </c>
      <c r="AJ26" s="177">
        <f>IF('Indicator Date hidden'!AJ26="x","x",$AJ$3-'Indicator Date hidden'!AJ26)</f>
        <v>0</v>
      </c>
      <c r="AK26" s="177">
        <f>IF('Indicator Date hidden'!AK26="x","x",$AK$3-'Indicator Date hidden'!AK26)</f>
        <v>0</v>
      </c>
      <c r="AL26" s="177">
        <f>IF('Indicator Date hidden'!AL26="x","x",$AL$3-'Indicator Date hidden'!AL26)</f>
        <v>0</v>
      </c>
      <c r="AM26" s="177">
        <f>IF('Indicator Date hidden'!AM26="x","x",$AM$3-'Indicator Date hidden'!AM26)</f>
        <v>0</v>
      </c>
      <c r="AN26" s="177">
        <f>IF('Indicator Date hidden'!AN26="x","x",$AN$3-'Indicator Date hidden'!AN26)</f>
        <v>0</v>
      </c>
      <c r="AO26" s="177">
        <f>IF('Indicator Date hidden'!AO26="x","x",$AO$3-'Indicator Date hidden'!AO26)</f>
        <v>0</v>
      </c>
      <c r="AP26" s="177">
        <f>IF('Indicator Date hidden'!AP26="x","x",$AP$3-'Indicator Date hidden'!AP26)</f>
        <v>0</v>
      </c>
      <c r="AQ26" s="177">
        <f>IF('Indicator Date hidden'!AQ26="x","x",$AQ$3-'Indicator Date hidden'!AQ26)</f>
        <v>0</v>
      </c>
      <c r="AR26" s="177">
        <f>IF('Indicator Date hidden'!AR26="x","x",$AR$3-'Indicator Date hidden'!AR26)</f>
        <v>0</v>
      </c>
      <c r="AS26" s="177">
        <f>IF('Indicator Date hidden'!AS26="x","x",$AS$3-'Indicator Date hidden'!AS26)</f>
        <v>0</v>
      </c>
      <c r="AT26" s="177">
        <f>IF('Indicator Date hidden'!AT26="x","x",$AT$3-'Indicator Date hidden'!AT26)</f>
        <v>0</v>
      </c>
      <c r="AU26" s="177">
        <f>IF('Indicator Date hidden'!AU26="x","x",$AU$3-'Indicator Date hidden'!AU26)</f>
        <v>0</v>
      </c>
      <c r="AV26" s="177">
        <f>IF('Indicator Date hidden'!AV26="x","x",$AV$3-'Indicator Date hidden'!AV26)</f>
        <v>0</v>
      </c>
      <c r="AW26" s="177">
        <f>IF('Indicator Date hidden'!AW26="x","x",$AW$3-'Indicator Date hidden'!AW26)</f>
        <v>0</v>
      </c>
      <c r="AX26" s="177">
        <f>IF('Indicator Date hidden'!AX26="x","x",$AX$3-'Indicator Date hidden'!AX26)</f>
        <v>0</v>
      </c>
      <c r="AY26" s="177" t="str">
        <f>IF('Indicator Date hidden'!AY26="x","x",$AY$3-'Indicator Date hidden'!AY26)</f>
        <v>x</v>
      </c>
      <c r="AZ26" s="177">
        <f>IF('Indicator Date hidden'!AZ26="x","x",$AZ$3-'Indicator Date hidden'!AZ26)</f>
        <v>1</v>
      </c>
      <c r="BA26" s="177">
        <f>IF('Indicator Date hidden'!BA26="x","x",$BA$3-'Indicator Date hidden'!BA26)</f>
        <v>0</v>
      </c>
      <c r="BB26" s="177">
        <f>IF('Indicator Date hidden'!BB26="x","x",$BB$3-'Indicator Date hidden'!BB26)</f>
        <v>0</v>
      </c>
      <c r="BC26" s="177">
        <f>IF('Indicator Date hidden'!BC26="x","x",$BC$3-'Indicator Date hidden'!BC26)</f>
        <v>0</v>
      </c>
      <c r="BD26" s="177">
        <f>IF('Indicator Date hidden'!BD26="x","x",$BD$3-'Indicator Date hidden'!BD26)</f>
        <v>0</v>
      </c>
      <c r="BE26" s="177">
        <f>IF('Indicator Date hidden'!BE26="x","x",$BE$3-'Indicator Date hidden'!BE26)</f>
        <v>0</v>
      </c>
      <c r="BF26" s="177">
        <f>IF('Indicator Date hidden'!BF26="x","x",$BF$3-'Indicator Date hidden'!BF26)</f>
        <v>0</v>
      </c>
      <c r="BG26" s="177">
        <f>IF('Indicator Date hidden'!BG26="x","x",$BG$3-'Indicator Date hidden'!BG26)</f>
        <v>0</v>
      </c>
      <c r="BH26" s="177">
        <f>IF('Indicator Date hidden'!BH26="x","x",$BH$3-'Indicator Date hidden'!BH26)</f>
        <v>0</v>
      </c>
      <c r="BI26" s="177">
        <f>IF('Indicator Date hidden'!BI26="x","x",$BI$3-'Indicator Date hidden'!BI26)</f>
        <v>4</v>
      </c>
      <c r="BJ26" s="177">
        <f>IF('Indicator Date hidden'!BJ26="x","x",$BJ$3-'Indicator Date hidden'!BJ26)</f>
        <v>0</v>
      </c>
      <c r="BK26" s="177">
        <f>IF('Indicator Date hidden'!BK26="x","x",$BK$3-'Indicator Date hidden'!BK26)</f>
        <v>0</v>
      </c>
      <c r="BL26" s="177">
        <f>IF('Indicator Date hidden'!BL26="x","x",$BL$3-'Indicator Date hidden'!BL26)</f>
        <v>0</v>
      </c>
      <c r="BM26" s="177">
        <f>IF('Indicator Date hidden'!BM26="x","x",$BM$3-'Indicator Date hidden'!BM26)</f>
        <v>2</v>
      </c>
      <c r="BN26" s="177">
        <f>IF('Indicator Date hidden'!BN26="x","x",$BN$3-'Indicator Date hidden'!BN26)</f>
        <v>0</v>
      </c>
      <c r="BO26" s="177">
        <f>IF('Indicator Date hidden'!BO26="x","x",$BO$3-'Indicator Date hidden'!BO26)</f>
        <v>2</v>
      </c>
      <c r="BP26" s="177">
        <f>IF('Indicator Date hidden'!BP26="x","x",$BP$3-'Indicator Date hidden'!BP26)</f>
        <v>0</v>
      </c>
      <c r="BQ26" s="177">
        <f>IF('Indicator Date hidden'!BQ26="x","x",$BQ$3-'Indicator Date hidden'!BQ26)</f>
        <v>0</v>
      </c>
      <c r="BR26" s="177">
        <f>IF('Indicator Date hidden'!BR26="x","x",$BR$3-'Indicator Date hidden'!BR26)</f>
        <v>0</v>
      </c>
      <c r="BS26" s="177">
        <f>IF('Indicator Date hidden'!BS26="x","x",$BS$3-'Indicator Date hidden'!BS26)</f>
        <v>0</v>
      </c>
      <c r="BT26" s="177">
        <f>IF('Indicator Date hidden'!BT26="x","x",$BT$3-'Indicator Date hidden'!BT26)</f>
        <v>0</v>
      </c>
      <c r="BU26" s="177">
        <f>IF('Indicator Date hidden'!BU26="x","x",$BU$3-'Indicator Date hidden'!BU26)</f>
        <v>0</v>
      </c>
      <c r="BV26" s="177">
        <f>IF('Indicator Date hidden'!BV26="x","x",$BV$3-'Indicator Date hidden'!BV26)</f>
        <v>0</v>
      </c>
      <c r="BW26" s="177" t="str">
        <f>IF('Indicator Date hidden'!BW26="x","x",$BW$3-'Indicator Date hidden'!BW26)</f>
        <v>x</v>
      </c>
      <c r="BX26" s="177" t="str">
        <f>IF('Indicator Date hidden'!BX26="x","x",$BX$3-'Indicator Date hidden'!BX26)</f>
        <v>x</v>
      </c>
      <c r="BY26" s="177">
        <f>IF('Indicator Date hidden'!BY26="x","x",$BY$3-'Indicator Date hidden'!BY26)</f>
        <v>0</v>
      </c>
      <c r="BZ26" s="177">
        <f>IF('Indicator Date hidden'!BZ26="x","x",$BZ$3-'Indicator Date hidden'!BZ26)</f>
        <v>0</v>
      </c>
      <c r="CA26" s="177">
        <f>IF('Indicator Date hidden'!CA26="x","x",$CA$3-'Indicator Date hidden'!CA26)</f>
        <v>1</v>
      </c>
      <c r="CB26" s="177">
        <f>IF('Indicator Date hidden'!CB26="x","x",$CB$3-'Indicator Date hidden'!CB26)</f>
        <v>0</v>
      </c>
      <c r="CC26" s="177">
        <f>IF('Indicator Date hidden'!CC26="x","x",$CC$3-'Indicator Date hidden'!CC26)</f>
        <v>0</v>
      </c>
      <c r="CD26" s="177">
        <f>IF('Indicator Date hidden'!CD26="x","x",$CD$3-'Indicator Date hidden'!CD26)</f>
        <v>0</v>
      </c>
      <c r="CE26" s="177">
        <f>IF('Indicator Date hidden'!CE26="x","x",$CE$3-'Indicator Date hidden'!CE26)</f>
        <v>0</v>
      </c>
      <c r="CF26" s="177">
        <f>IF('Indicator Date hidden'!CF26="x","x",$CF$3-'Indicator Date hidden'!CF26)</f>
        <v>0</v>
      </c>
      <c r="CG26" s="177">
        <f>IF('Indicator Date hidden'!CG26="x","x",$CG$3-'Indicator Date hidden'!CG26)</f>
        <v>0</v>
      </c>
      <c r="CH26" s="178">
        <f t="shared" si="1"/>
        <v>48</v>
      </c>
      <c r="CI26" s="179">
        <f t="shared" si="2"/>
        <v>0.58536585365853655</v>
      </c>
      <c r="CJ26" s="178">
        <f t="shared" si="0"/>
        <v>13</v>
      </c>
      <c r="CK26" s="179">
        <f t="shared" si="4"/>
        <v>1.6870146016865049</v>
      </c>
      <c r="CL26" s="180">
        <f t="shared" si="3"/>
        <v>0</v>
      </c>
    </row>
    <row r="27" spans="1:90" x14ac:dyDescent="0.25">
      <c r="A27" s="3" t="str">
        <f>VLOOKUP(C27,Regions!B$3:H$35,7,FALSE)</f>
        <v>South America</v>
      </c>
      <c r="B27" s="116" t="s">
        <v>12</v>
      </c>
      <c r="C27" s="100" t="s">
        <v>11</v>
      </c>
      <c r="D27" s="177">
        <f>IF('Indicator Date hidden'!D27="x","x",$D$3-'Indicator Date hidden'!D27)</f>
        <v>0</v>
      </c>
      <c r="E27" s="177">
        <f>IF('Indicator Date hidden'!E27="x","x",$E$3-'Indicator Date hidden'!E27)</f>
        <v>0</v>
      </c>
      <c r="F27" s="177">
        <f>IF('Indicator Date hidden'!F27="x","x",$F$3-'Indicator Date hidden'!F27)</f>
        <v>0</v>
      </c>
      <c r="G27" s="177">
        <f>IF('Indicator Date hidden'!G27="x","x",$G$3-'Indicator Date hidden'!G27)</f>
        <v>0</v>
      </c>
      <c r="H27" s="177">
        <f>IF('Indicator Date hidden'!H27="x","x",$H$3-'Indicator Date hidden'!H27)</f>
        <v>0</v>
      </c>
      <c r="I27" s="177">
        <f>IF('Indicator Date hidden'!I27="x","x",$I$3-'Indicator Date hidden'!I27)</f>
        <v>0</v>
      </c>
      <c r="J27" s="177">
        <f>IF('Indicator Date hidden'!J27="x","x",$J$3-'Indicator Date hidden'!J27)</f>
        <v>0</v>
      </c>
      <c r="K27" s="177">
        <f>IF('Indicator Date hidden'!K27="x","x",$K$3-'Indicator Date hidden'!K27)</f>
        <v>0</v>
      </c>
      <c r="L27" s="177">
        <f>IF('Indicator Date hidden'!L27="x","x",$L$3-'Indicator Date hidden'!L27)</f>
        <v>0</v>
      </c>
      <c r="M27" s="177">
        <f>IF('Indicator Date hidden'!M27="x","x",$M$3-'Indicator Date hidden'!M27)</f>
        <v>0</v>
      </c>
      <c r="N27" s="177">
        <f>IF('Indicator Date hidden'!N27="x","x",$N$3-'Indicator Date hidden'!N27)</f>
        <v>0</v>
      </c>
      <c r="O27" s="177">
        <f>IF('Indicator Date hidden'!O27="x","x",$O$3-'Indicator Date hidden'!O27)</f>
        <v>0</v>
      </c>
      <c r="P27" s="177">
        <f>IF('Indicator Date hidden'!P27="x","x",$P$3-'Indicator Date hidden'!P27)</f>
        <v>5</v>
      </c>
      <c r="Q27" s="177">
        <f>IF('Indicator Date hidden'!Q27="x","x",$Q$3-'Indicator Date hidden'!Q27)</f>
        <v>0</v>
      </c>
      <c r="R27" s="177">
        <f>IF('Indicator Date hidden'!R27="x","x",$R$3-'Indicator Date hidden'!R27)</f>
        <v>0</v>
      </c>
      <c r="S27" s="177">
        <f>IF('Indicator Date hidden'!S27="x","x",$S$3-'Indicator Date hidden'!S27)</f>
        <v>0</v>
      </c>
      <c r="T27" s="177">
        <f>IF('Indicator Date hidden'!T27="x","x",$T$3-'Indicator Date hidden'!T27)</f>
        <v>0</v>
      </c>
      <c r="U27" s="177">
        <f>IF('Indicator Date hidden'!U27="x","x",$U$3-'Indicator Date hidden'!U27)</f>
        <v>0</v>
      </c>
      <c r="V27" s="177">
        <f>IF('Indicator Date hidden'!V27="x","x",$V$3-'Indicator Date hidden'!V27)</f>
        <v>0</v>
      </c>
      <c r="W27" s="177">
        <f>IF('Indicator Date hidden'!W27="x","x",$W$3-'Indicator Date hidden'!W27)</f>
        <v>0</v>
      </c>
      <c r="X27" s="177">
        <f>IF('Indicator Date hidden'!X27="x","x",$X$3-'Indicator Date hidden'!X27)</f>
        <v>0</v>
      </c>
      <c r="Y27" s="177">
        <f>IF('Indicator Date hidden'!Y27="x","x",$Y$3-'Indicator Date hidden'!Y27)</f>
        <v>1</v>
      </c>
      <c r="Z27" s="177">
        <f>IF('Indicator Date hidden'!Z27="x","x",$Z$3-'Indicator Date hidden'!Z27)</f>
        <v>1</v>
      </c>
      <c r="AA27" s="177">
        <f>IF('Indicator Date hidden'!AA27="x","x",$AA$3-'Indicator Date hidden'!AA27)</f>
        <v>2</v>
      </c>
      <c r="AB27" s="177">
        <f>IF('Indicator Date hidden'!AB27="x","x",$AB$3-'Indicator Date hidden'!AB27)</f>
        <v>0</v>
      </c>
      <c r="AC27" s="177">
        <f>IF('Indicator Date hidden'!AC27="x","x",$AC$3-'Indicator Date hidden'!AC27)</f>
        <v>0</v>
      </c>
      <c r="AD27" s="177">
        <f>IF('Indicator Date hidden'!AD27="x","x",$AD$3-'Indicator Date hidden'!AD27)</f>
        <v>0</v>
      </c>
      <c r="AE27" s="177">
        <f>IF('Indicator Date hidden'!AE27="x","x",$AE$3-'Indicator Date hidden'!AE27)</f>
        <v>0</v>
      </c>
      <c r="AF27" s="177">
        <f>IF('Indicator Date hidden'!AF27="x","x",$AF$3-'Indicator Date hidden'!AF27)</f>
        <v>9</v>
      </c>
      <c r="AG27" s="251">
        <f>IF('Indicator Date hidden'!AG27="x","x",$AG$3-'Indicator Date hidden'!AG27)</f>
        <v>0</v>
      </c>
      <c r="AH27" s="177">
        <f>IF('Indicator Date hidden'!AH27="x","x",$AH$3-'Indicator Date hidden'!AH27)</f>
        <v>1</v>
      </c>
      <c r="AI27" s="177">
        <f>IF('Indicator Date hidden'!AI27="x","x",$AI$3-'Indicator Date hidden'!AI27)</f>
        <v>3</v>
      </c>
      <c r="AJ27" s="177">
        <f>IF('Indicator Date hidden'!AJ27="x","x",$AJ$3-'Indicator Date hidden'!AJ27)</f>
        <v>0</v>
      </c>
      <c r="AK27" s="177">
        <f>IF('Indicator Date hidden'!AK27="x","x",$AK$3-'Indicator Date hidden'!AK27)</f>
        <v>0</v>
      </c>
      <c r="AL27" s="177">
        <f>IF('Indicator Date hidden'!AL27="x","x",$AL$3-'Indicator Date hidden'!AL27)</f>
        <v>0</v>
      </c>
      <c r="AM27" s="177">
        <f>IF('Indicator Date hidden'!AM27="x","x",$AM$3-'Indicator Date hidden'!AM27)</f>
        <v>0</v>
      </c>
      <c r="AN27" s="177">
        <f>IF('Indicator Date hidden'!AN27="x","x",$AN$3-'Indicator Date hidden'!AN27)</f>
        <v>0</v>
      </c>
      <c r="AO27" s="177">
        <f>IF('Indicator Date hidden'!AO27="x","x",$AO$3-'Indicator Date hidden'!AO27)</f>
        <v>0</v>
      </c>
      <c r="AP27" s="177">
        <f>IF('Indicator Date hidden'!AP27="x","x",$AP$3-'Indicator Date hidden'!AP27)</f>
        <v>0</v>
      </c>
      <c r="AQ27" s="177">
        <f>IF('Indicator Date hidden'!AQ27="x","x",$AQ$3-'Indicator Date hidden'!AQ27)</f>
        <v>0</v>
      </c>
      <c r="AR27" s="177">
        <f>IF('Indicator Date hidden'!AR27="x","x",$AR$3-'Indicator Date hidden'!AR27)</f>
        <v>0</v>
      </c>
      <c r="AS27" s="177">
        <f>IF('Indicator Date hidden'!AS27="x","x",$AS$3-'Indicator Date hidden'!AS27)</f>
        <v>0</v>
      </c>
      <c r="AT27" s="177">
        <f>IF('Indicator Date hidden'!AT27="x","x",$AT$3-'Indicator Date hidden'!AT27)</f>
        <v>2</v>
      </c>
      <c r="AU27" s="177">
        <f>IF('Indicator Date hidden'!AU27="x","x",$AU$3-'Indicator Date hidden'!AU27)</f>
        <v>0</v>
      </c>
      <c r="AV27" s="177">
        <f>IF('Indicator Date hidden'!AV27="x","x",$AV$3-'Indicator Date hidden'!AV27)</f>
        <v>0</v>
      </c>
      <c r="AW27" s="177">
        <f>IF('Indicator Date hidden'!AW27="x","x",$AW$3-'Indicator Date hidden'!AW27)</f>
        <v>0</v>
      </c>
      <c r="AX27" s="177">
        <f>IF('Indicator Date hidden'!AX27="x","x",$AX$3-'Indicator Date hidden'!AX27)</f>
        <v>0</v>
      </c>
      <c r="AY27" s="177" t="str">
        <f>IF('Indicator Date hidden'!AY27="x","x",$AY$3-'Indicator Date hidden'!AY27)</f>
        <v>x</v>
      </c>
      <c r="AZ27" s="177">
        <f>IF('Indicator Date hidden'!AZ27="x","x",$AZ$3-'Indicator Date hidden'!AZ27)</f>
        <v>1</v>
      </c>
      <c r="BA27" s="177">
        <f>IF('Indicator Date hidden'!BA27="x","x",$BA$3-'Indicator Date hidden'!BA27)</f>
        <v>0</v>
      </c>
      <c r="BB27" s="177">
        <f>IF('Indicator Date hidden'!BB27="x","x",$BB$3-'Indicator Date hidden'!BB27)</f>
        <v>0</v>
      </c>
      <c r="BC27" s="177">
        <f>IF('Indicator Date hidden'!BC27="x","x",$BC$3-'Indicator Date hidden'!BC27)</f>
        <v>0</v>
      </c>
      <c r="BD27" s="177">
        <f>IF('Indicator Date hidden'!BD27="x","x",$BD$3-'Indicator Date hidden'!BD27)</f>
        <v>0</v>
      </c>
      <c r="BE27" s="177">
        <f>IF('Indicator Date hidden'!BE27="x","x",$BE$3-'Indicator Date hidden'!BE27)</f>
        <v>0</v>
      </c>
      <c r="BF27" s="177">
        <f>IF('Indicator Date hidden'!BF27="x","x",$BF$3-'Indicator Date hidden'!BF27)</f>
        <v>0</v>
      </c>
      <c r="BG27" s="177">
        <f>IF('Indicator Date hidden'!BG27="x","x",$BG$3-'Indicator Date hidden'!BG27)</f>
        <v>0</v>
      </c>
      <c r="BH27" s="177">
        <f>IF('Indicator Date hidden'!BH27="x","x",$BH$3-'Indicator Date hidden'!BH27)</f>
        <v>0</v>
      </c>
      <c r="BI27" s="177">
        <f>IF('Indicator Date hidden'!BI27="x","x",$BI$3-'Indicator Date hidden'!BI27)</f>
        <v>4</v>
      </c>
      <c r="BJ27" s="177" t="str">
        <f>IF('Indicator Date hidden'!BJ27="x","x",$BJ$3-'Indicator Date hidden'!BJ27)</f>
        <v>x</v>
      </c>
      <c r="BK27" s="177">
        <f>IF('Indicator Date hidden'!BK27="x","x",$BK$3-'Indicator Date hidden'!BK27)</f>
        <v>0</v>
      </c>
      <c r="BL27" s="177">
        <f>IF('Indicator Date hidden'!BL27="x","x",$BL$3-'Indicator Date hidden'!BL27)</f>
        <v>0</v>
      </c>
      <c r="BM27" s="177">
        <f>IF('Indicator Date hidden'!BM27="x","x",$BM$3-'Indicator Date hidden'!BM27)</f>
        <v>-1</v>
      </c>
      <c r="BN27" s="177">
        <f>IF('Indicator Date hidden'!BN27="x","x",$BN$3-'Indicator Date hidden'!BN27)</f>
        <v>0</v>
      </c>
      <c r="BO27" s="177">
        <f>IF('Indicator Date hidden'!BO27="x","x",$BO$3-'Indicator Date hidden'!BO27)</f>
        <v>2</v>
      </c>
      <c r="BP27" s="177">
        <f>IF('Indicator Date hidden'!BP27="x","x",$BP$3-'Indicator Date hidden'!BP27)</f>
        <v>0</v>
      </c>
      <c r="BQ27" s="177">
        <f>IF('Indicator Date hidden'!BQ27="x","x",$BQ$3-'Indicator Date hidden'!BQ27)</f>
        <v>0</v>
      </c>
      <c r="BR27" s="177">
        <f>IF('Indicator Date hidden'!BR27="x","x",$BR$3-'Indicator Date hidden'!BR27)</f>
        <v>0</v>
      </c>
      <c r="BS27" s="177">
        <f>IF('Indicator Date hidden'!BS27="x","x",$BS$3-'Indicator Date hidden'!BS27)</f>
        <v>0</v>
      </c>
      <c r="BT27" s="177">
        <f>IF('Indicator Date hidden'!BT27="x","x",$BT$3-'Indicator Date hidden'!BT27)</f>
        <v>0</v>
      </c>
      <c r="BU27" s="177">
        <f>IF('Indicator Date hidden'!BU27="x","x",$BU$3-'Indicator Date hidden'!BU27)</f>
        <v>0</v>
      </c>
      <c r="BV27" s="177">
        <f>IF('Indicator Date hidden'!BV27="x","x",$BV$3-'Indicator Date hidden'!BV27)</f>
        <v>0</v>
      </c>
      <c r="BW27" s="177">
        <f>IF('Indicator Date hidden'!BW27="x","x",$BW$3-'Indicator Date hidden'!BW27)</f>
        <v>0</v>
      </c>
      <c r="BX27" s="177">
        <f>IF('Indicator Date hidden'!BX27="x","x",$BX$3-'Indicator Date hidden'!BX27)</f>
        <v>0</v>
      </c>
      <c r="BY27" s="177" t="str">
        <f>IF('Indicator Date hidden'!BY27="x","x",$BY$3-'Indicator Date hidden'!BY27)</f>
        <v>x</v>
      </c>
      <c r="BZ27" s="177" t="str">
        <f>IF('Indicator Date hidden'!BZ27="x","x",$BZ$3-'Indicator Date hidden'!BZ27)</f>
        <v>x</v>
      </c>
      <c r="CA27" s="177">
        <f>IF('Indicator Date hidden'!CA27="x","x",$CA$3-'Indicator Date hidden'!CA27)</f>
        <v>1</v>
      </c>
      <c r="CB27" s="177">
        <f>IF('Indicator Date hidden'!CB27="x","x",$CB$3-'Indicator Date hidden'!CB27)</f>
        <v>0</v>
      </c>
      <c r="CC27" s="177">
        <f>IF('Indicator Date hidden'!CC27="x","x",$CC$3-'Indicator Date hidden'!CC27)</f>
        <v>1</v>
      </c>
      <c r="CD27" s="177">
        <f>IF('Indicator Date hidden'!CD27="x","x",$CD$3-'Indicator Date hidden'!CD27)</f>
        <v>0</v>
      </c>
      <c r="CE27" s="177">
        <f>IF('Indicator Date hidden'!CE27="x","x",$CE$3-'Indicator Date hidden'!CE27)</f>
        <v>0</v>
      </c>
      <c r="CF27" s="177">
        <f>IF('Indicator Date hidden'!CF27="x","x",$CF$3-'Indicator Date hidden'!CF27)</f>
        <v>0</v>
      </c>
      <c r="CG27" s="177">
        <f>IF('Indicator Date hidden'!CG27="x","x",$CG$3-'Indicator Date hidden'!CG27)</f>
        <v>0</v>
      </c>
      <c r="CH27" s="178">
        <f t="shared" si="1"/>
        <v>32</v>
      </c>
      <c r="CI27" s="179">
        <f t="shared" si="2"/>
        <v>0.3902439024390244</v>
      </c>
      <c r="CJ27" s="178">
        <f t="shared" si="0"/>
        <v>13</v>
      </c>
      <c r="CK27" s="179">
        <f t="shared" si="4"/>
        <v>1.3246760362143066</v>
      </c>
      <c r="CL27" s="180">
        <f t="shared" si="3"/>
        <v>0</v>
      </c>
    </row>
    <row r="28" spans="1:90" x14ac:dyDescent="0.25">
      <c r="A28" s="3" t="str">
        <f>VLOOKUP(C28,Regions!B$3:H$35,7,FALSE)</f>
        <v>South America</v>
      </c>
      <c r="B28" s="116" t="s">
        <v>14</v>
      </c>
      <c r="C28" s="100" t="s">
        <v>13</v>
      </c>
      <c r="D28" s="177">
        <f>IF('Indicator Date hidden'!D28="x","x",$D$3-'Indicator Date hidden'!D28)</f>
        <v>0</v>
      </c>
      <c r="E28" s="177">
        <f>IF('Indicator Date hidden'!E28="x","x",$E$3-'Indicator Date hidden'!E28)</f>
        <v>0</v>
      </c>
      <c r="F28" s="177">
        <f>IF('Indicator Date hidden'!F28="x","x",$F$3-'Indicator Date hidden'!F28)</f>
        <v>0</v>
      </c>
      <c r="G28" s="177">
        <f>IF('Indicator Date hidden'!G28="x","x",$G$3-'Indicator Date hidden'!G28)</f>
        <v>0</v>
      </c>
      <c r="H28" s="177">
        <f>IF('Indicator Date hidden'!H28="x","x",$H$3-'Indicator Date hidden'!H28)</f>
        <v>0</v>
      </c>
      <c r="I28" s="177">
        <f>IF('Indicator Date hidden'!I28="x","x",$I$3-'Indicator Date hidden'!I28)</f>
        <v>0</v>
      </c>
      <c r="J28" s="177">
        <f>IF('Indicator Date hidden'!J28="x","x",$J$3-'Indicator Date hidden'!J28)</f>
        <v>0</v>
      </c>
      <c r="K28" s="177">
        <f>IF('Indicator Date hidden'!K28="x","x",$K$3-'Indicator Date hidden'!K28)</f>
        <v>0</v>
      </c>
      <c r="L28" s="177">
        <f>IF('Indicator Date hidden'!L28="x","x",$L$3-'Indicator Date hidden'!L28)</f>
        <v>0</v>
      </c>
      <c r="M28" s="177">
        <f>IF('Indicator Date hidden'!M28="x","x",$M$3-'Indicator Date hidden'!M28)</f>
        <v>0</v>
      </c>
      <c r="N28" s="177">
        <f>IF('Indicator Date hidden'!N28="x","x",$N$3-'Indicator Date hidden'!N28)</f>
        <v>0</v>
      </c>
      <c r="O28" s="177">
        <f>IF('Indicator Date hidden'!O28="x","x",$O$3-'Indicator Date hidden'!O28)</f>
        <v>0</v>
      </c>
      <c r="P28" s="177" t="str">
        <f>IF('Indicator Date hidden'!P28="x","x",$P$3-'Indicator Date hidden'!P28)</f>
        <v>x</v>
      </c>
      <c r="Q28" s="177">
        <f>IF('Indicator Date hidden'!Q28="x","x",$Q$3-'Indicator Date hidden'!Q28)</f>
        <v>0</v>
      </c>
      <c r="R28" s="177">
        <f>IF('Indicator Date hidden'!R28="x","x",$R$3-'Indicator Date hidden'!R28)</f>
        <v>0</v>
      </c>
      <c r="S28" s="177">
        <f>IF('Indicator Date hidden'!S28="x","x",$S$3-'Indicator Date hidden'!S28)</f>
        <v>0</v>
      </c>
      <c r="T28" s="177">
        <f>IF('Indicator Date hidden'!T28="x","x",$T$3-'Indicator Date hidden'!T28)</f>
        <v>0</v>
      </c>
      <c r="U28" s="177">
        <f>IF('Indicator Date hidden'!U28="x","x",$U$3-'Indicator Date hidden'!U28)</f>
        <v>1</v>
      </c>
      <c r="V28" s="177">
        <f>IF('Indicator Date hidden'!V28="x","x",$V$3-'Indicator Date hidden'!V28)</f>
        <v>1</v>
      </c>
      <c r="W28" s="177">
        <f>IF('Indicator Date hidden'!W28="x","x",$W$3-'Indicator Date hidden'!W28)</f>
        <v>0</v>
      </c>
      <c r="X28" s="177">
        <f>IF('Indicator Date hidden'!X28="x","x",$X$3-'Indicator Date hidden'!X28)</f>
        <v>0</v>
      </c>
      <c r="Y28" s="177" t="str">
        <f>IF('Indicator Date hidden'!Y28="x","x",$Y$3-'Indicator Date hidden'!Y28)</f>
        <v>x</v>
      </c>
      <c r="Z28" s="177" t="str">
        <f>IF('Indicator Date hidden'!Z28="x","x",$Z$3-'Indicator Date hidden'!Z28)</f>
        <v>x</v>
      </c>
      <c r="AA28" s="177">
        <f>IF('Indicator Date hidden'!AA28="x","x",$AA$3-'Indicator Date hidden'!AA28)</f>
        <v>0</v>
      </c>
      <c r="AB28" s="177">
        <f>IF('Indicator Date hidden'!AB28="x","x",$AB$3-'Indicator Date hidden'!AB28)</f>
        <v>0</v>
      </c>
      <c r="AC28" s="177">
        <f>IF('Indicator Date hidden'!AC28="x","x",$AC$3-'Indicator Date hidden'!AC28)</f>
        <v>0</v>
      </c>
      <c r="AD28" s="177">
        <f>IF('Indicator Date hidden'!AD28="x","x",$AD$3-'Indicator Date hidden'!AD28)</f>
        <v>0</v>
      </c>
      <c r="AE28" s="177">
        <f>IF('Indicator Date hidden'!AE28="x","x",$AE$3-'Indicator Date hidden'!AE28)</f>
        <v>0</v>
      </c>
      <c r="AF28" s="177">
        <f>IF('Indicator Date hidden'!AF28="x","x",$AF$3-'Indicator Date hidden'!AF28)</f>
        <v>2</v>
      </c>
      <c r="AG28" s="251">
        <f>IF('Indicator Date hidden'!AG28="x","x",$AG$3-'Indicator Date hidden'!AG28)</f>
        <v>0</v>
      </c>
      <c r="AH28" s="177">
        <f>IF('Indicator Date hidden'!AH28="x","x",$AH$3-'Indicator Date hidden'!AH28)</f>
        <v>1</v>
      </c>
      <c r="AI28" s="177">
        <f>IF('Indicator Date hidden'!AI28="x","x",$AI$3-'Indicator Date hidden'!AI28)</f>
        <v>6</v>
      </c>
      <c r="AJ28" s="177">
        <f>IF('Indicator Date hidden'!AJ28="x","x",$AJ$3-'Indicator Date hidden'!AJ28)</f>
        <v>0</v>
      </c>
      <c r="AK28" s="177">
        <f>IF('Indicator Date hidden'!AK28="x","x",$AK$3-'Indicator Date hidden'!AK28)</f>
        <v>0</v>
      </c>
      <c r="AL28" s="177">
        <f>IF('Indicator Date hidden'!AL28="x","x",$AL$3-'Indicator Date hidden'!AL28)</f>
        <v>0</v>
      </c>
      <c r="AM28" s="177">
        <f>IF('Indicator Date hidden'!AM28="x","x",$AM$3-'Indicator Date hidden'!AM28)</f>
        <v>0</v>
      </c>
      <c r="AN28" s="177">
        <f>IF('Indicator Date hidden'!AN28="x","x",$AN$3-'Indicator Date hidden'!AN28)</f>
        <v>0</v>
      </c>
      <c r="AO28" s="177">
        <f>IF('Indicator Date hidden'!AO28="x","x",$AO$3-'Indicator Date hidden'!AO28)</f>
        <v>0</v>
      </c>
      <c r="AP28" s="177">
        <f>IF('Indicator Date hidden'!AP28="x","x",$AP$3-'Indicator Date hidden'!AP28)</f>
        <v>0</v>
      </c>
      <c r="AQ28" s="177">
        <f>IF('Indicator Date hidden'!AQ28="x","x",$AQ$3-'Indicator Date hidden'!AQ28)</f>
        <v>0</v>
      </c>
      <c r="AR28" s="177">
        <f>IF('Indicator Date hidden'!AR28="x","x",$AR$3-'Indicator Date hidden'!AR28)</f>
        <v>0</v>
      </c>
      <c r="AS28" s="177">
        <f>IF('Indicator Date hidden'!AS28="x","x",$AS$3-'Indicator Date hidden'!AS28)</f>
        <v>0</v>
      </c>
      <c r="AT28" s="177">
        <f>IF('Indicator Date hidden'!AT28="x","x",$AT$3-'Indicator Date hidden'!AT28)</f>
        <v>3</v>
      </c>
      <c r="AU28" s="177">
        <f>IF('Indicator Date hidden'!AU28="x","x",$AU$3-'Indicator Date hidden'!AU28)</f>
        <v>0</v>
      </c>
      <c r="AV28" s="177">
        <f>IF('Indicator Date hidden'!AV28="x","x",$AV$3-'Indicator Date hidden'!AV28)</f>
        <v>0</v>
      </c>
      <c r="AW28" s="177">
        <f>IF('Indicator Date hidden'!AW28="x","x",$AW$3-'Indicator Date hidden'!AW28)</f>
        <v>0</v>
      </c>
      <c r="AX28" s="177">
        <f>IF('Indicator Date hidden'!AX28="x","x",$AX$3-'Indicator Date hidden'!AX28)</f>
        <v>0</v>
      </c>
      <c r="AY28" s="177" t="str">
        <f>IF('Indicator Date hidden'!AY28="x","x",$AY$3-'Indicator Date hidden'!AY28)</f>
        <v>x</v>
      </c>
      <c r="AZ28" s="177">
        <f>IF('Indicator Date hidden'!AZ28="x","x",$AZ$3-'Indicator Date hidden'!AZ28)</f>
        <v>1</v>
      </c>
      <c r="BA28" s="177">
        <f>IF('Indicator Date hidden'!BA28="x","x",$BA$3-'Indicator Date hidden'!BA28)</f>
        <v>0</v>
      </c>
      <c r="BB28" s="177">
        <f>IF('Indicator Date hidden'!BB28="x","x",$BB$3-'Indicator Date hidden'!BB28)</f>
        <v>0</v>
      </c>
      <c r="BC28" s="177">
        <f>IF('Indicator Date hidden'!BC28="x","x",$BC$3-'Indicator Date hidden'!BC28)</f>
        <v>0</v>
      </c>
      <c r="BD28" s="177">
        <f>IF('Indicator Date hidden'!BD28="x","x",$BD$3-'Indicator Date hidden'!BD28)</f>
        <v>0</v>
      </c>
      <c r="BE28" s="177">
        <f>IF('Indicator Date hidden'!BE28="x","x",$BE$3-'Indicator Date hidden'!BE28)</f>
        <v>0</v>
      </c>
      <c r="BF28" s="177">
        <f>IF('Indicator Date hidden'!BF28="x","x",$BF$3-'Indicator Date hidden'!BF28)</f>
        <v>0</v>
      </c>
      <c r="BG28" s="177">
        <f>IF('Indicator Date hidden'!BG28="x","x",$BG$3-'Indicator Date hidden'!BG28)</f>
        <v>0</v>
      </c>
      <c r="BH28" s="177">
        <f>IF('Indicator Date hidden'!BH28="x","x",$BH$3-'Indicator Date hidden'!BH28)</f>
        <v>0</v>
      </c>
      <c r="BI28" s="177">
        <f>IF('Indicator Date hidden'!BI28="x","x",$BI$3-'Indicator Date hidden'!BI28)</f>
        <v>4</v>
      </c>
      <c r="BJ28" s="177">
        <f>IF('Indicator Date hidden'!BJ28="x","x",$BJ$3-'Indicator Date hidden'!BJ28)</f>
        <v>0</v>
      </c>
      <c r="BK28" s="177">
        <f>IF('Indicator Date hidden'!BK28="x","x",$BK$3-'Indicator Date hidden'!BK28)</f>
        <v>0</v>
      </c>
      <c r="BL28" s="177">
        <f>IF('Indicator Date hidden'!BL28="x","x",$BL$3-'Indicator Date hidden'!BL28)</f>
        <v>0</v>
      </c>
      <c r="BM28" s="177">
        <f>IF('Indicator Date hidden'!BM28="x","x",$BM$3-'Indicator Date hidden'!BM28)</f>
        <v>1</v>
      </c>
      <c r="BN28" s="177">
        <f>IF('Indicator Date hidden'!BN28="x","x",$BN$3-'Indicator Date hidden'!BN28)</f>
        <v>0</v>
      </c>
      <c r="BO28" s="177">
        <f>IF('Indicator Date hidden'!BO28="x","x",$BO$3-'Indicator Date hidden'!BO28)</f>
        <v>2</v>
      </c>
      <c r="BP28" s="177">
        <f>IF('Indicator Date hidden'!BP28="x","x",$BP$3-'Indicator Date hidden'!BP28)</f>
        <v>0</v>
      </c>
      <c r="BQ28" s="177">
        <f>IF('Indicator Date hidden'!BQ28="x","x",$BQ$3-'Indicator Date hidden'!BQ28)</f>
        <v>0</v>
      </c>
      <c r="BR28" s="177">
        <f>IF('Indicator Date hidden'!BR28="x","x",$BR$3-'Indicator Date hidden'!BR28)</f>
        <v>0</v>
      </c>
      <c r="BS28" s="177">
        <f>IF('Indicator Date hidden'!BS28="x","x",$BS$3-'Indicator Date hidden'!BS28)</f>
        <v>0</v>
      </c>
      <c r="BT28" s="177">
        <f>IF('Indicator Date hidden'!BT28="x","x",$BT$3-'Indicator Date hidden'!BT28)</f>
        <v>0</v>
      </c>
      <c r="BU28" s="177">
        <f>IF('Indicator Date hidden'!BU28="x","x",$BU$3-'Indicator Date hidden'!BU28)</f>
        <v>0</v>
      </c>
      <c r="BV28" s="177">
        <f>IF('Indicator Date hidden'!BV28="x","x",$BV$3-'Indicator Date hidden'!BV28)</f>
        <v>0</v>
      </c>
      <c r="BW28" s="177">
        <f>IF('Indicator Date hidden'!BW28="x","x",$BW$3-'Indicator Date hidden'!BW28)</f>
        <v>0</v>
      </c>
      <c r="BX28" s="177">
        <f>IF('Indicator Date hidden'!BX28="x","x",$BX$3-'Indicator Date hidden'!BX28)</f>
        <v>0</v>
      </c>
      <c r="BY28" s="177">
        <f>IF('Indicator Date hidden'!BY28="x","x",$BY$3-'Indicator Date hidden'!BY28)</f>
        <v>1</v>
      </c>
      <c r="BZ28" s="177">
        <f>IF('Indicator Date hidden'!BZ28="x","x",$BZ$3-'Indicator Date hidden'!BZ28)</f>
        <v>1</v>
      </c>
      <c r="CA28" s="177">
        <f>IF('Indicator Date hidden'!CA28="x","x",$CA$3-'Indicator Date hidden'!CA28)</f>
        <v>1</v>
      </c>
      <c r="CB28" s="177">
        <f>IF('Indicator Date hidden'!CB28="x","x",$CB$3-'Indicator Date hidden'!CB28)</f>
        <v>0</v>
      </c>
      <c r="CC28" s="177">
        <f>IF('Indicator Date hidden'!CC28="x","x",$CC$3-'Indicator Date hidden'!CC28)</f>
        <v>2</v>
      </c>
      <c r="CD28" s="177">
        <f>IF('Indicator Date hidden'!CD28="x","x",$CD$3-'Indicator Date hidden'!CD28)</f>
        <v>0</v>
      </c>
      <c r="CE28" s="177">
        <f>IF('Indicator Date hidden'!CE28="x","x",$CE$3-'Indicator Date hidden'!CE28)</f>
        <v>0</v>
      </c>
      <c r="CF28" s="177">
        <f>IF('Indicator Date hidden'!CF28="x","x",$CF$3-'Indicator Date hidden'!CF28)</f>
        <v>0</v>
      </c>
      <c r="CG28" s="177">
        <f>IF('Indicator Date hidden'!CG28="x","x",$CG$3-'Indicator Date hidden'!CG28)</f>
        <v>0</v>
      </c>
      <c r="CH28" s="178">
        <f t="shared" si="1"/>
        <v>27</v>
      </c>
      <c r="CI28" s="179">
        <f t="shared" si="2"/>
        <v>0.32926829268292684</v>
      </c>
      <c r="CJ28" s="178">
        <f t="shared" si="0"/>
        <v>14</v>
      </c>
      <c r="CK28" s="179">
        <f t="shared" si="4"/>
        <v>0.9584565995674702</v>
      </c>
      <c r="CL28" s="180">
        <f t="shared" si="3"/>
        <v>0</v>
      </c>
    </row>
    <row r="29" spans="1:90" x14ac:dyDescent="0.25">
      <c r="A29" s="3" t="str">
        <f>VLOOKUP(C29,Regions!B$3:H$35,7,FALSE)</f>
        <v>South America</v>
      </c>
      <c r="B29" s="116" t="s">
        <v>16</v>
      </c>
      <c r="C29" s="100" t="s">
        <v>15</v>
      </c>
      <c r="D29" s="177">
        <f>IF('Indicator Date hidden'!D29="x","x",$D$3-'Indicator Date hidden'!D29)</f>
        <v>0</v>
      </c>
      <c r="E29" s="177">
        <f>IF('Indicator Date hidden'!E29="x","x",$E$3-'Indicator Date hidden'!E29)</f>
        <v>0</v>
      </c>
      <c r="F29" s="177">
        <f>IF('Indicator Date hidden'!F29="x","x",$F$3-'Indicator Date hidden'!F29)</f>
        <v>0</v>
      </c>
      <c r="G29" s="177">
        <f>IF('Indicator Date hidden'!G29="x","x",$G$3-'Indicator Date hidden'!G29)</f>
        <v>0</v>
      </c>
      <c r="H29" s="177">
        <f>IF('Indicator Date hidden'!H29="x","x",$H$3-'Indicator Date hidden'!H29)</f>
        <v>0</v>
      </c>
      <c r="I29" s="177">
        <f>IF('Indicator Date hidden'!I29="x","x",$I$3-'Indicator Date hidden'!I29)</f>
        <v>0</v>
      </c>
      <c r="J29" s="177">
        <f>IF('Indicator Date hidden'!J29="x","x",$J$3-'Indicator Date hidden'!J29)</f>
        <v>0</v>
      </c>
      <c r="K29" s="177">
        <f>IF('Indicator Date hidden'!K29="x","x",$K$3-'Indicator Date hidden'!K29)</f>
        <v>0</v>
      </c>
      <c r="L29" s="177">
        <f>IF('Indicator Date hidden'!L29="x","x",$L$3-'Indicator Date hidden'!L29)</f>
        <v>0</v>
      </c>
      <c r="M29" s="177">
        <f>IF('Indicator Date hidden'!M29="x","x",$M$3-'Indicator Date hidden'!M29)</f>
        <v>0</v>
      </c>
      <c r="N29" s="177">
        <f>IF('Indicator Date hidden'!N29="x","x",$N$3-'Indicator Date hidden'!N29)</f>
        <v>0</v>
      </c>
      <c r="O29" s="177">
        <f>IF('Indicator Date hidden'!O29="x","x",$O$3-'Indicator Date hidden'!O29)</f>
        <v>0</v>
      </c>
      <c r="P29" s="177">
        <f>IF('Indicator Date hidden'!P29="x","x",$P$3-'Indicator Date hidden'!P29)</f>
        <v>7</v>
      </c>
      <c r="Q29" s="177">
        <f>IF('Indicator Date hidden'!Q29="x","x",$Q$3-'Indicator Date hidden'!Q29)</f>
        <v>0</v>
      </c>
      <c r="R29" s="177">
        <f>IF('Indicator Date hidden'!R29="x","x",$R$3-'Indicator Date hidden'!R29)</f>
        <v>0</v>
      </c>
      <c r="S29" s="177">
        <f>IF('Indicator Date hidden'!S29="x","x",$S$3-'Indicator Date hidden'!S29)</f>
        <v>0</v>
      </c>
      <c r="T29" s="177">
        <f>IF('Indicator Date hidden'!T29="x","x",$T$3-'Indicator Date hidden'!T29)</f>
        <v>0</v>
      </c>
      <c r="U29" s="177">
        <f>IF('Indicator Date hidden'!U29="x","x",$U$3-'Indicator Date hidden'!U29)</f>
        <v>0</v>
      </c>
      <c r="V29" s="177">
        <f>IF('Indicator Date hidden'!V29="x","x",$V$3-'Indicator Date hidden'!V29)</f>
        <v>0</v>
      </c>
      <c r="W29" s="177">
        <f>IF('Indicator Date hidden'!W29="x","x",$W$3-'Indicator Date hidden'!W29)</f>
        <v>0</v>
      </c>
      <c r="X29" s="177">
        <f>IF('Indicator Date hidden'!X29="x","x",$X$3-'Indicator Date hidden'!X29)</f>
        <v>0</v>
      </c>
      <c r="Y29" s="177">
        <f>IF('Indicator Date hidden'!Y29="x","x",$Y$3-'Indicator Date hidden'!Y29)</f>
        <v>1</v>
      </c>
      <c r="Z29" s="177">
        <f>IF('Indicator Date hidden'!Z29="x","x",$Z$3-'Indicator Date hidden'!Z29)</f>
        <v>1</v>
      </c>
      <c r="AA29" s="177">
        <f>IF('Indicator Date hidden'!AA29="x","x",$AA$3-'Indicator Date hidden'!AA29)</f>
        <v>0</v>
      </c>
      <c r="AB29" s="177">
        <f>IF('Indicator Date hidden'!AB29="x","x",$AB$3-'Indicator Date hidden'!AB29)</f>
        <v>0</v>
      </c>
      <c r="AC29" s="177">
        <f>IF('Indicator Date hidden'!AC29="x","x",$AC$3-'Indicator Date hidden'!AC29)</f>
        <v>0</v>
      </c>
      <c r="AD29" s="177">
        <f>IF('Indicator Date hidden'!AD29="x","x",$AD$3-'Indicator Date hidden'!AD29)</f>
        <v>0</v>
      </c>
      <c r="AE29" s="177">
        <f>IF('Indicator Date hidden'!AE29="x","x",$AE$3-'Indicator Date hidden'!AE29)</f>
        <v>0</v>
      </c>
      <c r="AF29" s="177">
        <f>IF('Indicator Date hidden'!AF29="x","x",$AF$3-'Indicator Date hidden'!AF29)</f>
        <v>6</v>
      </c>
      <c r="AG29" s="251">
        <f>IF('Indicator Date hidden'!AG29="x","x",$AG$3-'Indicator Date hidden'!AG29)</f>
        <v>0</v>
      </c>
      <c r="AH29" s="177">
        <f>IF('Indicator Date hidden'!AH29="x","x",$AH$3-'Indicator Date hidden'!AH29)</f>
        <v>0</v>
      </c>
      <c r="AI29" s="177">
        <f>IF('Indicator Date hidden'!AI29="x","x",$AI$3-'Indicator Date hidden'!AI29)</f>
        <v>6</v>
      </c>
      <c r="AJ29" s="177">
        <f>IF('Indicator Date hidden'!AJ29="x","x",$AJ$3-'Indicator Date hidden'!AJ29)</f>
        <v>0</v>
      </c>
      <c r="AK29" s="177">
        <f>IF('Indicator Date hidden'!AK29="x","x",$AK$3-'Indicator Date hidden'!AK29)</f>
        <v>0</v>
      </c>
      <c r="AL29" s="177">
        <f>IF('Indicator Date hidden'!AL29="x","x",$AL$3-'Indicator Date hidden'!AL29)</f>
        <v>0</v>
      </c>
      <c r="AM29" s="177">
        <f>IF('Indicator Date hidden'!AM29="x","x",$AM$3-'Indicator Date hidden'!AM29)</f>
        <v>0</v>
      </c>
      <c r="AN29" s="177">
        <f>IF('Indicator Date hidden'!AN29="x","x",$AN$3-'Indicator Date hidden'!AN29)</f>
        <v>0</v>
      </c>
      <c r="AO29" s="177">
        <f>IF('Indicator Date hidden'!AO29="x","x",$AO$3-'Indicator Date hidden'!AO29)</f>
        <v>0</v>
      </c>
      <c r="AP29" s="177">
        <f>IF('Indicator Date hidden'!AP29="x","x",$AP$3-'Indicator Date hidden'!AP29)</f>
        <v>0</v>
      </c>
      <c r="AQ29" s="177">
        <f>IF('Indicator Date hidden'!AQ29="x","x",$AQ$3-'Indicator Date hidden'!AQ29)</f>
        <v>0</v>
      </c>
      <c r="AR29" s="177">
        <f>IF('Indicator Date hidden'!AR29="x","x",$AR$3-'Indicator Date hidden'!AR29)</f>
        <v>0</v>
      </c>
      <c r="AS29" s="177">
        <f>IF('Indicator Date hidden'!AS29="x","x",$AS$3-'Indicator Date hidden'!AS29)</f>
        <v>0</v>
      </c>
      <c r="AT29" s="177">
        <f>IF('Indicator Date hidden'!AT29="x","x",$AT$3-'Indicator Date hidden'!AT29)</f>
        <v>0</v>
      </c>
      <c r="AU29" s="177">
        <f>IF('Indicator Date hidden'!AU29="x","x",$AU$3-'Indicator Date hidden'!AU29)</f>
        <v>0</v>
      </c>
      <c r="AV29" s="177">
        <f>IF('Indicator Date hidden'!AV29="x","x",$AV$3-'Indicator Date hidden'!AV29)</f>
        <v>0</v>
      </c>
      <c r="AW29" s="177">
        <f>IF('Indicator Date hidden'!AW29="x","x",$AW$3-'Indicator Date hidden'!AW29)</f>
        <v>0</v>
      </c>
      <c r="AX29" s="177">
        <f>IF('Indicator Date hidden'!AX29="x","x",$AX$3-'Indicator Date hidden'!AX29)</f>
        <v>0</v>
      </c>
      <c r="AY29" s="177">
        <f>IF('Indicator Date hidden'!AY29="x","x",$AY$3-'Indicator Date hidden'!AY29)</f>
        <v>1</v>
      </c>
      <c r="AZ29" s="177">
        <f>IF('Indicator Date hidden'!AZ29="x","x",$AZ$3-'Indicator Date hidden'!AZ29)</f>
        <v>1</v>
      </c>
      <c r="BA29" s="177">
        <f>IF('Indicator Date hidden'!BA29="x","x",$BA$3-'Indicator Date hidden'!BA29)</f>
        <v>0</v>
      </c>
      <c r="BB29" s="177">
        <f>IF('Indicator Date hidden'!BB29="x","x",$BB$3-'Indicator Date hidden'!BB29)</f>
        <v>0</v>
      </c>
      <c r="BC29" s="177">
        <f>IF('Indicator Date hidden'!BC29="x","x",$BC$3-'Indicator Date hidden'!BC29)</f>
        <v>0</v>
      </c>
      <c r="BD29" s="177">
        <f>IF('Indicator Date hidden'!BD29="x","x",$BD$3-'Indicator Date hidden'!BD29)</f>
        <v>0</v>
      </c>
      <c r="BE29" s="177">
        <f>IF('Indicator Date hidden'!BE29="x","x",$BE$3-'Indicator Date hidden'!BE29)</f>
        <v>0</v>
      </c>
      <c r="BF29" s="177">
        <f>IF('Indicator Date hidden'!BF29="x","x",$BF$3-'Indicator Date hidden'!BF29)</f>
        <v>0</v>
      </c>
      <c r="BG29" s="177">
        <f>IF('Indicator Date hidden'!BG29="x","x",$BG$3-'Indicator Date hidden'!BG29)</f>
        <v>0</v>
      </c>
      <c r="BH29" s="177">
        <f>IF('Indicator Date hidden'!BH29="x","x",$BH$3-'Indicator Date hidden'!BH29)</f>
        <v>0</v>
      </c>
      <c r="BI29" s="177">
        <f>IF('Indicator Date hidden'!BI29="x","x",$BI$3-'Indicator Date hidden'!BI29)</f>
        <v>0</v>
      </c>
      <c r="BJ29" s="177">
        <f>IF('Indicator Date hidden'!BJ29="x","x",$BJ$3-'Indicator Date hidden'!BJ29)</f>
        <v>0</v>
      </c>
      <c r="BK29" s="177">
        <f>IF('Indicator Date hidden'!BK29="x","x",$BK$3-'Indicator Date hidden'!BK29)</f>
        <v>0</v>
      </c>
      <c r="BL29" s="177">
        <f>IF('Indicator Date hidden'!BL29="x","x",$BL$3-'Indicator Date hidden'!BL29)</f>
        <v>0</v>
      </c>
      <c r="BM29" s="177">
        <f>IF('Indicator Date hidden'!BM29="x","x",$BM$3-'Indicator Date hidden'!BM29)</f>
        <v>0</v>
      </c>
      <c r="BN29" s="177">
        <f>IF('Indicator Date hidden'!BN29="x","x",$BN$3-'Indicator Date hidden'!BN29)</f>
        <v>0</v>
      </c>
      <c r="BO29" s="177">
        <f>IF('Indicator Date hidden'!BO29="x","x",$BO$3-'Indicator Date hidden'!BO29)</f>
        <v>2</v>
      </c>
      <c r="BP29" s="177">
        <f>IF('Indicator Date hidden'!BP29="x","x",$BP$3-'Indicator Date hidden'!BP29)</f>
        <v>0</v>
      </c>
      <c r="BQ29" s="177">
        <f>IF('Indicator Date hidden'!BQ29="x","x",$BQ$3-'Indicator Date hidden'!BQ29)</f>
        <v>0</v>
      </c>
      <c r="BR29" s="177">
        <f>IF('Indicator Date hidden'!BR29="x","x",$BR$3-'Indicator Date hidden'!BR29)</f>
        <v>0</v>
      </c>
      <c r="BS29" s="177">
        <f>IF('Indicator Date hidden'!BS29="x","x",$BS$3-'Indicator Date hidden'!BS29)</f>
        <v>0</v>
      </c>
      <c r="BT29" s="177">
        <f>IF('Indicator Date hidden'!BT29="x","x",$BT$3-'Indicator Date hidden'!BT29)</f>
        <v>0</v>
      </c>
      <c r="BU29" s="177">
        <f>IF('Indicator Date hidden'!BU29="x","x",$BU$3-'Indicator Date hidden'!BU29)</f>
        <v>0</v>
      </c>
      <c r="BV29" s="177">
        <f>IF('Indicator Date hidden'!BV29="x","x",$BV$3-'Indicator Date hidden'!BV29)</f>
        <v>0</v>
      </c>
      <c r="BW29" s="177">
        <f>IF('Indicator Date hidden'!BW29="x","x",$BW$3-'Indicator Date hidden'!BW29)</f>
        <v>0</v>
      </c>
      <c r="BX29" s="177">
        <f>IF('Indicator Date hidden'!BX29="x","x",$BX$3-'Indicator Date hidden'!BX29)</f>
        <v>0</v>
      </c>
      <c r="BY29" s="177">
        <f>IF('Indicator Date hidden'!BY29="x","x",$BY$3-'Indicator Date hidden'!BY29)</f>
        <v>0</v>
      </c>
      <c r="BZ29" s="177">
        <f>IF('Indicator Date hidden'!BZ29="x","x",$BZ$3-'Indicator Date hidden'!BZ29)</f>
        <v>0</v>
      </c>
      <c r="CA29" s="177">
        <f>IF('Indicator Date hidden'!CA29="x","x",$CA$3-'Indicator Date hidden'!CA29)</f>
        <v>0</v>
      </c>
      <c r="CB29" s="177">
        <f>IF('Indicator Date hidden'!CB29="x","x",$CB$3-'Indicator Date hidden'!CB29)</f>
        <v>0</v>
      </c>
      <c r="CC29" s="177">
        <f>IF('Indicator Date hidden'!CC29="x","x",$CC$3-'Indicator Date hidden'!CC29)</f>
        <v>0</v>
      </c>
      <c r="CD29" s="177">
        <f>IF('Indicator Date hidden'!CD29="x","x",$CD$3-'Indicator Date hidden'!CD29)</f>
        <v>0</v>
      </c>
      <c r="CE29" s="177">
        <f>IF('Indicator Date hidden'!CE29="x","x",$CE$3-'Indicator Date hidden'!CE29)</f>
        <v>0</v>
      </c>
      <c r="CF29" s="177">
        <f>IF('Indicator Date hidden'!CF29="x","x",$CF$3-'Indicator Date hidden'!CF29)</f>
        <v>0</v>
      </c>
      <c r="CG29" s="177">
        <f>IF('Indicator Date hidden'!CG29="x","x",$CG$3-'Indicator Date hidden'!CG29)</f>
        <v>0</v>
      </c>
      <c r="CH29" s="178">
        <f t="shared" si="1"/>
        <v>25</v>
      </c>
      <c r="CI29" s="179">
        <f t="shared" si="2"/>
        <v>0.3048780487804878</v>
      </c>
      <c r="CJ29" s="178">
        <f t="shared" si="0"/>
        <v>8</v>
      </c>
      <c r="CK29" s="179">
        <f t="shared" si="4"/>
        <v>1.2166429661487053</v>
      </c>
      <c r="CL29" s="180">
        <f t="shared" si="3"/>
        <v>0</v>
      </c>
    </row>
    <row r="30" spans="1:90" x14ac:dyDescent="0.25">
      <c r="A30" s="3" t="str">
        <f>VLOOKUP(C30,Regions!B$3:H$35,7,FALSE)</f>
        <v>South America</v>
      </c>
      <c r="B30" s="116" t="s">
        <v>26</v>
      </c>
      <c r="C30" s="100" t="s">
        <v>25</v>
      </c>
      <c r="D30" s="177">
        <f>IF('Indicator Date hidden'!D30="x","x",$D$3-'Indicator Date hidden'!D30)</f>
        <v>0</v>
      </c>
      <c r="E30" s="177">
        <f>IF('Indicator Date hidden'!E30="x","x",$E$3-'Indicator Date hidden'!E30)</f>
        <v>0</v>
      </c>
      <c r="F30" s="177">
        <f>IF('Indicator Date hidden'!F30="x","x",$F$3-'Indicator Date hidden'!F30)</f>
        <v>0</v>
      </c>
      <c r="G30" s="177">
        <f>IF('Indicator Date hidden'!G30="x","x",$G$3-'Indicator Date hidden'!G30)</f>
        <v>0</v>
      </c>
      <c r="H30" s="177">
        <f>IF('Indicator Date hidden'!H30="x","x",$H$3-'Indicator Date hidden'!H30)</f>
        <v>0</v>
      </c>
      <c r="I30" s="177">
        <f>IF('Indicator Date hidden'!I30="x","x",$I$3-'Indicator Date hidden'!I30)</f>
        <v>0</v>
      </c>
      <c r="J30" s="177">
        <f>IF('Indicator Date hidden'!J30="x","x",$J$3-'Indicator Date hidden'!J30)</f>
        <v>0</v>
      </c>
      <c r="K30" s="177">
        <f>IF('Indicator Date hidden'!K30="x","x",$K$3-'Indicator Date hidden'!K30)</f>
        <v>0</v>
      </c>
      <c r="L30" s="177">
        <f>IF('Indicator Date hidden'!L30="x","x",$L$3-'Indicator Date hidden'!L30)</f>
        <v>0</v>
      </c>
      <c r="M30" s="177">
        <f>IF('Indicator Date hidden'!M30="x","x",$M$3-'Indicator Date hidden'!M30)</f>
        <v>0</v>
      </c>
      <c r="N30" s="177">
        <f>IF('Indicator Date hidden'!N30="x","x",$N$3-'Indicator Date hidden'!N30)</f>
        <v>0</v>
      </c>
      <c r="O30" s="177">
        <f>IF('Indicator Date hidden'!O30="x","x",$O$3-'Indicator Date hidden'!O30)</f>
        <v>0</v>
      </c>
      <c r="P30" s="177" t="str">
        <f>IF('Indicator Date hidden'!P30="x","x",$P$3-'Indicator Date hidden'!P30)</f>
        <v>x</v>
      </c>
      <c r="Q30" s="177">
        <f>IF('Indicator Date hidden'!Q30="x","x",$Q$3-'Indicator Date hidden'!Q30)</f>
        <v>0</v>
      </c>
      <c r="R30" s="177">
        <f>IF('Indicator Date hidden'!R30="x","x",$R$3-'Indicator Date hidden'!R30)</f>
        <v>0</v>
      </c>
      <c r="S30" s="177">
        <f>IF('Indicator Date hidden'!S30="x","x",$S$3-'Indicator Date hidden'!S30)</f>
        <v>0</v>
      </c>
      <c r="T30" s="177">
        <f>IF('Indicator Date hidden'!T30="x","x",$T$3-'Indicator Date hidden'!T30)</f>
        <v>0</v>
      </c>
      <c r="U30" s="177">
        <f>IF('Indicator Date hidden'!U30="x","x",$U$3-'Indicator Date hidden'!U30)</f>
        <v>1</v>
      </c>
      <c r="V30" s="177">
        <f>IF('Indicator Date hidden'!V30="x","x",$V$3-'Indicator Date hidden'!V30)</f>
        <v>1</v>
      </c>
      <c r="W30" s="177">
        <f>IF('Indicator Date hidden'!W30="x","x",$W$3-'Indicator Date hidden'!W30)</f>
        <v>0</v>
      </c>
      <c r="X30" s="177">
        <f>IF('Indicator Date hidden'!X30="x","x",$X$3-'Indicator Date hidden'!X30)</f>
        <v>0</v>
      </c>
      <c r="Y30" s="177">
        <f>IF('Indicator Date hidden'!Y30="x","x",$Y$3-'Indicator Date hidden'!Y30)</f>
        <v>3</v>
      </c>
      <c r="Z30" s="177">
        <f>IF('Indicator Date hidden'!Z30="x","x",$Z$3-'Indicator Date hidden'!Z30)</f>
        <v>3</v>
      </c>
      <c r="AA30" s="177">
        <f>IF('Indicator Date hidden'!AA30="x","x",$AA$3-'Indicator Date hidden'!AA30)</f>
        <v>0</v>
      </c>
      <c r="AB30" s="177">
        <f>IF('Indicator Date hidden'!AB30="x","x",$AB$3-'Indicator Date hidden'!AB30)</f>
        <v>0</v>
      </c>
      <c r="AC30" s="177">
        <f>IF('Indicator Date hidden'!AC30="x","x",$AC$3-'Indicator Date hidden'!AC30)</f>
        <v>0</v>
      </c>
      <c r="AD30" s="177">
        <f>IF('Indicator Date hidden'!AD30="x","x",$AD$3-'Indicator Date hidden'!AD30)</f>
        <v>0</v>
      </c>
      <c r="AE30" s="177">
        <f>IF('Indicator Date hidden'!AE30="x","x",$AE$3-'Indicator Date hidden'!AE30)</f>
        <v>0</v>
      </c>
      <c r="AF30" s="177">
        <f>IF('Indicator Date hidden'!AF30="x","x",$AF$3-'Indicator Date hidden'!AF30)</f>
        <v>2</v>
      </c>
      <c r="AG30" s="251">
        <f>IF('Indicator Date hidden'!AG30="x","x",$AG$3-'Indicator Date hidden'!AG30)</f>
        <v>0</v>
      </c>
      <c r="AH30" s="177">
        <f>IF('Indicator Date hidden'!AH30="x","x",$AH$3-'Indicator Date hidden'!AH30)</f>
        <v>0</v>
      </c>
      <c r="AI30" s="177">
        <f>IF('Indicator Date hidden'!AI30="x","x",$AI$3-'Indicator Date hidden'!AI30)</f>
        <v>5</v>
      </c>
      <c r="AJ30" s="177">
        <f>IF('Indicator Date hidden'!AJ30="x","x",$AJ$3-'Indicator Date hidden'!AJ30)</f>
        <v>0</v>
      </c>
      <c r="AK30" s="177">
        <f>IF('Indicator Date hidden'!AK30="x","x",$AK$3-'Indicator Date hidden'!AK30)</f>
        <v>0</v>
      </c>
      <c r="AL30" s="177">
        <f>IF('Indicator Date hidden'!AL30="x","x",$AL$3-'Indicator Date hidden'!AL30)</f>
        <v>0</v>
      </c>
      <c r="AM30" s="177">
        <f>IF('Indicator Date hidden'!AM30="x","x",$AM$3-'Indicator Date hidden'!AM30)</f>
        <v>0</v>
      </c>
      <c r="AN30" s="177">
        <f>IF('Indicator Date hidden'!AN30="x","x",$AN$3-'Indicator Date hidden'!AN30)</f>
        <v>0</v>
      </c>
      <c r="AO30" s="177">
        <f>IF('Indicator Date hidden'!AO30="x","x",$AO$3-'Indicator Date hidden'!AO30)</f>
        <v>0</v>
      </c>
      <c r="AP30" s="177">
        <f>IF('Indicator Date hidden'!AP30="x","x",$AP$3-'Indicator Date hidden'!AP30)</f>
        <v>0</v>
      </c>
      <c r="AQ30" s="177">
        <f>IF('Indicator Date hidden'!AQ30="x","x",$AQ$3-'Indicator Date hidden'!AQ30)</f>
        <v>0</v>
      </c>
      <c r="AR30" s="177">
        <f>IF('Indicator Date hidden'!AR30="x","x",$AR$3-'Indicator Date hidden'!AR30)</f>
        <v>0</v>
      </c>
      <c r="AS30" s="177">
        <f>IF('Indicator Date hidden'!AS30="x","x",$AS$3-'Indicator Date hidden'!AS30)</f>
        <v>0</v>
      </c>
      <c r="AT30" s="177">
        <f>IF('Indicator Date hidden'!AT30="x","x",$AT$3-'Indicator Date hidden'!AT30)</f>
        <v>0</v>
      </c>
      <c r="AU30" s="177">
        <f>IF('Indicator Date hidden'!AU30="x","x",$AU$3-'Indicator Date hidden'!AU30)</f>
        <v>0</v>
      </c>
      <c r="AV30" s="177">
        <f>IF('Indicator Date hidden'!AV30="x","x",$AV$3-'Indicator Date hidden'!AV30)</f>
        <v>0</v>
      </c>
      <c r="AW30" s="177">
        <f>IF('Indicator Date hidden'!AW30="x","x",$AW$3-'Indicator Date hidden'!AW30)</f>
        <v>0</v>
      </c>
      <c r="AX30" s="177">
        <f>IF('Indicator Date hidden'!AX30="x","x",$AX$3-'Indicator Date hidden'!AX30)</f>
        <v>0</v>
      </c>
      <c r="AY30" s="177" t="str">
        <f>IF('Indicator Date hidden'!AY30="x","x",$AY$3-'Indicator Date hidden'!AY30)</f>
        <v>x</v>
      </c>
      <c r="AZ30" s="177">
        <f>IF('Indicator Date hidden'!AZ30="x","x",$AZ$3-'Indicator Date hidden'!AZ30)</f>
        <v>1</v>
      </c>
      <c r="BA30" s="177">
        <f>IF('Indicator Date hidden'!BA30="x","x",$BA$3-'Indicator Date hidden'!BA30)</f>
        <v>0</v>
      </c>
      <c r="BB30" s="177">
        <f>IF('Indicator Date hidden'!BB30="x","x",$BB$3-'Indicator Date hidden'!BB30)</f>
        <v>0</v>
      </c>
      <c r="BC30" s="177">
        <f>IF('Indicator Date hidden'!BC30="x","x",$BC$3-'Indicator Date hidden'!BC30)</f>
        <v>0</v>
      </c>
      <c r="BD30" s="177">
        <f>IF('Indicator Date hidden'!BD30="x","x",$BD$3-'Indicator Date hidden'!BD30)</f>
        <v>0</v>
      </c>
      <c r="BE30" s="177">
        <f>IF('Indicator Date hidden'!BE30="x","x",$BE$3-'Indicator Date hidden'!BE30)</f>
        <v>0</v>
      </c>
      <c r="BF30" s="177">
        <f>IF('Indicator Date hidden'!BF30="x","x",$BF$3-'Indicator Date hidden'!BF30)</f>
        <v>0</v>
      </c>
      <c r="BG30" s="177">
        <f>IF('Indicator Date hidden'!BG30="x","x",$BG$3-'Indicator Date hidden'!BG30)</f>
        <v>0</v>
      </c>
      <c r="BH30" s="177">
        <f>IF('Indicator Date hidden'!BH30="x","x",$BH$3-'Indicator Date hidden'!BH30)</f>
        <v>0</v>
      </c>
      <c r="BI30" s="177">
        <f>IF('Indicator Date hidden'!BI30="x","x",$BI$3-'Indicator Date hidden'!BI30)</f>
        <v>0</v>
      </c>
      <c r="BJ30" s="177">
        <f>IF('Indicator Date hidden'!BJ30="x","x",$BJ$3-'Indicator Date hidden'!BJ30)</f>
        <v>5</v>
      </c>
      <c r="BK30" s="177">
        <f>IF('Indicator Date hidden'!BK30="x","x",$BK$3-'Indicator Date hidden'!BK30)</f>
        <v>0</v>
      </c>
      <c r="BL30" s="177">
        <f>IF('Indicator Date hidden'!BL30="x","x",$BL$3-'Indicator Date hidden'!BL30)</f>
        <v>0</v>
      </c>
      <c r="BM30" s="177">
        <f>IF('Indicator Date hidden'!BM30="x","x",$BM$3-'Indicator Date hidden'!BM30)</f>
        <v>-2</v>
      </c>
      <c r="BN30" s="177">
        <f>IF('Indicator Date hidden'!BN30="x","x",$BN$3-'Indicator Date hidden'!BN30)</f>
        <v>0</v>
      </c>
      <c r="BO30" s="177">
        <f>IF('Indicator Date hidden'!BO30="x","x",$BO$3-'Indicator Date hidden'!BO30)</f>
        <v>2</v>
      </c>
      <c r="BP30" s="177">
        <f>IF('Indicator Date hidden'!BP30="x","x",$BP$3-'Indicator Date hidden'!BP30)</f>
        <v>0</v>
      </c>
      <c r="BQ30" s="177">
        <f>IF('Indicator Date hidden'!BQ30="x","x",$BQ$3-'Indicator Date hidden'!BQ30)</f>
        <v>0</v>
      </c>
      <c r="BR30" s="177">
        <f>IF('Indicator Date hidden'!BR30="x","x",$BR$3-'Indicator Date hidden'!BR30)</f>
        <v>0</v>
      </c>
      <c r="BS30" s="177">
        <f>IF('Indicator Date hidden'!BS30="x","x",$BS$3-'Indicator Date hidden'!BS30)</f>
        <v>0</v>
      </c>
      <c r="BT30" s="177">
        <f>IF('Indicator Date hidden'!BT30="x","x",$BT$3-'Indicator Date hidden'!BT30)</f>
        <v>0</v>
      </c>
      <c r="BU30" s="177">
        <f>IF('Indicator Date hidden'!BU30="x","x",$BU$3-'Indicator Date hidden'!BU30)</f>
        <v>0</v>
      </c>
      <c r="BV30" s="177">
        <f>IF('Indicator Date hidden'!BV30="x","x",$BV$3-'Indicator Date hidden'!BV30)</f>
        <v>0</v>
      </c>
      <c r="BW30" s="177">
        <f>IF('Indicator Date hidden'!BW30="x","x",$BW$3-'Indicator Date hidden'!BW30)</f>
        <v>0</v>
      </c>
      <c r="BX30" s="177">
        <f>IF('Indicator Date hidden'!BX30="x","x",$BX$3-'Indicator Date hidden'!BX30)</f>
        <v>0</v>
      </c>
      <c r="BY30" s="177">
        <f>IF('Indicator Date hidden'!BY30="x","x",$BY$3-'Indicator Date hidden'!BY30)</f>
        <v>0</v>
      </c>
      <c r="BZ30" s="177">
        <f>IF('Indicator Date hidden'!BZ30="x","x",$BZ$3-'Indicator Date hidden'!BZ30)</f>
        <v>0</v>
      </c>
      <c r="CA30" s="177">
        <f>IF('Indicator Date hidden'!CA30="x","x",$CA$3-'Indicator Date hidden'!CA30)</f>
        <v>0</v>
      </c>
      <c r="CB30" s="177">
        <f>IF('Indicator Date hidden'!CB30="x","x",$CB$3-'Indicator Date hidden'!CB30)</f>
        <v>0</v>
      </c>
      <c r="CC30" s="177">
        <f>IF('Indicator Date hidden'!CC30="x","x",$CC$3-'Indicator Date hidden'!CC30)</f>
        <v>0</v>
      </c>
      <c r="CD30" s="177">
        <f>IF('Indicator Date hidden'!CD30="x","x",$CD$3-'Indicator Date hidden'!CD30)</f>
        <v>0</v>
      </c>
      <c r="CE30" s="177">
        <f>IF('Indicator Date hidden'!CE30="x","x",$CE$3-'Indicator Date hidden'!CE30)</f>
        <v>0</v>
      </c>
      <c r="CF30" s="177">
        <f>IF('Indicator Date hidden'!CF30="x","x",$CF$3-'Indicator Date hidden'!CF30)</f>
        <v>0</v>
      </c>
      <c r="CG30" s="177">
        <f>IF('Indicator Date hidden'!CG30="x","x",$CG$3-'Indicator Date hidden'!CG30)</f>
        <v>0</v>
      </c>
      <c r="CH30" s="178">
        <f t="shared" si="1"/>
        <v>21</v>
      </c>
      <c r="CI30" s="179">
        <f t="shared" si="2"/>
        <v>0.25609756097560976</v>
      </c>
      <c r="CJ30" s="178">
        <f t="shared" si="0"/>
        <v>9</v>
      </c>
      <c r="CK30" s="179">
        <f t="shared" si="4"/>
        <v>0.9841716059712351</v>
      </c>
      <c r="CL30" s="180">
        <f t="shared" si="3"/>
        <v>0</v>
      </c>
    </row>
    <row r="31" spans="1:90" x14ac:dyDescent="0.25">
      <c r="A31" s="3" t="str">
        <f>VLOOKUP(C31,Regions!B$3:H$35,7,FALSE)</f>
        <v>South America</v>
      </c>
      <c r="B31" s="116" t="s">
        <v>34</v>
      </c>
      <c r="C31" s="100" t="s">
        <v>33</v>
      </c>
      <c r="D31" s="177">
        <f>IF('Indicator Date hidden'!D31="x","x",$D$3-'Indicator Date hidden'!D31)</f>
        <v>0</v>
      </c>
      <c r="E31" s="177">
        <f>IF('Indicator Date hidden'!E31="x","x",$E$3-'Indicator Date hidden'!E31)</f>
        <v>0</v>
      </c>
      <c r="F31" s="177">
        <f>IF('Indicator Date hidden'!F31="x","x",$F$3-'Indicator Date hidden'!F31)</f>
        <v>0</v>
      </c>
      <c r="G31" s="177">
        <f>IF('Indicator Date hidden'!G31="x","x",$G$3-'Indicator Date hidden'!G31)</f>
        <v>0</v>
      </c>
      <c r="H31" s="177">
        <f>IF('Indicator Date hidden'!H31="x","x",$H$3-'Indicator Date hidden'!H31)</f>
        <v>0</v>
      </c>
      <c r="I31" s="177">
        <f>IF('Indicator Date hidden'!I31="x","x",$I$3-'Indicator Date hidden'!I31)</f>
        <v>0</v>
      </c>
      <c r="J31" s="177">
        <f>IF('Indicator Date hidden'!J31="x","x",$J$3-'Indicator Date hidden'!J31)</f>
        <v>0</v>
      </c>
      <c r="K31" s="177">
        <f>IF('Indicator Date hidden'!K31="x","x",$K$3-'Indicator Date hidden'!K31)</f>
        <v>0</v>
      </c>
      <c r="L31" s="177">
        <f>IF('Indicator Date hidden'!L31="x","x",$L$3-'Indicator Date hidden'!L31)</f>
        <v>0</v>
      </c>
      <c r="M31" s="177">
        <f>IF('Indicator Date hidden'!M31="x","x",$M$3-'Indicator Date hidden'!M31)</f>
        <v>0</v>
      </c>
      <c r="N31" s="177">
        <f>IF('Indicator Date hidden'!N31="x","x",$N$3-'Indicator Date hidden'!N31)</f>
        <v>0</v>
      </c>
      <c r="O31" s="177">
        <f>IF('Indicator Date hidden'!O31="x","x",$O$3-'Indicator Date hidden'!O31)</f>
        <v>0</v>
      </c>
      <c r="P31" s="177">
        <f>IF('Indicator Date hidden'!P31="x","x",$P$3-'Indicator Date hidden'!P31)</f>
        <v>5</v>
      </c>
      <c r="Q31" s="177">
        <f>IF('Indicator Date hidden'!Q31="x","x",$Q$3-'Indicator Date hidden'!Q31)</f>
        <v>0</v>
      </c>
      <c r="R31" s="177">
        <f>IF('Indicator Date hidden'!R31="x","x",$R$3-'Indicator Date hidden'!R31)</f>
        <v>0</v>
      </c>
      <c r="S31" s="177">
        <f>IF('Indicator Date hidden'!S31="x","x",$S$3-'Indicator Date hidden'!S31)</f>
        <v>0</v>
      </c>
      <c r="T31" s="177">
        <f>IF('Indicator Date hidden'!T31="x","x",$T$3-'Indicator Date hidden'!T31)</f>
        <v>0</v>
      </c>
      <c r="U31" s="177">
        <f>IF('Indicator Date hidden'!U31="x","x",$U$3-'Indicator Date hidden'!U31)</f>
        <v>0</v>
      </c>
      <c r="V31" s="177">
        <f>IF('Indicator Date hidden'!V31="x","x",$V$3-'Indicator Date hidden'!V31)</f>
        <v>0</v>
      </c>
      <c r="W31" s="177">
        <f>IF('Indicator Date hidden'!W31="x","x",$W$3-'Indicator Date hidden'!W31)</f>
        <v>0</v>
      </c>
      <c r="X31" s="177">
        <f>IF('Indicator Date hidden'!X31="x","x",$X$3-'Indicator Date hidden'!X31)</f>
        <v>0</v>
      </c>
      <c r="Y31" s="177">
        <f>IF('Indicator Date hidden'!Y31="x","x",$Y$3-'Indicator Date hidden'!Y31)</f>
        <v>2</v>
      </c>
      <c r="Z31" s="177">
        <f>IF('Indicator Date hidden'!Z31="x","x",$Z$3-'Indicator Date hidden'!Z31)</f>
        <v>2</v>
      </c>
      <c r="AA31" s="177" t="str">
        <f>IF('Indicator Date hidden'!AA31="x","x",$AA$3-'Indicator Date hidden'!AA31)</f>
        <v>x</v>
      </c>
      <c r="AB31" s="177">
        <f>IF('Indicator Date hidden'!AB31="x","x",$AB$3-'Indicator Date hidden'!AB31)</f>
        <v>0</v>
      </c>
      <c r="AC31" s="177">
        <f>IF('Indicator Date hidden'!AC31="x","x",$AC$3-'Indicator Date hidden'!AC31)</f>
        <v>0</v>
      </c>
      <c r="AD31" s="177">
        <f>IF('Indicator Date hidden'!AD31="x","x",$AD$3-'Indicator Date hidden'!AD31)</f>
        <v>0</v>
      </c>
      <c r="AE31" s="177">
        <f>IF('Indicator Date hidden'!AE31="x","x",$AE$3-'Indicator Date hidden'!AE31)</f>
        <v>0</v>
      </c>
      <c r="AF31" s="177">
        <f>IF('Indicator Date hidden'!AF31="x","x",$AF$3-'Indicator Date hidden'!AF31)</f>
        <v>2</v>
      </c>
      <c r="AG31" s="251">
        <f>IF('Indicator Date hidden'!AG31="x","x",$AG$3-'Indicator Date hidden'!AG31)</f>
        <v>0</v>
      </c>
      <c r="AH31" s="177">
        <f>IF('Indicator Date hidden'!AH31="x","x",$AH$3-'Indicator Date hidden'!AH31)</f>
        <v>3</v>
      </c>
      <c r="AI31" s="177">
        <f>IF('Indicator Date hidden'!AI31="x","x",$AI$3-'Indicator Date hidden'!AI31)</f>
        <v>6</v>
      </c>
      <c r="AJ31" s="177">
        <f>IF('Indicator Date hidden'!AJ31="x","x",$AJ$3-'Indicator Date hidden'!AJ31)</f>
        <v>0</v>
      </c>
      <c r="AK31" s="177">
        <f>IF('Indicator Date hidden'!AK31="x","x",$AK$3-'Indicator Date hidden'!AK31)</f>
        <v>0</v>
      </c>
      <c r="AL31" s="177">
        <f>IF('Indicator Date hidden'!AL31="x","x",$AL$3-'Indicator Date hidden'!AL31)</f>
        <v>0</v>
      </c>
      <c r="AM31" s="177">
        <f>IF('Indicator Date hidden'!AM31="x","x",$AM$3-'Indicator Date hidden'!AM31)</f>
        <v>0</v>
      </c>
      <c r="AN31" s="177">
        <f>IF('Indicator Date hidden'!AN31="x","x",$AN$3-'Indicator Date hidden'!AN31)</f>
        <v>0</v>
      </c>
      <c r="AO31" s="177">
        <f>IF('Indicator Date hidden'!AO31="x","x",$AO$3-'Indicator Date hidden'!AO31)</f>
        <v>0</v>
      </c>
      <c r="AP31" s="177">
        <f>IF('Indicator Date hidden'!AP31="x","x",$AP$3-'Indicator Date hidden'!AP31)</f>
        <v>0</v>
      </c>
      <c r="AQ31" s="177">
        <f>IF('Indicator Date hidden'!AQ31="x","x",$AQ$3-'Indicator Date hidden'!AQ31)</f>
        <v>0</v>
      </c>
      <c r="AR31" s="177">
        <f>IF('Indicator Date hidden'!AR31="x","x",$AR$3-'Indicator Date hidden'!AR31)</f>
        <v>0</v>
      </c>
      <c r="AS31" s="177">
        <f>IF('Indicator Date hidden'!AS31="x","x",$AS$3-'Indicator Date hidden'!AS31)</f>
        <v>0</v>
      </c>
      <c r="AT31" s="177">
        <f>IF('Indicator Date hidden'!AT31="x","x",$AT$3-'Indicator Date hidden'!AT31)</f>
        <v>10</v>
      </c>
      <c r="AU31" s="177">
        <f>IF('Indicator Date hidden'!AU31="x","x",$AU$3-'Indicator Date hidden'!AU31)</f>
        <v>0</v>
      </c>
      <c r="AV31" s="177">
        <f>IF('Indicator Date hidden'!AV31="x","x",$AV$3-'Indicator Date hidden'!AV31)</f>
        <v>0</v>
      </c>
      <c r="AW31" s="177">
        <f>IF('Indicator Date hidden'!AW31="x","x",$AW$3-'Indicator Date hidden'!AW31)</f>
        <v>0</v>
      </c>
      <c r="AX31" s="177">
        <f>IF('Indicator Date hidden'!AX31="x","x",$AX$3-'Indicator Date hidden'!AX31)</f>
        <v>0</v>
      </c>
      <c r="AY31" s="177" t="str">
        <f>IF('Indicator Date hidden'!AY31="x","x",$AY$3-'Indicator Date hidden'!AY31)</f>
        <v>x</v>
      </c>
      <c r="AZ31" s="177">
        <f>IF('Indicator Date hidden'!AZ31="x","x",$AZ$3-'Indicator Date hidden'!AZ31)</f>
        <v>1</v>
      </c>
      <c r="BA31" s="177">
        <f>IF('Indicator Date hidden'!BA31="x","x",$BA$3-'Indicator Date hidden'!BA31)</f>
        <v>0</v>
      </c>
      <c r="BB31" s="177">
        <f>IF('Indicator Date hidden'!BB31="x","x",$BB$3-'Indicator Date hidden'!BB31)</f>
        <v>0</v>
      </c>
      <c r="BC31" s="177">
        <f>IF('Indicator Date hidden'!BC31="x","x",$BC$3-'Indicator Date hidden'!BC31)</f>
        <v>0</v>
      </c>
      <c r="BD31" s="177">
        <f>IF('Indicator Date hidden'!BD31="x","x",$BD$3-'Indicator Date hidden'!BD31)</f>
        <v>0</v>
      </c>
      <c r="BE31" s="177">
        <f>IF('Indicator Date hidden'!BE31="x","x",$BE$3-'Indicator Date hidden'!BE31)</f>
        <v>0</v>
      </c>
      <c r="BF31" s="177">
        <f>IF('Indicator Date hidden'!BF31="x","x",$BF$3-'Indicator Date hidden'!BF31)</f>
        <v>0</v>
      </c>
      <c r="BG31" s="177" t="str">
        <f>IF('Indicator Date hidden'!BG31="x","x",$BG$3-'Indicator Date hidden'!BG31)</f>
        <v>x</v>
      </c>
      <c r="BH31" s="177" t="str">
        <f>IF('Indicator Date hidden'!BH31="x","x",$BH$3-'Indicator Date hidden'!BH31)</f>
        <v>x</v>
      </c>
      <c r="BI31" s="177" t="str">
        <f>IF('Indicator Date hidden'!BI31="x","x",$BI$3-'Indicator Date hidden'!BI31)</f>
        <v>x</v>
      </c>
      <c r="BJ31" s="177" t="str">
        <f>IF('Indicator Date hidden'!BJ31="x","x",$BJ$3-'Indicator Date hidden'!BJ31)</f>
        <v>x</v>
      </c>
      <c r="BK31" s="177">
        <f>IF('Indicator Date hidden'!BK31="x","x",$BK$3-'Indicator Date hidden'!BK31)</f>
        <v>0</v>
      </c>
      <c r="BL31" s="177">
        <f>IF('Indicator Date hidden'!BL31="x","x",$BL$3-'Indicator Date hidden'!BL31)</f>
        <v>0</v>
      </c>
      <c r="BM31" s="177" t="str">
        <f>IF('Indicator Date hidden'!BM31="x","x",$BM$3-'Indicator Date hidden'!BM31)</f>
        <v>x</v>
      </c>
      <c r="BN31" s="177" t="str">
        <f>IF('Indicator Date hidden'!BN31="x","x",$BN$3-'Indicator Date hidden'!BN31)</f>
        <v>x</v>
      </c>
      <c r="BO31" s="177">
        <f>IF('Indicator Date hidden'!BO31="x","x",$BO$3-'Indicator Date hidden'!BO31)</f>
        <v>2</v>
      </c>
      <c r="BP31" s="177">
        <f>IF('Indicator Date hidden'!BP31="x","x",$BP$3-'Indicator Date hidden'!BP31)</f>
        <v>0</v>
      </c>
      <c r="BQ31" s="177">
        <f>IF('Indicator Date hidden'!BQ31="x","x",$BQ$3-'Indicator Date hidden'!BQ31)</f>
        <v>0</v>
      </c>
      <c r="BR31" s="177">
        <f>IF('Indicator Date hidden'!BR31="x","x",$BR$3-'Indicator Date hidden'!BR31)</f>
        <v>0</v>
      </c>
      <c r="BS31" s="177">
        <f>IF('Indicator Date hidden'!BS31="x","x",$BS$3-'Indicator Date hidden'!BS31)</f>
        <v>0</v>
      </c>
      <c r="BT31" s="177">
        <f>IF('Indicator Date hidden'!BT31="x","x",$BT$3-'Indicator Date hidden'!BT31)</f>
        <v>0</v>
      </c>
      <c r="BU31" s="177">
        <f>IF('Indicator Date hidden'!BU31="x","x",$BU$3-'Indicator Date hidden'!BU31)</f>
        <v>0</v>
      </c>
      <c r="BV31" s="177">
        <f>IF('Indicator Date hidden'!BV31="x","x",$BV$3-'Indicator Date hidden'!BV31)</f>
        <v>0</v>
      </c>
      <c r="BW31" s="177">
        <f>IF('Indicator Date hidden'!BW31="x","x",$BW$3-'Indicator Date hidden'!BW31)</f>
        <v>2</v>
      </c>
      <c r="BX31" s="177">
        <f>IF('Indicator Date hidden'!BX31="x","x",$BX$3-'Indicator Date hidden'!BX31)</f>
        <v>2</v>
      </c>
      <c r="BY31" s="177">
        <f>IF('Indicator Date hidden'!BY31="x","x",$BY$3-'Indicator Date hidden'!BY31)</f>
        <v>2</v>
      </c>
      <c r="BZ31" s="177" t="str">
        <f>IF('Indicator Date hidden'!BZ31="x","x",$BZ$3-'Indicator Date hidden'!BZ31)</f>
        <v>x</v>
      </c>
      <c r="CA31" s="177" t="str">
        <f>IF('Indicator Date hidden'!CA31="x","x",$CA$3-'Indicator Date hidden'!CA31)</f>
        <v>x</v>
      </c>
      <c r="CB31" s="177">
        <f>IF('Indicator Date hidden'!CB31="x","x",$CB$3-'Indicator Date hidden'!CB31)</f>
        <v>0</v>
      </c>
      <c r="CC31" s="177">
        <f>IF('Indicator Date hidden'!CC31="x","x",$CC$3-'Indicator Date hidden'!CC31)</f>
        <v>5</v>
      </c>
      <c r="CD31" s="177">
        <f>IF('Indicator Date hidden'!CD31="x","x",$CD$3-'Indicator Date hidden'!CD31)</f>
        <v>0</v>
      </c>
      <c r="CE31" s="177">
        <f>IF('Indicator Date hidden'!CE31="x","x",$CE$3-'Indicator Date hidden'!CE31)</f>
        <v>0</v>
      </c>
      <c r="CF31" s="177">
        <f>IF('Indicator Date hidden'!CF31="x","x",$CF$3-'Indicator Date hidden'!CF31)</f>
        <v>0</v>
      </c>
      <c r="CG31" s="177">
        <f>IF('Indicator Date hidden'!CG31="x","x",$CG$3-'Indicator Date hidden'!CG31)</f>
        <v>0</v>
      </c>
      <c r="CH31" s="178">
        <f t="shared" si="1"/>
        <v>44</v>
      </c>
      <c r="CI31" s="179">
        <f t="shared" si="2"/>
        <v>0.53658536585365857</v>
      </c>
      <c r="CJ31" s="178">
        <f t="shared" si="0"/>
        <v>13</v>
      </c>
      <c r="CK31" s="179">
        <f t="shared" si="4"/>
        <v>1.6545858457594922</v>
      </c>
      <c r="CL31" s="180">
        <f t="shared" si="3"/>
        <v>0</v>
      </c>
    </row>
    <row r="32" spans="1:90" x14ac:dyDescent="0.25">
      <c r="A32" s="3" t="str">
        <f>VLOOKUP(C32,Regions!B$3:H$35,7,FALSE)</f>
        <v>South America</v>
      </c>
      <c r="B32" s="116" t="s">
        <v>48</v>
      </c>
      <c r="C32" s="100" t="s">
        <v>47</v>
      </c>
      <c r="D32" s="177">
        <f>IF('Indicator Date hidden'!D32="x","x",$D$3-'Indicator Date hidden'!D32)</f>
        <v>0</v>
      </c>
      <c r="E32" s="177">
        <f>IF('Indicator Date hidden'!E32="x","x",$E$3-'Indicator Date hidden'!E32)</f>
        <v>0</v>
      </c>
      <c r="F32" s="177">
        <f>IF('Indicator Date hidden'!F32="x","x",$F$3-'Indicator Date hidden'!F32)</f>
        <v>0</v>
      </c>
      <c r="G32" s="177">
        <f>IF('Indicator Date hidden'!G32="x","x",$G$3-'Indicator Date hidden'!G32)</f>
        <v>0</v>
      </c>
      <c r="H32" s="177">
        <f>IF('Indicator Date hidden'!H32="x","x",$H$3-'Indicator Date hidden'!H32)</f>
        <v>0</v>
      </c>
      <c r="I32" s="177">
        <f>IF('Indicator Date hidden'!I32="x","x",$I$3-'Indicator Date hidden'!I32)</f>
        <v>0</v>
      </c>
      <c r="J32" s="177">
        <f>IF('Indicator Date hidden'!J32="x","x",$J$3-'Indicator Date hidden'!J32)</f>
        <v>0</v>
      </c>
      <c r="K32" s="177">
        <f>IF('Indicator Date hidden'!K32="x","x",$K$3-'Indicator Date hidden'!K32)</f>
        <v>0</v>
      </c>
      <c r="L32" s="177">
        <f>IF('Indicator Date hidden'!L32="x","x",$L$3-'Indicator Date hidden'!L32)</f>
        <v>0</v>
      </c>
      <c r="M32" s="177">
        <f>IF('Indicator Date hidden'!M32="x","x",$M$3-'Indicator Date hidden'!M32)</f>
        <v>0</v>
      </c>
      <c r="N32" s="177">
        <f>IF('Indicator Date hidden'!N32="x","x",$N$3-'Indicator Date hidden'!N32)</f>
        <v>0</v>
      </c>
      <c r="O32" s="177">
        <f>IF('Indicator Date hidden'!O32="x","x",$O$3-'Indicator Date hidden'!O32)</f>
        <v>0</v>
      </c>
      <c r="P32" s="177">
        <f>IF('Indicator Date hidden'!P32="x","x",$P$3-'Indicator Date hidden'!P32)</f>
        <v>3</v>
      </c>
      <c r="Q32" s="177">
        <f>IF('Indicator Date hidden'!Q32="x","x",$Q$3-'Indicator Date hidden'!Q32)</f>
        <v>0</v>
      </c>
      <c r="R32" s="177">
        <f>IF('Indicator Date hidden'!R32="x","x",$R$3-'Indicator Date hidden'!R32)</f>
        <v>0</v>
      </c>
      <c r="S32" s="177">
        <f>IF('Indicator Date hidden'!S32="x","x",$S$3-'Indicator Date hidden'!S32)</f>
        <v>0</v>
      </c>
      <c r="T32" s="177">
        <f>IF('Indicator Date hidden'!T32="x","x",$T$3-'Indicator Date hidden'!T32)</f>
        <v>0</v>
      </c>
      <c r="U32" s="177">
        <f>IF('Indicator Date hidden'!U32="x","x",$U$3-'Indicator Date hidden'!U32)</f>
        <v>0</v>
      </c>
      <c r="V32" s="177">
        <f>IF('Indicator Date hidden'!V32="x","x",$V$3-'Indicator Date hidden'!V32)</f>
        <v>0</v>
      </c>
      <c r="W32" s="177">
        <f>IF('Indicator Date hidden'!W32="x","x",$W$3-'Indicator Date hidden'!W32)</f>
        <v>0</v>
      </c>
      <c r="X32" s="177">
        <f>IF('Indicator Date hidden'!X32="x","x",$X$3-'Indicator Date hidden'!X32)</f>
        <v>0</v>
      </c>
      <c r="Y32" s="177">
        <f>IF('Indicator Date hidden'!Y32="x","x",$Y$3-'Indicator Date hidden'!Y32)</f>
        <v>0</v>
      </c>
      <c r="Z32" s="177">
        <f>IF('Indicator Date hidden'!Z32="x","x",$Z$3-'Indicator Date hidden'!Z32)</f>
        <v>0</v>
      </c>
      <c r="AA32" s="177">
        <f>IF('Indicator Date hidden'!AA32="x","x",$AA$3-'Indicator Date hidden'!AA32)</f>
        <v>0</v>
      </c>
      <c r="AB32" s="177">
        <f>IF('Indicator Date hidden'!AB32="x","x",$AB$3-'Indicator Date hidden'!AB32)</f>
        <v>0</v>
      </c>
      <c r="AC32" s="177">
        <f>IF('Indicator Date hidden'!AC32="x","x",$AC$3-'Indicator Date hidden'!AC32)</f>
        <v>0</v>
      </c>
      <c r="AD32" s="177">
        <f>IF('Indicator Date hidden'!AD32="x","x",$AD$3-'Indicator Date hidden'!AD32)</f>
        <v>0</v>
      </c>
      <c r="AE32" s="177">
        <f>IF('Indicator Date hidden'!AE32="x","x",$AE$3-'Indicator Date hidden'!AE32)</f>
        <v>1</v>
      </c>
      <c r="AF32" s="177">
        <f>IF('Indicator Date hidden'!AF32="x","x",$AF$3-'Indicator Date hidden'!AF32)</f>
        <v>0</v>
      </c>
      <c r="AG32" s="251">
        <f>IF('Indicator Date hidden'!AG32="x","x",$AG$3-'Indicator Date hidden'!AG32)</f>
        <v>0</v>
      </c>
      <c r="AH32" s="177">
        <f>IF('Indicator Date hidden'!AH32="x","x",$AH$3-'Indicator Date hidden'!AH32)</f>
        <v>3</v>
      </c>
      <c r="AI32" s="177">
        <f>IF('Indicator Date hidden'!AI32="x","x",$AI$3-'Indicator Date hidden'!AI32)</f>
        <v>4</v>
      </c>
      <c r="AJ32" s="177">
        <f>IF('Indicator Date hidden'!AJ32="x","x",$AJ$3-'Indicator Date hidden'!AJ32)</f>
        <v>0</v>
      </c>
      <c r="AK32" s="177">
        <f>IF('Indicator Date hidden'!AK32="x","x",$AK$3-'Indicator Date hidden'!AK32)</f>
        <v>0</v>
      </c>
      <c r="AL32" s="177">
        <f>IF('Indicator Date hidden'!AL32="x","x",$AL$3-'Indicator Date hidden'!AL32)</f>
        <v>0</v>
      </c>
      <c r="AM32" s="177">
        <f>IF('Indicator Date hidden'!AM32="x","x",$AM$3-'Indicator Date hidden'!AM32)</f>
        <v>0</v>
      </c>
      <c r="AN32" s="177">
        <f>IF('Indicator Date hidden'!AN32="x","x",$AN$3-'Indicator Date hidden'!AN32)</f>
        <v>0</v>
      </c>
      <c r="AO32" s="177">
        <f>IF('Indicator Date hidden'!AO32="x","x",$AO$3-'Indicator Date hidden'!AO32)</f>
        <v>0</v>
      </c>
      <c r="AP32" s="177">
        <f>IF('Indicator Date hidden'!AP32="x","x",$AP$3-'Indicator Date hidden'!AP32)</f>
        <v>0</v>
      </c>
      <c r="AQ32" s="177">
        <f>IF('Indicator Date hidden'!AQ32="x","x",$AQ$3-'Indicator Date hidden'!AQ32)</f>
        <v>0</v>
      </c>
      <c r="AR32" s="177">
        <f>IF('Indicator Date hidden'!AR32="x","x",$AR$3-'Indicator Date hidden'!AR32)</f>
        <v>0</v>
      </c>
      <c r="AS32" s="177">
        <f>IF('Indicator Date hidden'!AS32="x","x",$AS$3-'Indicator Date hidden'!AS32)</f>
        <v>0</v>
      </c>
      <c r="AT32" s="177">
        <f>IF('Indicator Date hidden'!AT32="x","x",$AT$3-'Indicator Date hidden'!AT32)</f>
        <v>0</v>
      </c>
      <c r="AU32" s="177">
        <f>IF('Indicator Date hidden'!AU32="x","x",$AU$3-'Indicator Date hidden'!AU32)</f>
        <v>0</v>
      </c>
      <c r="AV32" s="177">
        <f>IF('Indicator Date hidden'!AV32="x","x",$AV$3-'Indicator Date hidden'!AV32)</f>
        <v>0</v>
      </c>
      <c r="AW32" s="177">
        <f>IF('Indicator Date hidden'!AW32="x","x",$AW$3-'Indicator Date hidden'!AW32)</f>
        <v>0</v>
      </c>
      <c r="AX32" s="177">
        <f>IF('Indicator Date hidden'!AX32="x","x",$AX$3-'Indicator Date hidden'!AX32)</f>
        <v>0</v>
      </c>
      <c r="AY32" s="177" t="str">
        <f>IF('Indicator Date hidden'!AY32="x","x",$AY$3-'Indicator Date hidden'!AY32)</f>
        <v>x</v>
      </c>
      <c r="AZ32" s="177">
        <f>IF('Indicator Date hidden'!AZ32="x","x",$AZ$3-'Indicator Date hidden'!AZ32)</f>
        <v>1</v>
      </c>
      <c r="BA32" s="177">
        <f>IF('Indicator Date hidden'!BA32="x","x",$BA$3-'Indicator Date hidden'!BA32)</f>
        <v>0</v>
      </c>
      <c r="BB32" s="177">
        <f>IF('Indicator Date hidden'!BB32="x","x",$BB$3-'Indicator Date hidden'!BB32)</f>
        <v>0</v>
      </c>
      <c r="BC32" s="177">
        <f>IF('Indicator Date hidden'!BC32="x","x",$BC$3-'Indicator Date hidden'!BC32)</f>
        <v>0</v>
      </c>
      <c r="BD32" s="177">
        <f>IF('Indicator Date hidden'!BD32="x","x",$BD$3-'Indicator Date hidden'!BD32)</f>
        <v>0</v>
      </c>
      <c r="BE32" s="177">
        <f>IF('Indicator Date hidden'!BE32="x","x",$BE$3-'Indicator Date hidden'!BE32)</f>
        <v>0</v>
      </c>
      <c r="BF32" s="177">
        <f>IF('Indicator Date hidden'!BF32="x","x",$BF$3-'Indicator Date hidden'!BF32)</f>
        <v>0</v>
      </c>
      <c r="BG32" s="177">
        <f>IF('Indicator Date hidden'!BG32="x","x",$BG$3-'Indicator Date hidden'!BG32)</f>
        <v>1</v>
      </c>
      <c r="BH32" s="177">
        <f>IF('Indicator Date hidden'!BH32="x","x",$BH$3-'Indicator Date hidden'!BH32)</f>
        <v>1</v>
      </c>
      <c r="BI32" s="177">
        <f>IF('Indicator Date hidden'!BI32="x","x",$BI$3-'Indicator Date hidden'!BI32)</f>
        <v>6</v>
      </c>
      <c r="BJ32" s="177">
        <f>IF('Indicator Date hidden'!BJ32="x","x",$BJ$3-'Indicator Date hidden'!BJ32)</f>
        <v>3</v>
      </c>
      <c r="BK32" s="177">
        <f>IF('Indicator Date hidden'!BK32="x","x",$BK$3-'Indicator Date hidden'!BK32)</f>
        <v>0</v>
      </c>
      <c r="BL32" s="177">
        <f>IF('Indicator Date hidden'!BL32="x","x",$BL$3-'Indicator Date hidden'!BL32)</f>
        <v>0</v>
      </c>
      <c r="BM32" s="177">
        <f>IF('Indicator Date hidden'!BM32="x","x",$BM$3-'Indicator Date hidden'!BM32)</f>
        <v>3</v>
      </c>
      <c r="BN32" s="177">
        <f>IF('Indicator Date hidden'!BN32="x","x",$BN$3-'Indicator Date hidden'!BN32)</f>
        <v>0</v>
      </c>
      <c r="BO32" s="177">
        <f>IF('Indicator Date hidden'!BO32="x","x",$BO$3-'Indicator Date hidden'!BO32)</f>
        <v>2</v>
      </c>
      <c r="BP32" s="177">
        <f>IF('Indicator Date hidden'!BP32="x","x",$BP$3-'Indicator Date hidden'!BP32)</f>
        <v>0</v>
      </c>
      <c r="BQ32" s="177">
        <f>IF('Indicator Date hidden'!BQ32="x","x",$BQ$3-'Indicator Date hidden'!BQ32)</f>
        <v>0</v>
      </c>
      <c r="BR32" s="177">
        <f>IF('Indicator Date hidden'!BR32="x","x",$BR$3-'Indicator Date hidden'!BR32)</f>
        <v>0</v>
      </c>
      <c r="BS32" s="177">
        <f>IF('Indicator Date hidden'!BS32="x","x",$BS$3-'Indicator Date hidden'!BS32)</f>
        <v>0</v>
      </c>
      <c r="BT32" s="177">
        <f>IF('Indicator Date hidden'!BT32="x","x",$BT$3-'Indicator Date hidden'!BT32)</f>
        <v>0</v>
      </c>
      <c r="BU32" s="177">
        <f>IF('Indicator Date hidden'!BU32="x","x",$BU$3-'Indicator Date hidden'!BU32)</f>
        <v>0</v>
      </c>
      <c r="BV32" s="177">
        <f>IF('Indicator Date hidden'!BV32="x","x",$BV$3-'Indicator Date hidden'!BV32)</f>
        <v>0</v>
      </c>
      <c r="BW32" s="177">
        <f>IF('Indicator Date hidden'!BW32="x","x",$BW$3-'Indicator Date hidden'!BW32)</f>
        <v>0</v>
      </c>
      <c r="BX32" s="177">
        <f>IF('Indicator Date hidden'!BX32="x","x",$BX$3-'Indicator Date hidden'!BX32)</f>
        <v>0</v>
      </c>
      <c r="BY32" s="177">
        <f>IF('Indicator Date hidden'!BY32="x","x",$BY$3-'Indicator Date hidden'!BY32)</f>
        <v>5</v>
      </c>
      <c r="BZ32" s="177" t="str">
        <f>IF('Indicator Date hidden'!BZ32="x","x",$BZ$3-'Indicator Date hidden'!BZ32)</f>
        <v>x</v>
      </c>
      <c r="CA32" s="177">
        <f>IF('Indicator Date hidden'!CA32="x","x",$CA$3-'Indicator Date hidden'!CA32)</f>
        <v>0</v>
      </c>
      <c r="CB32" s="177">
        <f>IF('Indicator Date hidden'!CB32="x","x",$CB$3-'Indicator Date hidden'!CB32)</f>
        <v>0</v>
      </c>
      <c r="CC32" s="177">
        <f>IF('Indicator Date hidden'!CC32="x","x",$CC$3-'Indicator Date hidden'!CC32)</f>
        <v>5</v>
      </c>
      <c r="CD32" s="177">
        <f>IF('Indicator Date hidden'!CD32="x","x",$CD$3-'Indicator Date hidden'!CD32)</f>
        <v>0</v>
      </c>
      <c r="CE32" s="177">
        <f>IF('Indicator Date hidden'!CE32="x","x",$CE$3-'Indicator Date hidden'!CE32)</f>
        <v>0</v>
      </c>
      <c r="CF32" s="177">
        <f>IF('Indicator Date hidden'!CF32="x","x",$CF$3-'Indicator Date hidden'!CF32)</f>
        <v>0</v>
      </c>
      <c r="CG32" s="177">
        <f>IF('Indicator Date hidden'!CG32="x","x",$CG$3-'Indicator Date hidden'!CG32)</f>
        <v>0</v>
      </c>
      <c r="CH32" s="178">
        <f t="shared" si="1"/>
        <v>38</v>
      </c>
      <c r="CI32" s="179">
        <f t="shared" si="2"/>
        <v>0.46341463414634149</v>
      </c>
      <c r="CJ32" s="178">
        <f t="shared" si="0"/>
        <v>13</v>
      </c>
      <c r="CK32" s="179">
        <f t="shared" si="4"/>
        <v>1.2646639869941738</v>
      </c>
      <c r="CL32" s="180">
        <f t="shared" si="3"/>
        <v>0</v>
      </c>
    </row>
    <row r="33" spans="1:90" x14ac:dyDescent="0.25">
      <c r="A33" s="3" t="str">
        <f>VLOOKUP(C33,Regions!B$3:H$35,7,FALSE)</f>
        <v>South America</v>
      </c>
      <c r="B33" s="116" t="s">
        <v>50</v>
      </c>
      <c r="C33" s="100" t="s">
        <v>49</v>
      </c>
      <c r="D33" s="177">
        <f>IF('Indicator Date hidden'!D33="x","x",$D$3-'Indicator Date hidden'!D33)</f>
        <v>0</v>
      </c>
      <c r="E33" s="177">
        <f>IF('Indicator Date hidden'!E33="x","x",$E$3-'Indicator Date hidden'!E33)</f>
        <v>0</v>
      </c>
      <c r="F33" s="177">
        <f>IF('Indicator Date hidden'!F33="x","x",$F$3-'Indicator Date hidden'!F33)</f>
        <v>0</v>
      </c>
      <c r="G33" s="177">
        <f>IF('Indicator Date hidden'!G33="x","x",$G$3-'Indicator Date hidden'!G33)</f>
        <v>0</v>
      </c>
      <c r="H33" s="177">
        <f>IF('Indicator Date hidden'!H33="x","x",$H$3-'Indicator Date hidden'!H33)</f>
        <v>0</v>
      </c>
      <c r="I33" s="177">
        <f>IF('Indicator Date hidden'!I33="x","x",$I$3-'Indicator Date hidden'!I33)</f>
        <v>0</v>
      </c>
      <c r="J33" s="177">
        <f>IF('Indicator Date hidden'!J33="x","x",$J$3-'Indicator Date hidden'!J33)</f>
        <v>0</v>
      </c>
      <c r="K33" s="177">
        <f>IF('Indicator Date hidden'!K33="x","x",$K$3-'Indicator Date hidden'!K33)</f>
        <v>0</v>
      </c>
      <c r="L33" s="177">
        <f>IF('Indicator Date hidden'!L33="x","x",$L$3-'Indicator Date hidden'!L33)</f>
        <v>0</v>
      </c>
      <c r="M33" s="177">
        <f>IF('Indicator Date hidden'!M33="x","x",$M$3-'Indicator Date hidden'!M33)</f>
        <v>0</v>
      </c>
      <c r="N33" s="177">
        <f>IF('Indicator Date hidden'!N33="x","x",$N$3-'Indicator Date hidden'!N33)</f>
        <v>0</v>
      </c>
      <c r="O33" s="177">
        <f>IF('Indicator Date hidden'!O33="x","x",$O$3-'Indicator Date hidden'!O33)</f>
        <v>0</v>
      </c>
      <c r="P33" s="177">
        <f>IF('Indicator Date hidden'!P33="x","x",$P$3-'Indicator Date hidden'!P33)</f>
        <v>7</v>
      </c>
      <c r="Q33" s="177">
        <f>IF('Indicator Date hidden'!Q33="x","x",$Q$3-'Indicator Date hidden'!Q33)</f>
        <v>0</v>
      </c>
      <c r="R33" s="177">
        <f>IF('Indicator Date hidden'!R33="x","x",$R$3-'Indicator Date hidden'!R33)</f>
        <v>0</v>
      </c>
      <c r="S33" s="177">
        <f>IF('Indicator Date hidden'!S33="x","x",$S$3-'Indicator Date hidden'!S33)</f>
        <v>0</v>
      </c>
      <c r="T33" s="177">
        <f>IF('Indicator Date hidden'!T33="x","x",$T$3-'Indicator Date hidden'!T33)</f>
        <v>0</v>
      </c>
      <c r="U33" s="177">
        <f>IF('Indicator Date hidden'!U33="x","x",$U$3-'Indicator Date hidden'!U33)</f>
        <v>0</v>
      </c>
      <c r="V33" s="177">
        <f>IF('Indicator Date hidden'!V33="x","x",$V$3-'Indicator Date hidden'!V33)</f>
        <v>0</v>
      </c>
      <c r="W33" s="177">
        <f>IF('Indicator Date hidden'!W33="x","x",$W$3-'Indicator Date hidden'!W33)</f>
        <v>0</v>
      </c>
      <c r="X33" s="177">
        <f>IF('Indicator Date hidden'!X33="x","x",$X$3-'Indicator Date hidden'!X33)</f>
        <v>0</v>
      </c>
      <c r="Y33" s="177">
        <f>IF('Indicator Date hidden'!Y33="x","x",$Y$3-'Indicator Date hidden'!Y33)</f>
        <v>4</v>
      </c>
      <c r="Z33" s="177">
        <f>IF('Indicator Date hidden'!Z33="x","x",$Z$3-'Indicator Date hidden'!Z33)</f>
        <v>4</v>
      </c>
      <c r="AA33" s="177">
        <f>IF('Indicator Date hidden'!AA33="x","x",$AA$3-'Indicator Date hidden'!AA33)</f>
        <v>1</v>
      </c>
      <c r="AB33" s="177">
        <f>IF('Indicator Date hidden'!AB33="x","x",$AB$3-'Indicator Date hidden'!AB33)</f>
        <v>0</v>
      </c>
      <c r="AC33" s="177">
        <f>IF('Indicator Date hidden'!AC33="x","x",$AC$3-'Indicator Date hidden'!AC33)</f>
        <v>0</v>
      </c>
      <c r="AD33" s="177">
        <f>IF('Indicator Date hidden'!AD33="x","x",$AD$3-'Indicator Date hidden'!AD33)</f>
        <v>0</v>
      </c>
      <c r="AE33" s="177">
        <f>IF('Indicator Date hidden'!AE33="x","x",$AE$3-'Indicator Date hidden'!AE33)</f>
        <v>1</v>
      </c>
      <c r="AF33" s="177">
        <f>IF('Indicator Date hidden'!AF33="x","x",$AF$3-'Indicator Date hidden'!AF33)</f>
        <v>0</v>
      </c>
      <c r="AG33" s="251">
        <f>IF('Indicator Date hidden'!AG33="x","x",$AG$3-'Indicator Date hidden'!AG33)</f>
        <v>0</v>
      </c>
      <c r="AH33" s="177">
        <f>IF('Indicator Date hidden'!AH33="x","x",$AH$3-'Indicator Date hidden'!AH33)</f>
        <v>1</v>
      </c>
      <c r="AI33" s="177">
        <f>IF('Indicator Date hidden'!AI33="x","x",$AI$3-'Indicator Date hidden'!AI33)</f>
        <v>4</v>
      </c>
      <c r="AJ33" s="177">
        <f>IF('Indicator Date hidden'!AJ33="x","x",$AJ$3-'Indicator Date hidden'!AJ33)</f>
        <v>0</v>
      </c>
      <c r="AK33" s="177">
        <f>IF('Indicator Date hidden'!AK33="x","x",$AK$3-'Indicator Date hidden'!AK33)</f>
        <v>0</v>
      </c>
      <c r="AL33" s="177">
        <f>IF('Indicator Date hidden'!AL33="x","x",$AL$3-'Indicator Date hidden'!AL33)</f>
        <v>0</v>
      </c>
      <c r="AM33" s="177">
        <f>IF('Indicator Date hidden'!AM33="x","x",$AM$3-'Indicator Date hidden'!AM33)</f>
        <v>0</v>
      </c>
      <c r="AN33" s="177">
        <f>IF('Indicator Date hidden'!AN33="x","x",$AN$3-'Indicator Date hidden'!AN33)</f>
        <v>0</v>
      </c>
      <c r="AO33" s="177">
        <f>IF('Indicator Date hidden'!AO33="x","x",$AO$3-'Indicator Date hidden'!AO33)</f>
        <v>0</v>
      </c>
      <c r="AP33" s="177">
        <f>IF('Indicator Date hidden'!AP33="x","x",$AP$3-'Indicator Date hidden'!AP33)</f>
        <v>0</v>
      </c>
      <c r="AQ33" s="177">
        <f>IF('Indicator Date hidden'!AQ33="x","x",$AQ$3-'Indicator Date hidden'!AQ33)</f>
        <v>0</v>
      </c>
      <c r="AR33" s="177">
        <f>IF('Indicator Date hidden'!AR33="x","x",$AR$3-'Indicator Date hidden'!AR33)</f>
        <v>0</v>
      </c>
      <c r="AS33" s="177">
        <f>IF('Indicator Date hidden'!AS33="x","x",$AS$3-'Indicator Date hidden'!AS33)</f>
        <v>0</v>
      </c>
      <c r="AT33" s="177">
        <f>IF('Indicator Date hidden'!AT33="x","x",$AT$3-'Indicator Date hidden'!AT33)</f>
        <v>0</v>
      </c>
      <c r="AU33" s="177">
        <f>IF('Indicator Date hidden'!AU33="x","x",$AU$3-'Indicator Date hidden'!AU33)</f>
        <v>0</v>
      </c>
      <c r="AV33" s="177">
        <f>IF('Indicator Date hidden'!AV33="x","x",$AV$3-'Indicator Date hidden'!AV33)</f>
        <v>0</v>
      </c>
      <c r="AW33" s="177">
        <f>IF('Indicator Date hidden'!AW33="x","x",$AW$3-'Indicator Date hidden'!AW33)</f>
        <v>0</v>
      </c>
      <c r="AX33" s="177">
        <f>IF('Indicator Date hidden'!AX33="x","x",$AX$3-'Indicator Date hidden'!AX33)</f>
        <v>0</v>
      </c>
      <c r="AY33" s="177">
        <f>IF('Indicator Date hidden'!AY33="x","x",$AY$3-'Indicator Date hidden'!AY33)</f>
        <v>1</v>
      </c>
      <c r="AZ33" s="177">
        <f>IF('Indicator Date hidden'!AZ33="x","x",$AZ$3-'Indicator Date hidden'!AZ33)</f>
        <v>1</v>
      </c>
      <c r="BA33" s="177">
        <f>IF('Indicator Date hidden'!BA33="x","x",$BA$3-'Indicator Date hidden'!BA33)</f>
        <v>0</v>
      </c>
      <c r="BB33" s="177">
        <f>IF('Indicator Date hidden'!BB33="x","x",$BB$3-'Indicator Date hidden'!BB33)</f>
        <v>0</v>
      </c>
      <c r="BC33" s="177">
        <f>IF('Indicator Date hidden'!BC33="x","x",$BC$3-'Indicator Date hidden'!BC33)</f>
        <v>0</v>
      </c>
      <c r="BD33" s="177">
        <f>IF('Indicator Date hidden'!BD33="x","x",$BD$3-'Indicator Date hidden'!BD33)</f>
        <v>0</v>
      </c>
      <c r="BE33" s="177">
        <f>IF('Indicator Date hidden'!BE33="x","x",$BE$3-'Indicator Date hidden'!BE33)</f>
        <v>0</v>
      </c>
      <c r="BF33" s="177">
        <f>IF('Indicator Date hidden'!BF33="x","x",$BF$3-'Indicator Date hidden'!BF33)</f>
        <v>0</v>
      </c>
      <c r="BG33" s="177">
        <f>IF('Indicator Date hidden'!BG33="x","x",$BG$3-'Indicator Date hidden'!BG33)</f>
        <v>0</v>
      </c>
      <c r="BH33" s="177">
        <f>IF('Indicator Date hidden'!BH33="x","x",$BH$3-'Indicator Date hidden'!BH33)</f>
        <v>0</v>
      </c>
      <c r="BI33" s="177">
        <f>IF('Indicator Date hidden'!BI33="x","x",$BI$3-'Indicator Date hidden'!BI33)</f>
        <v>0</v>
      </c>
      <c r="BJ33" s="177">
        <f>IF('Indicator Date hidden'!BJ33="x","x",$BJ$3-'Indicator Date hidden'!BJ33)</f>
        <v>0</v>
      </c>
      <c r="BK33" s="177">
        <f>IF('Indicator Date hidden'!BK33="x","x",$BK$3-'Indicator Date hidden'!BK33)</f>
        <v>0</v>
      </c>
      <c r="BL33" s="177">
        <f>IF('Indicator Date hidden'!BL33="x","x",$BL$3-'Indicator Date hidden'!BL33)</f>
        <v>0</v>
      </c>
      <c r="BM33" s="177">
        <f>IF('Indicator Date hidden'!BM33="x","x",$BM$3-'Indicator Date hidden'!BM33)</f>
        <v>0</v>
      </c>
      <c r="BN33" s="177">
        <f>IF('Indicator Date hidden'!BN33="x","x",$BN$3-'Indicator Date hidden'!BN33)</f>
        <v>0</v>
      </c>
      <c r="BO33" s="177">
        <f>IF('Indicator Date hidden'!BO33="x","x",$BO$3-'Indicator Date hidden'!BO33)</f>
        <v>2</v>
      </c>
      <c r="BP33" s="177">
        <f>IF('Indicator Date hidden'!BP33="x","x",$BP$3-'Indicator Date hidden'!BP33)</f>
        <v>0</v>
      </c>
      <c r="BQ33" s="177">
        <f>IF('Indicator Date hidden'!BQ33="x","x",$BQ$3-'Indicator Date hidden'!BQ33)</f>
        <v>0</v>
      </c>
      <c r="BR33" s="177">
        <f>IF('Indicator Date hidden'!BR33="x","x",$BR$3-'Indicator Date hidden'!BR33)</f>
        <v>0</v>
      </c>
      <c r="BS33" s="177">
        <f>IF('Indicator Date hidden'!BS33="x","x",$BS$3-'Indicator Date hidden'!BS33)</f>
        <v>0</v>
      </c>
      <c r="BT33" s="177">
        <f>IF('Indicator Date hidden'!BT33="x","x",$BT$3-'Indicator Date hidden'!BT33)</f>
        <v>0</v>
      </c>
      <c r="BU33" s="177">
        <f>IF('Indicator Date hidden'!BU33="x","x",$BU$3-'Indicator Date hidden'!BU33)</f>
        <v>0</v>
      </c>
      <c r="BV33" s="177">
        <f>IF('Indicator Date hidden'!BV33="x","x",$BV$3-'Indicator Date hidden'!BV33)</f>
        <v>0</v>
      </c>
      <c r="BW33" s="177">
        <f>IF('Indicator Date hidden'!BW33="x","x",$BW$3-'Indicator Date hidden'!BW33)</f>
        <v>0</v>
      </c>
      <c r="BX33" s="177">
        <f>IF('Indicator Date hidden'!BX33="x","x",$BX$3-'Indicator Date hidden'!BX33)</f>
        <v>0</v>
      </c>
      <c r="BY33" s="177">
        <f>IF('Indicator Date hidden'!BY33="x","x",$BY$3-'Indicator Date hidden'!BY33)</f>
        <v>0</v>
      </c>
      <c r="BZ33" s="177">
        <f>IF('Indicator Date hidden'!BZ33="x","x",$BZ$3-'Indicator Date hidden'!BZ33)</f>
        <v>0</v>
      </c>
      <c r="CA33" s="177">
        <f>IF('Indicator Date hidden'!CA33="x","x",$CA$3-'Indicator Date hidden'!CA33)</f>
        <v>1</v>
      </c>
      <c r="CB33" s="177">
        <f>IF('Indicator Date hidden'!CB33="x","x",$CB$3-'Indicator Date hidden'!CB33)</f>
        <v>0</v>
      </c>
      <c r="CC33" s="177">
        <f>IF('Indicator Date hidden'!CC33="x","x",$CC$3-'Indicator Date hidden'!CC33)</f>
        <v>0</v>
      </c>
      <c r="CD33" s="177">
        <f>IF('Indicator Date hidden'!CD33="x","x",$CD$3-'Indicator Date hidden'!CD33)</f>
        <v>0</v>
      </c>
      <c r="CE33" s="177">
        <f>IF('Indicator Date hidden'!CE33="x","x",$CE$3-'Indicator Date hidden'!CE33)</f>
        <v>0</v>
      </c>
      <c r="CF33" s="177">
        <f>IF('Indicator Date hidden'!CF33="x","x",$CF$3-'Indicator Date hidden'!CF33)</f>
        <v>0</v>
      </c>
      <c r="CG33" s="177">
        <f>IF('Indicator Date hidden'!CG33="x","x",$CG$3-'Indicator Date hidden'!CG33)</f>
        <v>0</v>
      </c>
      <c r="CH33" s="178">
        <f t="shared" si="1"/>
        <v>27</v>
      </c>
      <c r="CI33" s="179">
        <f t="shared" si="2"/>
        <v>0.32926829268292684</v>
      </c>
      <c r="CJ33" s="178">
        <f t="shared" si="0"/>
        <v>11</v>
      </c>
      <c r="CK33" s="179">
        <f t="shared" si="4"/>
        <v>1.0938283412922516</v>
      </c>
      <c r="CL33" s="180">
        <f t="shared" si="3"/>
        <v>0</v>
      </c>
    </row>
    <row r="34" spans="1:90" x14ac:dyDescent="0.25">
      <c r="A34" s="3" t="str">
        <f>VLOOKUP(C34,Regions!B$3:H$35,7,FALSE)</f>
        <v>South America</v>
      </c>
      <c r="B34" s="116" t="s">
        <v>58</v>
      </c>
      <c r="C34" s="100" t="s">
        <v>57</v>
      </c>
      <c r="D34" s="177">
        <f>IF('Indicator Date hidden'!D34="x","x",$D$3-'Indicator Date hidden'!D34)</f>
        <v>0</v>
      </c>
      <c r="E34" s="177">
        <f>IF('Indicator Date hidden'!E34="x","x",$E$3-'Indicator Date hidden'!E34)</f>
        <v>0</v>
      </c>
      <c r="F34" s="177">
        <f>IF('Indicator Date hidden'!F34="x","x",$F$3-'Indicator Date hidden'!F34)</f>
        <v>0</v>
      </c>
      <c r="G34" s="177">
        <f>IF('Indicator Date hidden'!G34="x","x",$G$3-'Indicator Date hidden'!G34)</f>
        <v>0</v>
      </c>
      <c r="H34" s="177">
        <f>IF('Indicator Date hidden'!H34="x","x",$H$3-'Indicator Date hidden'!H34)</f>
        <v>0</v>
      </c>
      <c r="I34" s="177">
        <f>IF('Indicator Date hidden'!I34="x","x",$I$3-'Indicator Date hidden'!I34)</f>
        <v>0</v>
      </c>
      <c r="J34" s="177">
        <f>IF('Indicator Date hidden'!J34="x","x",$J$3-'Indicator Date hidden'!J34)</f>
        <v>0</v>
      </c>
      <c r="K34" s="177">
        <f>IF('Indicator Date hidden'!K34="x","x",$K$3-'Indicator Date hidden'!K34)</f>
        <v>0</v>
      </c>
      <c r="L34" s="177">
        <f>IF('Indicator Date hidden'!L34="x","x",$L$3-'Indicator Date hidden'!L34)</f>
        <v>0</v>
      </c>
      <c r="M34" s="177">
        <f>IF('Indicator Date hidden'!M34="x","x",$M$3-'Indicator Date hidden'!M34)</f>
        <v>0</v>
      </c>
      <c r="N34" s="177">
        <f>IF('Indicator Date hidden'!N34="x","x",$N$3-'Indicator Date hidden'!N34)</f>
        <v>0</v>
      </c>
      <c r="O34" s="177">
        <f>IF('Indicator Date hidden'!O34="x","x",$O$3-'Indicator Date hidden'!O34)</f>
        <v>0</v>
      </c>
      <c r="P34" s="177" t="str">
        <f>IF('Indicator Date hidden'!P34="x","x",$P$3-'Indicator Date hidden'!P34)</f>
        <v>x</v>
      </c>
      <c r="Q34" s="177">
        <f>IF('Indicator Date hidden'!Q34="x","x",$Q$3-'Indicator Date hidden'!Q34)</f>
        <v>0</v>
      </c>
      <c r="R34" s="177">
        <f>IF('Indicator Date hidden'!R34="x","x",$R$3-'Indicator Date hidden'!R34)</f>
        <v>0</v>
      </c>
      <c r="S34" s="177">
        <f>IF('Indicator Date hidden'!S34="x","x",$S$3-'Indicator Date hidden'!S34)</f>
        <v>0</v>
      </c>
      <c r="T34" s="177">
        <f>IF('Indicator Date hidden'!T34="x","x",$T$3-'Indicator Date hidden'!T34)</f>
        <v>0</v>
      </c>
      <c r="U34" s="177">
        <f>IF('Indicator Date hidden'!U34="x","x",$U$3-'Indicator Date hidden'!U34)</f>
        <v>0</v>
      </c>
      <c r="V34" s="177">
        <f>IF('Indicator Date hidden'!V34="x","x",$V$3-'Indicator Date hidden'!V34)</f>
        <v>0</v>
      </c>
      <c r="W34" s="177">
        <f>IF('Indicator Date hidden'!W34="x","x",$W$3-'Indicator Date hidden'!W34)</f>
        <v>0</v>
      </c>
      <c r="X34" s="177">
        <f>IF('Indicator Date hidden'!X34="x","x",$X$3-'Indicator Date hidden'!X34)</f>
        <v>0</v>
      </c>
      <c r="Y34" s="177">
        <f>IF('Indicator Date hidden'!Y34="x","x",$Y$3-'Indicator Date hidden'!Y34)</f>
        <v>6</v>
      </c>
      <c r="Z34" s="177">
        <f>IF('Indicator Date hidden'!Z34="x","x",$Z$3-'Indicator Date hidden'!Z34)</f>
        <v>6</v>
      </c>
      <c r="AA34" s="177">
        <f>IF('Indicator Date hidden'!AA34="x","x",$AA$3-'Indicator Date hidden'!AA34)</f>
        <v>7</v>
      </c>
      <c r="AB34" s="177">
        <f>IF('Indicator Date hidden'!AB34="x","x",$AB$3-'Indicator Date hidden'!AB34)</f>
        <v>0</v>
      </c>
      <c r="AC34" s="177">
        <f>IF('Indicator Date hidden'!AC34="x","x",$AC$3-'Indicator Date hidden'!AC34)</f>
        <v>0</v>
      </c>
      <c r="AD34" s="177">
        <f>IF('Indicator Date hidden'!AD34="x","x",$AD$3-'Indicator Date hidden'!AD34)</f>
        <v>0</v>
      </c>
      <c r="AE34" s="177">
        <f>IF('Indicator Date hidden'!AE34="x","x",$AE$3-'Indicator Date hidden'!AE34)</f>
        <v>1</v>
      </c>
      <c r="AF34" s="177">
        <f>IF('Indicator Date hidden'!AF34="x","x",$AF$3-'Indicator Date hidden'!AF34)</f>
        <v>6</v>
      </c>
      <c r="AG34" s="251">
        <f>IF('Indicator Date hidden'!AG34="x","x",$AG$3-'Indicator Date hidden'!AG34)</f>
        <v>0</v>
      </c>
      <c r="AH34" s="177">
        <f>IF('Indicator Date hidden'!AH34="x","x",$AH$3-'Indicator Date hidden'!AH34)</f>
        <v>2</v>
      </c>
      <c r="AI34" s="177">
        <f>IF('Indicator Date hidden'!AI34="x","x",$AI$3-'Indicator Date hidden'!AI34)</f>
        <v>4</v>
      </c>
      <c r="AJ34" s="177">
        <f>IF('Indicator Date hidden'!AJ34="x","x",$AJ$3-'Indicator Date hidden'!AJ34)</f>
        <v>0</v>
      </c>
      <c r="AK34" s="177">
        <f>IF('Indicator Date hidden'!AK34="x","x",$AK$3-'Indicator Date hidden'!AK34)</f>
        <v>0</v>
      </c>
      <c r="AL34" s="177">
        <f>IF('Indicator Date hidden'!AL34="x","x",$AL$3-'Indicator Date hidden'!AL34)</f>
        <v>0</v>
      </c>
      <c r="AM34" s="177">
        <f>IF('Indicator Date hidden'!AM34="x","x",$AM$3-'Indicator Date hidden'!AM34)</f>
        <v>0</v>
      </c>
      <c r="AN34" s="177">
        <f>IF('Indicator Date hidden'!AN34="x","x",$AN$3-'Indicator Date hidden'!AN34)</f>
        <v>0</v>
      </c>
      <c r="AO34" s="177">
        <f>IF('Indicator Date hidden'!AO34="x","x",$AO$3-'Indicator Date hidden'!AO34)</f>
        <v>0</v>
      </c>
      <c r="AP34" s="177">
        <f>IF('Indicator Date hidden'!AP34="x","x",$AP$3-'Indicator Date hidden'!AP34)</f>
        <v>0</v>
      </c>
      <c r="AQ34" s="177">
        <f>IF('Indicator Date hidden'!AQ34="x","x",$AQ$3-'Indicator Date hidden'!AQ34)</f>
        <v>0</v>
      </c>
      <c r="AR34" s="177">
        <f>IF('Indicator Date hidden'!AR34="x","x",$AR$3-'Indicator Date hidden'!AR34)</f>
        <v>0</v>
      </c>
      <c r="AS34" s="177">
        <f>IF('Indicator Date hidden'!AS34="x","x",$AS$3-'Indicator Date hidden'!AS34)</f>
        <v>0</v>
      </c>
      <c r="AT34" s="177" t="str">
        <f>IF('Indicator Date hidden'!AT34="x","x",$AT$3-'Indicator Date hidden'!AT34)</f>
        <v>x</v>
      </c>
      <c r="AU34" s="177">
        <f>IF('Indicator Date hidden'!AU34="x","x",$AU$3-'Indicator Date hidden'!AU34)</f>
        <v>0</v>
      </c>
      <c r="AV34" s="177">
        <f>IF('Indicator Date hidden'!AV34="x","x",$AV$3-'Indicator Date hidden'!AV34)</f>
        <v>0</v>
      </c>
      <c r="AW34" s="177">
        <f>IF('Indicator Date hidden'!AW34="x","x",$AW$3-'Indicator Date hidden'!AW34)</f>
        <v>0</v>
      </c>
      <c r="AX34" s="177">
        <f>IF('Indicator Date hidden'!AX34="x","x",$AX$3-'Indicator Date hidden'!AX34)</f>
        <v>0</v>
      </c>
      <c r="AY34" s="177" t="str">
        <f>IF('Indicator Date hidden'!AY34="x","x",$AY$3-'Indicator Date hidden'!AY34)</f>
        <v>x</v>
      </c>
      <c r="AZ34" s="177">
        <f>IF('Indicator Date hidden'!AZ34="x","x",$AZ$3-'Indicator Date hidden'!AZ34)</f>
        <v>1</v>
      </c>
      <c r="BA34" s="177">
        <f>IF('Indicator Date hidden'!BA34="x","x",$BA$3-'Indicator Date hidden'!BA34)</f>
        <v>0</v>
      </c>
      <c r="BB34" s="177">
        <f>IF('Indicator Date hidden'!BB34="x","x",$BB$3-'Indicator Date hidden'!BB34)</f>
        <v>0</v>
      </c>
      <c r="BC34" s="177">
        <f>IF('Indicator Date hidden'!BC34="x","x",$BC$3-'Indicator Date hidden'!BC34)</f>
        <v>0</v>
      </c>
      <c r="BD34" s="177">
        <f>IF('Indicator Date hidden'!BD34="x","x",$BD$3-'Indicator Date hidden'!BD34)</f>
        <v>0</v>
      </c>
      <c r="BE34" s="177">
        <f>IF('Indicator Date hidden'!BE34="x","x",$BE$3-'Indicator Date hidden'!BE34)</f>
        <v>0</v>
      </c>
      <c r="BF34" s="177">
        <f>IF('Indicator Date hidden'!BF34="x","x",$BF$3-'Indicator Date hidden'!BF34)</f>
        <v>0</v>
      </c>
      <c r="BG34" s="177">
        <f>IF('Indicator Date hidden'!BG34="x","x",$BG$3-'Indicator Date hidden'!BG34)</f>
        <v>1</v>
      </c>
      <c r="BH34" s="177">
        <f>IF('Indicator Date hidden'!BH34="x","x",$BH$3-'Indicator Date hidden'!BH34)</f>
        <v>1</v>
      </c>
      <c r="BI34" s="177" t="str">
        <f>IF('Indicator Date hidden'!BI34="x","x",$BI$3-'Indicator Date hidden'!BI34)</f>
        <v>x</v>
      </c>
      <c r="BJ34" s="177">
        <f>IF('Indicator Date hidden'!BJ34="x","x",$BJ$3-'Indicator Date hidden'!BJ34)</f>
        <v>1</v>
      </c>
      <c r="BK34" s="177">
        <f>IF('Indicator Date hidden'!BK34="x","x",$BK$3-'Indicator Date hidden'!BK34)</f>
        <v>0</v>
      </c>
      <c r="BL34" s="177">
        <f>IF('Indicator Date hidden'!BL34="x","x",$BL$3-'Indicator Date hidden'!BL34)</f>
        <v>0</v>
      </c>
      <c r="BM34" s="177" t="str">
        <f>IF('Indicator Date hidden'!BM34="x","x",$BM$3-'Indicator Date hidden'!BM34)</f>
        <v>x</v>
      </c>
      <c r="BN34" s="177" t="str">
        <f>IF('Indicator Date hidden'!BN34="x","x",$BN$3-'Indicator Date hidden'!BN34)</f>
        <v>x</v>
      </c>
      <c r="BO34" s="177" t="str">
        <f>IF('Indicator Date hidden'!BO34="x","x",$BO$3-'Indicator Date hidden'!BO34)</f>
        <v>x</v>
      </c>
      <c r="BP34" s="177" t="str">
        <f>IF('Indicator Date hidden'!BP34="x","x",$BP$3-'Indicator Date hidden'!BP34)</f>
        <v>x</v>
      </c>
      <c r="BQ34" s="177">
        <f>IF('Indicator Date hidden'!BQ34="x","x",$BQ$3-'Indicator Date hidden'!BQ34)</f>
        <v>0</v>
      </c>
      <c r="BR34" s="177">
        <f>IF('Indicator Date hidden'!BR34="x","x",$BR$3-'Indicator Date hidden'!BR34)</f>
        <v>0</v>
      </c>
      <c r="BS34" s="177">
        <f>IF('Indicator Date hidden'!BS34="x","x",$BS$3-'Indicator Date hidden'!BS34)</f>
        <v>0</v>
      </c>
      <c r="BT34" s="177">
        <f>IF('Indicator Date hidden'!BT34="x","x",$BT$3-'Indicator Date hidden'!BT34)</f>
        <v>0</v>
      </c>
      <c r="BU34" s="177">
        <f>IF('Indicator Date hidden'!BU34="x","x",$BU$3-'Indicator Date hidden'!BU34)</f>
        <v>0</v>
      </c>
      <c r="BV34" s="177">
        <f>IF('Indicator Date hidden'!BV34="x","x",$BV$3-'Indicator Date hidden'!BV34)</f>
        <v>0</v>
      </c>
      <c r="BW34" s="177" t="str">
        <f>IF('Indicator Date hidden'!BW34="x","x",$BW$3-'Indicator Date hidden'!BW34)</f>
        <v>x</v>
      </c>
      <c r="BX34" s="177" t="str">
        <f>IF('Indicator Date hidden'!BX34="x","x",$BX$3-'Indicator Date hidden'!BX34)</f>
        <v>x</v>
      </c>
      <c r="BY34" s="177">
        <f>IF('Indicator Date hidden'!BY34="x","x",$BY$3-'Indicator Date hidden'!BY34)</f>
        <v>1</v>
      </c>
      <c r="BZ34" s="177">
        <f>IF('Indicator Date hidden'!BZ34="x","x",$BZ$3-'Indicator Date hidden'!BZ34)</f>
        <v>0</v>
      </c>
      <c r="CA34" s="177">
        <f>IF('Indicator Date hidden'!CA34="x","x",$CA$3-'Indicator Date hidden'!CA34)</f>
        <v>4</v>
      </c>
      <c r="CB34" s="177">
        <f>IF('Indicator Date hidden'!CB34="x","x",$CB$3-'Indicator Date hidden'!CB34)</f>
        <v>0</v>
      </c>
      <c r="CC34" s="177">
        <f>IF('Indicator Date hidden'!CC34="x","x",$CC$3-'Indicator Date hidden'!CC34)</f>
        <v>0</v>
      </c>
      <c r="CD34" s="177">
        <f>IF('Indicator Date hidden'!CD34="x","x",$CD$3-'Indicator Date hidden'!CD34)</f>
        <v>0</v>
      </c>
      <c r="CE34" s="177">
        <f>IF('Indicator Date hidden'!CE34="x","x",$CE$3-'Indicator Date hidden'!CE34)</f>
        <v>0</v>
      </c>
      <c r="CF34" s="177">
        <f>IF('Indicator Date hidden'!CF34="x","x",$CF$3-'Indicator Date hidden'!CF34)</f>
        <v>0</v>
      </c>
      <c r="CG34" s="177">
        <f>IF('Indicator Date hidden'!CG34="x","x",$CG$3-'Indicator Date hidden'!CG34)</f>
        <v>0</v>
      </c>
      <c r="CH34" s="178">
        <f t="shared" si="1"/>
        <v>41</v>
      </c>
      <c r="CI34" s="179">
        <f t="shared" si="2"/>
        <v>0.5</v>
      </c>
      <c r="CJ34" s="178">
        <f t="shared" si="0"/>
        <v>13</v>
      </c>
      <c r="CK34" s="179">
        <f t="shared" si="4"/>
        <v>1.561928907978928</v>
      </c>
      <c r="CL34" s="180">
        <f t="shared" si="3"/>
        <v>0</v>
      </c>
    </row>
    <row r="35" spans="1:90" x14ac:dyDescent="0.25">
      <c r="A35" s="3" t="str">
        <f>VLOOKUP(C35,Regions!B$3:H$35,7,FALSE)</f>
        <v>South America</v>
      </c>
      <c r="B35" s="116" t="s">
        <v>62</v>
      </c>
      <c r="C35" s="100" t="s">
        <v>61</v>
      </c>
      <c r="D35" s="177">
        <f>IF('Indicator Date hidden'!D35="x","x",$D$3-'Indicator Date hidden'!D35)</f>
        <v>0</v>
      </c>
      <c r="E35" s="177">
        <f>IF('Indicator Date hidden'!E35="x","x",$E$3-'Indicator Date hidden'!E35)</f>
        <v>0</v>
      </c>
      <c r="F35" s="177">
        <f>IF('Indicator Date hidden'!F35="x","x",$F$3-'Indicator Date hidden'!F35)</f>
        <v>0</v>
      </c>
      <c r="G35" s="177">
        <f>IF('Indicator Date hidden'!G35="x","x",$G$3-'Indicator Date hidden'!G35)</f>
        <v>0</v>
      </c>
      <c r="H35" s="177">
        <f>IF('Indicator Date hidden'!H35="x","x",$H$3-'Indicator Date hidden'!H35)</f>
        <v>0</v>
      </c>
      <c r="I35" s="177">
        <f>IF('Indicator Date hidden'!I35="x","x",$I$3-'Indicator Date hidden'!I35)</f>
        <v>0</v>
      </c>
      <c r="J35" s="177">
        <f>IF('Indicator Date hidden'!J35="x","x",$J$3-'Indicator Date hidden'!J35)</f>
        <v>0</v>
      </c>
      <c r="K35" s="177">
        <f>IF('Indicator Date hidden'!K35="x","x",$K$3-'Indicator Date hidden'!K35)</f>
        <v>0</v>
      </c>
      <c r="L35" s="177">
        <f>IF('Indicator Date hidden'!L35="x","x",$L$3-'Indicator Date hidden'!L35)</f>
        <v>0</v>
      </c>
      <c r="M35" s="177">
        <f>IF('Indicator Date hidden'!M35="x","x",$M$3-'Indicator Date hidden'!M35)</f>
        <v>0</v>
      </c>
      <c r="N35" s="177">
        <f>IF('Indicator Date hidden'!N35="x","x",$N$3-'Indicator Date hidden'!N35)</f>
        <v>0</v>
      </c>
      <c r="O35" s="177">
        <f>IF('Indicator Date hidden'!O35="x","x",$O$3-'Indicator Date hidden'!O35)</f>
        <v>0</v>
      </c>
      <c r="P35" s="177" t="str">
        <f>IF('Indicator Date hidden'!P35="x","x",$P$3-'Indicator Date hidden'!P35)</f>
        <v>x</v>
      </c>
      <c r="Q35" s="177">
        <f>IF('Indicator Date hidden'!Q35="x","x",$Q$3-'Indicator Date hidden'!Q35)</f>
        <v>0</v>
      </c>
      <c r="R35" s="177">
        <f>IF('Indicator Date hidden'!R35="x","x",$R$3-'Indicator Date hidden'!R35)</f>
        <v>0</v>
      </c>
      <c r="S35" s="177">
        <f>IF('Indicator Date hidden'!S35="x","x",$S$3-'Indicator Date hidden'!S35)</f>
        <v>0</v>
      </c>
      <c r="T35" s="177">
        <f>IF('Indicator Date hidden'!T35="x","x",$T$3-'Indicator Date hidden'!T35)</f>
        <v>0</v>
      </c>
      <c r="U35" s="177">
        <f>IF('Indicator Date hidden'!U35="x","x",$U$3-'Indicator Date hidden'!U35)</f>
        <v>0</v>
      </c>
      <c r="V35" s="177">
        <f>IF('Indicator Date hidden'!V35="x","x",$V$3-'Indicator Date hidden'!V35)</f>
        <v>0</v>
      </c>
      <c r="W35" s="177">
        <f>IF('Indicator Date hidden'!W35="x","x",$W$3-'Indicator Date hidden'!W35)</f>
        <v>0</v>
      </c>
      <c r="X35" s="177">
        <f>IF('Indicator Date hidden'!X35="x","x",$X$3-'Indicator Date hidden'!X35)</f>
        <v>0</v>
      </c>
      <c r="Y35" s="177" t="str">
        <f>IF('Indicator Date hidden'!Y35="x","x",$Y$3-'Indicator Date hidden'!Y35)</f>
        <v>x</v>
      </c>
      <c r="Z35" s="177" t="str">
        <f>IF('Indicator Date hidden'!Z35="x","x",$Z$3-'Indicator Date hidden'!Z35)</f>
        <v>x</v>
      </c>
      <c r="AA35" s="177">
        <f>IF('Indicator Date hidden'!AA35="x","x",$AA$3-'Indicator Date hidden'!AA35)</f>
        <v>0</v>
      </c>
      <c r="AB35" s="177">
        <f>IF('Indicator Date hidden'!AB35="x","x",$AB$3-'Indicator Date hidden'!AB35)</f>
        <v>0</v>
      </c>
      <c r="AC35" s="177">
        <f>IF('Indicator Date hidden'!AC35="x","x",$AC$3-'Indicator Date hidden'!AC35)</f>
        <v>0</v>
      </c>
      <c r="AD35" s="177">
        <f>IF('Indicator Date hidden'!AD35="x","x",$AD$3-'Indicator Date hidden'!AD35)</f>
        <v>0</v>
      </c>
      <c r="AE35" s="177">
        <f>IF('Indicator Date hidden'!AE35="x","x",$AE$3-'Indicator Date hidden'!AE35)</f>
        <v>1</v>
      </c>
      <c r="AF35" s="177">
        <f>IF('Indicator Date hidden'!AF35="x","x",$AF$3-'Indicator Date hidden'!AF35)</f>
        <v>5</v>
      </c>
      <c r="AG35" s="251">
        <f>IF('Indicator Date hidden'!AG35="x","x",$AG$3-'Indicator Date hidden'!AG35)</f>
        <v>0</v>
      </c>
      <c r="AH35" s="177">
        <f>IF('Indicator Date hidden'!AH35="x","x",$AH$3-'Indicator Date hidden'!AH35)</f>
        <v>0</v>
      </c>
      <c r="AI35" s="177">
        <f>IF('Indicator Date hidden'!AI35="x","x",$AI$3-'Indicator Date hidden'!AI35)</f>
        <v>6</v>
      </c>
      <c r="AJ35" s="177">
        <f>IF('Indicator Date hidden'!AJ35="x","x",$AJ$3-'Indicator Date hidden'!AJ35)</f>
        <v>0</v>
      </c>
      <c r="AK35" s="177">
        <f>IF('Indicator Date hidden'!AK35="x","x",$AK$3-'Indicator Date hidden'!AK35)</f>
        <v>0</v>
      </c>
      <c r="AL35" s="177">
        <f>IF('Indicator Date hidden'!AL35="x","x",$AL$3-'Indicator Date hidden'!AL35)</f>
        <v>0</v>
      </c>
      <c r="AM35" s="177">
        <f>IF('Indicator Date hidden'!AM35="x","x",$AM$3-'Indicator Date hidden'!AM35)</f>
        <v>0</v>
      </c>
      <c r="AN35" s="177">
        <f>IF('Indicator Date hidden'!AN35="x","x",$AN$3-'Indicator Date hidden'!AN35)</f>
        <v>0</v>
      </c>
      <c r="AO35" s="177">
        <f>IF('Indicator Date hidden'!AO35="x","x",$AO$3-'Indicator Date hidden'!AO35)</f>
        <v>0</v>
      </c>
      <c r="AP35" s="177">
        <f>IF('Indicator Date hidden'!AP35="x","x",$AP$3-'Indicator Date hidden'!AP35)</f>
        <v>0</v>
      </c>
      <c r="AQ35" s="177">
        <f>IF('Indicator Date hidden'!AQ35="x","x",$AQ$3-'Indicator Date hidden'!AQ35)</f>
        <v>0</v>
      </c>
      <c r="AR35" s="177">
        <f>IF('Indicator Date hidden'!AR35="x","x",$AR$3-'Indicator Date hidden'!AR35)</f>
        <v>0</v>
      </c>
      <c r="AS35" s="177">
        <f>IF('Indicator Date hidden'!AS35="x","x",$AS$3-'Indicator Date hidden'!AS35)</f>
        <v>0</v>
      </c>
      <c r="AT35" s="177">
        <f>IF('Indicator Date hidden'!AT35="x","x",$AT$3-'Indicator Date hidden'!AT35)</f>
        <v>0</v>
      </c>
      <c r="AU35" s="177" t="str">
        <f>IF('Indicator Date hidden'!AU35="x","x",$AU$3-'Indicator Date hidden'!AU35)</f>
        <v>x</v>
      </c>
      <c r="AV35" s="177">
        <f>IF('Indicator Date hidden'!AV35="x","x",$AV$3-'Indicator Date hidden'!AV35)</f>
        <v>0</v>
      </c>
      <c r="AW35" s="177">
        <f>IF('Indicator Date hidden'!AW35="x","x",$AW$3-'Indicator Date hidden'!AW35)</f>
        <v>0</v>
      </c>
      <c r="AX35" s="177">
        <f>IF('Indicator Date hidden'!AX35="x","x",$AX$3-'Indicator Date hidden'!AX35)</f>
        <v>0</v>
      </c>
      <c r="AY35" s="177" t="str">
        <f>IF('Indicator Date hidden'!AY35="x","x",$AY$3-'Indicator Date hidden'!AY35)</f>
        <v>x</v>
      </c>
      <c r="AZ35" s="177">
        <f>IF('Indicator Date hidden'!AZ35="x","x",$AZ$3-'Indicator Date hidden'!AZ35)</f>
        <v>1</v>
      </c>
      <c r="BA35" s="177">
        <f>IF('Indicator Date hidden'!BA35="x","x",$BA$3-'Indicator Date hidden'!BA35)</f>
        <v>0</v>
      </c>
      <c r="BB35" s="177">
        <f>IF('Indicator Date hidden'!BB35="x","x",$BB$3-'Indicator Date hidden'!BB35)</f>
        <v>0</v>
      </c>
      <c r="BC35" s="177">
        <f>IF('Indicator Date hidden'!BC35="x","x",$BC$3-'Indicator Date hidden'!BC35)</f>
        <v>0</v>
      </c>
      <c r="BD35" s="177">
        <f>IF('Indicator Date hidden'!BD35="x","x",$BD$3-'Indicator Date hidden'!BD35)</f>
        <v>0</v>
      </c>
      <c r="BE35" s="177">
        <f>IF('Indicator Date hidden'!BE35="x","x",$BE$3-'Indicator Date hidden'!BE35)</f>
        <v>0</v>
      </c>
      <c r="BF35" s="177">
        <f>IF('Indicator Date hidden'!BF35="x","x",$BF$3-'Indicator Date hidden'!BF35)</f>
        <v>0</v>
      </c>
      <c r="BG35" s="177">
        <f>IF('Indicator Date hidden'!BG35="x","x",$BG$3-'Indicator Date hidden'!BG35)</f>
        <v>0</v>
      </c>
      <c r="BH35" s="177">
        <f>IF('Indicator Date hidden'!BH35="x","x",$BH$3-'Indicator Date hidden'!BH35)</f>
        <v>0</v>
      </c>
      <c r="BI35" s="177">
        <f>IF('Indicator Date hidden'!BI35="x","x",$BI$3-'Indicator Date hidden'!BI35)</f>
        <v>4</v>
      </c>
      <c r="BJ35" s="177">
        <f>IF('Indicator Date hidden'!BJ35="x","x",$BJ$3-'Indicator Date hidden'!BJ35)</f>
        <v>3</v>
      </c>
      <c r="BK35" s="177">
        <f>IF('Indicator Date hidden'!BK35="x","x",$BK$3-'Indicator Date hidden'!BK35)</f>
        <v>0</v>
      </c>
      <c r="BL35" s="177">
        <f>IF('Indicator Date hidden'!BL35="x","x",$BL$3-'Indicator Date hidden'!BL35)</f>
        <v>0</v>
      </c>
      <c r="BM35" s="177">
        <f>IF('Indicator Date hidden'!BM35="x","x",$BM$3-'Indicator Date hidden'!BM35)</f>
        <v>2</v>
      </c>
      <c r="BN35" s="177">
        <f>IF('Indicator Date hidden'!BN35="x","x",$BN$3-'Indicator Date hidden'!BN35)</f>
        <v>0</v>
      </c>
      <c r="BO35" s="177">
        <f>IF('Indicator Date hidden'!BO35="x","x",$BO$3-'Indicator Date hidden'!BO35)</f>
        <v>2</v>
      </c>
      <c r="BP35" s="177">
        <f>IF('Indicator Date hidden'!BP35="x","x",$BP$3-'Indicator Date hidden'!BP35)</f>
        <v>0</v>
      </c>
      <c r="BQ35" s="177">
        <f>IF('Indicator Date hidden'!BQ35="x","x",$BQ$3-'Indicator Date hidden'!BQ35)</f>
        <v>0</v>
      </c>
      <c r="BR35" s="177">
        <f>IF('Indicator Date hidden'!BR35="x","x",$BR$3-'Indicator Date hidden'!BR35)</f>
        <v>0</v>
      </c>
      <c r="BS35" s="177">
        <f>IF('Indicator Date hidden'!BS35="x","x",$BS$3-'Indicator Date hidden'!BS35)</f>
        <v>0</v>
      </c>
      <c r="BT35" s="177">
        <f>IF('Indicator Date hidden'!BT35="x","x",$BT$3-'Indicator Date hidden'!BT35)</f>
        <v>0</v>
      </c>
      <c r="BU35" s="177">
        <f>IF('Indicator Date hidden'!BU35="x","x",$BU$3-'Indicator Date hidden'!BU35)</f>
        <v>0</v>
      </c>
      <c r="BV35" s="177">
        <f>IF('Indicator Date hidden'!BV35="x","x",$BV$3-'Indicator Date hidden'!BV35)</f>
        <v>0</v>
      </c>
      <c r="BW35" s="177">
        <f>IF('Indicator Date hidden'!BW35="x","x",$BW$3-'Indicator Date hidden'!BW35)</f>
        <v>0</v>
      </c>
      <c r="BX35" s="177">
        <f>IF('Indicator Date hidden'!BX35="x","x",$BX$3-'Indicator Date hidden'!BX35)</f>
        <v>0</v>
      </c>
      <c r="BY35" s="177">
        <f>IF('Indicator Date hidden'!BY35="x","x",$BY$3-'Indicator Date hidden'!BY35)</f>
        <v>1</v>
      </c>
      <c r="BZ35" s="177" t="str">
        <f>IF('Indicator Date hidden'!BZ35="x","x",$BZ$3-'Indicator Date hidden'!BZ35)</f>
        <v>x</v>
      </c>
      <c r="CA35" s="177">
        <f>IF('Indicator Date hidden'!CA35="x","x",$CA$3-'Indicator Date hidden'!CA35)</f>
        <v>0</v>
      </c>
      <c r="CB35" s="177">
        <f>IF('Indicator Date hidden'!CB35="x","x",$CB$3-'Indicator Date hidden'!CB35)</f>
        <v>0</v>
      </c>
      <c r="CC35" s="177">
        <f>IF('Indicator Date hidden'!CC35="x","x",$CC$3-'Indicator Date hidden'!CC35)</f>
        <v>1</v>
      </c>
      <c r="CD35" s="177">
        <f>IF('Indicator Date hidden'!CD35="x","x",$CD$3-'Indicator Date hidden'!CD35)</f>
        <v>0</v>
      </c>
      <c r="CE35" s="177">
        <f>IF('Indicator Date hidden'!CE35="x","x",$CE$3-'Indicator Date hidden'!CE35)</f>
        <v>0</v>
      </c>
      <c r="CF35" s="177">
        <f>IF('Indicator Date hidden'!CF35="x","x",$CF$3-'Indicator Date hidden'!CF35)</f>
        <v>0</v>
      </c>
      <c r="CG35" s="177">
        <f>IF('Indicator Date hidden'!CG35="x","x",$CG$3-'Indicator Date hidden'!CG35)</f>
        <v>0</v>
      </c>
      <c r="CH35" s="178">
        <f t="shared" si="1"/>
        <v>26</v>
      </c>
      <c r="CI35" s="179">
        <f t="shared" si="2"/>
        <v>0.31707317073170732</v>
      </c>
      <c r="CJ35" s="178">
        <f t="shared" si="0"/>
        <v>10</v>
      </c>
      <c r="CK35" s="179">
        <f t="shared" si="4"/>
        <v>1.0827916111284728</v>
      </c>
      <c r="CL35" s="180">
        <f t="shared" si="3"/>
        <v>0</v>
      </c>
    </row>
    <row r="36" spans="1:90" x14ac:dyDescent="0.25">
      <c r="A36" s="3" t="str">
        <f>VLOOKUP(C36,Regions!B$3:H$35,7,FALSE)</f>
        <v>South America</v>
      </c>
      <c r="B36" s="116" t="s">
        <v>427</v>
      </c>
      <c r="C36" s="100" t="s">
        <v>63</v>
      </c>
      <c r="D36" s="177">
        <f>IF('Indicator Date hidden'!D36="x","x",$D$3-'Indicator Date hidden'!D36)</f>
        <v>0</v>
      </c>
      <c r="E36" s="177">
        <f>IF('Indicator Date hidden'!E36="x","x",$E$3-'Indicator Date hidden'!E36)</f>
        <v>0</v>
      </c>
      <c r="F36" s="177">
        <f>IF('Indicator Date hidden'!F36="x","x",$F$3-'Indicator Date hidden'!F36)</f>
        <v>0</v>
      </c>
      <c r="G36" s="177">
        <f>IF('Indicator Date hidden'!G36="x","x",$G$3-'Indicator Date hidden'!G36)</f>
        <v>0</v>
      </c>
      <c r="H36" s="177">
        <f>IF('Indicator Date hidden'!H36="x","x",$H$3-'Indicator Date hidden'!H36)</f>
        <v>0</v>
      </c>
      <c r="I36" s="177">
        <f>IF('Indicator Date hidden'!I36="x","x",$I$3-'Indicator Date hidden'!I36)</f>
        <v>0</v>
      </c>
      <c r="J36" s="177">
        <f>IF('Indicator Date hidden'!J36="x","x",$J$3-'Indicator Date hidden'!J36)</f>
        <v>0</v>
      </c>
      <c r="K36" s="177">
        <f>IF('Indicator Date hidden'!K36="x","x",$K$3-'Indicator Date hidden'!K36)</f>
        <v>0</v>
      </c>
      <c r="L36" s="177">
        <f>IF('Indicator Date hidden'!L36="x","x",$L$3-'Indicator Date hidden'!L36)</f>
        <v>0</v>
      </c>
      <c r="M36" s="177">
        <f>IF('Indicator Date hidden'!M36="x","x",$M$3-'Indicator Date hidden'!M36)</f>
        <v>0</v>
      </c>
      <c r="N36" s="177">
        <f>IF('Indicator Date hidden'!N36="x","x",$N$3-'Indicator Date hidden'!N36)</f>
        <v>0</v>
      </c>
      <c r="O36" s="177">
        <f>IF('Indicator Date hidden'!O36="x","x",$O$3-'Indicator Date hidden'!O36)</f>
        <v>0</v>
      </c>
      <c r="P36" s="177">
        <f>IF('Indicator Date hidden'!P36="x","x",$P$3-'Indicator Date hidden'!P36)</f>
        <v>7</v>
      </c>
      <c r="Q36" s="177">
        <f>IF('Indicator Date hidden'!Q36="x","x",$Q$3-'Indicator Date hidden'!Q36)</f>
        <v>0</v>
      </c>
      <c r="R36" s="177">
        <f>IF('Indicator Date hidden'!R36="x","x",$R$3-'Indicator Date hidden'!R36)</f>
        <v>0</v>
      </c>
      <c r="S36" s="177">
        <f>IF('Indicator Date hidden'!S36="x","x",$S$3-'Indicator Date hidden'!S36)</f>
        <v>0</v>
      </c>
      <c r="T36" s="177">
        <f>IF('Indicator Date hidden'!T36="x","x",$T$3-'Indicator Date hidden'!T36)</f>
        <v>0</v>
      </c>
      <c r="U36" s="177">
        <f>IF('Indicator Date hidden'!U36="x","x",$U$3-'Indicator Date hidden'!U36)</f>
        <v>0</v>
      </c>
      <c r="V36" s="177">
        <f>IF('Indicator Date hidden'!V36="x","x",$V$3-'Indicator Date hidden'!V36)</f>
        <v>0</v>
      </c>
      <c r="W36" s="177">
        <f>IF('Indicator Date hidden'!W36="x","x",$W$3-'Indicator Date hidden'!W36)</f>
        <v>0</v>
      </c>
      <c r="X36" s="177">
        <f>IF('Indicator Date hidden'!X36="x","x",$X$3-'Indicator Date hidden'!X36)</f>
        <v>0</v>
      </c>
      <c r="Y36" s="177" t="str">
        <f>IF('Indicator Date hidden'!Y36="x","x",$Y$3-'Indicator Date hidden'!Y36)</f>
        <v>x</v>
      </c>
      <c r="Z36" s="177" t="str">
        <f>IF('Indicator Date hidden'!Z36="x","x",$Z$3-'Indicator Date hidden'!Z36)</f>
        <v>x</v>
      </c>
      <c r="AA36" s="177">
        <f>IF('Indicator Date hidden'!AA36="x","x",$AA$3-'Indicator Date hidden'!AA36)</f>
        <v>2</v>
      </c>
      <c r="AB36" s="177">
        <f>IF('Indicator Date hidden'!AB36="x","x",$AB$3-'Indicator Date hidden'!AB36)</f>
        <v>0</v>
      </c>
      <c r="AC36" s="177">
        <f>IF('Indicator Date hidden'!AC36="x","x",$AC$3-'Indicator Date hidden'!AC36)</f>
        <v>3</v>
      </c>
      <c r="AD36" s="177">
        <f>IF('Indicator Date hidden'!AD36="x","x",$AD$3-'Indicator Date hidden'!AD36)</f>
        <v>0</v>
      </c>
      <c r="AE36" s="177">
        <f>IF('Indicator Date hidden'!AE36="x","x",$AE$3-'Indicator Date hidden'!AE36)</f>
        <v>1</v>
      </c>
      <c r="AF36" s="177">
        <f>IF('Indicator Date hidden'!AF36="x","x",$AF$3-'Indicator Date hidden'!AF36)</f>
        <v>7</v>
      </c>
      <c r="AG36" s="251">
        <f>IF('Indicator Date hidden'!AG36="x","x",$AG$3-'Indicator Date hidden'!AG36)</f>
        <v>0</v>
      </c>
      <c r="AH36" s="177">
        <f>IF('Indicator Date hidden'!AH36="x","x",$AH$3-'Indicator Date hidden'!AH36)</f>
        <v>1</v>
      </c>
      <c r="AI36" s="177" t="str">
        <f>IF('Indicator Date hidden'!AI36="x","x",$AI$3-'Indicator Date hidden'!AI36)</f>
        <v>x</v>
      </c>
      <c r="AJ36" s="177">
        <f>IF('Indicator Date hidden'!AJ36="x","x",$AJ$3-'Indicator Date hidden'!AJ36)</f>
        <v>0</v>
      </c>
      <c r="AK36" s="177">
        <f>IF('Indicator Date hidden'!AK36="x","x",$AK$3-'Indicator Date hidden'!AK36)</f>
        <v>0</v>
      </c>
      <c r="AL36" s="177">
        <f>IF('Indicator Date hidden'!AL36="x","x",$AL$3-'Indicator Date hidden'!AL36)</f>
        <v>0</v>
      </c>
      <c r="AM36" s="177">
        <f>IF('Indicator Date hidden'!AM36="x","x",$AM$3-'Indicator Date hidden'!AM36)</f>
        <v>0</v>
      </c>
      <c r="AN36" s="177">
        <f>IF('Indicator Date hidden'!AN36="x","x",$AN$3-'Indicator Date hidden'!AN36)</f>
        <v>0</v>
      </c>
      <c r="AO36" s="177">
        <f>IF('Indicator Date hidden'!AO36="x","x",$AO$3-'Indicator Date hidden'!AO36)</f>
        <v>0</v>
      </c>
      <c r="AP36" s="177">
        <f>IF('Indicator Date hidden'!AP36="x","x",$AP$3-'Indicator Date hidden'!AP36)</f>
        <v>0</v>
      </c>
      <c r="AQ36" s="177">
        <f>IF('Indicator Date hidden'!AQ36="x","x",$AQ$3-'Indicator Date hidden'!AQ36)</f>
        <v>0</v>
      </c>
      <c r="AR36" s="177">
        <f>IF('Indicator Date hidden'!AR36="x","x",$AR$3-'Indicator Date hidden'!AR36)</f>
        <v>0</v>
      </c>
      <c r="AS36" s="177">
        <f>IF('Indicator Date hidden'!AS36="x","x",$AS$3-'Indicator Date hidden'!AS36)</f>
        <v>0</v>
      </c>
      <c r="AT36" s="177">
        <f>IF('Indicator Date hidden'!AT36="x","x",$AT$3-'Indicator Date hidden'!AT36)</f>
        <v>10</v>
      </c>
      <c r="AU36" s="177">
        <f>IF('Indicator Date hidden'!AU36="x","x",$AU$3-'Indicator Date hidden'!AU36)</f>
        <v>0</v>
      </c>
      <c r="AV36" s="177">
        <f>IF('Indicator Date hidden'!AV36="x","x",$AV$3-'Indicator Date hidden'!AV36)</f>
        <v>0</v>
      </c>
      <c r="AW36" s="177">
        <f>IF('Indicator Date hidden'!AW36="x","x",$AW$3-'Indicator Date hidden'!AW36)</f>
        <v>0</v>
      </c>
      <c r="AX36" s="177">
        <f>IF('Indicator Date hidden'!AX36="x","x",$AX$3-'Indicator Date hidden'!AX36)</f>
        <v>0</v>
      </c>
      <c r="AY36" s="177" t="str">
        <f>IF('Indicator Date hidden'!AY36="x","x",$AY$3-'Indicator Date hidden'!AY36)</f>
        <v>x</v>
      </c>
      <c r="AZ36" s="177">
        <f>IF('Indicator Date hidden'!AZ36="x","x",$AZ$3-'Indicator Date hidden'!AZ36)</f>
        <v>1</v>
      </c>
      <c r="BA36" s="177">
        <f>IF('Indicator Date hidden'!BA36="x","x",$BA$3-'Indicator Date hidden'!BA36)</f>
        <v>0</v>
      </c>
      <c r="BB36" s="177">
        <f>IF('Indicator Date hidden'!BB36="x","x",$BB$3-'Indicator Date hidden'!BB36)</f>
        <v>0</v>
      </c>
      <c r="BC36" s="177">
        <f>IF('Indicator Date hidden'!BC36="x","x",$BC$3-'Indicator Date hidden'!BC36)</f>
        <v>0</v>
      </c>
      <c r="BD36" s="177">
        <f>IF('Indicator Date hidden'!BD36="x","x",$BD$3-'Indicator Date hidden'!BD36)</f>
        <v>0</v>
      </c>
      <c r="BE36" s="177">
        <f>IF('Indicator Date hidden'!BE36="x","x",$BE$3-'Indicator Date hidden'!BE36)</f>
        <v>0</v>
      </c>
      <c r="BF36" s="177">
        <f>IF('Indicator Date hidden'!BF36="x","x",$BF$3-'Indicator Date hidden'!BF36)</f>
        <v>0</v>
      </c>
      <c r="BG36" s="177">
        <f>IF('Indicator Date hidden'!BG36="x","x",$BG$3-'Indicator Date hidden'!BG36)</f>
        <v>0</v>
      </c>
      <c r="BH36" s="177">
        <f>IF('Indicator Date hidden'!BH36="x","x",$BH$3-'Indicator Date hidden'!BH36)</f>
        <v>0</v>
      </c>
      <c r="BI36" s="177">
        <f>IF('Indicator Date hidden'!BI36="x","x",$BI$3-'Indicator Date hidden'!BI36)</f>
        <v>0</v>
      </c>
      <c r="BJ36" s="177">
        <f>IF('Indicator Date hidden'!BJ36="x","x",$BJ$3-'Indicator Date hidden'!BJ36)</f>
        <v>0</v>
      </c>
      <c r="BK36" s="177">
        <f>IF('Indicator Date hidden'!BK36="x","x",$BK$3-'Indicator Date hidden'!BK36)</f>
        <v>0</v>
      </c>
      <c r="BL36" s="177">
        <f>IF('Indicator Date hidden'!BL36="x","x",$BL$3-'Indicator Date hidden'!BL36)</f>
        <v>0</v>
      </c>
      <c r="BM36" s="177" t="str">
        <f>IF('Indicator Date hidden'!BM36="x","x",$BM$3-'Indicator Date hidden'!BM36)</f>
        <v>x</v>
      </c>
      <c r="BN36" s="177">
        <f>IF('Indicator Date hidden'!BN36="x","x",$BN$3-'Indicator Date hidden'!BN36)</f>
        <v>0</v>
      </c>
      <c r="BO36" s="177">
        <f>IF('Indicator Date hidden'!BO36="x","x",$BO$3-'Indicator Date hidden'!BO36)</f>
        <v>2</v>
      </c>
      <c r="BP36" s="177">
        <f>IF('Indicator Date hidden'!BP36="x","x",$BP$3-'Indicator Date hidden'!BP36)</f>
        <v>0</v>
      </c>
      <c r="BQ36" s="177">
        <f>IF('Indicator Date hidden'!BQ36="x","x",$BQ$3-'Indicator Date hidden'!BQ36)</f>
        <v>0</v>
      </c>
      <c r="BR36" s="177">
        <f>IF('Indicator Date hidden'!BR36="x","x",$BR$3-'Indicator Date hidden'!BR36)</f>
        <v>0</v>
      </c>
      <c r="BS36" s="177">
        <f>IF('Indicator Date hidden'!BS36="x","x",$BS$3-'Indicator Date hidden'!BS36)</f>
        <v>0</v>
      </c>
      <c r="BT36" s="177">
        <f>IF('Indicator Date hidden'!BT36="x","x",$BT$3-'Indicator Date hidden'!BT36)</f>
        <v>0</v>
      </c>
      <c r="BU36" s="177">
        <f>IF('Indicator Date hidden'!BU36="x","x",$BU$3-'Indicator Date hidden'!BU36)</f>
        <v>0</v>
      </c>
      <c r="BV36" s="177">
        <f>IF('Indicator Date hidden'!BV36="x","x",$BV$3-'Indicator Date hidden'!BV36)</f>
        <v>0</v>
      </c>
      <c r="BW36" s="177">
        <f>IF('Indicator Date hidden'!BW36="x","x",$BW$3-'Indicator Date hidden'!BW36)</f>
        <v>0</v>
      </c>
      <c r="BX36" s="177">
        <f>IF('Indicator Date hidden'!BX36="x","x",$BX$3-'Indicator Date hidden'!BX36)</f>
        <v>0</v>
      </c>
      <c r="BY36" s="177">
        <f>IF('Indicator Date hidden'!BY36="x","x",$BY$3-'Indicator Date hidden'!BY36)</f>
        <v>0</v>
      </c>
      <c r="BZ36" s="177">
        <f>IF('Indicator Date hidden'!BZ36="x","x",$BZ$3-'Indicator Date hidden'!BZ36)</f>
        <v>0</v>
      </c>
      <c r="CA36" s="177">
        <f>IF('Indicator Date hidden'!CA36="x","x",$CA$3-'Indicator Date hidden'!CA36)</f>
        <v>0</v>
      </c>
      <c r="CB36" s="177">
        <f>IF('Indicator Date hidden'!CB36="x","x",$CB$3-'Indicator Date hidden'!CB36)</f>
        <v>0</v>
      </c>
      <c r="CC36" s="177" t="str">
        <f>IF('Indicator Date hidden'!CC36="x","x",$CC$3-'Indicator Date hidden'!CC36)</f>
        <v>x</v>
      </c>
      <c r="CD36" s="177">
        <f>IF('Indicator Date hidden'!CD36="x","x",$CD$3-'Indicator Date hidden'!CD36)</f>
        <v>4</v>
      </c>
      <c r="CE36" s="177">
        <f>IF('Indicator Date hidden'!CE36="x","x",$CE$3-'Indicator Date hidden'!CE36)</f>
        <v>0</v>
      </c>
      <c r="CF36" s="177">
        <f>IF('Indicator Date hidden'!CF36="x","x",$CF$3-'Indicator Date hidden'!CF36)</f>
        <v>0</v>
      </c>
      <c r="CG36" s="177">
        <f>IF('Indicator Date hidden'!CG36="x","x",$CG$3-'Indicator Date hidden'!CG36)</f>
        <v>0</v>
      </c>
      <c r="CH36" s="178">
        <f t="shared" si="1"/>
        <v>38</v>
      </c>
      <c r="CI36" s="179">
        <f t="shared" si="2"/>
        <v>0.46341463414634149</v>
      </c>
      <c r="CJ36" s="178">
        <f t="shared" si="0"/>
        <v>10</v>
      </c>
      <c r="CK36" s="179">
        <f t="shared" si="4"/>
        <v>1.6819474927657678</v>
      </c>
      <c r="CL36" s="180">
        <f t="shared" si="3"/>
        <v>0</v>
      </c>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40"/>
  <sheetViews>
    <sheetView showGridLines="0" zoomScaleNormal="100" workbookViewId="0">
      <pane xSplit="3" ySplit="4" topLeftCell="D5" activePane="bottomRight" state="frozen"/>
      <selection activeCell="AI7" sqref="AI7"/>
      <selection pane="topRight" activeCell="AI7" sqref="AI7"/>
      <selection pane="bottomLeft" activeCell="AI7" sqref="AI7"/>
      <selection pane="bottomRight"/>
    </sheetView>
  </sheetViews>
  <sheetFormatPr defaultColWidth="9.140625" defaultRowHeight="15" x14ac:dyDescent="0.25"/>
  <cols>
    <col min="1" max="1" width="15.140625" style="3" customWidth="1"/>
    <col min="2" max="2" width="49.42578125" style="3" bestFit="1" customWidth="1"/>
    <col min="3" max="3" width="5.5703125" style="3" bestFit="1" customWidth="1"/>
    <col min="4" max="84" width="11.42578125" style="3" customWidth="1"/>
    <col min="85" max="16384" width="9.140625" style="3"/>
  </cols>
  <sheetData>
    <row r="1" spans="1:86" x14ac:dyDescent="0.25">
      <c r="A1" s="154"/>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row>
    <row r="2" spans="1:86" s="15" customFormat="1" ht="127.5" customHeight="1" x14ac:dyDescent="0.2">
      <c r="A2" s="15" t="s">
        <v>553</v>
      </c>
      <c r="B2" s="128" t="s">
        <v>75</v>
      </c>
      <c r="C2" s="129" t="s">
        <v>64</v>
      </c>
      <c r="D2" s="234" t="s">
        <v>115</v>
      </c>
      <c r="E2" s="234" t="s">
        <v>116</v>
      </c>
      <c r="F2" s="234" t="s">
        <v>438</v>
      </c>
      <c r="G2" s="234" t="s">
        <v>439</v>
      </c>
      <c r="H2" s="234" t="s">
        <v>440</v>
      </c>
      <c r="I2" s="234" t="s">
        <v>441</v>
      </c>
      <c r="J2" s="234" t="s">
        <v>446</v>
      </c>
      <c r="K2" s="234" t="s">
        <v>406</v>
      </c>
      <c r="L2" s="234" t="s">
        <v>407</v>
      </c>
      <c r="M2" s="234" t="s">
        <v>554</v>
      </c>
      <c r="N2" s="234" t="s">
        <v>562</v>
      </c>
      <c r="O2" s="234" t="s">
        <v>563</v>
      </c>
      <c r="P2" s="234" t="s">
        <v>564</v>
      </c>
      <c r="Q2" s="234" t="s">
        <v>387</v>
      </c>
      <c r="R2" s="234" t="s">
        <v>424</v>
      </c>
      <c r="S2" s="234" t="s">
        <v>513</v>
      </c>
      <c r="T2" s="234" t="s">
        <v>514</v>
      </c>
      <c r="U2" s="234" t="s">
        <v>565</v>
      </c>
      <c r="V2" s="234" t="s">
        <v>566</v>
      </c>
      <c r="W2" s="234" t="s">
        <v>840</v>
      </c>
      <c r="X2" s="234" t="s">
        <v>81</v>
      </c>
      <c r="Y2" s="234" t="s">
        <v>882</v>
      </c>
      <c r="Z2" s="234" t="s">
        <v>883</v>
      </c>
      <c r="AA2" s="234" t="s">
        <v>567</v>
      </c>
      <c r="AB2" s="234" t="s">
        <v>570</v>
      </c>
      <c r="AC2" s="234" t="s">
        <v>572</v>
      </c>
      <c r="AD2" s="234" t="s">
        <v>574</v>
      </c>
      <c r="AE2" s="234" t="s">
        <v>154</v>
      </c>
      <c r="AF2" s="234" t="s">
        <v>579</v>
      </c>
      <c r="AG2" s="234" t="s">
        <v>960</v>
      </c>
      <c r="AH2" s="234" t="s">
        <v>580</v>
      </c>
      <c r="AI2" s="234" t="s">
        <v>472</v>
      </c>
      <c r="AJ2" s="234" t="s">
        <v>153</v>
      </c>
      <c r="AK2" s="234" t="s">
        <v>608</v>
      </c>
      <c r="AL2" s="234" t="s">
        <v>577</v>
      </c>
      <c r="AM2" s="234" t="s">
        <v>957</v>
      </c>
      <c r="AN2" s="234" t="s">
        <v>578</v>
      </c>
      <c r="AO2" s="234" t="s">
        <v>984</v>
      </c>
      <c r="AP2" s="234" t="s">
        <v>609</v>
      </c>
      <c r="AQ2" s="234" t="s">
        <v>610</v>
      </c>
      <c r="AR2" s="234" t="s">
        <v>524</v>
      </c>
      <c r="AS2" s="234" t="s">
        <v>80</v>
      </c>
      <c r="AT2" s="234" t="s">
        <v>155</v>
      </c>
      <c r="AU2" s="234" t="s">
        <v>569</v>
      </c>
      <c r="AV2" s="234" t="s">
        <v>156</v>
      </c>
      <c r="AW2" s="234" t="s">
        <v>156</v>
      </c>
      <c r="AX2" s="234" t="s">
        <v>156</v>
      </c>
      <c r="AY2" s="234" t="s">
        <v>157</v>
      </c>
      <c r="AZ2" s="234" t="s">
        <v>158</v>
      </c>
      <c r="BA2" s="234" t="s">
        <v>87</v>
      </c>
      <c r="BB2" s="234" t="s">
        <v>581</v>
      </c>
      <c r="BC2" s="234" t="s">
        <v>583</v>
      </c>
      <c r="BD2" s="234" t="s">
        <v>99</v>
      </c>
      <c r="BE2" s="234" t="s">
        <v>100</v>
      </c>
      <c r="BF2" s="234" t="s">
        <v>950</v>
      </c>
      <c r="BG2" s="234" t="s">
        <v>101</v>
      </c>
      <c r="BH2" s="234" t="s">
        <v>102</v>
      </c>
      <c r="BI2" s="234" t="s">
        <v>119</v>
      </c>
      <c r="BJ2" s="234" t="s">
        <v>587</v>
      </c>
      <c r="BK2" s="234" t="s">
        <v>66</v>
      </c>
      <c r="BL2" s="234" t="s">
        <v>92</v>
      </c>
      <c r="BM2" s="234" t="s">
        <v>592</v>
      </c>
      <c r="BN2" s="234" t="s">
        <v>595</v>
      </c>
      <c r="BO2" s="234" t="s">
        <v>596</v>
      </c>
      <c r="BP2" s="234" t="s">
        <v>598</v>
      </c>
      <c r="BQ2" s="234" t="s">
        <v>67</v>
      </c>
      <c r="BR2" s="234" t="s">
        <v>68</v>
      </c>
      <c r="BS2" s="234" t="s">
        <v>69</v>
      </c>
      <c r="BT2" s="234" t="s">
        <v>932</v>
      </c>
      <c r="BU2" s="234" t="s">
        <v>83</v>
      </c>
      <c r="BV2" s="234" t="s">
        <v>82</v>
      </c>
      <c r="BW2" s="234" t="s">
        <v>601</v>
      </c>
      <c r="BX2" s="234" t="s">
        <v>602</v>
      </c>
      <c r="BY2" s="234" t="s">
        <v>619</v>
      </c>
      <c r="BZ2" s="234" t="s">
        <v>618</v>
      </c>
      <c r="CA2" s="234" t="s">
        <v>623</v>
      </c>
      <c r="CB2" s="234" t="s">
        <v>621</v>
      </c>
      <c r="CC2" s="234" t="s">
        <v>1014</v>
      </c>
      <c r="CD2" s="234" t="s">
        <v>474</v>
      </c>
      <c r="CE2" s="234" t="s">
        <v>495</v>
      </c>
      <c r="CF2" s="234" t="s">
        <v>515</v>
      </c>
      <c r="CG2" s="234" t="s">
        <v>384</v>
      </c>
    </row>
    <row r="3" spans="1:86" x14ac:dyDescent="0.25">
      <c r="B3" s="117" t="s">
        <v>1043</v>
      </c>
      <c r="C3" s="100"/>
      <c r="D3" s="101">
        <f>'Indicator Date'!D3</f>
        <v>2015</v>
      </c>
      <c r="E3" s="101">
        <f>'Indicator Date'!E3</f>
        <v>2015</v>
      </c>
      <c r="F3" s="101">
        <f>'Indicator Date'!F3</f>
        <v>2015</v>
      </c>
      <c r="G3" s="101">
        <f>'Indicator Date'!G3</f>
        <v>2015</v>
      </c>
      <c r="H3" s="101">
        <f>'Indicator Date'!H3</f>
        <v>2015</v>
      </c>
      <c r="I3" s="101">
        <f>'Indicator Date'!I3</f>
        <v>2015</v>
      </c>
      <c r="J3" s="101">
        <f>'Indicator Date'!J3</f>
        <v>2015</v>
      </c>
      <c r="K3" s="101">
        <f>'Indicator Date'!K3</f>
        <v>2016</v>
      </c>
      <c r="L3" s="101">
        <f>'Indicator Date'!L3</f>
        <v>2016</v>
      </c>
      <c r="M3" s="101">
        <f>'Indicator Date'!M3</f>
        <v>2015</v>
      </c>
      <c r="N3" s="101">
        <f>'Indicator Date'!N3</f>
        <v>2011</v>
      </c>
      <c r="O3" s="101">
        <f>'Indicator Date'!O3</f>
        <v>2011</v>
      </c>
      <c r="P3" s="101">
        <f>'Indicator Date'!P3</f>
        <v>2015</v>
      </c>
      <c r="Q3" s="101">
        <f>'Indicator Date'!Q3</f>
        <v>2018</v>
      </c>
      <c r="R3" s="101">
        <f>'Indicator Date'!R3</f>
        <v>2018</v>
      </c>
      <c r="S3" s="101">
        <f>'Indicator Date'!S3</f>
        <v>2017</v>
      </c>
      <c r="T3" s="101">
        <f>'Indicator Date'!T3</f>
        <v>2017</v>
      </c>
      <c r="U3" s="101">
        <f>'Indicator Date'!U3</f>
        <v>2015</v>
      </c>
      <c r="V3" s="101">
        <f>'Indicator Date'!V3</f>
        <v>2015</v>
      </c>
      <c r="W3" s="101">
        <f>'Indicator Date'!W3</f>
        <v>2017</v>
      </c>
      <c r="X3" s="101">
        <f>'Indicator Date'!X3</f>
        <v>2017</v>
      </c>
      <c r="Y3" s="101">
        <f>'Indicator Date'!Y3</f>
        <v>2016</v>
      </c>
      <c r="Z3" s="101">
        <f>'Indicator Date'!Z3</f>
        <v>2016</v>
      </c>
      <c r="AA3" s="101">
        <f>'Indicator Date'!AA3</f>
        <v>2017</v>
      </c>
      <c r="AB3" s="101">
        <f>'Indicator Date'!AB3</f>
        <v>2017</v>
      </c>
      <c r="AC3" s="101">
        <f>'Indicator Date'!AC3</f>
        <v>2017</v>
      </c>
      <c r="AD3" s="101">
        <f>'Indicator Date'!AD3</f>
        <v>2017</v>
      </c>
      <c r="AE3" s="101">
        <f>'Indicator Date'!AE3</f>
        <v>2016</v>
      </c>
      <c r="AF3" s="101">
        <f>'Indicator Date'!AF3</f>
        <v>2016</v>
      </c>
      <c r="AG3" s="101">
        <f>'Indicator Date'!AG3</f>
        <v>2016</v>
      </c>
      <c r="AH3" s="101">
        <f>'Indicator Date'!AH3</f>
        <v>2012</v>
      </c>
      <c r="AI3" s="101">
        <f>'Indicator Date'!AI3</f>
        <v>2016</v>
      </c>
      <c r="AJ3" s="101">
        <f>'Indicator Date'!AJ3</f>
        <v>2016</v>
      </c>
      <c r="AK3" s="101">
        <f>'Indicator Date'!AK3</f>
        <v>2017</v>
      </c>
      <c r="AL3" s="101">
        <f>'Indicator Date'!AL3</f>
        <v>2016</v>
      </c>
      <c r="AM3" s="101">
        <f>'Indicator Date'!AM3</f>
        <v>2016</v>
      </c>
      <c r="AN3" s="101">
        <f>'Indicator Date'!AN3</f>
        <v>2017</v>
      </c>
      <c r="AO3" s="101">
        <f>'Indicator Date'!AO3</f>
        <v>2015</v>
      </c>
      <c r="AP3" s="101">
        <f>'Indicator Date'!AP3</f>
        <v>2015</v>
      </c>
      <c r="AQ3" s="101">
        <f>'Indicator Date'!AQ3</f>
        <v>2015</v>
      </c>
      <c r="AR3" s="101">
        <f>'Indicator Date'!AR3</f>
        <v>2015</v>
      </c>
      <c r="AS3" s="101">
        <f>'Indicator Date'!AS3</f>
        <v>2015</v>
      </c>
      <c r="AT3" s="101">
        <f>'Indicator Date'!AT3</f>
        <v>2016</v>
      </c>
      <c r="AU3" s="101">
        <f>'Indicator Date'!AU3</f>
        <v>2014</v>
      </c>
      <c r="AV3" s="101">
        <f>'Indicator Date'!AV3</f>
        <v>2016</v>
      </c>
      <c r="AW3" s="101">
        <f>'Indicator Date'!AW3</f>
        <v>2017</v>
      </c>
      <c r="AX3" s="101">
        <f>'Indicator Date'!AX3</f>
        <v>2018</v>
      </c>
      <c r="AY3" s="101">
        <f>'Indicator Date'!AY3</f>
        <v>2018</v>
      </c>
      <c r="AZ3" s="101">
        <f>'Indicator Date'!AZ3</f>
        <v>2018</v>
      </c>
      <c r="BA3" s="101">
        <f>'Indicator Date'!BA3</f>
        <v>2017</v>
      </c>
      <c r="BB3" s="101">
        <f>'Indicator Date'!BB3</f>
        <v>2016</v>
      </c>
      <c r="BC3" s="101">
        <f>'Indicator Date'!BC3</f>
        <v>2017</v>
      </c>
      <c r="BD3" s="101">
        <f>'Indicator Date'!BD3</f>
        <v>2014</v>
      </c>
      <c r="BE3" s="101">
        <f>'Indicator Date'!BE3</f>
        <v>2014</v>
      </c>
      <c r="BF3" s="101">
        <f>'Indicator Date'!BF3</f>
        <v>2016</v>
      </c>
      <c r="BG3" s="101">
        <f>'Indicator Date'!BG3</f>
        <v>2014</v>
      </c>
      <c r="BH3" s="101">
        <f>'Indicator Date'!BH3</f>
        <v>2014</v>
      </c>
      <c r="BI3" s="101">
        <f>'Indicator Date'!BI3</f>
        <v>2015</v>
      </c>
      <c r="BJ3" s="101">
        <f>'Indicator Date'!BJ3</f>
        <v>2013</v>
      </c>
      <c r="BK3" s="101">
        <f>'Indicator Date'!BK3</f>
        <v>2016</v>
      </c>
      <c r="BL3" s="101">
        <f>'Indicator Date'!BL3</f>
        <v>2017</v>
      </c>
      <c r="BM3" s="101">
        <f>'Indicator Date'!BM3</f>
        <v>2014</v>
      </c>
      <c r="BN3" s="101">
        <f>'Indicator Date'!BN3</f>
        <v>2015</v>
      </c>
      <c r="BO3" s="101">
        <f>'Indicator Date'!BO3</f>
        <v>2016</v>
      </c>
      <c r="BP3" s="101">
        <f>'Indicator Date'!BP3</f>
        <v>2018</v>
      </c>
      <c r="BQ3" s="101">
        <f>'Indicator Date'!BQ3</f>
        <v>2016</v>
      </c>
      <c r="BR3" s="101">
        <f>'Indicator Date'!BR3</f>
        <v>2015</v>
      </c>
      <c r="BS3" s="101">
        <f>'Indicator Date'!BS3</f>
        <v>2016</v>
      </c>
      <c r="BT3" s="101">
        <f>'Indicator Date'!BT3</f>
        <v>2014</v>
      </c>
      <c r="BU3" s="101">
        <f>'Indicator Date'!BU3</f>
        <v>2015</v>
      </c>
      <c r="BV3" s="101">
        <f>'Indicator Date'!BV3</f>
        <v>2015</v>
      </c>
      <c r="BW3" s="101">
        <f>'Indicator Date'!BW3</f>
        <v>2016</v>
      </c>
      <c r="BX3" s="101">
        <f>'Indicator Date'!BX3</f>
        <v>2016</v>
      </c>
      <c r="BY3" s="101">
        <f>'Indicator Date'!BY3</f>
        <v>2016</v>
      </c>
      <c r="BZ3" s="101">
        <f>'Indicator Date'!BZ3</f>
        <v>2016</v>
      </c>
      <c r="CA3" s="101">
        <f>'Indicator Date'!CA3</f>
        <v>2016</v>
      </c>
      <c r="CB3" s="101">
        <f>'Indicator Date'!CB3</f>
        <v>2016</v>
      </c>
      <c r="CC3" s="101">
        <f>'Indicator Date'!CC3</f>
        <v>2017</v>
      </c>
      <c r="CD3" s="101">
        <f>'Indicator Date'!CD3</f>
        <v>2017</v>
      </c>
      <c r="CE3" s="101">
        <f>'Indicator Date'!CE3</f>
        <v>2017</v>
      </c>
      <c r="CF3" s="101">
        <f>'Indicator Date'!CF3</f>
        <v>2015</v>
      </c>
      <c r="CG3" s="101">
        <f>'Indicator Date'!CG3</f>
        <v>2014</v>
      </c>
    </row>
    <row r="4" spans="1:86" x14ac:dyDescent="0.25">
      <c r="B4" s="118" t="s">
        <v>1044</v>
      </c>
      <c r="C4" s="100"/>
      <c r="D4" s="101" t="s">
        <v>516</v>
      </c>
      <c r="E4" s="101" t="s">
        <v>516</v>
      </c>
      <c r="F4" s="101" t="s">
        <v>516</v>
      </c>
      <c r="G4" s="101" t="s">
        <v>516</v>
      </c>
      <c r="H4" s="101" t="s">
        <v>516</v>
      </c>
      <c r="I4" s="101" t="s">
        <v>516</v>
      </c>
      <c r="J4" s="101" t="s">
        <v>516</v>
      </c>
      <c r="K4" s="101" t="s">
        <v>516</v>
      </c>
      <c r="L4" s="101" t="s">
        <v>516</v>
      </c>
      <c r="M4" s="101" t="s">
        <v>516</v>
      </c>
      <c r="N4" s="101" t="s">
        <v>516</v>
      </c>
      <c r="O4" s="101" t="s">
        <v>516</v>
      </c>
      <c r="P4" s="101" t="s">
        <v>516</v>
      </c>
      <c r="Q4" s="101" t="s">
        <v>516</v>
      </c>
      <c r="R4" s="101" t="s">
        <v>516</v>
      </c>
      <c r="S4" s="101" t="s">
        <v>516</v>
      </c>
      <c r="T4" s="101" t="s">
        <v>516</v>
      </c>
      <c r="U4" s="101" t="s">
        <v>516</v>
      </c>
      <c r="V4" s="101" t="s">
        <v>516</v>
      </c>
      <c r="W4" s="101" t="s">
        <v>516</v>
      </c>
      <c r="X4" s="101" t="s">
        <v>516</v>
      </c>
      <c r="Y4" s="101" t="s">
        <v>516</v>
      </c>
      <c r="Z4" s="101" t="s">
        <v>516</v>
      </c>
      <c r="AA4" s="101" t="s">
        <v>516</v>
      </c>
      <c r="AB4" s="101" t="s">
        <v>516</v>
      </c>
      <c r="AC4" s="101" t="s">
        <v>516</v>
      </c>
      <c r="AD4" s="101" t="s">
        <v>516</v>
      </c>
      <c r="AE4" s="101" t="s">
        <v>516</v>
      </c>
      <c r="AF4" s="101" t="s">
        <v>516</v>
      </c>
      <c r="AG4" s="101" t="s">
        <v>516</v>
      </c>
      <c r="AH4" s="101" t="s">
        <v>516</v>
      </c>
      <c r="AI4" s="101" t="s">
        <v>516</v>
      </c>
      <c r="AJ4" s="101" t="s">
        <v>516</v>
      </c>
      <c r="AK4" s="101" t="s">
        <v>516</v>
      </c>
      <c r="AL4" s="101" t="s">
        <v>516</v>
      </c>
      <c r="AM4" s="101" t="s">
        <v>516</v>
      </c>
      <c r="AN4" s="101" t="s">
        <v>516</v>
      </c>
      <c r="AO4" s="101" t="s">
        <v>516</v>
      </c>
      <c r="AP4" s="101" t="s">
        <v>516</v>
      </c>
      <c r="AQ4" s="101" t="s">
        <v>516</v>
      </c>
      <c r="AR4" s="101" t="s">
        <v>516</v>
      </c>
      <c r="AS4" s="101" t="s">
        <v>516</v>
      </c>
      <c r="AT4" s="101" t="s">
        <v>516</v>
      </c>
      <c r="AU4" s="101" t="s">
        <v>516</v>
      </c>
      <c r="AV4" s="101" t="s">
        <v>516</v>
      </c>
      <c r="AW4" s="101" t="s">
        <v>516</v>
      </c>
      <c r="AX4" s="101" t="s">
        <v>516</v>
      </c>
      <c r="AY4" s="101" t="s">
        <v>516</v>
      </c>
      <c r="AZ4" s="101" t="s">
        <v>516</v>
      </c>
      <c r="BA4" s="101" t="s">
        <v>516</v>
      </c>
      <c r="BB4" s="101" t="s">
        <v>516</v>
      </c>
      <c r="BC4" s="101" t="s">
        <v>516</v>
      </c>
      <c r="BD4" s="101" t="s">
        <v>516</v>
      </c>
      <c r="BE4" s="101" t="s">
        <v>516</v>
      </c>
      <c r="BF4" s="101" t="s">
        <v>516</v>
      </c>
      <c r="BG4" s="101" t="s">
        <v>516</v>
      </c>
      <c r="BH4" s="101" t="s">
        <v>516</v>
      </c>
      <c r="BI4" s="101" t="s">
        <v>516</v>
      </c>
      <c r="BJ4" s="101" t="s">
        <v>516</v>
      </c>
      <c r="BK4" s="101" t="s">
        <v>516</v>
      </c>
      <c r="BL4" s="101" t="s">
        <v>516</v>
      </c>
      <c r="BM4" s="101" t="s">
        <v>516</v>
      </c>
      <c r="BN4" s="101" t="s">
        <v>516</v>
      </c>
      <c r="BO4" s="101" t="s">
        <v>516</v>
      </c>
      <c r="BP4" s="101" t="s">
        <v>516</v>
      </c>
      <c r="BQ4" s="101" t="s">
        <v>516</v>
      </c>
      <c r="BR4" s="101" t="s">
        <v>516</v>
      </c>
      <c r="BS4" s="101" t="s">
        <v>516</v>
      </c>
      <c r="BT4" s="101" t="s">
        <v>516</v>
      </c>
      <c r="BU4" s="101" t="s">
        <v>516</v>
      </c>
      <c r="BV4" s="101" t="s">
        <v>516</v>
      </c>
      <c r="BW4" s="101" t="s">
        <v>516</v>
      </c>
      <c r="BX4" s="101" t="s">
        <v>516</v>
      </c>
      <c r="BY4" s="101" t="s">
        <v>516</v>
      </c>
      <c r="BZ4" s="101" t="s">
        <v>516</v>
      </c>
      <c r="CA4" s="101" t="s">
        <v>516</v>
      </c>
      <c r="CB4" s="101" t="s">
        <v>516</v>
      </c>
      <c r="CC4" s="101" t="s">
        <v>516</v>
      </c>
      <c r="CD4" s="101" t="s">
        <v>516</v>
      </c>
      <c r="CE4" s="101" t="s">
        <v>516</v>
      </c>
      <c r="CF4" s="101" t="s">
        <v>516</v>
      </c>
      <c r="CG4" s="101" t="s">
        <v>516</v>
      </c>
    </row>
    <row r="5" spans="1:86" x14ac:dyDescent="0.25">
      <c r="A5" s="3" t="str">
        <f>VLOOKUP(C5,Regions!B$3:H$35,7,FALSE)</f>
        <v>Caribbean</v>
      </c>
      <c r="B5" s="116" t="s">
        <v>1</v>
      </c>
      <c r="C5" s="100" t="s">
        <v>0</v>
      </c>
      <c r="D5" s="145"/>
      <c r="E5" s="145"/>
      <c r="F5" s="145"/>
      <c r="G5" s="145"/>
      <c r="H5" s="145"/>
      <c r="I5" s="145"/>
      <c r="J5" s="145"/>
      <c r="K5" s="145"/>
      <c r="L5" s="145"/>
      <c r="M5" s="145"/>
      <c r="N5" s="145"/>
      <c r="O5" s="145"/>
      <c r="P5" s="145"/>
      <c r="Q5" s="145"/>
      <c r="R5" s="145"/>
      <c r="S5" s="145"/>
      <c r="T5" s="145"/>
      <c r="U5" s="145"/>
      <c r="V5" s="145"/>
      <c r="W5" s="145"/>
      <c r="X5" s="146" t="str">
        <f>IF(ISNUMBER('Indicator Data'!X5),"","Imputed using GDP p.c.")</f>
        <v/>
      </c>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262"/>
      <c r="BE5" s="262"/>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97"/>
    </row>
    <row r="6" spans="1:86" x14ac:dyDescent="0.25">
      <c r="A6" s="3" t="str">
        <f>VLOOKUP(C6,Regions!B$3:H$35,7,FALSE)</f>
        <v>Caribbean</v>
      </c>
      <c r="B6" s="116" t="s">
        <v>5</v>
      </c>
      <c r="C6" s="100" t="s">
        <v>4</v>
      </c>
      <c r="D6" s="145"/>
      <c r="E6" s="145"/>
      <c r="F6" s="145"/>
      <c r="G6" s="145"/>
      <c r="H6" s="145"/>
      <c r="I6" s="145"/>
      <c r="J6" s="145"/>
      <c r="K6" s="145"/>
      <c r="L6" s="145"/>
      <c r="M6" s="145"/>
      <c r="N6" s="145"/>
      <c r="O6" s="145"/>
      <c r="P6" s="145"/>
      <c r="Q6" s="145"/>
      <c r="R6" s="145"/>
      <c r="S6" s="145"/>
      <c r="T6" s="145"/>
      <c r="U6" s="145"/>
      <c r="V6" s="145"/>
      <c r="W6" s="145"/>
      <c r="X6" s="146" t="str">
        <f>IF(ISNUMBER('Indicator Data'!X6),"","Imputed using GDP p.c.")</f>
        <v/>
      </c>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c r="BD6" s="262"/>
      <c r="BE6" s="262"/>
      <c r="BF6" s="145"/>
      <c r="BG6" s="145"/>
      <c r="BH6" s="145"/>
      <c r="BI6" s="145"/>
      <c r="BJ6" s="145"/>
      <c r="BK6" s="145"/>
      <c r="BL6" s="145"/>
      <c r="BM6" s="145"/>
      <c r="BN6" s="145"/>
      <c r="BO6" s="145"/>
      <c r="BP6" s="145"/>
      <c r="BQ6" s="145"/>
      <c r="BR6" s="145"/>
      <c r="BS6" s="145"/>
      <c r="BT6" s="145"/>
      <c r="BU6" s="145"/>
      <c r="BV6" s="145"/>
      <c r="BW6" s="145"/>
      <c r="BX6" s="145"/>
      <c r="BY6" s="145"/>
      <c r="BZ6" s="145"/>
      <c r="CA6" s="145"/>
      <c r="CB6" s="145"/>
      <c r="CC6" s="145"/>
      <c r="CD6" s="145"/>
      <c r="CE6" s="145"/>
      <c r="CF6" s="145"/>
      <c r="CG6" s="145"/>
      <c r="CH6" s="97"/>
    </row>
    <row r="7" spans="1:86" x14ac:dyDescent="0.25">
      <c r="A7" s="3" t="str">
        <f>VLOOKUP(C7,Regions!B$3:H$35,7,FALSE)</f>
        <v>Caribbean</v>
      </c>
      <c r="B7" s="116" t="s">
        <v>7</v>
      </c>
      <c r="C7" s="100" t="s">
        <v>6</v>
      </c>
      <c r="D7" s="145"/>
      <c r="E7" s="145"/>
      <c r="F7" s="145"/>
      <c r="G7" s="145"/>
      <c r="H7" s="145"/>
      <c r="I7" s="145"/>
      <c r="J7" s="145"/>
      <c r="K7" s="145"/>
      <c r="L7" s="145"/>
      <c r="M7" s="145"/>
      <c r="N7" s="145"/>
      <c r="O7" s="145"/>
      <c r="P7" s="145"/>
      <c r="Q7" s="145"/>
      <c r="R7" s="145"/>
      <c r="S7" s="145"/>
      <c r="T7" s="145"/>
      <c r="U7" s="145"/>
      <c r="V7" s="145"/>
      <c r="W7" s="145"/>
      <c r="X7" s="146" t="str">
        <f>IF(ISNUMBER('Indicator Data'!X7),"","Imputed using GDP p.c.")</f>
        <v/>
      </c>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c r="BD7" s="262"/>
      <c r="BE7" s="262"/>
      <c r="BF7" s="145"/>
      <c r="BG7" s="145"/>
      <c r="BH7" s="145"/>
      <c r="BI7" s="145"/>
      <c r="BJ7" s="145"/>
      <c r="BK7" s="145"/>
      <c r="BL7" s="145"/>
      <c r="BM7" s="145"/>
      <c r="BN7" s="145"/>
      <c r="BO7" s="145"/>
      <c r="BP7" s="145"/>
      <c r="BQ7" s="145"/>
      <c r="BR7" s="145"/>
      <c r="BS7" s="145"/>
      <c r="BT7" s="145"/>
      <c r="BU7" s="145"/>
      <c r="BV7" s="145"/>
      <c r="BW7" s="145"/>
      <c r="BX7" s="145"/>
      <c r="BY7" s="145"/>
      <c r="BZ7" s="145"/>
      <c r="CA7" s="145"/>
      <c r="CB7" s="145"/>
      <c r="CC7" s="145"/>
      <c r="CD7" s="145"/>
      <c r="CE7" s="145"/>
      <c r="CF7" s="145"/>
      <c r="CG7" s="145"/>
      <c r="CH7" s="97"/>
    </row>
    <row r="8" spans="1:86" x14ac:dyDescent="0.25">
      <c r="A8" s="3" t="str">
        <f>VLOOKUP(C8,Regions!B$3:H$35,7,FALSE)</f>
        <v>Caribbean</v>
      </c>
      <c r="B8" s="116" t="s">
        <v>20</v>
      </c>
      <c r="C8" s="100" t="s">
        <v>19</v>
      </c>
      <c r="D8" s="145"/>
      <c r="E8" s="145"/>
      <c r="F8" s="145"/>
      <c r="G8" s="145"/>
      <c r="H8" s="145"/>
      <c r="I8" s="145"/>
      <c r="J8" s="145"/>
      <c r="K8" s="145"/>
      <c r="L8" s="145"/>
      <c r="M8" s="145"/>
      <c r="N8" s="145"/>
      <c r="O8" s="145"/>
      <c r="P8" s="145"/>
      <c r="Q8" s="145"/>
      <c r="R8" s="145"/>
      <c r="S8" s="145"/>
      <c r="T8" s="145"/>
      <c r="U8" s="145"/>
      <c r="V8" s="145"/>
      <c r="W8" s="145"/>
      <c r="X8" s="146" t="str">
        <f>IF(ISNUMBER('Indicator Data'!X8),"","Imputed using GDP p.c.")</f>
        <v/>
      </c>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262"/>
      <c r="BE8" s="262"/>
      <c r="BF8" s="145"/>
      <c r="BG8" s="145"/>
      <c r="BH8" s="145"/>
      <c r="BI8" s="145"/>
      <c r="BJ8" s="145"/>
      <c r="BK8" s="145"/>
      <c r="BL8" s="145"/>
      <c r="BM8" s="145"/>
      <c r="BN8" s="145"/>
      <c r="BO8" s="145"/>
      <c r="BP8" s="145"/>
      <c r="BQ8" s="145"/>
      <c r="BR8" s="145"/>
      <c r="BS8" s="145"/>
      <c r="BT8" s="145"/>
      <c r="BU8" s="145"/>
      <c r="BV8" s="145"/>
      <c r="BW8" s="145"/>
      <c r="BX8" s="145"/>
      <c r="BY8" s="145"/>
      <c r="BZ8" s="145"/>
      <c r="CA8" s="145"/>
      <c r="CB8" s="145"/>
      <c r="CC8" s="145"/>
      <c r="CD8" s="145"/>
      <c r="CE8" s="145"/>
      <c r="CF8" s="145"/>
      <c r="CG8" s="145"/>
      <c r="CH8" s="97"/>
    </row>
    <row r="9" spans="1:86" x14ac:dyDescent="0.25">
      <c r="A9" s="3" t="str">
        <f>VLOOKUP(C9,Regions!B$3:H$35,7,FALSE)</f>
        <v>Caribbean</v>
      </c>
      <c r="B9" s="116" t="s">
        <v>22</v>
      </c>
      <c r="C9" s="100" t="s">
        <v>21</v>
      </c>
      <c r="D9" s="145"/>
      <c r="E9" s="145"/>
      <c r="F9" s="145"/>
      <c r="G9" s="145"/>
      <c r="H9" s="145"/>
      <c r="I9" s="145"/>
      <c r="J9" s="145"/>
      <c r="K9" s="145"/>
      <c r="L9" s="145"/>
      <c r="M9" s="145"/>
      <c r="N9" s="145"/>
      <c r="O9" s="145"/>
      <c r="P9" s="145"/>
      <c r="Q9" s="145"/>
      <c r="R9" s="145"/>
      <c r="S9" s="145"/>
      <c r="T9" s="145"/>
      <c r="U9" s="145"/>
      <c r="V9" s="145"/>
      <c r="W9" s="145"/>
      <c r="X9" s="146" t="str">
        <f>IF(ISNUMBER('Indicator Data'!X9),"","Imputed using GDP p.c.")</f>
        <v/>
      </c>
      <c r="Y9" s="145"/>
      <c r="Z9" s="145"/>
      <c r="AA9" s="145"/>
      <c r="AB9" s="145"/>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c r="BD9" s="262"/>
      <c r="BE9" s="262"/>
      <c r="BF9" s="145"/>
      <c r="BG9" s="145"/>
      <c r="BH9" s="145"/>
      <c r="BI9" s="145"/>
      <c r="BJ9" s="145"/>
      <c r="BK9" s="145"/>
      <c r="BL9" s="145"/>
      <c r="BM9" s="145"/>
      <c r="BN9" s="145"/>
      <c r="BO9" s="145"/>
      <c r="BP9" s="145"/>
      <c r="BQ9" s="145"/>
      <c r="BR9" s="145"/>
      <c r="BS9" s="145"/>
      <c r="BT9" s="145"/>
      <c r="BU9" s="145"/>
      <c r="BV9" s="145"/>
      <c r="BW9" s="145"/>
      <c r="BX9" s="145"/>
      <c r="BY9" s="145"/>
      <c r="BZ9" s="145"/>
      <c r="CA9" s="145"/>
      <c r="CB9" s="145"/>
      <c r="CC9" s="145"/>
      <c r="CD9" s="145"/>
      <c r="CE9" s="145"/>
      <c r="CF9" s="145"/>
      <c r="CG9" s="145"/>
      <c r="CH9" s="97"/>
    </row>
    <row r="10" spans="1:86" x14ac:dyDescent="0.25">
      <c r="A10" s="3" t="str">
        <f>VLOOKUP(C10,Regions!B$3:H$35,7,FALSE)</f>
        <v>Caribbean</v>
      </c>
      <c r="B10" s="116" t="s">
        <v>24</v>
      </c>
      <c r="C10" s="100" t="s">
        <v>23</v>
      </c>
      <c r="D10" s="145"/>
      <c r="E10" s="145"/>
      <c r="F10" s="145"/>
      <c r="G10" s="145"/>
      <c r="H10" s="145"/>
      <c r="I10" s="145"/>
      <c r="J10" s="145"/>
      <c r="K10" s="145"/>
      <c r="L10" s="145"/>
      <c r="M10" s="145"/>
      <c r="N10" s="145"/>
      <c r="O10" s="145"/>
      <c r="P10" s="145"/>
      <c r="Q10" s="145"/>
      <c r="R10" s="145"/>
      <c r="S10" s="145"/>
      <c r="T10" s="145"/>
      <c r="U10" s="145"/>
      <c r="V10" s="145"/>
      <c r="W10" s="145"/>
      <c r="X10" s="146" t="str">
        <f>IF(ISNUMBER('Indicator Data'!X10),"","Imputed using GDP p.c.")</f>
        <v/>
      </c>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262"/>
      <c r="BE10" s="262"/>
      <c r="BF10" s="145"/>
      <c r="BG10" s="145"/>
      <c r="BH10" s="145"/>
      <c r="BI10" s="145"/>
      <c r="BJ10" s="145"/>
      <c r="BK10" s="145"/>
      <c r="BL10" s="145"/>
      <c r="BM10" s="145"/>
      <c r="BN10" s="145"/>
      <c r="BO10" s="145"/>
      <c r="BP10" s="145"/>
      <c r="BQ10" s="145"/>
      <c r="BR10" s="145"/>
      <c r="BS10" s="145"/>
      <c r="BT10" s="145"/>
      <c r="BU10" s="145"/>
      <c r="BV10" s="145"/>
      <c r="BW10" s="145"/>
      <c r="BX10" s="145"/>
      <c r="BY10" s="145"/>
      <c r="BZ10" s="145"/>
      <c r="CA10" s="145"/>
      <c r="CB10" s="145"/>
      <c r="CC10" s="145"/>
      <c r="CD10" s="145"/>
      <c r="CE10" s="145"/>
      <c r="CF10" s="145"/>
      <c r="CG10" s="145"/>
      <c r="CH10" s="97"/>
    </row>
    <row r="11" spans="1:86" x14ac:dyDescent="0.25">
      <c r="A11" s="3" t="str">
        <f>VLOOKUP(C11,Regions!B$3:H$35,7,FALSE)</f>
        <v>Caribbean</v>
      </c>
      <c r="B11" s="116" t="s">
        <v>30</v>
      </c>
      <c r="C11" s="100" t="s">
        <v>29</v>
      </c>
      <c r="D11" s="145"/>
      <c r="E11" s="145"/>
      <c r="F11" s="145"/>
      <c r="G11" s="145"/>
      <c r="H11" s="145"/>
      <c r="I11" s="145"/>
      <c r="J11" s="145"/>
      <c r="K11" s="145"/>
      <c r="L11" s="145"/>
      <c r="M11" s="145"/>
      <c r="N11" s="145"/>
      <c r="O11" s="145"/>
      <c r="P11" s="145"/>
      <c r="Q11" s="145"/>
      <c r="R11" s="145"/>
      <c r="S11" s="145"/>
      <c r="T11" s="145"/>
      <c r="U11" s="145"/>
      <c r="V11" s="145"/>
      <c r="W11" s="145"/>
      <c r="X11" s="146" t="str">
        <f>IF(ISNUMBER('Indicator Data'!X11),"","Imputed using GDP p.c.")</f>
        <v/>
      </c>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262"/>
      <c r="BE11" s="262"/>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5"/>
      <c r="CD11" s="145"/>
      <c r="CE11" s="145"/>
      <c r="CF11" s="145"/>
      <c r="CG11" s="145"/>
      <c r="CH11" s="97"/>
    </row>
    <row r="12" spans="1:86" x14ac:dyDescent="0.25">
      <c r="A12" s="3" t="str">
        <f>VLOOKUP(C12,Regions!B$3:H$35,7,FALSE)</f>
        <v>Caribbean</v>
      </c>
      <c r="B12" s="116" t="s">
        <v>36</v>
      </c>
      <c r="C12" s="100" t="s">
        <v>35</v>
      </c>
      <c r="D12" s="145"/>
      <c r="E12" s="145"/>
      <c r="F12" s="145"/>
      <c r="G12" s="145"/>
      <c r="H12" s="145"/>
      <c r="I12" s="145"/>
      <c r="J12" s="145"/>
      <c r="K12" s="145"/>
      <c r="L12" s="145"/>
      <c r="M12" s="145"/>
      <c r="N12" s="145"/>
      <c r="O12" s="145"/>
      <c r="P12" s="145"/>
      <c r="Q12" s="145"/>
      <c r="R12" s="145"/>
      <c r="S12" s="145"/>
      <c r="T12" s="145"/>
      <c r="U12" s="145"/>
      <c r="V12" s="145"/>
      <c r="W12" s="145"/>
      <c r="X12" s="146" t="str">
        <f>IF(ISNUMBER('Indicator Data'!X12),"","Imputed using GDP p.c.")</f>
        <v/>
      </c>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262"/>
      <c r="BE12" s="262"/>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97"/>
    </row>
    <row r="13" spans="1:86" x14ac:dyDescent="0.25">
      <c r="A13" s="3" t="str">
        <f>VLOOKUP(C13,Regions!B$3:H$35,7,FALSE)</f>
        <v>Caribbean</v>
      </c>
      <c r="B13" s="116" t="s">
        <v>40</v>
      </c>
      <c r="C13" s="100" t="s">
        <v>39</v>
      </c>
      <c r="D13" s="145"/>
      <c r="E13" s="145"/>
      <c r="F13" s="145"/>
      <c r="G13" s="145"/>
      <c r="H13" s="145"/>
      <c r="I13" s="145"/>
      <c r="J13" s="145"/>
      <c r="K13" s="145"/>
      <c r="L13" s="145"/>
      <c r="M13" s="145"/>
      <c r="N13" s="145"/>
      <c r="O13" s="145"/>
      <c r="P13" s="145"/>
      <c r="Q13" s="145"/>
      <c r="R13" s="145"/>
      <c r="S13" s="145"/>
      <c r="T13" s="145"/>
      <c r="U13" s="145"/>
      <c r="V13" s="145"/>
      <c r="W13" s="145"/>
      <c r="X13" s="146" t="str">
        <f>IF(ISNUMBER('Indicator Data'!X13),"","Imputed using GDP p.c.")</f>
        <v/>
      </c>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262"/>
      <c r="BE13" s="262"/>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97"/>
    </row>
    <row r="14" spans="1:86" x14ac:dyDescent="0.25">
      <c r="A14" s="3" t="str">
        <f>VLOOKUP(C14,Regions!B$3:H$35,7,FALSE)</f>
        <v>Caribbean</v>
      </c>
      <c r="B14" s="116" t="s">
        <v>52</v>
      </c>
      <c r="C14" s="100" t="s">
        <v>51</v>
      </c>
      <c r="D14" s="145"/>
      <c r="E14" s="145"/>
      <c r="F14" s="145"/>
      <c r="G14" s="145"/>
      <c r="H14" s="145"/>
      <c r="I14" s="145"/>
      <c r="J14" s="145"/>
      <c r="K14" s="145"/>
      <c r="L14" s="145"/>
      <c r="M14" s="145"/>
      <c r="N14" s="145"/>
      <c r="O14" s="145"/>
      <c r="P14" s="145"/>
      <c r="Q14" s="145"/>
      <c r="R14" s="145"/>
      <c r="S14" s="145"/>
      <c r="T14" s="145"/>
      <c r="U14" s="145"/>
      <c r="V14" s="145"/>
      <c r="W14" s="145"/>
      <c r="X14" s="146" t="str">
        <f>IF(ISNUMBER('Indicator Data'!X14),"","Imputed using GDP p.c.")</f>
        <v/>
      </c>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262"/>
      <c r="BE14" s="262" t="s">
        <v>536</v>
      </c>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97"/>
    </row>
    <row r="15" spans="1:86" x14ac:dyDescent="0.25">
      <c r="A15" s="3" t="str">
        <f>VLOOKUP(C15,Regions!B$3:H$35,7,FALSE)</f>
        <v>Caribbean</v>
      </c>
      <c r="B15" s="116" t="s">
        <v>54</v>
      </c>
      <c r="C15" s="100" t="s">
        <v>53</v>
      </c>
      <c r="D15" s="145"/>
      <c r="E15" s="145"/>
      <c r="F15" s="145"/>
      <c r="G15" s="145"/>
      <c r="H15" s="145"/>
      <c r="I15" s="145"/>
      <c r="J15" s="145"/>
      <c r="K15" s="145"/>
      <c r="L15" s="145"/>
      <c r="M15" s="145"/>
      <c r="N15" s="145"/>
      <c r="O15" s="145"/>
      <c r="P15" s="145"/>
      <c r="Q15" s="145"/>
      <c r="R15" s="145"/>
      <c r="S15" s="145"/>
      <c r="T15" s="145"/>
      <c r="U15" s="145"/>
      <c r="V15" s="145"/>
      <c r="W15" s="145"/>
      <c r="X15" s="146" t="str">
        <f>IF(ISNUMBER('Indicator Data'!X15),"","Imputed using GDP p.c.")</f>
        <v/>
      </c>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262"/>
      <c r="BE15" s="262"/>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97"/>
    </row>
    <row r="16" spans="1:86" x14ac:dyDescent="0.25">
      <c r="A16" s="3" t="str">
        <f>VLOOKUP(C16,Regions!B$3:H$35,7,FALSE)</f>
        <v>Caribbean</v>
      </c>
      <c r="B16" s="116" t="s">
        <v>56</v>
      </c>
      <c r="C16" s="100" t="s">
        <v>55</v>
      </c>
      <c r="D16" s="145"/>
      <c r="E16" s="145"/>
      <c r="F16" s="145"/>
      <c r="G16" s="145"/>
      <c r="H16" s="145"/>
      <c r="I16" s="145"/>
      <c r="J16" s="145"/>
      <c r="K16" s="145"/>
      <c r="L16" s="145"/>
      <c r="M16" s="145"/>
      <c r="N16" s="145"/>
      <c r="O16" s="145"/>
      <c r="P16" s="145"/>
      <c r="Q16" s="145"/>
      <c r="R16" s="145"/>
      <c r="S16" s="145"/>
      <c r="T16" s="145"/>
      <c r="U16" s="145"/>
      <c r="V16" s="145"/>
      <c r="W16" s="145"/>
      <c r="X16" s="146" t="str">
        <f>IF(ISNUMBER('Indicator Data'!X16),"","Imputed using GDP p.c.")</f>
        <v/>
      </c>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262"/>
      <c r="BE16" s="262"/>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c r="CC16" s="145"/>
      <c r="CD16" s="145"/>
      <c r="CE16" s="145"/>
      <c r="CF16" s="145"/>
      <c r="CG16" s="145"/>
      <c r="CH16" s="97"/>
    </row>
    <row r="17" spans="1:86" x14ac:dyDescent="0.25">
      <c r="A17" s="3" t="str">
        <f>VLOOKUP(C17,Regions!B$3:H$35,7,FALSE)</f>
        <v>Caribbean</v>
      </c>
      <c r="B17" s="116" t="s">
        <v>60</v>
      </c>
      <c r="C17" s="100" t="s">
        <v>59</v>
      </c>
      <c r="D17" s="145"/>
      <c r="E17" s="145"/>
      <c r="F17" s="145"/>
      <c r="G17" s="145"/>
      <c r="H17" s="145"/>
      <c r="I17" s="145"/>
      <c r="J17" s="145"/>
      <c r="K17" s="145"/>
      <c r="L17" s="145"/>
      <c r="M17" s="145"/>
      <c r="N17" s="145"/>
      <c r="O17" s="145"/>
      <c r="P17" s="145"/>
      <c r="Q17" s="145"/>
      <c r="R17" s="145"/>
      <c r="S17" s="145"/>
      <c r="T17" s="145"/>
      <c r="U17" s="145"/>
      <c r="V17" s="145"/>
      <c r="W17" s="145"/>
      <c r="X17" s="146" t="str">
        <f>IF(ISNUMBER('Indicator Data'!X17),"","Imputed using GDP p.c.")</f>
        <v/>
      </c>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262"/>
      <c r="BE17" s="262"/>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c r="CC17" s="145"/>
      <c r="CD17" s="145"/>
      <c r="CE17" s="145"/>
      <c r="CF17" s="145"/>
      <c r="CG17" s="145"/>
      <c r="CH17" s="97"/>
    </row>
    <row r="18" spans="1:86" x14ac:dyDescent="0.25">
      <c r="A18" s="3" t="str">
        <f>VLOOKUP(C18,Regions!B$3:H$35,7,FALSE)</f>
        <v>Central America</v>
      </c>
      <c r="B18" s="116" t="s">
        <v>9</v>
      </c>
      <c r="C18" s="100" t="s">
        <v>8</v>
      </c>
      <c r="D18" s="145"/>
      <c r="E18" s="145"/>
      <c r="F18" s="145"/>
      <c r="G18" s="145"/>
      <c r="H18" s="145"/>
      <c r="I18" s="145"/>
      <c r="J18" s="145"/>
      <c r="K18" s="145"/>
      <c r="L18" s="145"/>
      <c r="M18" s="145"/>
      <c r="N18" s="145"/>
      <c r="O18" s="145"/>
      <c r="P18" s="145"/>
      <c r="Q18" s="145"/>
      <c r="R18" s="145"/>
      <c r="S18" s="145"/>
      <c r="T18" s="145"/>
      <c r="U18" s="145"/>
      <c r="V18" s="145"/>
      <c r="W18" s="145"/>
      <c r="X18" s="146" t="str">
        <f>IF(ISNUMBER('Indicator Data'!X18),"","Imputed using GDP p.c.")</f>
        <v/>
      </c>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262"/>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97"/>
    </row>
    <row r="19" spans="1:86" x14ac:dyDescent="0.25">
      <c r="A19" s="3" t="str">
        <f>VLOOKUP(C19,Regions!B$3:H$35,7,FALSE)</f>
        <v>Central America</v>
      </c>
      <c r="B19" s="116" t="s">
        <v>18</v>
      </c>
      <c r="C19" s="100" t="s">
        <v>17</v>
      </c>
      <c r="D19" s="145"/>
      <c r="E19" s="145"/>
      <c r="F19" s="145"/>
      <c r="G19" s="145"/>
      <c r="H19" s="145"/>
      <c r="I19" s="145"/>
      <c r="J19" s="145"/>
      <c r="K19" s="145"/>
      <c r="L19" s="145"/>
      <c r="M19" s="145"/>
      <c r="N19" s="145"/>
      <c r="O19" s="145"/>
      <c r="P19" s="145"/>
      <c r="Q19" s="145"/>
      <c r="R19" s="145"/>
      <c r="S19" s="145"/>
      <c r="T19" s="145"/>
      <c r="U19" s="145"/>
      <c r="V19" s="145"/>
      <c r="W19" s="145"/>
      <c r="X19" s="146" t="str">
        <f>IF(ISNUMBER('Indicator Data'!X19),"","Imputed using GDP p.c.")</f>
        <v/>
      </c>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262"/>
      <c r="BE19" s="145"/>
      <c r="BF19" s="145"/>
      <c r="BG19" s="145"/>
      <c r="BH19" s="145"/>
      <c r="BI19" s="145"/>
      <c r="BJ19" s="145"/>
      <c r="BK19" s="145"/>
      <c r="BL19" s="145"/>
      <c r="BM19" s="145"/>
      <c r="BN19" s="145"/>
      <c r="BO19" s="145"/>
      <c r="BP19" s="145"/>
      <c r="BQ19" s="145"/>
      <c r="BR19" s="145"/>
      <c r="BS19" s="145"/>
      <c r="BT19" s="145"/>
      <c r="BU19" s="145"/>
      <c r="BV19" s="145"/>
      <c r="BW19" s="145"/>
      <c r="BX19" s="145"/>
      <c r="BY19" s="145"/>
      <c r="BZ19" s="145"/>
      <c r="CA19" s="145"/>
      <c r="CB19" s="145"/>
      <c r="CC19" s="145"/>
      <c r="CD19" s="145"/>
      <c r="CE19" s="145"/>
      <c r="CF19" s="145"/>
      <c r="CG19" s="145"/>
      <c r="CH19" s="97"/>
    </row>
    <row r="20" spans="1:86" x14ac:dyDescent="0.25">
      <c r="A20" s="3" t="str">
        <f>VLOOKUP(C20,Regions!B$3:H$35,7,FALSE)</f>
        <v>Central America</v>
      </c>
      <c r="B20" s="116" t="s">
        <v>28</v>
      </c>
      <c r="C20" s="100" t="s">
        <v>27</v>
      </c>
      <c r="D20" s="145"/>
      <c r="E20" s="145"/>
      <c r="F20" s="145"/>
      <c r="G20" s="145"/>
      <c r="H20" s="145"/>
      <c r="I20" s="145"/>
      <c r="J20" s="145"/>
      <c r="K20" s="145"/>
      <c r="L20" s="145"/>
      <c r="M20" s="145"/>
      <c r="N20" s="145"/>
      <c r="O20" s="145"/>
      <c r="P20" s="145"/>
      <c r="Q20" s="145"/>
      <c r="R20" s="145"/>
      <c r="S20" s="145"/>
      <c r="T20" s="145"/>
      <c r="U20" s="145"/>
      <c r="V20" s="145"/>
      <c r="W20" s="145"/>
      <c r="X20" s="146" t="str">
        <f>IF(ISNUMBER('Indicator Data'!X20),"","Imputed using GDP p.c.")</f>
        <v/>
      </c>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262"/>
      <c r="BE20" s="145"/>
      <c r="BF20" s="145"/>
      <c r="BG20" s="145"/>
      <c r="BH20" s="145"/>
      <c r="BI20" s="145"/>
      <c r="BJ20" s="145"/>
      <c r="BK20" s="145"/>
      <c r="BL20" s="145"/>
      <c r="BM20" s="145"/>
      <c r="BN20" s="145"/>
      <c r="BO20" s="145"/>
      <c r="BP20" s="145"/>
      <c r="BQ20" s="145"/>
      <c r="BR20" s="145"/>
      <c r="BS20" s="145"/>
      <c r="BT20" s="145"/>
      <c r="BU20" s="145"/>
      <c r="BV20" s="145"/>
      <c r="BW20" s="145"/>
      <c r="BX20" s="145"/>
      <c r="BY20" s="145"/>
      <c r="BZ20" s="145"/>
      <c r="CA20" s="145"/>
      <c r="CB20" s="145"/>
      <c r="CC20" s="145"/>
      <c r="CD20" s="145"/>
      <c r="CE20" s="145"/>
      <c r="CF20" s="145"/>
      <c r="CG20" s="145"/>
      <c r="CH20" s="97"/>
    </row>
    <row r="21" spans="1:86" x14ac:dyDescent="0.25">
      <c r="A21" s="3" t="str">
        <f>VLOOKUP(C21,Regions!B$3:H$35,7,FALSE)</f>
        <v>Central America</v>
      </c>
      <c r="B21" s="116" t="s">
        <v>32</v>
      </c>
      <c r="C21" s="100" t="s">
        <v>31</v>
      </c>
      <c r="D21" s="145"/>
      <c r="E21" s="145"/>
      <c r="F21" s="145"/>
      <c r="G21" s="145"/>
      <c r="H21" s="145"/>
      <c r="I21" s="145"/>
      <c r="J21" s="145"/>
      <c r="K21" s="145"/>
      <c r="L21" s="145"/>
      <c r="M21" s="145"/>
      <c r="N21" s="145"/>
      <c r="O21" s="145"/>
      <c r="P21" s="145"/>
      <c r="Q21" s="145"/>
      <c r="R21" s="145"/>
      <c r="S21" s="145"/>
      <c r="T21" s="145"/>
      <c r="U21" s="145"/>
      <c r="V21" s="145"/>
      <c r="W21" s="145"/>
      <c r="X21" s="146" t="str">
        <f>IF(ISNUMBER('Indicator Data'!X21),"","Imputed using GDP p.c.")</f>
        <v/>
      </c>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262"/>
      <c r="BE21" s="145"/>
      <c r="BF21" s="145"/>
      <c r="BG21" s="145"/>
      <c r="BH21" s="145"/>
      <c r="BI21" s="145"/>
      <c r="BJ21" s="145"/>
      <c r="BK21" s="145"/>
      <c r="BL21" s="145"/>
      <c r="BM21" s="145"/>
      <c r="BN21" s="145"/>
      <c r="BO21" s="145"/>
      <c r="BP21" s="145"/>
      <c r="BQ21" s="145"/>
      <c r="BR21" s="145"/>
      <c r="BS21" s="145"/>
      <c r="BT21" s="145"/>
      <c r="BU21" s="145"/>
      <c r="BV21" s="145"/>
      <c r="BW21" s="145"/>
      <c r="BX21" s="145"/>
      <c r="BY21" s="145"/>
      <c r="BZ21" s="145"/>
      <c r="CA21" s="145"/>
      <c r="CB21" s="145"/>
      <c r="CC21" s="145"/>
      <c r="CD21" s="145"/>
      <c r="CE21" s="145"/>
      <c r="CF21" s="145"/>
      <c r="CG21" s="145"/>
      <c r="CH21" s="97"/>
    </row>
    <row r="22" spans="1:86" x14ac:dyDescent="0.25">
      <c r="A22" s="3" t="str">
        <f>VLOOKUP(C22,Regions!B$3:H$35,7,FALSE)</f>
        <v>Central America</v>
      </c>
      <c r="B22" s="116" t="s">
        <v>38</v>
      </c>
      <c r="C22" s="100" t="s">
        <v>37</v>
      </c>
      <c r="D22" s="145"/>
      <c r="E22" s="145"/>
      <c r="F22" s="145"/>
      <c r="G22" s="145"/>
      <c r="H22" s="145"/>
      <c r="I22" s="145"/>
      <c r="J22" s="145"/>
      <c r="K22" s="145"/>
      <c r="L22" s="145"/>
      <c r="M22" s="145"/>
      <c r="N22" s="145"/>
      <c r="O22" s="145"/>
      <c r="P22" s="145"/>
      <c r="Q22" s="145"/>
      <c r="R22" s="145"/>
      <c r="S22" s="145"/>
      <c r="T22" s="145"/>
      <c r="U22" s="145"/>
      <c r="V22" s="145"/>
      <c r="W22" s="145"/>
      <c r="X22" s="146" t="str">
        <f>IF(ISNUMBER('Indicator Data'!X22),"","Imputed using GDP p.c.")</f>
        <v/>
      </c>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262"/>
      <c r="BE22" s="145"/>
      <c r="BF22" s="145"/>
      <c r="BG22" s="145"/>
      <c r="BH22" s="145"/>
      <c r="BI22" s="145"/>
      <c r="BJ22" s="145"/>
      <c r="BK22" s="145"/>
      <c r="BL22" s="145"/>
      <c r="BM22" s="145"/>
      <c r="BN22" s="145"/>
      <c r="BO22" s="145"/>
      <c r="BP22" s="145"/>
      <c r="BQ22" s="145"/>
      <c r="BR22" s="145"/>
      <c r="BS22" s="145"/>
      <c r="BT22" s="145"/>
      <c r="BU22" s="145"/>
      <c r="BV22" s="145"/>
      <c r="BW22" s="145"/>
      <c r="BX22" s="145"/>
      <c r="BY22" s="145"/>
      <c r="BZ22" s="145"/>
      <c r="CA22" s="145"/>
      <c r="CB22" s="145"/>
      <c r="CC22" s="145"/>
      <c r="CD22" s="145"/>
      <c r="CE22" s="145"/>
      <c r="CF22" s="145"/>
      <c r="CG22" s="145"/>
      <c r="CH22" s="97"/>
    </row>
    <row r="23" spans="1:86" x14ac:dyDescent="0.25">
      <c r="A23" s="3" t="str">
        <f>VLOOKUP(C23,Regions!B$3:H$35,7,FALSE)</f>
        <v>Central America</v>
      </c>
      <c r="B23" s="116" t="s">
        <v>42</v>
      </c>
      <c r="C23" s="100" t="s">
        <v>41</v>
      </c>
      <c r="D23" s="145"/>
      <c r="E23" s="145"/>
      <c r="F23" s="145"/>
      <c r="G23" s="145"/>
      <c r="H23" s="145"/>
      <c r="I23" s="145"/>
      <c r="J23" s="145"/>
      <c r="K23" s="145"/>
      <c r="L23" s="145"/>
      <c r="M23" s="145"/>
      <c r="N23" s="145"/>
      <c r="O23" s="145"/>
      <c r="P23" s="145"/>
      <c r="Q23" s="145"/>
      <c r="R23" s="145"/>
      <c r="S23" s="145"/>
      <c r="T23" s="145"/>
      <c r="U23" s="145"/>
      <c r="V23" s="145"/>
      <c r="W23" s="145"/>
      <c r="X23" s="146" t="str">
        <f>IF(ISNUMBER('Indicator Data'!X23),"","Imputed using GDP p.c.")</f>
        <v/>
      </c>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c r="BD23" s="262"/>
      <c r="BE23" s="145"/>
      <c r="BF23" s="145"/>
      <c r="BG23" s="145"/>
      <c r="BH23" s="145"/>
      <c r="BI23" s="145"/>
      <c r="BJ23" s="145"/>
      <c r="BK23" s="145"/>
      <c r="BL23" s="145"/>
      <c r="BM23" s="145"/>
      <c r="BN23" s="145"/>
      <c r="BO23" s="145"/>
      <c r="BP23" s="145"/>
      <c r="BQ23" s="145"/>
      <c r="BR23" s="145"/>
      <c r="BS23" s="145"/>
      <c r="BT23" s="145"/>
      <c r="BU23" s="145"/>
      <c r="BV23" s="145"/>
      <c r="BW23" s="145"/>
      <c r="BX23" s="145"/>
      <c r="BY23" s="145"/>
      <c r="BZ23" s="145"/>
      <c r="CA23" s="145"/>
      <c r="CB23" s="145"/>
      <c r="CC23" s="145"/>
      <c r="CD23" s="145"/>
      <c r="CE23" s="145"/>
      <c r="CF23" s="145"/>
      <c r="CG23" s="145"/>
      <c r="CH23" s="97"/>
    </row>
    <row r="24" spans="1:86" x14ac:dyDescent="0.25">
      <c r="A24" s="3" t="str">
        <f>VLOOKUP(C24,Regions!B$3:H$35,7,FALSE)</f>
        <v>Central America</v>
      </c>
      <c r="B24" s="116" t="s">
        <v>44</v>
      </c>
      <c r="C24" s="100" t="s">
        <v>43</v>
      </c>
      <c r="D24" s="145"/>
      <c r="E24" s="145"/>
      <c r="F24" s="145"/>
      <c r="G24" s="145"/>
      <c r="H24" s="145"/>
      <c r="I24" s="145"/>
      <c r="J24" s="145"/>
      <c r="K24" s="145"/>
      <c r="L24" s="145"/>
      <c r="M24" s="145"/>
      <c r="N24" s="145"/>
      <c r="O24" s="145"/>
      <c r="P24" s="145"/>
      <c r="Q24" s="145"/>
      <c r="R24" s="145"/>
      <c r="S24" s="145"/>
      <c r="T24" s="145"/>
      <c r="U24" s="145"/>
      <c r="V24" s="145"/>
      <c r="W24" s="145"/>
      <c r="X24" s="146" t="str">
        <f>IF(ISNUMBER('Indicator Data'!X24),"","Imputed using GDP p.c.")</f>
        <v/>
      </c>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262"/>
      <c r="BE24" s="145"/>
      <c r="BF24" s="145"/>
      <c r="BG24" s="145"/>
      <c r="BH24" s="145"/>
      <c r="BI24" s="145"/>
      <c r="BJ24" s="145"/>
      <c r="BK24" s="145"/>
      <c r="BL24" s="145"/>
      <c r="BM24" s="145"/>
      <c r="BN24" s="145"/>
      <c r="BO24" s="145"/>
      <c r="BP24" s="145"/>
      <c r="BQ24" s="145"/>
      <c r="BR24" s="145"/>
      <c r="BS24" s="145"/>
      <c r="BT24" s="145"/>
      <c r="BU24" s="145"/>
      <c r="BV24" s="145"/>
      <c r="BW24" s="145"/>
      <c r="BX24" s="145"/>
      <c r="BY24" s="145"/>
      <c r="BZ24" s="145"/>
      <c r="CA24" s="145"/>
      <c r="CB24" s="145"/>
      <c r="CC24" s="145"/>
      <c r="CD24" s="145"/>
      <c r="CE24" s="145"/>
      <c r="CF24" s="145"/>
      <c r="CG24" s="145"/>
      <c r="CH24" s="97"/>
    </row>
    <row r="25" spans="1:86" x14ac:dyDescent="0.25">
      <c r="A25" s="3" t="str">
        <f>VLOOKUP(C25,Regions!B$3:H$35,7,FALSE)</f>
        <v>Central America</v>
      </c>
      <c r="B25" s="116" t="s">
        <v>46</v>
      </c>
      <c r="C25" s="100" t="s">
        <v>45</v>
      </c>
      <c r="D25" s="145"/>
      <c r="E25" s="145"/>
      <c r="F25" s="145"/>
      <c r="G25" s="145"/>
      <c r="H25" s="145"/>
      <c r="I25" s="145"/>
      <c r="J25" s="145"/>
      <c r="K25" s="145"/>
      <c r="L25" s="145"/>
      <c r="M25" s="145"/>
      <c r="N25" s="145"/>
      <c r="O25" s="145"/>
      <c r="P25" s="145"/>
      <c r="Q25" s="145"/>
      <c r="R25" s="145"/>
      <c r="S25" s="145"/>
      <c r="T25" s="145"/>
      <c r="U25" s="145"/>
      <c r="V25" s="145"/>
      <c r="W25" s="145"/>
      <c r="X25" s="146" t="str">
        <f>IF(ISNUMBER('Indicator Data'!X25),"","Imputed using GDP p.c.")</f>
        <v/>
      </c>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c r="BD25" s="262"/>
      <c r="BE25" s="145"/>
      <c r="BF25" s="145"/>
      <c r="BG25" s="145"/>
      <c r="BH25" s="145"/>
      <c r="BI25" s="145"/>
      <c r="BJ25" s="145"/>
      <c r="BK25" s="145"/>
      <c r="BL25" s="145"/>
      <c r="BM25" s="145"/>
      <c r="BN25" s="145"/>
      <c r="BO25" s="145"/>
      <c r="BP25" s="145"/>
      <c r="BQ25" s="145"/>
      <c r="BR25" s="145"/>
      <c r="BS25" s="145"/>
      <c r="BT25" s="145"/>
      <c r="BU25" s="145"/>
      <c r="BV25" s="145"/>
      <c r="BW25" s="145"/>
      <c r="BX25" s="145"/>
      <c r="BY25" s="145"/>
      <c r="BZ25" s="145"/>
      <c r="CA25" s="145"/>
      <c r="CB25" s="145"/>
      <c r="CC25" s="145"/>
      <c r="CD25" s="145"/>
      <c r="CE25" s="145"/>
      <c r="CF25" s="145"/>
      <c r="CG25" s="145"/>
      <c r="CH25" s="97"/>
    </row>
    <row r="26" spans="1:86" x14ac:dyDescent="0.25">
      <c r="A26" s="3" t="str">
        <f>VLOOKUP(C26,Regions!B$3:H$35,7,FALSE)</f>
        <v>South America</v>
      </c>
      <c r="B26" s="116" t="s">
        <v>3</v>
      </c>
      <c r="C26" s="100" t="s">
        <v>2</v>
      </c>
      <c r="D26" s="145"/>
      <c r="E26" s="145"/>
      <c r="F26" s="145"/>
      <c r="G26" s="145"/>
      <c r="H26" s="145"/>
      <c r="I26" s="145"/>
      <c r="J26" s="145"/>
      <c r="K26" s="145"/>
      <c r="L26" s="145"/>
      <c r="M26" s="145"/>
      <c r="N26" s="145"/>
      <c r="O26" s="145"/>
      <c r="P26" s="145"/>
      <c r="Q26" s="145"/>
      <c r="R26" s="145"/>
      <c r="S26" s="145"/>
      <c r="T26" s="145"/>
      <c r="U26" s="145"/>
      <c r="V26" s="145"/>
      <c r="W26" s="145"/>
      <c r="X26" s="146" t="str">
        <f>IF(ISNUMBER('Indicator Data'!X26),"","Imputed using GDP p.c.")</f>
        <v/>
      </c>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262"/>
      <c r="BE26" s="145"/>
      <c r="BF26" s="145"/>
      <c r="BG26" s="145"/>
      <c r="BH26" s="145"/>
      <c r="BI26" s="145"/>
      <c r="BJ26" s="145"/>
      <c r="BK26" s="145"/>
      <c r="BL26" s="145"/>
      <c r="BM26" s="145"/>
      <c r="BN26" s="145"/>
      <c r="BO26" s="145"/>
      <c r="BP26" s="145"/>
      <c r="BQ26" s="145"/>
      <c r="BR26" s="145"/>
      <c r="BS26" s="145"/>
      <c r="BT26" s="145"/>
      <c r="BU26" s="145"/>
      <c r="BV26" s="145"/>
      <c r="BW26" s="145"/>
      <c r="BX26" s="145"/>
      <c r="BY26" s="145"/>
      <c r="BZ26" s="145"/>
      <c r="CA26" s="145"/>
      <c r="CB26" s="145"/>
      <c r="CC26" s="145"/>
      <c r="CD26" s="145"/>
      <c r="CE26" s="145"/>
      <c r="CF26" s="145"/>
      <c r="CG26" s="145"/>
      <c r="CH26" s="97"/>
    </row>
    <row r="27" spans="1:86" x14ac:dyDescent="0.25">
      <c r="A27" s="3" t="str">
        <f>VLOOKUP(C27,Regions!B$3:H$35,7,FALSE)</f>
        <v>South America</v>
      </c>
      <c r="B27" s="116" t="s">
        <v>426</v>
      </c>
      <c r="C27" s="100" t="s">
        <v>10</v>
      </c>
      <c r="D27" s="145"/>
      <c r="E27" s="145"/>
      <c r="F27" s="145"/>
      <c r="G27" s="145"/>
      <c r="H27" s="145"/>
      <c r="I27" s="145"/>
      <c r="J27" s="145"/>
      <c r="K27" s="145"/>
      <c r="L27" s="145"/>
      <c r="M27" s="145"/>
      <c r="N27" s="145"/>
      <c r="O27" s="145"/>
      <c r="P27" s="145"/>
      <c r="Q27" s="145"/>
      <c r="R27" s="145"/>
      <c r="S27" s="145"/>
      <c r="T27" s="145"/>
      <c r="U27" s="145"/>
      <c r="V27" s="145"/>
      <c r="W27" s="145"/>
      <c r="X27" s="146" t="str">
        <f>IF(ISNUMBER('Indicator Data'!X27),"","Imputed using GDP p.c.")</f>
        <v/>
      </c>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262"/>
      <c r="BE27" s="145"/>
      <c r="BF27" s="145"/>
      <c r="BG27" s="145"/>
      <c r="BH27" s="145"/>
      <c r="BI27" s="145"/>
      <c r="BJ27" s="145"/>
      <c r="BK27" s="145"/>
      <c r="BL27" s="145"/>
      <c r="BM27" s="145"/>
      <c r="BN27" s="145"/>
      <c r="BO27" s="145"/>
      <c r="BP27" s="145"/>
      <c r="BQ27" s="145"/>
      <c r="BR27" s="145"/>
      <c r="BS27" s="145"/>
      <c r="BT27" s="145"/>
      <c r="BU27" s="145"/>
      <c r="BV27" s="145"/>
      <c r="BW27" s="145"/>
      <c r="BX27" s="145"/>
      <c r="BY27" s="145"/>
      <c r="BZ27" s="145"/>
      <c r="CA27" s="145"/>
      <c r="CB27" s="145"/>
      <c r="CC27" s="145"/>
      <c r="CD27" s="145"/>
      <c r="CE27" s="145"/>
      <c r="CF27" s="145"/>
      <c r="CG27" s="145"/>
      <c r="CH27" s="97"/>
    </row>
    <row r="28" spans="1:86" x14ac:dyDescent="0.25">
      <c r="A28" s="3" t="str">
        <f>VLOOKUP(C28,Regions!B$3:H$35,7,FALSE)</f>
        <v>South America</v>
      </c>
      <c r="B28" s="116" t="s">
        <v>12</v>
      </c>
      <c r="C28" s="100" t="s">
        <v>11</v>
      </c>
      <c r="D28" s="145"/>
      <c r="E28" s="145"/>
      <c r="F28" s="145"/>
      <c r="G28" s="145"/>
      <c r="H28" s="145"/>
      <c r="I28" s="145"/>
      <c r="J28" s="145"/>
      <c r="K28" s="145"/>
      <c r="L28" s="145"/>
      <c r="M28" s="145"/>
      <c r="N28" s="145"/>
      <c r="O28" s="145"/>
      <c r="P28" s="145"/>
      <c r="Q28" s="145"/>
      <c r="R28" s="145"/>
      <c r="S28" s="145"/>
      <c r="T28" s="145"/>
      <c r="U28" s="145"/>
      <c r="V28" s="145"/>
      <c r="W28" s="145"/>
      <c r="X28" s="146" t="str">
        <f>IF(ISNUMBER('Indicator Data'!X28),"","Imputed using GDP p.c.")</f>
        <v/>
      </c>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262"/>
      <c r="BE28" s="145"/>
      <c r="BF28" s="145"/>
      <c r="BG28" s="145"/>
      <c r="BH28" s="145"/>
      <c r="BI28" s="145"/>
      <c r="BJ28" s="145"/>
      <c r="BK28" s="145"/>
      <c r="BL28" s="145"/>
      <c r="BM28" s="145"/>
      <c r="BN28" s="145"/>
      <c r="BO28" s="145"/>
      <c r="BP28" s="145"/>
      <c r="BQ28" s="145"/>
      <c r="BR28" s="145"/>
      <c r="BS28" s="145"/>
      <c r="BT28" s="145"/>
      <c r="BU28" s="145"/>
      <c r="BV28" s="145"/>
      <c r="BW28" s="145"/>
      <c r="BX28" s="145"/>
      <c r="BY28" s="145"/>
      <c r="BZ28" s="145"/>
      <c r="CA28" s="145"/>
      <c r="CB28" s="145"/>
      <c r="CC28" s="145"/>
      <c r="CD28" s="145"/>
      <c r="CE28" s="145"/>
      <c r="CF28" s="145"/>
      <c r="CG28" s="145"/>
      <c r="CH28" s="97"/>
    </row>
    <row r="29" spans="1:86" x14ac:dyDescent="0.25">
      <c r="A29" s="3" t="str">
        <f>VLOOKUP(C29,Regions!B$3:H$35,7,FALSE)</f>
        <v>South America</v>
      </c>
      <c r="B29" s="116" t="s">
        <v>14</v>
      </c>
      <c r="C29" s="100" t="s">
        <v>13</v>
      </c>
      <c r="D29" s="145"/>
      <c r="E29" s="145"/>
      <c r="F29" s="145"/>
      <c r="G29" s="145"/>
      <c r="H29" s="145"/>
      <c r="I29" s="145"/>
      <c r="J29" s="145"/>
      <c r="K29" s="145"/>
      <c r="L29" s="145"/>
      <c r="M29" s="145"/>
      <c r="N29" s="145"/>
      <c r="O29" s="145"/>
      <c r="P29" s="145"/>
      <c r="Q29" s="145"/>
      <c r="R29" s="145"/>
      <c r="S29" s="145"/>
      <c r="T29" s="145"/>
      <c r="U29" s="145"/>
      <c r="V29" s="145"/>
      <c r="W29" s="145"/>
      <c r="X29" s="146" t="str">
        <f>IF(ISNUMBER('Indicator Data'!X29),"","Imputed using GDP p.c.")</f>
        <v/>
      </c>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c r="BD29" s="262"/>
      <c r="BE29" s="145"/>
      <c r="BF29" s="145"/>
      <c r="BG29" s="145"/>
      <c r="BH29" s="145"/>
      <c r="BI29" s="145"/>
      <c r="BJ29" s="145"/>
      <c r="BK29" s="145"/>
      <c r="BL29" s="145"/>
      <c r="BM29" s="145"/>
      <c r="BN29" s="145"/>
      <c r="BO29" s="145"/>
      <c r="BP29" s="145"/>
      <c r="BQ29" s="145"/>
      <c r="BR29" s="145"/>
      <c r="BS29" s="145"/>
      <c r="BT29" s="145"/>
      <c r="BU29" s="145"/>
      <c r="BV29" s="145"/>
      <c r="BW29" s="145"/>
      <c r="BX29" s="145"/>
      <c r="BY29" s="145"/>
      <c r="BZ29" s="145"/>
      <c r="CA29" s="145"/>
      <c r="CB29" s="145"/>
      <c r="CC29" s="145"/>
      <c r="CD29" s="145"/>
      <c r="CE29" s="145"/>
      <c r="CF29" s="145"/>
      <c r="CG29" s="145"/>
      <c r="CH29" s="97"/>
    </row>
    <row r="30" spans="1:86" x14ac:dyDescent="0.25">
      <c r="A30" s="3" t="str">
        <f>VLOOKUP(C30,Regions!B$3:H$35,7,FALSE)</f>
        <v>South America</v>
      </c>
      <c r="B30" s="116" t="s">
        <v>16</v>
      </c>
      <c r="C30" s="100" t="s">
        <v>15</v>
      </c>
      <c r="D30" s="145"/>
      <c r="E30" s="145"/>
      <c r="F30" s="145"/>
      <c r="G30" s="145"/>
      <c r="H30" s="145"/>
      <c r="I30" s="145"/>
      <c r="J30" s="145"/>
      <c r="K30" s="145"/>
      <c r="L30" s="145"/>
      <c r="M30" s="145"/>
      <c r="N30" s="145"/>
      <c r="O30" s="145"/>
      <c r="P30" s="145"/>
      <c r="Q30" s="145"/>
      <c r="R30" s="145"/>
      <c r="S30" s="145"/>
      <c r="T30" s="145"/>
      <c r="U30" s="145"/>
      <c r="V30" s="145"/>
      <c r="W30" s="145"/>
      <c r="X30" s="146" t="str">
        <f>IF(ISNUMBER('Indicator Data'!X30),"","Imputed using GDP p.c.")</f>
        <v/>
      </c>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262"/>
      <c r="BE30" s="145"/>
      <c r="BF30" s="145"/>
      <c r="BG30" s="145"/>
      <c r="BH30" s="145"/>
      <c r="BI30" s="145"/>
      <c r="BJ30" s="145"/>
      <c r="BK30" s="145"/>
      <c r="BL30" s="145"/>
      <c r="BM30" s="145"/>
      <c r="BN30" s="145"/>
      <c r="BO30" s="145"/>
      <c r="BP30" s="145"/>
      <c r="BQ30" s="145"/>
      <c r="BR30" s="145"/>
      <c r="BS30" s="145"/>
      <c r="BT30" s="145"/>
      <c r="BU30" s="145"/>
      <c r="BV30" s="145"/>
      <c r="BW30" s="145"/>
      <c r="BX30" s="145"/>
      <c r="BY30" s="145"/>
      <c r="BZ30" s="145"/>
      <c r="CA30" s="145"/>
      <c r="CB30" s="145"/>
      <c r="CC30" s="145"/>
      <c r="CD30" s="145"/>
      <c r="CE30" s="145"/>
      <c r="CF30" s="145"/>
      <c r="CG30" s="145"/>
      <c r="CH30" s="97"/>
    </row>
    <row r="31" spans="1:86" x14ac:dyDescent="0.25">
      <c r="A31" s="3" t="str">
        <f>VLOOKUP(C31,Regions!B$3:H$35,7,FALSE)</f>
        <v>South America</v>
      </c>
      <c r="B31" s="116" t="s">
        <v>26</v>
      </c>
      <c r="C31" s="100" t="s">
        <v>25</v>
      </c>
      <c r="D31" s="145"/>
      <c r="E31" s="145"/>
      <c r="F31" s="145"/>
      <c r="G31" s="145"/>
      <c r="H31" s="145"/>
      <c r="I31" s="145"/>
      <c r="J31" s="145"/>
      <c r="K31" s="145"/>
      <c r="L31" s="145"/>
      <c r="M31" s="145"/>
      <c r="N31" s="145"/>
      <c r="O31" s="145"/>
      <c r="P31" s="145"/>
      <c r="Q31" s="145"/>
      <c r="R31" s="145"/>
      <c r="S31" s="145"/>
      <c r="T31" s="145"/>
      <c r="U31" s="145"/>
      <c r="V31" s="145"/>
      <c r="W31" s="145"/>
      <c r="X31" s="146" t="str">
        <f>IF(ISNUMBER('Indicator Data'!X31),"","Imputed using GDP p.c.")</f>
        <v/>
      </c>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262"/>
      <c r="BE31" s="145"/>
      <c r="BF31" s="145"/>
      <c r="BG31" s="145"/>
      <c r="BH31" s="145"/>
      <c r="BI31" s="145"/>
      <c r="BJ31" s="145"/>
      <c r="BK31" s="145"/>
      <c r="BL31" s="145"/>
      <c r="BM31" s="145"/>
      <c r="BN31" s="145"/>
      <c r="BO31" s="145"/>
      <c r="BP31" s="145"/>
      <c r="BQ31" s="145"/>
      <c r="BR31" s="145"/>
      <c r="BS31" s="145"/>
      <c r="BT31" s="145"/>
      <c r="BU31" s="145"/>
      <c r="BV31" s="145"/>
      <c r="BW31" s="145"/>
      <c r="BX31" s="145"/>
      <c r="BY31" s="145"/>
      <c r="BZ31" s="145"/>
      <c r="CA31" s="145"/>
      <c r="CB31" s="145"/>
      <c r="CC31" s="145"/>
      <c r="CD31" s="145"/>
      <c r="CE31" s="145"/>
      <c r="CF31" s="145"/>
      <c r="CG31" s="145"/>
      <c r="CH31" s="97"/>
    </row>
    <row r="32" spans="1:86" x14ac:dyDescent="0.25">
      <c r="A32" s="3" t="str">
        <f>VLOOKUP(C32,Regions!B$3:H$35,7,FALSE)</f>
        <v>South America</v>
      </c>
      <c r="B32" s="116" t="s">
        <v>34</v>
      </c>
      <c r="C32" s="100" t="s">
        <v>33</v>
      </c>
      <c r="D32" s="145"/>
      <c r="E32" s="145"/>
      <c r="F32" s="145"/>
      <c r="G32" s="145"/>
      <c r="H32" s="145"/>
      <c r="I32" s="145"/>
      <c r="J32" s="145"/>
      <c r="K32" s="145"/>
      <c r="L32" s="145"/>
      <c r="M32" s="145"/>
      <c r="N32" s="145"/>
      <c r="O32" s="145"/>
      <c r="P32" s="145"/>
      <c r="Q32" s="145"/>
      <c r="R32" s="145"/>
      <c r="S32" s="145"/>
      <c r="T32" s="145"/>
      <c r="U32" s="145"/>
      <c r="V32" s="145"/>
      <c r="W32" s="145"/>
      <c r="X32" s="146" t="str">
        <f>IF(ISNUMBER('Indicator Data'!X32),"","Imputed using GDP p.c.")</f>
        <v/>
      </c>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262"/>
      <c r="BE32" s="145"/>
      <c r="BF32" s="145"/>
      <c r="BG32" s="145"/>
      <c r="BH32" s="145"/>
      <c r="BI32" s="145"/>
      <c r="BJ32" s="145"/>
      <c r="BK32" s="145"/>
      <c r="BL32" s="145"/>
      <c r="BM32" s="145"/>
      <c r="BN32" s="145"/>
      <c r="BO32" s="145"/>
      <c r="BP32" s="145"/>
      <c r="BQ32" s="145"/>
      <c r="BR32" s="145"/>
      <c r="BS32" s="145"/>
      <c r="BT32" s="145"/>
      <c r="BU32" s="145"/>
      <c r="BV32" s="145"/>
      <c r="BW32" s="145"/>
      <c r="BX32" s="145"/>
      <c r="BY32" s="145"/>
      <c r="BZ32" s="145"/>
      <c r="CA32" s="145"/>
      <c r="CB32" s="145"/>
      <c r="CC32" s="145"/>
      <c r="CD32" s="145"/>
      <c r="CE32" s="145"/>
      <c r="CF32" s="145"/>
      <c r="CG32" s="145"/>
      <c r="CH32" s="97"/>
    </row>
    <row r="33" spans="1:86" x14ac:dyDescent="0.25">
      <c r="A33" s="3" t="str">
        <f>VLOOKUP(C33,Regions!B$3:H$35,7,FALSE)</f>
        <v>South America</v>
      </c>
      <c r="B33" s="116" t="s">
        <v>48</v>
      </c>
      <c r="C33" s="100" t="s">
        <v>47</v>
      </c>
      <c r="D33" s="145"/>
      <c r="E33" s="145"/>
      <c r="F33" s="145"/>
      <c r="G33" s="145"/>
      <c r="H33" s="145"/>
      <c r="I33" s="145"/>
      <c r="J33" s="145"/>
      <c r="K33" s="145"/>
      <c r="L33" s="145"/>
      <c r="M33" s="145"/>
      <c r="N33" s="145"/>
      <c r="O33" s="145"/>
      <c r="P33" s="145"/>
      <c r="Q33" s="145"/>
      <c r="R33" s="145"/>
      <c r="S33" s="145"/>
      <c r="T33" s="145"/>
      <c r="U33" s="145"/>
      <c r="V33" s="145"/>
      <c r="W33" s="145"/>
      <c r="X33" s="146" t="str">
        <f>IF(ISNUMBER('Indicator Data'!X33),"","Imputed using GDP p.c.")</f>
        <v/>
      </c>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c r="BD33" s="262"/>
      <c r="BE33" s="145"/>
      <c r="BF33" s="145"/>
      <c r="BG33" s="145"/>
      <c r="BH33" s="145"/>
      <c r="BI33" s="145"/>
      <c r="BJ33" s="145"/>
      <c r="BK33" s="145"/>
      <c r="BL33" s="145"/>
      <c r="BM33" s="145"/>
      <c r="BN33" s="145"/>
      <c r="BO33" s="145"/>
      <c r="BP33" s="145"/>
      <c r="BQ33" s="145"/>
      <c r="BR33" s="145"/>
      <c r="BS33" s="145"/>
      <c r="BT33" s="145"/>
      <c r="BU33" s="145"/>
      <c r="BV33" s="145"/>
      <c r="BW33" s="145"/>
      <c r="BX33" s="145"/>
      <c r="BY33" s="145"/>
      <c r="BZ33" s="145"/>
      <c r="CA33" s="145"/>
      <c r="CB33" s="145"/>
      <c r="CC33" s="145"/>
      <c r="CD33" s="145"/>
      <c r="CE33" s="145"/>
      <c r="CF33" s="145"/>
      <c r="CG33" s="145"/>
      <c r="CH33" s="97"/>
    </row>
    <row r="34" spans="1:86" x14ac:dyDescent="0.25">
      <c r="A34" s="3" t="str">
        <f>VLOOKUP(C34,Regions!B$3:H$35,7,FALSE)</f>
        <v>South America</v>
      </c>
      <c r="B34" s="116" t="s">
        <v>50</v>
      </c>
      <c r="C34" s="100" t="s">
        <v>49</v>
      </c>
      <c r="D34" s="145"/>
      <c r="E34" s="145"/>
      <c r="F34" s="145"/>
      <c r="G34" s="145"/>
      <c r="H34" s="145"/>
      <c r="I34" s="145"/>
      <c r="J34" s="145"/>
      <c r="K34" s="145"/>
      <c r="L34" s="145"/>
      <c r="M34" s="145"/>
      <c r="N34" s="145"/>
      <c r="O34" s="145"/>
      <c r="P34" s="145"/>
      <c r="Q34" s="145"/>
      <c r="R34" s="145"/>
      <c r="S34" s="145"/>
      <c r="T34" s="145"/>
      <c r="U34" s="145"/>
      <c r="V34" s="145"/>
      <c r="W34" s="145"/>
      <c r="X34" s="146" t="str">
        <f>IF(ISNUMBER('Indicator Data'!X34),"","Imputed using GDP p.c.")</f>
        <v/>
      </c>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c r="BD34" s="262"/>
      <c r="BE34" s="145"/>
      <c r="BF34" s="145"/>
      <c r="BG34" s="145"/>
      <c r="BH34" s="145"/>
      <c r="BI34" s="145"/>
      <c r="BJ34" s="145"/>
      <c r="BK34" s="145"/>
      <c r="BL34" s="145"/>
      <c r="BM34" s="145"/>
      <c r="BN34" s="145"/>
      <c r="BO34" s="145"/>
      <c r="BP34" s="145"/>
      <c r="BQ34" s="145"/>
      <c r="BR34" s="145"/>
      <c r="BS34" s="145"/>
      <c r="BT34" s="145"/>
      <c r="BU34" s="145"/>
      <c r="BV34" s="145"/>
      <c r="BW34" s="145"/>
      <c r="BX34" s="145"/>
      <c r="BY34" s="145"/>
      <c r="BZ34" s="145"/>
      <c r="CA34" s="145"/>
      <c r="CB34" s="145"/>
      <c r="CC34" s="145"/>
      <c r="CD34" s="145"/>
      <c r="CE34" s="145"/>
      <c r="CF34" s="145"/>
      <c r="CG34" s="145"/>
      <c r="CH34" s="97"/>
    </row>
    <row r="35" spans="1:86" x14ac:dyDescent="0.25">
      <c r="A35" s="3" t="str">
        <f>VLOOKUP(C35,Regions!B$3:H$35,7,FALSE)</f>
        <v>South America</v>
      </c>
      <c r="B35" s="116" t="s">
        <v>58</v>
      </c>
      <c r="C35" s="100" t="s">
        <v>57</v>
      </c>
      <c r="D35" s="145"/>
      <c r="E35" s="145"/>
      <c r="F35" s="145"/>
      <c r="G35" s="145"/>
      <c r="H35" s="145"/>
      <c r="I35" s="145"/>
      <c r="J35" s="145"/>
      <c r="K35" s="145"/>
      <c r="L35" s="145"/>
      <c r="M35" s="145"/>
      <c r="N35" s="145"/>
      <c r="O35" s="145"/>
      <c r="P35" s="145"/>
      <c r="Q35" s="145"/>
      <c r="R35" s="145"/>
      <c r="S35" s="145"/>
      <c r="T35" s="145"/>
      <c r="U35" s="145"/>
      <c r="V35" s="145"/>
      <c r="W35" s="145"/>
      <c r="X35" s="146" t="str">
        <f>IF(ISNUMBER('Indicator Data'!X35),"","Imputed using GDP p.c.")</f>
        <v/>
      </c>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c r="BD35" s="262"/>
      <c r="BE35" s="145"/>
      <c r="BF35" s="145"/>
      <c r="BG35" s="145"/>
      <c r="BH35" s="145"/>
      <c r="BI35" s="145"/>
      <c r="BJ35" s="145"/>
      <c r="BK35" s="145"/>
      <c r="BL35" s="145"/>
      <c r="BM35" s="145"/>
      <c r="BN35" s="145"/>
      <c r="BO35" s="145"/>
      <c r="BP35" s="145"/>
      <c r="BQ35" s="145"/>
      <c r="BR35" s="145"/>
      <c r="BS35" s="145"/>
      <c r="BT35" s="145"/>
      <c r="BU35" s="145"/>
      <c r="BV35" s="145"/>
      <c r="BW35" s="145"/>
      <c r="BX35" s="145"/>
      <c r="BY35" s="145"/>
      <c r="BZ35" s="145"/>
      <c r="CA35" s="145"/>
      <c r="CB35" s="145"/>
      <c r="CC35" s="145"/>
      <c r="CD35" s="145"/>
      <c r="CE35" s="145"/>
      <c r="CF35" s="145"/>
      <c r="CG35" s="145"/>
      <c r="CH35" s="97"/>
    </row>
    <row r="36" spans="1:86" x14ac:dyDescent="0.25">
      <c r="A36" s="3" t="str">
        <f>VLOOKUP(C36,Regions!B$3:H$35,7,FALSE)</f>
        <v>South America</v>
      </c>
      <c r="B36" s="116" t="s">
        <v>62</v>
      </c>
      <c r="C36" s="100" t="s">
        <v>61</v>
      </c>
      <c r="D36" s="145"/>
      <c r="E36" s="145"/>
      <c r="F36" s="145"/>
      <c r="G36" s="145"/>
      <c r="H36" s="145"/>
      <c r="I36" s="145"/>
      <c r="J36" s="145"/>
      <c r="K36" s="145"/>
      <c r="L36" s="145"/>
      <c r="M36" s="145"/>
      <c r="N36" s="145"/>
      <c r="O36" s="145"/>
      <c r="P36" s="145"/>
      <c r="Q36" s="145"/>
      <c r="R36" s="145"/>
      <c r="S36" s="145"/>
      <c r="T36" s="145"/>
      <c r="U36" s="145"/>
      <c r="V36" s="145"/>
      <c r="W36" s="145"/>
      <c r="X36" s="146" t="str">
        <f>IF(ISNUMBER('Indicator Data'!X36),"","Imputed using GDP p.c.")</f>
        <v/>
      </c>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c r="BD36" s="262"/>
      <c r="BE36" s="145"/>
      <c r="BF36" s="145"/>
      <c r="BG36" s="145"/>
      <c r="BH36" s="145"/>
      <c r="BI36" s="145"/>
      <c r="BJ36" s="145"/>
      <c r="BK36" s="145"/>
      <c r="BL36" s="145"/>
      <c r="BM36" s="145"/>
      <c r="BN36" s="145"/>
      <c r="BO36" s="145"/>
      <c r="BP36" s="145"/>
      <c r="BQ36" s="145"/>
      <c r="BR36" s="145"/>
      <c r="BS36" s="145"/>
      <c r="BT36" s="145"/>
      <c r="BU36" s="145"/>
      <c r="BV36" s="145"/>
      <c r="BW36" s="145"/>
      <c r="BX36" s="145"/>
      <c r="BY36" s="145"/>
      <c r="BZ36" s="145"/>
      <c r="CA36" s="145"/>
      <c r="CB36" s="145"/>
      <c r="CC36" s="145"/>
      <c r="CD36" s="145"/>
      <c r="CE36" s="145"/>
      <c r="CF36" s="145"/>
      <c r="CG36" s="145"/>
      <c r="CH36" s="97"/>
    </row>
    <row r="37" spans="1:86" x14ac:dyDescent="0.25">
      <c r="A37" s="3" t="str">
        <f>VLOOKUP(C37,Regions!B$3:H$35,7,FALSE)</f>
        <v>South America</v>
      </c>
      <c r="B37" s="116" t="s">
        <v>427</v>
      </c>
      <c r="C37" s="100" t="s">
        <v>63</v>
      </c>
      <c r="D37" s="145"/>
      <c r="E37" s="145"/>
      <c r="F37" s="145"/>
      <c r="G37" s="145"/>
      <c r="H37" s="145"/>
      <c r="I37" s="145"/>
      <c r="J37" s="145"/>
      <c r="K37" s="145"/>
      <c r="L37" s="145"/>
      <c r="M37" s="145"/>
      <c r="N37" s="145"/>
      <c r="O37" s="145"/>
      <c r="P37" s="145"/>
      <c r="Q37" s="145"/>
      <c r="R37" s="145"/>
      <c r="S37" s="145"/>
      <c r="T37" s="145"/>
      <c r="U37" s="145"/>
      <c r="V37" s="145"/>
      <c r="W37" s="145"/>
      <c r="X37" s="146" t="str">
        <f>IF(ISNUMBER('Indicator Data'!X37),"","Imputed using GDP p.c.")</f>
        <v/>
      </c>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c r="BD37" s="262"/>
      <c r="BE37" s="145"/>
      <c r="BF37" s="145"/>
      <c r="BG37" s="145"/>
      <c r="BH37" s="145"/>
      <c r="BI37" s="145"/>
      <c r="BJ37" s="145"/>
      <c r="BK37" s="145"/>
      <c r="BL37" s="145"/>
      <c r="BM37" s="145"/>
      <c r="BN37" s="145"/>
      <c r="BO37" s="145"/>
      <c r="BP37" s="145"/>
      <c r="BQ37" s="145"/>
      <c r="BR37" s="145"/>
      <c r="BS37" s="145"/>
      <c r="BT37" s="145"/>
      <c r="BU37" s="145"/>
      <c r="BV37" s="145"/>
      <c r="BW37" s="145"/>
      <c r="BX37" s="145"/>
      <c r="BY37" s="145"/>
      <c r="BZ37" s="145"/>
      <c r="CA37" s="145"/>
      <c r="CB37" s="145"/>
      <c r="CC37" s="145"/>
      <c r="CD37" s="145"/>
      <c r="CE37" s="145"/>
      <c r="CF37" s="145"/>
      <c r="CG37" s="145"/>
      <c r="CH37" s="97"/>
    </row>
    <row r="38" spans="1:86" x14ac:dyDescent="0.25">
      <c r="BD38" s="192"/>
    </row>
    <row r="39" spans="1:86" x14ac:dyDescent="0.25">
      <c r="BD39" s="192"/>
    </row>
    <row r="40" spans="1:86" x14ac:dyDescent="0.25">
      <c r="BD40" s="192"/>
    </row>
  </sheetData>
  <sortState ref="A4:BG193">
    <sortCondition ref="A4:A193"/>
    <sortCondition ref="B4:B193"/>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6"/>
  <sheetViews>
    <sheetView showGridLines="0" workbookViewId="0">
      <pane xSplit="3" ySplit="3" topLeftCell="AI4" activePane="bottomRight" state="frozen"/>
      <selection activeCell="AP3" sqref="AP3"/>
      <selection pane="topRight" activeCell="AP3" sqref="AP3"/>
      <selection pane="bottomLeft" activeCell="AP3" sqref="AP3"/>
      <selection pane="bottomRight" activeCell="AP3" sqref="AP3"/>
    </sheetView>
  </sheetViews>
  <sheetFormatPr defaultColWidth="9.140625" defaultRowHeight="15" x14ac:dyDescent="0.25"/>
  <cols>
    <col min="1" max="1" width="17.28515625" style="3" customWidth="1"/>
    <col min="2" max="2" width="49.42578125" style="3" bestFit="1" customWidth="1"/>
    <col min="3" max="3" width="5.5703125" style="3" bestFit="1" customWidth="1"/>
    <col min="4" max="7" width="5.5703125" style="172" bestFit="1" customWidth="1"/>
    <col min="8" max="9" width="7.7109375" style="172" bestFit="1" customWidth="1"/>
    <col min="10" max="13" width="5.5703125" style="172" bestFit="1" customWidth="1"/>
    <col min="14" max="15" width="7.7109375" style="172" bestFit="1" customWidth="1"/>
    <col min="16" max="24" width="5.5703125" style="172" bestFit="1" customWidth="1"/>
    <col min="25" max="26" width="9.28515625" style="172" customWidth="1"/>
    <col min="27" max="32" width="5.5703125" style="172" bestFit="1" customWidth="1"/>
    <col min="33" max="33" width="5.5703125" style="172" customWidth="1"/>
    <col min="34" max="35" width="5.5703125" style="172" bestFit="1" customWidth="1"/>
    <col min="36" max="36" width="7.7109375" style="172" bestFit="1" customWidth="1"/>
    <col min="37" max="38" width="5.5703125" style="172" bestFit="1" customWidth="1"/>
    <col min="39" max="39" width="7.7109375" style="172" bestFit="1" customWidth="1"/>
    <col min="40" max="54" width="5.5703125" style="172" bestFit="1" customWidth="1"/>
    <col min="55" max="55" width="7.7109375" style="172" bestFit="1" customWidth="1"/>
    <col min="56" max="72" width="5.5703125" style="172" bestFit="1" customWidth="1"/>
    <col min="73" max="73" width="7.7109375" style="172" bestFit="1" customWidth="1"/>
    <col min="74" max="77" width="5.5703125" style="172" bestFit="1" customWidth="1"/>
    <col min="78" max="79" width="7.7109375" style="172" bestFit="1" customWidth="1"/>
    <col min="80" max="80" width="5.5703125" style="172" bestFit="1" customWidth="1"/>
    <col min="81" max="81" width="7.7109375" style="172" bestFit="1" customWidth="1"/>
    <col min="82" max="85" width="5.5703125" style="172" bestFit="1" customWidth="1"/>
    <col min="86" max="86" width="3.7109375" style="186" bestFit="1" customWidth="1"/>
    <col min="87" max="87" width="4" style="186" bestFit="1" customWidth="1"/>
    <col min="88" max="16384" width="9.140625" style="3"/>
  </cols>
  <sheetData>
    <row r="1" spans="1:87" x14ac:dyDescent="0.25">
      <c r="B1" s="154"/>
      <c r="C1" s="154"/>
      <c r="D1" s="170"/>
      <c r="E1" s="170"/>
      <c r="F1" s="170"/>
      <c r="G1" s="170"/>
      <c r="H1" s="170"/>
      <c r="I1" s="170"/>
      <c r="J1" s="170"/>
      <c r="K1" s="170"/>
      <c r="L1" s="170"/>
      <c r="M1" s="171"/>
      <c r="N1" s="171"/>
      <c r="O1" s="171"/>
      <c r="P1" s="171"/>
      <c r="Q1" s="170"/>
      <c r="R1" s="170"/>
      <c r="S1" s="170"/>
      <c r="T1" s="170"/>
      <c r="U1" s="171"/>
      <c r="V1" s="171"/>
      <c r="W1" s="171"/>
      <c r="X1" s="170"/>
      <c r="Y1" s="157"/>
      <c r="Z1" s="157"/>
      <c r="AA1" s="171"/>
      <c r="AB1" s="171"/>
      <c r="AC1" s="171"/>
      <c r="AD1" s="171"/>
      <c r="AE1" s="170"/>
      <c r="AF1" s="171"/>
      <c r="AG1" s="171"/>
      <c r="AH1" s="171"/>
      <c r="AI1" s="170"/>
      <c r="AJ1" s="170"/>
      <c r="AK1" s="171"/>
      <c r="AL1" s="170"/>
      <c r="AM1" s="170"/>
      <c r="AN1" s="171"/>
      <c r="AO1" s="170"/>
      <c r="AP1" s="171"/>
      <c r="AQ1" s="171"/>
      <c r="AR1" s="170"/>
      <c r="AS1" s="170"/>
      <c r="AT1" s="170"/>
      <c r="AU1" s="171"/>
      <c r="AV1" s="170"/>
      <c r="AW1" s="170"/>
      <c r="AX1" s="170"/>
      <c r="AY1" s="170"/>
      <c r="AZ1" s="170"/>
      <c r="BA1" s="170"/>
      <c r="BB1" s="171"/>
      <c r="BC1" s="171"/>
      <c r="BD1" s="170"/>
      <c r="BE1" s="170"/>
      <c r="BF1" s="171"/>
      <c r="BG1" s="170"/>
      <c r="BH1" s="170"/>
      <c r="BI1" s="170"/>
      <c r="BJ1" s="171"/>
      <c r="BK1" s="170"/>
      <c r="BL1" s="170"/>
      <c r="BM1" s="171"/>
      <c r="BN1" s="171"/>
      <c r="BO1" s="171"/>
      <c r="BP1" s="171"/>
      <c r="BQ1" s="170"/>
      <c r="BR1" s="170"/>
      <c r="BS1" s="170"/>
      <c r="BT1" s="170"/>
      <c r="BU1" s="170"/>
      <c r="BV1" s="170"/>
      <c r="BW1" s="171"/>
      <c r="BX1" s="171"/>
      <c r="BY1" s="171"/>
      <c r="BZ1" s="171"/>
      <c r="CA1" s="171"/>
      <c r="CB1" s="171"/>
      <c r="CC1" s="171"/>
      <c r="CD1" s="170"/>
      <c r="CE1" s="170"/>
      <c r="CF1" s="170"/>
      <c r="CG1" s="170"/>
    </row>
    <row r="2" spans="1:87" s="15" customFormat="1" ht="121.5" customHeight="1" x14ac:dyDescent="0.2">
      <c r="A2" s="15" t="s">
        <v>553</v>
      </c>
      <c r="B2" s="128" t="s">
        <v>75</v>
      </c>
      <c r="C2" s="129" t="s">
        <v>64</v>
      </c>
      <c r="D2" s="173" t="s">
        <v>115</v>
      </c>
      <c r="E2" s="173" t="s">
        <v>116</v>
      </c>
      <c r="F2" s="173" t="s">
        <v>438</v>
      </c>
      <c r="G2" s="173" t="s">
        <v>439</v>
      </c>
      <c r="H2" s="173" t="s">
        <v>440</v>
      </c>
      <c r="I2" s="173" t="s">
        <v>441</v>
      </c>
      <c r="J2" s="173" t="s">
        <v>446</v>
      </c>
      <c r="K2" s="173" t="s">
        <v>406</v>
      </c>
      <c r="L2" s="173" t="s">
        <v>407</v>
      </c>
      <c r="M2" s="174" t="s">
        <v>554</v>
      </c>
      <c r="N2" s="174" t="s">
        <v>562</v>
      </c>
      <c r="O2" s="174" t="s">
        <v>563</v>
      </c>
      <c r="P2" s="174" t="s">
        <v>564</v>
      </c>
      <c r="Q2" s="173" t="s">
        <v>387</v>
      </c>
      <c r="R2" s="173" t="s">
        <v>424</v>
      </c>
      <c r="S2" s="173" t="s">
        <v>513</v>
      </c>
      <c r="T2" s="173" t="s">
        <v>514</v>
      </c>
      <c r="U2" s="174" t="s">
        <v>565</v>
      </c>
      <c r="V2" s="174" t="s">
        <v>566</v>
      </c>
      <c r="W2" s="174" t="s">
        <v>840</v>
      </c>
      <c r="X2" s="173" t="s">
        <v>81</v>
      </c>
      <c r="Y2" s="155" t="s">
        <v>882</v>
      </c>
      <c r="Z2" s="155" t="s">
        <v>883</v>
      </c>
      <c r="AA2" s="174" t="s">
        <v>567</v>
      </c>
      <c r="AB2" s="174" t="s">
        <v>570</v>
      </c>
      <c r="AC2" s="174" t="s">
        <v>572</v>
      </c>
      <c r="AD2" s="174" t="s">
        <v>574</v>
      </c>
      <c r="AE2" s="173" t="s">
        <v>154</v>
      </c>
      <c r="AF2" s="174" t="s">
        <v>579</v>
      </c>
      <c r="AG2" s="155" t="s">
        <v>960</v>
      </c>
      <c r="AH2" s="174" t="s">
        <v>580</v>
      </c>
      <c r="AI2" s="173" t="s">
        <v>472</v>
      </c>
      <c r="AJ2" s="173" t="s">
        <v>153</v>
      </c>
      <c r="AK2" s="174" t="s">
        <v>608</v>
      </c>
      <c r="AL2" s="173" t="s">
        <v>479</v>
      </c>
      <c r="AM2" s="173" t="s">
        <v>934</v>
      </c>
      <c r="AN2" s="174" t="s">
        <v>578</v>
      </c>
      <c r="AO2" s="173" t="s">
        <v>984</v>
      </c>
      <c r="AP2" s="174" t="s">
        <v>609</v>
      </c>
      <c r="AQ2" s="174" t="s">
        <v>610</v>
      </c>
      <c r="AR2" s="173" t="s">
        <v>524</v>
      </c>
      <c r="AS2" s="173" t="s">
        <v>80</v>
      </c>
      <c r="AT2" s="173" t="s">
        <v>155</v>
      </c>
      <c r="AU2" s="174" t="s">
        <v>569</v>
      </c>
      <c r="AV2" s="173" t="s">
        <v>156</v>
      </c>
      <c r="AW2" s="173" t="s">
        <v>156</v>
      </c>
      <c r="AX2" s="173" t="s">
        <v>156</v>
      </c>
      <c r="AY2" s="173" t="s">
        <v>157</v>
      </c>
      <c r="AZ2" s="173" t="s">
        <v>158</v>
      </c>
      <c r="BA2" s="173" t="s">
        <v>87</v>
      </c>
      <c r="BB2" s="174" t="s">
        <v>581</v>
      </c>
      <c r="BC2" s="174" t="s">
        <v>583</v>
      </c>
      <c r="BD2" s="173" t="s">
        <v>99</v>
      </c>
      <c r="BE2" s="173" t="s">
        <v>100</v>
      </c>
      <c r="BF2" s="155" t="s">
        <v>950</v>
      </c>
      <c r="BG2" s="173" t="s">
        <v>101</v>
      </c>
      <c r="BH2" s="173" t="s">
        <v>102</v>
      </c>
      <c r="BI2" s="173" t="s">
        <v>119</v>
      </c>
      <c r="BJ2" s="174" t="s">
        <v>587</v>
      </c>
      <c r="BK2" s="173" t="s">
        <v>66</v>
      </c>
      <c r="BL2" s="173" t="s">
        <v>92</v>
      </c>
      <c r="BM2" s="174" t="s">
        <v>592</v>
      </c>
      <c r="BN2" s="174" t="s">
        <v>595</v>
      </c>
      <c r="BO2" s="174" t="s">
        <v>596</v>
      </c>
      <c r="BP2" s="174" t="s">
        <v>598</v>
      </c>
      <c r="BQ2" s="173" t="s">
        <v>67</v>
      </c>
      <c r="BR2" s="173" t="s">
        <v>68</v>
      </c>
      <c r="BS2" s="173" t="s">
        <v>69</v>
      </c>
      <c r="BT2" s="173" t="s">
        <v>932</v>
      </c>
      <c r="BU2" s="173" t="s">
        <v>83</v>
      </c>
      <c r="BV2" s="173" t="s">
        <v>82</v>
      </c>
      <c r="BW2" s="174" t="s">
        <v>601</v>
      </c>
      <c r="BX2" s="174" t="s">
        <v>602</v>
      </c>
      <c r="BY2" s="174" t="s">
        <v>619</v>
      </c>
      <c r="BZ2" s="174" t="s">
        <v>618</v>
      </c>
      <c r="CA2" s="174" t="s">
        <v>623</v>
      </c>
      <c r="CB2" s="174" t="s">
        <v>621</v>
      </c>
      <c r="CC2" s="174" t="s">
        <v>620</v>
      </c>
      <c r="CD2" s="173" t="s">
        <v>474</v>
      </c>
      <c r="CE2" s="173" t="s">
        <v>495</v>
      </c>
      <c r="CF2" s="173" t="s">
        <v>515</v>
      </c>
      <c r="CG2" s="173" t="s">
        <v>384</v>
      </c>
      <c r="CH2" s="187" t="s">
        <v>540</v>
      </c>
      <c r="CI2" s="187" t="s">
        <v>541</v>
      </c>
    </row>
    <row r="3" spans="1:87" x14ac:dyDescent="0.25">
      <c r="B3" s="117" t="s">
        <v>809</v>
      </c>
      <c r="C3" s="100"/>
      <c r="D3" s="101">
        <v>2014</v>
      </c>
      <c r="E3" s="101">
        <v>2014</v>
      </c>
      <c r="F3" s="101">
        <v>2014</v>
      </c>
      <c r="G3" s="101">
        <v>2014</v>
      </c>
      <c r="H3" s="101">
        <v>2014</v>
      </c>
      <c r="I3" s="101">
        <v>2014</v>
      </c>
      <c r="J3" s="101">
        <v>2014</v>
      </c>
      <c r="K3" s="243">
        <v>2016</v>
      </c>
      <c r="L3" s="243">
        <v>2016</v>
      </c>
      <c r="M3" s="141">
        <v>2015</v>
      </c>
      <c r="N3" s="141">
        <v>2011</v>
      </c>
      <c r="O3" s="141">
        <v>2011</v>
      </c>
      <c r="P3" s="141">
        <v>2014</v>
      </c>
      <c r="Q3" s="243">
        <v>2017</v>
      </c>
      <c r="R3" s="243">
        <v>2017</v>
      </c>
      <c r="S3" s="243">
        <v>2016</v>
      </c>
      <c r="T3" s="243">
        <v>2016</v>
      </c>
      <c r="U3" s="243">
        <v>2015</v>
      </c>
      <c r="V3" s="243">
        <v>2015</v>
      </c>
      <c r="W3" s="243">
        <v>2016</v>
      </c>
      <c r="X3" s="243">
        <v>2015</v>
      </c>
      <c r="Y3" s="243">
        <v>2015</v>
      </c>
      <c r="Z3" s="243">
        <v>2015</v>
      </c>
      <c r="AA3" s="244">
        <v>2015</v>
      </c>
      <c r="AB3" s="243">
        <v>2016</v>
      </c>
      <c r="AC3" s="243">
        <v>2016</v>
      </c>
      <c r="AD3" s="243">
        <v>2016</v>
      </c>
      <c r="AE3" s="101">
        <v>2015</v>
      </c>
      <c r="AF3" s="244">
        <v>2015</v>
      </c>
      <c r="AG3" s="244">
        <v>2016</v>
      </c>
      <c r="AH3" s="101">
        <v>2012</v>
      </c>
      <c r="AI3" s="243">
        <v>2015</v>
      </c>
      <c r="AJ3" s="243">
        <v>2016</v>
      </c>
      <c r="AK3" s="243">
        <v>2017</v>
      </c>
      <c r="AL3" s="243">
        <v>2015</v>
      </c>
      <c r="AM3" s="243">
        <v>2015</v>
      </c>
      <c r="AN3" s="243">
        <v>2016</v>
      </c>
      <c r="AO3" s="243">
        <v>2015</v>
      </c>
      <c r="AP3" s="243">
        <v>2015</v>
      </c>
      <c r="AQ3" s="243">
        <v>2015</v>
      </c>
      <c r="AR3" s="101">
        <v>2015</v>
      </c>
      <c r="AS3" s="243">
        <v>2015</v>
      </c>
      <c r="AT3" s="243">
        <v>2014</v>
      </c>
      <c r="AU3" s="101">
        <v>2014</v>
      </c>
      <c r="AV3" s="243">
        <v>2015</v>
      </c>
      <c r="AW3" s="243">
        <v>2016</v>
      </c>
      <c r="AX3" s="243">
        <v>2017</v>
      </c>
      <c r="AY3" s="243">
        <v>2017</v>
      </c>
      <c r="AZ3" s="243">
        <v>2017</v>
      </c>
      <c r="BA3" s="243">
        <v>2016</v>
      </c>
      <c r="BB3" s="243">
        <v>2015</v>
      </c>
      <c r="BC3" s="243">
        <v>2016</v>
      </c>
      <c r="BD3" s="101">
        <v>2014</v>
      </c>
      <c r="BE3" s="101">
        <v>2014</v>
      </c>
      <c r="BF3" s="243">
        <v>2016</v>
      </c>
      <c r="BG3" s="101">
        <v>2014</v>
      </c>
      <c r="BH3" s="101">
        <v>2014</v>
      </c>
      <c r="BI3" s="101">
        <v>2015</v>
      </c>
      <c r="BJ3" s="141">
        <v>2013</v>
      </c>
      <c r="BK3" s="243">
        <v>2015</v>
      </c>
      <c r="BL3" s="243">
        <v>2016</v>
      </c>
      <c r="BM3" s="101">
        <v>2013</v>
      </c>
      <c r="BN3" s="101">
        <v>2015</v>
      </c>
      <c r="BO3" s="101">
        <v>2016</v>
      </c>
      <c r="BP3" s="243">
        <v>2017</v>
      </c>
      <c r="BQ3" s="243">
        <v>2014</v>
      </c>
      <c r="BR3" s="243">
        <v>2015</v>
      </c>
      <c r="BS3" s="243">
        <v>2015</v>
      </c>
      <c r="BT3" s="101">
        <v>2014</v>
      </c>
      <c r="BU3" s="101">
        <v>2015</v>
      </c>
      <c r="BV3" s="101">
        <v>2015</v>
      </c>
      <c r="BW3" s="243">
        <v>2016</v>
      </c>
      <c r="BX3" s="243">
        <v>2016</v>
      </c>
      <c r="BY3" s="243">
        <v>2015</v>
      </c>
      <c r="BZ3" s="243">
        <v>2015</v>
      </c>
      <c r="CA3" s="243">
        <v>2015</v>
      </c>
      <c r="CB3" s="243">
        <v>2015</v>
      </c>
      <c r="CC3" s="243">
        <v>2016</v>
      </c>
      <c r="CD3" s="243">
        <v>2016</v>
      </c>
      <c r="CE3" s="243">
        <v>2016</v>
      </c>
      <c r="CF3" s="101">
        <v>2014</v>
      </c>
      <c r="CG3" s="101">
        <v>2014</v>
      </c>
    </row>
    <row r="4" spans="1:87" x14ac:dyDescent="0.25">
      <c r="A4" s="3" t="str">
        <f>VLOOKUP(C4,Regions!B$3:H$35,7,FALSE)</f>
        <v>Caribbean</v>
      </c>
      <c r="B4" s="116" t="s">
        <v>1</v>
      </c>
      <c r="C4" s="100" t="s">
        <v>0</v>
      </c>
      <c r="D4" s="177">
        <f>IF('Indicator Data'!D5="No Data",1,IF('Indicator Data imputation'!D5&lt;&gt;"",1,0))</f>
        <v>0</v>
      </c>
      <c r="E4" s="177">
        <f>IF('Indicator Data'!E5="No Data",1,IF('Indicator Data imputation'!E5&lt;&gt;"",1,0))</f>
        <v>0</v>
      </c>
      <c r="F4" s="177">
        <f>IF('Indicator Data'!F5="No Data",1,IF('Indicator Data imputation'!F5&lt;&gt;"",1,0))</f>
        <v>1</v>
      </c>
      <c r="G4" s="177">
        <f>IF('Indicator Data'!G5="No Data",1,IF('Indicator Data imputation'!G5&lt;&gt;"",1,0))</f>
        <v>0</v>
      </c>
      <c r="H4" s="177">
        <f>IF('Indicator Data'!H5="No Data",1,IF('Indicator Data imputation'!H5&lt;&gt;"",1,0))</f>
        <v>0</v>
      </c>
      <c r="I4" s="177">
        <f>IF('Indicator Data'!I5="No Data",1,IF('Indicator Data imputation'!I5&lt;&gt;"",1,0))</f>
        <v>0</v>
      </c>
      <c r="J4" s="177">
        <f>IF('Indicator Data'!J5="No Data",1,IF('Indicator Data imputation'!J5&lt;&gt;"",1,0))</f>
        <v>0</v>
      </c>
      <c r="K4" s="177">
        <f>IF('Indicator Data'!K5="No Data",1,IF('Indicator Data imputation'!K5&lt;&gt;"",1,0))</f>
        <v>0</v>
      </c>
      <c r="L4" s="177">
        <f>IF('Indicator Data'!L5="No Data",1,IF('Indicator Data imputation'!L5&lt;&gt;"",1,0))</f>
        <v>0</v>
      </c>
      <c r="M4" s="177">
        <f>IF('Indicator Data'!M5="No Data",1,IF('Indicator Data imputation'!M5&lt;&gt;"",1,0))</f>
        <v>0</v>
      </c>
      <c r="N4" s="177">
        <f>IF('Indicator Data'!N5="No Data",1,IF('Indicator Data imputation'!N5&lt;&gt;"",1,0))</f>
        <v>0</v>
      </c>
      <c r="O4" s="177">
        <f>IF('Indicator Data'!O5="No Data",1,IF('Indicator Data imputation'!O5&lt;&gt;"",1,0))</f>
        <v>0</v>
      </c>
      <c r="P4" s="177">
        <f>IF('Indicator Data'!P5="No Data",1,IF('Indicator Data imputation'!P5&lt;&gt;"",1,0))</f>
        <v>0</v>
      </c>
      <c r="Q4" s="177">
        <f>IF('Indicator Data'!Q5="No Data",1,IF('Indicator Data imputation'!Q5&lt;&gt;"",1,0))</f>
        <v>0</v>
      </c>
      <c r="R4" s="177">
        <f>IF('Indicator Data'!R5="No Data",1,IF('Indicator Data imputation'!R5&lt;&gt;"",1,0))</f>
        <v>0</v>
      </c>
      <c r="S4" s="177">
        <f>IF('Indicator Data'!S5="No Data",1,IF('Indicator Data imputation'!S5&lt;&gt;"",1,0))</f>
        <v>0</v>
      </c>
      <c r="T4" s="177">
        <f>IF('Indicator Data'!T5="No Data",1,IF('Indicator Data imputation'!T5&lt;&gt;"",1,0))</f>
        <v>0</v>
      </c>
      <c r="U4" s="177">
        <f>IF('Indicator Data'!U5="No Data",1,IF('Indicator Data imputation'!U5&lt;&gt;"",1,0))</f>
        <v>0</v>
      </c>
      <c r="V4" s="177">
        <f>IF('Indicator Data'!V5="No Data",1,IF('Indicator Data imputation'!V5&lt;&gt;"",1,0))</f>
        <v>0</v>
      </c>
      <c r="W4" s="177">
        <f>IF('Indicator Data'!W5="No Data",1,IF('Indicator Data imputation'!W5&lt;&gt;"",1,0))</f>
        <v>0</v>
      </c>
      <c r="X4" s="177">
        <f>IF('Indicator Data'!X5="No Data",1,IF('Indicator Data imputation'!X5&lt;&gt;"",1,0))</f>
        <v>0</v>
      </c>
      <c r="Y4" s="177">
        <f>IF('Indicator Data'!Y5="No Data",1,IF('Indicator Data imputation'!Y5&lt;&gt;"",1,0))</f>
        <v>1</v>
      </c>
      <c r="Z4" s="177">
        <f>IF('Indicator Data'!Z5="No Data",1,IF('Indicator Data imputation'!Z5&lt;&gt;"",1,0))</f>
        <v>1</v>
      </c>
      <c r="AA4" s="177">
        <f>IF('Indicator Data'!AA5="No Data",1,IF('Indicator Data imputation'!AA5&lt;&gt;"",1,0))</f>
        <v>1</v>
      </c>
      <c r="AB4" s="177">
        <f>IF('Indicator Data'!AB5="No Data",1,IF('Indicator Data imputation'!AB5&lt;&gt;"",1,0))</f>
        <v>0</v>
      </c>
      <c r="AC4" s="177">
        <f>IF('Indicator Data'!AC5="No Data",1,IF('Indicator Data imputation'!AC5&lt;&gt;"",1,0))</f>
        <v>0</v>
      </c>
      <c r="AD4" s="177">
        <f>IF('Indicator Data'!AD5="No Data",1,IF('Indicator Data imputation'!AD5&lt;&gt;"",1,0))</f>
        <v>1</v>
      </c>
      <c r="AE4" s="177">
        <f>IF('Indicator Data'!AE5="No Data",1,IF('Indicator Data imputation'!AE5&lt;&gt;"",1,0))</f>
        <v>0</v>
      </c>
      <c r="AF4" s="177">
        <f>IF('Indicator Data'!AF5="No Data",1,IF('Indicator Data imputation'!AF5&lt;&gt;"",1,0))</f>
        <v>1</v>
      </c>
      <c r="AG4" s="251">
        <f>IF('Indicator Data'!AG5="No Data",1,IF('Indicator Data imputation'!AG5&lt;&gt;"",1,0))</f>
        <v>0</v>
      </c>
      <c r="AH4" s="177">
        <f>IF('Indicator Data'!AH5="No Data",1,IF('Indicator Data imputation'!AH5&lt;&gt;"",1,0))</f>
        <v>0</v>
      </c>
      <c r="AI4" s="177">
        <f>IF('Indicator Data'!AI5="No Data",1,IF('Indicator Data imputation'!AI5&lt;&gt;"",1,0))</f>
        <v>1</v>
      </c>
      <c r="AJ4" s="177">
        <f>IF('Indicator Data'!AJ5="No Data",1,IF('Indicator Data imputation'!AJ5&lt;&gt;"",1,0))</f>
        <v>0</v>
      </c>
      <c r="AK4" s="177">
        <f>IF('Indicator Data'!AK5="No Data",1,IF('Indicator Data imputation'!AK5&lt;&gt;"",1,0))</f>
        <v>0</v>
      </c>
      <c r="AL4" s="177">
        <f>IF('Indicator Data'!AL5="No Data",1,IF('Indicator Data imputation'!AL5&lt;&gt;"",1,0))</f>
        <v>0</v>
      </c>
      <c r="AM4" s="177">
        <f>IF('Indicator Data'!AM5="No Data",1,IF('Indicator Data imputation'!AM5&lt;&gt;"",1,0))</f>
        <v>1</v>
      </c>
      <c r="AN4" s="177">
        <f>IF('Indicator Data'!AN5="No Data",1,IF('Indicator Data imputation'!AN5&lt;&gt;"",1,0))</f>
        <v>0</v>
      </c>
      <c r="AO4" s="177">
        <f>IF('Indicator Data'!AO5="No Data",1,IF('Indicator Data imputation'!AO5&lt;&gt;"",1,0))</f>
        <v>0</v>
      </c>
      <c r="AP4" s="177">
        <f>IF('Indicator Data'!AP5="No Data",1,IF('Indicator Data imputation'!AP5&lt;&gt;"",1,0))</f>
        <v>0</v>
      </c>
      <c r="AQ4" s="177">
        <f>IF('Indicator Data'!AQ5="No Data",1,IF('Indicator Data imputation'!AQ5&lt;&gt;"",1,0))</f>
        <v>0</v>
      </c>
      <c r="AR4" s="177">
        <f>IF('Indicator Data'!AR5="No Data",1,IF('Indicator Data imputation'!AR5&lt;&gt;"",1,0))</f>
        <v>1</v>
      </c>
      <c r="AS4" s="177">
        <f>IF('Indicator Data'!AS5="No Data",1,IF('Indicator Data imputation'!AS5&lt;&gt;"",1,0))</f>
        <v>1</v>
      </c>
      <c r="AT4" s="177">
        <f>IF('Indicator Data'!AT5="No Data",1,IF('Indicator Data imputation'!AT5&lt;&gt;"",1,0))</f>
        <v>0</v>
      </c>
      <c r="AU4" s="177">
        <f>IF('Indicator Data'!AU5="No Data",1,IF('Indicator Data imputation'!AU5&lt;&gt;"",1,0))</f>
        <v>1</v>
      </c>
      <c r="AV4" s="177">
        <f>IF('Indicator Data'!AV5="No Data",1,IF('Indicator Data imputation'!AV5&lt;&gt;"",1,0))</f>
        <v>0</v>
      </c>
      <c r="AW4" s="177">
        <f>IF('Indicator Data'!AW5="No Data",1,IF('Indicator Data imputation'!AW5&lt;&gt;"",1,0))</f>
        <v>0</v>
      </c>
      <c r="AX4" s="177">
        <f>IF('Indicator Data'!AX5="No Data",1,IF('Indicator Data imputation'!AX5&lt;&gt;"",1,0))</f>
        <v>0</v>
      </c>
      <c r="AY4" s="177">
        <f>IF('Indicator Data'!AY5="No Data",1,IF('Indicator Data imputation'!AY5&lt;&gt;"",1,0))</f>
        <v>0</v>
      </c>
      <c r="AZ4" s="177">
        <f>IF('Indicator Data'!AZ5="No Data",1,IF('Indicator Data imputation'!AZ5&lt;&gt;"",1,0))</f>
        <v>0</v>
      </c>
      <c r="BA4" s="177">
        <f>IF('Indicator Data'!BA5="No Data",1,IF('Indicator Data imputation'!BA5&lt;&gt;"",1,0))</f>
        <v>0</v>
      </c>
      <c r="BB4" s="177">
        <f>IF('Indicator Data'!BB5="No Data",1,IF('Indicator Data imputation'!BB5&lt;&gt;"",1,0))</f>
        <v>0</v>
      </c>
      <c r="BC4" s="177">
        <f>IF('Indicator Data'!BC5="No Data",1,IF('Indicator Data imputation'!BC5&lt;&gt;"",1,0))</f>
        <v>0</v>
      </c>
      <c r="BD4" s="177">
        <f>IF('Indicator Data'!BD5="No Data",1,IF('Indicator Data imputation'!BD5&lt;&gt;"",1,0))</f>
        <v>0</v>
      </c>
      <c r="BE4" s="177">
        <f>IF('Indicator Data'!BE5="No Data",1,IF('Indicator Data imputation'!BE5&lt;&gt;"",1,0))</f>
        <v>0</v>
      </c>
      <c r="BF4" s="177">
        <f>IF('Indicator Data'!BF5="No Data",1,IF('Indicator Data imputation'!BF5&lt;&gt;"",1,0))</f>
        <v>0</v>
      </c>
      <c r="BG4" s="177">
        <f>IF('Indicator Data'!BG5="No Data",1,IF('Indicator Data imputation'!BG5&lt;&gt;"",1,0))</f>
        <v>0</v>
      </c>
      <c r="BH4" s="177">
        <f>IF('Indicator Data'!BH5="No Data",1,IF('Indicator Data imputation'!BH5&lt;&gt;"",1,0))</f>
        <v>1</v>
      </c>
      <c r="BI4" s="177">
        <f>IF('Indicator Data'!BI5="No Data",1,IF('Indicator Data imputation'!BI5&lt;&gt;"",1,0))</f>
        <v>0</v>
      </c>
      <c r="BJ4" s="177">
        <f>IF('Indicator Data'!BJ5="No Data",1,IF('Indicator Data imputation'!BJ5&lt;&gt;"",1,0))</f>
        <v>1</v>
      </c>
      <c r="BK4" s="177">
        <f>IF('Indicator Data'!BK5="No Data",1,IF('Indicator Data imputation'!BK5&lt;&gt;"",1,0))</f>
        <v>0</v>
      </c>
      <c r="BL4" s="177">
        <f>IF('Indicator Data'!BL5="No Data",1,IF('Indicator Data imputation'!BL5&lt;&gt;"",1,0))</f>
        <v>1</v>
      </c>
      <c r="BM4" s="177">
        <f>IF('Indicator Data'!BM5="No Data",1,IF('Indicator Data imputation'!BM5&lt;&gt;"",1,0))</f>
        <v>1</v>
      </c>
      <c r="BN4" s="177">
        <f>IF('Indicator Data'!BN5="No Data",1,IF('Indicator Data imputation'!BN5&lt;&gt;"",1,0))</f>
        <v>1</v>
      </c>
      <c r="BO4" s="177">
        <f>IF('Indicator Data'!BO5="No Data",1,IF('Indicator Data imputation'!BO5&lt;&gt;"",1,0))</f>
        <v>0</v>
      </c>
      <c r="BP4" s="177">
        <f>IF('Indicator Data'!BP5="No Data",1,IF('Indicator Data imputation'!BP5&lt;&gt;"",1,0))</f>
        <v>1</v>
      </c>
      <c r="BQ4" s="177">
        <f>IF('Indicator Data'!BQ5="No Data",1,IF('Indicator Data imputation'!BQ5&lt;&gt;"",1,0))</f>
        <v>0</v>
      </c>
      <c r="BR4" s="177">
        <f>IF('Indicator Data'!BR5="No Data",1,IF('Indicator Data imputation'!BR5&lt;&gt;"",1,0))</f>
        <v>0</v>
      </c>
      <c r="BS4" s="177">
        <f>IF('Indicator Data'!BS5="No Data",1,IF('Indicator Data imputation'!BS5&lt;&gt;"",1,0))</f>
        <v>0</v>
      </c>
      <c r="BT4" s="177">
        <f>IF('Indicator Data'!BT5="No Data",1,IF('Indicator Data imputation'!BT5&lt;&gt;"",1,0))</f>
        <v>0</v>
      </c>
      <c r="BU4" s="177">
        <f>IF('Indicator Data'!BU5="No Data",1,IF('Indicator Data imputation'!BU5&lt;&gt;"",1,0))</f>
        <v>0</v>
      </c>
      <c r="BV4" s="177">
        <f>IF('Indicator Data'!BV5="No Data",1,IF('Indicator Data imputation'!BV5&lt;&gt;"",1,0))</f>
        <v>0</v>
      </c>
      <c r="BW4" s="177">
        <f>IF('Indicator Data'!BW5="No Data",1,IF('Indicator Data imputation'!BW5&lt;&gt;"",1,0))</f>
        <v>1</v>
      </c>
      <c r="BX4" s="177">
        <f>IF('Indicator Data'!BX5="No Data",1,IF('Indicator Data imputation'!BX5&lt;&gt;"",1,0))</f>
        <v>1</v>
      </c>
      <c r="BY4" s="177">
        <f>IF('Indicator Data'!BY5="No Data",1,IF('Indicator Data imputation'!BY5&lt;&gt;"",1,0))</f>
        <v>1</v>
      </c>
      <c r="BZ4" s="177">
        <f>IF('Indicator Data'!BZ5="No Data",1,IF('Indicator Data imputation'!BZ5&lt;&gt;"",1,0))</f>
        <v>0</v>
      </c>
      <c r="CA4" s="177">
        <f>IF('Indicator Data'!CA5="No Data",1,IF('Indicator Data imputation'!CA5&lt;&gt;"",1,0))</f>
        <v>1</v>
      </c>
      <c r="CB4" s="177">
        <f>IF('Indicator Data'!CB5="No Data",1,IF('Indicator Data imputation'!CB5&lt;&gt;"",1,0))</f>
        <v>0</v>
      </c>
      <c r="CC4" s="177">
        <f>IF('Indicator Data'!CC5="No Data",1,IF('Indicator Data imputation'!CC5&lt;&gt;"",1,0))</f>
        <v>0</v>
      </c>
      <c r="CD4" s="177">
        <f>IF('Indicator Data'!CD5="No Data",1,IF('Indicator Data imputation'!CD5&lt;&gt;"",1,0))</f>
        <v>0</v>
      </c>
      <c r="CE4" s="177">
        <f>IF('Indicator Data'!CE5="No Data",1,IF('Indicator Data imputation'!CE5&lt;&gt;"",1,0))</f>
        <v>0</v>
      </c>
      <c r="CF4" s="177">
        <f>IF('Indicator Data'!CF5="No Data",1,IF('Indicator Data imputation'!CF5&lt;&gt;"",1,0))</f>
        <v>0</v>
      </c>
      <c r="CG4" s="177">
        <f>IF('Indicator Data'!CG5="No Data",1,IF('Indicator Data imputation'!CG5&lt;&gt;"",1,0))</f>
        <v>0</v>
      </c>
      <c r="CH4" s="188">
        <f>SUM(D4:CG4)</f>
        <v>21</v>
      </c>
      <c r="CI4" s="189">
        <f>CH4/82</f>
        <v>0.25609756097560976</v>
      </c>
    </row>
    <row r="5" spans="1:87" x14ac:dyDescent="0.25">
      <c r="A5" s="3" t="str">
        <f>VLOOKUP(C5,Regions!B$3:H$35,7,FALSE)</f>
        <v>Caribbean</v>
      </c>
      <c r="B5" s="116" t="s">
        <v>5</v>
      </c>
      <c r="C5" s="100" t="s">
        <v>4</v>
      </c>
      <c r="D5" s="177">
        <f>IF('Indicator Data'!D6="No Data",1,IF('Indicator Data imputation'!D6&lt;&gt;"",1,0))</f>
        <v>0</v>
      </c>
      <c r="E5" s="177">
        <f>IF('Indicator Data'!E6="No Data",1,IF('Indicator Data imputation'!E6&lt;&gt;"",1,0))</f>
        <v>0</v>
      </c>
      <c r="F5" s="177">
        <f>IF('Indicator Data'!F6="No Data",1,IF('Indicator Data imputation'!F6&lt;&gt;"",1,0))</f>
        <v>1</v>
      </c>
      <c r="G5" s="177">
        <f>IF('Indicator Data'!G6="No Data",1,IF('Indicator Data imputation'!G6&lt;&gt;"",1,0))</f>
        <v>0</v>
      </c>
      <c r="H5" s="177">
        <f>IF('Indicator Data'!H6="No Data",1,IF('Indicator Data imputation'!H6&lt;&gt;"",1,0))</f>
        <v>0</v>
      </c>
      <c r="I5" s="177">
        <f>IF('Indicator Data'!I6="No Data",1,IF('Indicator Data imputation'!I6&lt;&gt;"",1,0))</f>
        <v>0</v>
      </c>
      <c r="J5" s="177">
        <f>IF('Indicator Data'!J6="No Data",1,IF('Indicator Data imputation'!J6&lt;&gt;"",1,0))</f>
        <v>0</v>
      </c>
      <c r="K5" s="177">
        <f>IF('Indicator Data'!K6="No Data",1,IF('Indicator Data imputation'!K6&lt;&gt;"",1,0))</f>
        <v>0</v>
      </c>
      <c r="L5" s="177">
        <f>IF('Indicator Data'!L6="No Data",1,IF('Indicator Data imputation'!L6&lt;&gt;"",1,0))</f>
        <v>0</v>
      </c>
      <c r="M5" s="177">
        <f>IF('Indicator Data'!M6="No Data",1,IF('Indicator Data imputation'!M6&lt;&gt;"",1,0))</f>
        <v>0</v>
      </c>
      <c r="N5" s="177">
        <f>IF('Indicator Data'!N6="No Data",1,IF('Indicator Data imputation'!N6&lt;&gt;"",1,0))</f>
        <v>0</v>
      </c>
      <c r="O5" s="177">
        <f>IF('Indicator Data'!O6="No Data",1,IF('Indicator Data imputation'!O6&lt;&gt;"",1,0))</f>
        <v>0</v>
      </c>
      <c r="P5" s="177">
        <f>IF('Indicator Data'!P6="No Data",1,IF('Indicator Data imputation'!P6&lt;&gt;"",1,0))</f>
        <v>1</v>
      </c>
      <c r="Q5" s="177">
        <f>IF('Indicator Data'!Q6="No Data",1,IF('Indicator Data imputation'!Q6&lt;&gt;"",1,0))</f>
        <v>0</v>
      </c>
      <c r="R5" s="177">
        <f>IF('Indicator Data'!R6="No Data",1,IF('Indicator Data imputation'!R6&lt;&gt;"",1,0))</f>
        <v>0</v>
      </c>
      <c r="S5" s="177">
        <f>IF('Indicator Data'!S6="No Data",1,IF('Indicator Data imputation'!S6&lt;&gt;"",1,0))</f>
        <v>0</v>
      </c>
      <c r="T5" s="177">
        <f>IF('Indicator Data'!T6="No Data",1,IF('Indicator Data imputation'!T6&lt;&gt;"",1,0))</f>
        <v>0</v>
      </c>
      <c r="U5" s="177">
        <f>IF('Indicator Data'!U6="No Data",1,IF('Indicator Data imputation'!U6&lt;&gt;"",1,0))</f>
        <v>0</v>
      </c>
      <c r="V5" s="177">
        <f>IF('Indicator Data'!V6="No Data",1,IF('Indicator Data imputation'!V6&lt;&gt;"",1,0))</f>
        <v>0</v>
      </c>
      <c r="W5" s="177">
        <f>IF('Indicator Data'!W6="No Data",1,IF('Indicator Data imputation'!W6&lt;&gt;"",1,0))</f>
        <v>0</v>
      </c>
      <c r="X5" s="177">
        <f>IF('Indicator Data'!X6="No Data",1,IF('Indicator Data imputation'!X6&lt;&gt;"",1,0))</f>
        <v>0</v>
      </c>
      <c r="Y5" s="177">
        <f>IF('Indicator Data'!Y6="No Data",1,IF('Indicator Data imputation'!Y6&lt;&gt;"",1,0))</f>
        <v>1</v>
      </c>
      <c r="Z5" s="177">
        <f>IF('Indicator Data'!Z6="No Data",1,IF('Indicator Data imputation'!Z6&lt;&gt;"",1,0))</f>
        <v>1</v>
      </c>
      <c r="AA5" s="177">
        <f>IF('Indicator Data'!AA6="No Data",1,IF('Indicator Data imputation'!AA6&lt;&gt;"",1,0))</f>
        <v>0</v>
      </c>
      <c r="AB5" s="177">
        <f>IF('Indicator Data'!AB6="No Data",1,IF('Indicator Data imputation'!AB6&lt;&gt;"",1,0))</f>
        <v>0</v>
      </c>
      <c r="AC5" s="177">
        <f>IF('Indicator Data'!AC6="No Data",1,IF('Indicator Data imputation'!AC6&lt;&gt;"",1,0))</f>
        <v>1</v>
      </c>
      <c r="AD5" s="177">
        <f>IF('Indicator Data'!AD6="No Data",1,IF('Indicator Data imputation'!AD6&lt;&gt;"",1,0))</f>
        <v>0</v>
      </c>
      <c r="AE5" s="177">
        <f>IF('Indicator Data'!AE6="No Data",1,IF('Indicator Data imputation'!AE6&lt;&gt;"",1,0))</f>
        <v>0</v>
      </c>
      <c r="AF5" s="177">
        <f>IF('Indicator Data'!AF6="No Data",1,IF('Indicator Data imputation'!AF6&lt;&gt;"",1,0))</f>
        <v>1</v>
      </c>
      <c r="AG5" s="251">
        <f>IF('Indicator Data'!AG6="No Data",1,IF('Indicator Data imputation'!AG6&lt;&gt;"",1,0))</f>
        <v>0</v>
      </c>
      <c r="AH5" s="177">
        <f>IF('Indicator Data'!AH6="No Data",1,IF('Indicator Data imputation'!AH6&lt;&gt;"",1,0))</f>
        <v>0</v>
      </c>
      <c r="AI5" s="177">
        <f>IF('Indicator Data'!AI6="No Data",1,IF('Indicator Data imputation'!AI6&lt;&gt;"",1,0))</f>
        <v>1</v>
      </c>
      <c r="AJ5" s="177">
        <f>IF('Indicator Data'!AJ6="No Data",1,IF('Indicator Data imputation'!AJ6&lt;&gt;"",1,0))</f>
        <v>0</v>
      </c>
      <c r="AK5" s="177">
        <f>IF('Indicator Data'!AK6="No Data",1,IF('Indicator Data imputation'!AK6&lt;&gt;"",1,0))</f>
        <v>0</v>
      </c>
      <c r="AL5" s="177">
        <f>IF('Indicator Data'!AL6="No Data",1,IF('Indicator Data imputation'!AL6&lt;&gt;"",1,0))</f>
        <v>0</v>
      </c>
      <c r="AM5" s="177">
        <f>IF('Indicator Data'!AM6="No Data",1,IF('Indicator Data imputation'!AM6&lt;&gt;"",1,0))</f>
        <v>0</v>
      </c>
      <c r="AN5" s="177">
        <f>IF('Indicator Data'!AN6="No Data",1,IF('Indicator Data imputation'!AN6&lt;&gt;"",1,0))</f>
        <v>0</v>
      </c>
      <c r="AO5" s="177">
        <f>IF('Indicator Data'!AO6="No Data",1,IF('Indicator Data imputation'!AO6&lt;&gt;"",1,0))</f>
        <v>0</v>
      </c>
      <c r="AP5" s="177">
        <f>IF('Indicator Data'!AP6="No Data",1,IF('Indicator Data imputation'!AP6&lt;&gt;"",1,0))</f>
        <v>0</v>
      </c>
      <c r="AQ5" s="177">
        <f>IF('Indicator Data'!AQ6="No Data",1,IF('Indicator Data imputation'!AQ6&lt;&gt;"",1,0))</f>
        <v>0</v>
      </c>
      <c r="AR5" s="177">
        <f>IF('Indicator Data'!AR6="No Data",1,IF('Indicator Data imputation'!AR6&lt;&gt;"",1,0))</f>
        <v>0</v>
      </c>
      <c r="AS5" s="177">
        <f>IF('Indicator Data'!AS6="No Data",1,IF('Indicator Data imputation'!AS6&lt;&gt;"",1,0))</f>
        <v>0</v>
      </c>
      <c r="AT5" s="177">
        <f>IF('Indicator Data'!AT6="No Data",1,IF('Indicator Data imputation'!AT6&lt;&gt;"",1,0))</f>
        <v>1</v>
      </c>
      <c r="AU5" s="177">
        <f>IF('Indicator Data'!AU6="No Data",1,IF('Indicator Data imputation'!AU6&lt;&gt;"",1,0))</f>
        <v>1</v>
      </c>
      <c r="AV5" s="177">
        <f>IF('Indicator Data'!AV6="No Data",1,IF('Indicator Data imputation'!AV6&lt;&gt;"",1,0))</f>
        <v>0</v>
      </c>
      <c r="AW5" s="177">
        <f>IF('Indicator Data'!AW6="No Data",1,IF('Indicator Data imputation'!AW6&lt;&gt;"",1,0))</f>
        <v>0</v>
      </c>
      <c r="AX5" s="177">
        <f>IF('Indicator Data'!AX6="No Data",1,IF('Indicator Data imputation'!AX6&lt;&gt;"",1,0))</f>
        <v>0</v>
      </c>
      <c r="AY5" s="177">
        <f>IF('Indicator Data'!AY6="No Data",1,IF('Indicator Data imputation'!AY6&lt;&gt;"",1,0))</f>
        <v>0</v>
      </c>
      <c r="AZ5" s="177">
        <f>IF('Indicator Data'!AZ6="No Data",1,IF('Indicator Data imputation'!AZ6&lt;&gt;"",1,0))</f>
        <v>0</v>
      </c>
      <c r="BA5" s="177">
        <f>IF('Indicator Data'!BA6="No Data",1,IF('Indicator Data imputation'!BA6&lt;&gt;"",1,0))</f>
        <v>0</v>
      </c>
      <c r="BB5" s="177">
        <f>IF('Indicator Data'!BB6="No Data",1,IF('Indicator Data imputation'!BB6&lt;&gt;"",1,0))</f>
        <v>0</v>
      </c>
      <c r="BC5" s="177">
        <f>IF('Indicator Data'!BC6="No Data",1,IF('Indicator Data imputation'!BC6&lt;&gt;"",1,0))</f>
        <v>0</v>
      </c>
      <c r="BD5" s="177">
        <f>IF('Indicator Data'!BD6="No Data",1,IF('Indicator Data imputation'!BD6&lt;&gt;"",1,0))</f>
        <v>0</v>
      </c>
      <c r="BE5" s="177">
        <f>IF('Indicator Data'!BE6="No Data",1,IF('Indicator Data imputation'!BE6&lt;&gt;"",1,0))</f>
        <v>0</v>
      </c>
      <c r="BF5" s="177">
        <f>IF('Indicator Data'!BF6="No Data",1,IF('Indicator Data imputation'!BF6&lt;&gt;"",1,0))</f>
        <v>0</v>
      </c>
      <c r="BG5" s="177">
        <f>IF('Indicator Data'!BG6="No Data",1,IF('Indicator Data imputation'!BG6&lt;&gt;"",1,0))</f>
        <v>0</v>
      </c>
      <c r="BH5" s="177">
        <f>IF('Indicator Data'!BH6="No Data",1,IF('Indicator Data imputation'!BH6&lt;&gt;"",1,0))</f>
        <v>0</v>
      </c>
      <c r="BI5" s="177">
        <f>IF('Indicator Data'!BI6="No Data",1,IF('Indicator Data imputation'!BI6&lt;&gt;"",1,0))</f>
        <v>1</v>
      </c>
      <c r="BJ5" s="177">
        <f>IF('Indicator Data'!BJ6="No Data",1,IF('Indicator Data imputation'!BJ6&lt;&gt;"",1,0))</f>
        <v>0</v>
      </c>
      <c r="BK5" s="177">
        <f>IF('Indicator Data'!BK6="No Data",1,IF('Indicator Data imputation'!BK6&lt;&gt;"",1,0))</f>
        <v>0</v>
      </c>
      <c r="BL5" s="177">
        <f>IF('Indicator Data'!BL6="No Data",1,IF('Indicator Data imputation'!BL6&lt;&gt;"",1,0))</f>
        <v>0</v>
      </c>
      <c r="BM5" s="177">
        <f>IF('Indicator Data'!BM6="No Data",1,IF('Indicator Data imputation'!BM6&lt;&gt;"",1,0))</f>
        <v>1</v>
      </c>
      <c r="BN5" s="177">
        <f>IF('Indicator Data'!BN6="No Data",1,IF('Indicator Data imputation'!BN6&lt;&gt;"",1,0))</f>
        <v>1</v>
      </c>
      <c r="BO5" s="177">
        <f>IF('Indicator Data'!BO6="No Data",1,IF('Indicator Data imputation'!BO6&lt;&gt;"",1,0))</f>
        <v>1</v>
      </c>
      <c r="BP5" s="177">
        <f>IF('Indicator Data'!BP6="No Data",1,IF('Indicator Data imputation'!BP6&lt;&gt;"",1,0))</f>
        <v>1</v>
      </c>
      <c r="BQ5" s="177">
        <f>IF('Indicator Data'!BQ6="No Data",1,IF('Indicator Data imputation'!BQ6&lt;&gt;"",1,0))</f>
        <v>0</v>
      </c>
      <c r="BR5" s="177">
        <f>IF('Indicator Data'!BR6="No Data",1,IF('Indicator Data imputation'!BR6&lt;&gt;"",1,0))</f>
        <v>0</v>
      </c>
      <c r="BS5" s="177">
        <f>IF('Indicator Data'!BS6="No Data",1,IF('Indicator Data imputation'!BS6&lt;&gt;"",1,0))</f>
        <v>0</v>
      </c>
      <c r="BT5" s="177">
        <f>IF('Indicator Data'!BT6="No Data",1,IF('Indicator Data imputation'!BT6&lt;&gt;"",1,0))</f>
        <v>0</v>
      </c>
      <c r="BU5" s="177">
        <f>IF('Indicator Data'!BU6="No Data",1,IF('Indicator Data imputation'!BU6&lt;&gt;"",1,0))</f>
        <v>0</v>
      </c>
      <c r="BV5" s="177">
        <f>IF('Indicator Data'!BV6="No Data",1,IF('Indicator Data imputation'!BV6&lt;&gt;"",1,0))</f>
        <v>0</v>
      </c>
      <c r="BW5" s="177">
        <f>IF('Indicator Data'!BW6="No Data",1,IF('Indicator Data imputation'!BW6&lt;&gt;"",1,0))</f>
        <v>1</v>
      </c>
      <c r="BX5" s="177">
        <f>IF('Indicator Data'!BX6="No Data",1,IF('Indicator Data imputation'!BX6&lt;&gt;"",1,0))</f>
        <v>1</v>
      </c>
      <c r="BY5" s="177">
        <f>IF('Indicator Data'!BY6="No Data",1,IF('Indicator Data imputation'!BY6&lt;&gt;"",1,0))</f>
        <v>1</v>
      </c>
      <c r="BZ5" s="177">
        <f>IF('Indicator Data'!BZ6="No Data",1,IF('Indicator Data imputation'!BZ6&lt;&gt;"",1,0))</f>
        <v>1</v>
      </c>
      <c r="CA5" s="177">
        <f>IF('Indicator Data'!CA6="No Data",1,IF('Indicator Data imputation'!CA6&lt;&gt;"",1,0))</f>
        <v>0</v>
      </c>
      <c r="CB5" s="177">
        <f>IF('Indicator Data'!CB6="No Data",1,IF('Indicator Data imputation'!CB6&lt;&gt;"",1,0))</f>
        <v>0</v>
      </c>
      <c r="CC5" s="177">
        <f>IF('Indicator Data'!CC6="No Data",1,IF('Indicator Data imputation'!CC6&lt;&gt;"",1,0))</f>
        <v>0</v>
      </c>
      <c r="CD5" s="177">
        <f>IF('Indicator Data'!CD6="No Data",1,IF('Indicator Data imputation'!CD6&lt;&gt;"",1,0))</f>
        <v>0</v>
      </c>
      <c r="CE5" s="177">
        <f>IF('Indicator Data'!CE6="No Data",1,IF('Indicator Data imputation'!CE6&lt;&gt;"",1,0))</f>
        <v>0</v>
      </c>
      <c r="CF5" s="177">
        <f>IF('Indicator Data'!CF6="No Data",1,IF('Indicator Data imputation'!CF6&lt;&gt;"",1,0))</f>
        <v>0</v>
      </c>
      <c r="CG5" s="177">
        <f>IF('Indicator Data'!CG6="No Data",1,IF('Indicator Data imputation'!CG6&lt;&gt;"",1,0))</f>
        <v>0</v>
      </c>
      <c r="CH5" s="188">
        <f t="shared" ref="CH5:CH36" si="0">SUM(D5:CG5)</f>
        <v>18</v>
      </c>
      <c r="CI5" s="189">
        <f t="shared" ref="CI5:CI36" si="1">CH5/82</f>
        <v>0.21951219512195122</v>
      </c>
    </row>
    <row r="6" spans="1:87" x14ac:dyDescent="0.25">
      <c r="A6" s="3" t="str">
        <f>VLOOKUP(C6,Regions!B$3:H$35,7,FALSE)</f>
        <v>Caribbean</v>
      </c>
      <c r="B6" s="116" t="s">
        <v>7</v>
      </c>
      <c r="C6" s="100" t="s">
        <v>6</v>
      </c>
      <c r="D6" s="177">
        <f>IF('Indicator Data'!D7="No Data",1,IF('Indicator Data imputation'!D7&lt;&gt;"",1,0))</f>
        <v>0</v>
      </c>
      <c r="E6" s="177">
        <f>IF('Indicator Data'!E7="No Data",1,IF('Indicator Data imputation'!E7&lt;&gt;"",1,0))</f>
        <v>0</v>
      </c>
      <c r="F6" s="177">
        <f>IF('Indicator Data'!F7="No Data",1,IF('Indicator Data imputation'!F7&lt;&gt;"",1,0))</f>
        <v>1</v>
      </c>
      <c r="G6" s="177">
        <f>IF('Indicator Data'!G7="No Data",1,IF('Indicator Data imputation'!G7&lt;&gt;"",1,0))</f>
        <v>0</v>
      </c>
      <c r="H6" s="177">
        <f>IF('Indicator Data'!H7="No Data",1,IF('Indicator Data imputation'!H7&lt;&gt;"",1,0))</f>
        <v>0</v>
      </c>
      <c r="I6" s="177">
        <f>IF('Indicator Data'!I7="No Data",1,IF('Indicator Data imputation'!I7&lt;&gt;"",1,0))</f>
        <v>0</v>
      </c>
      <c r="J6" s="177">
        <f>IF('Indicator Data'!J7="No Data",1,IF('Indicator Data imputation'!J7&lt;&gt;"",1,0))</f>
        <v>0</v>
      </c>
      <c r="K6" s="177">
        <f>IF('Indicator Data'!K7="No Data",1,IF('Indicator Data imputation'!K7&lt;&gt;"",1,0))</f>
        <v>0</v>
      </c>
      <c r="L6" s="177">
        <f>IF('Indicator Data'!L7="No Data",1,IF('Indicator Data imputation'!L7&lt;&gt;"",1,0))</f>
        <v>0</v>
      </c>
      <c r="M6" s="177">
        <f>IF('Indicator Data'!M7="No Data",1,IF('Indicator Data imputation'!M7&lt;&gt;"",1,0))</f>
        <v>0</v>
      </c>
      <c r="N6" s="177">
        <f>IF('Indicator Data'!N7="No Data",1,IF('Indicator Data imputation'!N7&lt;&gt;"",1,0))</f>
        <v>1</v>
      </c>
      <c r="O6" s="177">
        <f>IF('Indicator Data'!O7="No Data",1,IF('Indicator Data imputation'!O7&lt;&gt;"",1,0))</f>
        <v>1</v>
      </c>
      <c r="P6" s="177">
        <f>IF('Indicator Data'!P7="No Data",1,IF('Indicator Data imputation'!P7&lt;&gt;"",1,0))</f>
        <v>1</v>
      </c>
      <c r="Q6" s="177">
        <f>IF('Indicator Data'!Q7="No Data",1,IF('Indicator Data imputation'!Q7&lt;&gt;"",1,0))</f>
        <v>0</v>
      </c>
      <c r="R6" s="177">
        <f>IF('Indicator Data'!R7="No Data",1,IF('Indicator Data imputation'!R7&lt;&gt;"",1,0))</f>
        <v>0</v>
      </c>
      <c r="S6" s="177">
        <f>IF('Indicator Data'!S7="No Data",1,IF('Indicator Data imputation'!S7&lt;&gt;"",1,0))</f>
        <v>0</v>
      </c>
      <c r="T6" s="177">
        <f>IF('Indicator Data'!T7="No Data",1,IF('Indicator Data imputation'!T7&lt;&gt;"",1,0))</f>
        <v>0</v>
      </c>
      <c r="U6" s="177">
        <f>IF('Indicator Data'!U7="No Data",1,IF('Indicator Data imputation'!U7&lt;&gt;"",1,0))</f>
        <v>0</v>
      </c>
      <c r="V6" s="177">
        <f>IF('Indicator Data'!V7="No Data",1,IF('Indicator Data imputation'!V7&lt;&gt;"",1,0))</f>
        <v>0</v>
      </c>
      <c r="W6" s="177">
        <f>IF('Indicator Data'!W7="No Data",1,IF('Indicator Data imputation'!W7&lt;&gt;"",1,0))</f>
        <v>0</v>
      </c>
      <c r="X6" s="177">
        <f>IF('Indicator Data'!X7="No Data",1,IF('Indicator Data imputation'!X7&lt;&gt;"",1,0))</f>
        <v>0</v>
      </c>
      <c r="Y6" s="177">
        <f>IF('Indicator Data'!Y7="No Data",1,IF('Indicator Data imputation'!Y7&lt;&gt;"",1,0))</f>
        <v>0</v>
      </c>
      <c r="Z6" s="177">
        <f>IF('Indicator Data'!Z7="No Data",1,IF('Indicator Data imputation'!Z7&lt;&gt;"",1,0))</f>
        <v>0</v>
      </c>
      <c r="AA6" s="177">
        <f>IF('Indicator Data'!AA7="No Data",1,IF('Indicator Data imputation'!AA7&lt;&gt;"",1,0))</f>
        <v>0</v>
      </c>
      <c r="AB6" s="177">
        <f>IF('Indicator Data'!AB7="No Data",1,IF('Indicator Data imputation'!AB7&lt;&gt;"",1,0))</f>
        <v>0</v>
      </c>
      <c r="AC6" s="177">
        <f>IF('Indicator Data'!AC7="No Data",1,IF('Indicator Data imputation'!AC7&lt;&gt;"",1,0))</f>
        <v>0</v>
      </c>
      <c r="AD6" s="177">
        <f>IF('Indicator Data'!AD7="No Data",1,IF('Indicator Data imputation'!AD7&lt;&gt;"",1,0))</f>
        <v>0</v>
      </c>
      <c r="AE6" s="177">
        <f>IF('Indicator Data'!AE7="No Data",1,IF('Indicator Data imputation'!AE7&lt;&gt;"",1,0))</f>
        <v>0</v>
      </c>
      <c r="AF6" s="177">
        <f>IF('Indicator Data'!AF7="No Data",1,IF('Indicator Data imputation'!AF7&lt;&gt;"",1,0))</f>
        <v>0</v>
      </c>
      <c r="AG6" s="251">
        <f>IF('Indicator Data'!AG7="No Data",1,IF('Indicator Data imputation'!AG7&lt;&gt;"",1,0))</f>
        <v>0</v>
      </c>
      <c r="AH6" s="177">
        <f>IF('Indicator Data'!AH7="No Data",1,IF('Indicator Data imputation'!AH7&lt;&gt;"",1,0))</f>
        <v>0</v>
      </c>
      <c r="AI6" s="177">
        <f>IF('Indicator Data'!AI7="No Data",1,IF('Indicator Data imputation'!AI7&lt;&gt;"",1,0))</f>
        <v>0</v>
      </c>
      <c r="AJ6" s="177">
        <f>IF('Indicator Data'!AJ7="No Data",1,IF('Indicator Data imputation'!AJ7&lt;&gt;"",1,0))</f>
        <v>0</v>
      </c>
      <c r="AK6" s="177">
        <f>IF('Indicator Data'!AK7="No Data",1,IF('Indicator Data imputation'!AK7&lt;&gt;"",1,0))</f>
        <v>0</v>
      </c>
      <c r="AL6" s="177">
        <f>IF('Indicator Data'!AL7="No Data",1,IF('Indicator Data imputation'!AL7&lt;&gt;"",1,0))</f>
        <v>0</v>
      </c>
      <c r="AM6" s="177">
        <f>IF('Indicator Data'!AM7="No Data",1,IF('Indicator Data imputation'!AM7&lt;&gt;"",1,0))</f>
        <v>0</v>
      </c>
      <c r="AN6" s="177">
        <f>IF('Indicator Data'!AN7="No Data",1,IF('Indicator Data imputation'!AN7&lt;&gt;"",1,0))</f>
        <v>0</v>
      </c>
      <c r="AO6" s="177">
        <f>IF('Indicator Data'!AO7="No Data",1,IF('Indicator Data imputation'!AO7&lt;&gt;"",1,0))</f>
        <v>0</v>
      </c>
      <c r="AP6" s="177">
        <f>IF('Indicator Data'!AP7="No Data",1,IF('Indicator Data imputation'!AP7&lt;&gt;"",1,0))</f>
        <v>0</v>
      </c>
      <c r="AQ6" s="177">
        <f>IF('Indicator Data'!AQ7="No Data",1,IF('Indicator Data imputation'!AQ7&lt;&gt;"",1,0))</f>
        <v>0</v>
      </c>
      <c r="AR6" s="177">
        <f>IF('Indicator Data'!AR7="No Data",1,IF('Indicator Data imputation'!AR7&lt;&gt;"",1,0))</f>
        <v>0</v>
      </c>
      <c r="AS6" s="177">
        <f>IF('Indicator Data'!AS7="No Data",1,IF('Indicator Data imputation'!AS7&lt;&gt;"",1,0))</f>
        <v>0</v>
      </c>
      <c r="AT6" s="177">
        <f>IF('Indicator Data'!AT7="No Data",1,IF('Indicator Data imputation'!AT7&lt;&gt;"",1,0))</f>
        <v>0</v>
      </c>
      <c r="AU6" s="177">
        <f>IF('Indicator Data'!AU7="No Data",1,IF('Indicator Data imputation'!AU7&lt;&gt;"",1,0))</f>
        <v>1</v>
      </c>
      <c r="AV6" s="177">
        <f>IF('Indicator Data'!AV7="No Data",1,IF('Indicator Data imputation'!AV7&lt;&gt;"",1,0))</f>
        <v>0</v>
      </c>
      <c r="AW6" s="177">
        <f>IF('Indicator Data'!AW7="No Data",1,IF('Indicator Data imputation'!AW7&lt;&gt;"",1,0))</f>
        <v>0</v>
      </c>
      <c r="AX6" s="177">
        <f>IF('Indicator Data'!AX7="No Data",1,IF('Indicator Data imputation'!AX7&lt;&gt;"",1,0))</f>
        <v>0</v>
      </c>
      <c r="AY6" s="177">
        <f>IF('Indicator Data'!AY7="No Data",1,IF('Indicator Data imputation'!AY7&lt;&gt;"",1,0))</f>
        <v>0</v>
      </c>
      <c r="AZ6" s="177">
        <f>IF('Indicator Data'!AZ7="No Data",1,IF('Indicator Data imputation'!AZ7&lt;&gt;"",1,0))</f>
        <v>0</v>
      </c>
      <c r="BA6" s="177">
        <f>IF('Indicator Data'!BA7="No Data",1,IF('Indicator Data imputation'!BA7&lt;&gt;"",1,0))</f>
        <v>0</v>
      </c>
      <c r="BB6" s="177">
        <f>IF('Indicator Data'!BB7="No Data",1,IF('Indicator Data imputation'!BB7&lt;&gt;"",1,0))</f>
        <v>0</v>
      </c>
      <c r="BC6" s="177">
        <f>IF('Indicator Data'!BC7="No Data",1,IF('Indicator Data imputation'!BC7&lt;&gt;"",1,0))</f>
        <v>0</v>
      </c>
      <c r="BD6" s="177">
        <f>IF('Indicator Data'!BD7="No Data",1,IF('Indicator Data imputation'!BD7&lt;&gt;"",1,0))</f>
        <v>0</v>
      </c>
      <c r="BE6" s="177">
        <f>IF('Indicator Data'!BE7="No Data",1,IF('Indicator Data imputation'!BE7&lt;&gt;"",1,0))</f>
        <v>0</v>
      </c>
      <c r="BF6" s="177">
        <f>IF('Indicator Data'!BF7="No Data",1,IF('Indicator Data imputation'!BF7&lt;&gt;"",1,0))</f>
        <v>0</v>
      </c>
      <c r="BG6" s="177">
        <f>IF('Indicator Data'!BG7="No Data",1,IF('Indicator Data imputation'!BG7&lt;&gt;"",1,0))</f>
        <v>0</v>
      </c>
      <c r="BH6" s="177">
        <f>IF('Indicator Data'!BH7="No Data",1,IF('Indicator Data imputation'!BH7&lt;&gt;"",1,0))</f>
        <v>0</v>
      </c>
      <c r="BI6" s="177">
        <f>IF('Indicator Data'!BI7="No Data",1,IF('Indicator Data imputation'!BI7&lt;&gt;"",1,0))</f>
        <v>0</v>
      </c>
      <c r="BJ6" s="177">
        <f>IF('Indicator Data'!BJ7="No Data",1,IF('Indicator Data imputation'!BJ7&lt;&gt;"",1,0))</f>
        <v>0</v>
      </c>
      <c r="BK6" s="177">
        <f>IF('Indicator Data'!BK7="No Data",1,IF('Indicator Data imputation'!BK7&lt;&gt;"",1,0))</f>
        <v>0</v>
      </c>
      <c r="BL6" s="177">
        <f>IF('Indicator Data'!BL7="No Data",1,IF('Indicator Data imputation'!BL7&lt;&gt;"",1,0))</f>
        <v>0</v>
      </c>
      <c r="BM6" s="177">
        <f>IF('Indicator Data'!BM7="No Data",1,IF('Indicator Data imputation'!BM7&lt;&gt;"",1,0))</f>
        <v>1</v>
      </c>
      <c r="BN6" s="177">
        <f>IF('Indicator Data'!BN7="No Data",1,IF('Indicator Data imputation'!BN7&lt;&gt;"",1,0))</f>
        <v>1</v>
      </c>
      <c r="BO6" s="177">
        <f>IF('Indicator Data'!BO7="No Data",1,IF('Indicator Data imputation'!BO7&lt;&gt;"",1,0))</f>
        <v>1</v>
      </c>
      <c r="BP6" s="177">
        <f>IF('Indicator Data'!BP7="No Data",1,IF('Indicator Data imputation'!BP7&lt;&gt;"",1,0))</f>
        <v>1</v>
      </c>
      <c r="BQ6" s="177">
        <f>IF('Indicator Data'!BQ7="No Data",1,IF('Indicator Data imputation'!BQ7&lt;&gt;"",1,0))</f>
        <v>0</v>
      </c>
      <c r="BR6" s="177">
        <f>IF('Indicator Data'!BR7="No Data",1,IF('Indicator Data imputation'!BR7&lt;&gt;"",1,0))</f>
        <v>0</v>
      </c>
      <c r="BS6" s="177">
        <f>IF('Indicator Data'!BS7="No Data",1,IF('Indicator Data imputation'!BS7&lt;&gt;"",1,0))</f>
        <v>0</v>
      </c>
      <c r="BT6" s="177">
        <f>IF('Indicator Data'!BT7="No Data",1,IF('Indicator Data imputation'!BT7&lt;&gt;"",1,0))</f>
        <v>0</v>
      </c>
      <c r="BU6" s="177">
        <f>IF('Indicator Data'!BU7="No Data",1,IF('Indicator Data imputation'!BU7&lt;&gt;"",1,0))</f>
        <v>0</v>
      </c>
      <c r="BV6" s="177">
        <f>IF('Indicator Data'!BV7="No Data",1,IF('Indicator Data imputation'!BV7&lt;&gt;"",1,0))</f>
        <v>0</v>
      </c>
      <c r="BW6" s="177">
        <f>IF('Indicator Data'!BW7="No Data",1,IF('Indicator Data imputation'!BW7&lt;&gt;"",1,0))</f>
        <v>0</v>
      </c>
      <c r="BX6" s="177">
        <f>IF('Indicator Data'!BX7="No Data",1,IF('Indicator Data imputation'!BX7&lt;&gt;"",1,0))</f>
        <v>0</v>
      </c>
      <c r="BY6" s="177">
        <f>IF('Indicator Data'!BY7="No Data",1,IF('Indicator Data imputation'!BY7&lt;&gt;"",1,0))</f>
        <v>1</v>
      </c>
      <c r="BZ6" s="177">
        <f>IF('Indicator Data'!BZ7="No Data",1,IF('Indicator Data imputation'!BZ7&lt;&gt;"",1,0))</f>
        <v>1</v>
      </c>
      <c r="CA6" s="177">
        <f>IF('Indicator Data'!CA7="No Data",1,IF('Indicator Data imputation'!CA7&lt;&gt;"",1,0))</f>
        <v>0</v>
      </c>
      <c r="CB6" s="177">
        <f>IF('Indicator Data'!CB7="No Data",1,IF('Indicator Data imputation'!CB7&lt;&gt;"",1,0))</f>
        <v>0</v>
      </c>
      <c r="CC6" s="177">
        <f>IF('Indicator Data'!CC7="No Data",1,IF('Indicator Data imputation'!CC7&lt;&gt;"",1,0))</f>
        <v>0</v>
      </c>
      <c r="CD6" s="177">
        <f>IF('Indicator Data'!CD7="No Data",1,IF('Indicator Data imputation'!CD7&lt;&gt;"",1,0))</f>
        <v>0</v>
      </c>
      <c r="CE6" s="177">
        <f>IF('Indicator Data'!CE7="No Data",1,IF('Indicator Data imputation'!CE7&lt;&gt;"",1,0))</f>
        <v>0</v>
      </c>
      <c r="CF6" s="177">
        <f>IF('Indicator Data'!CF7="No Data",1,IF('Indicator Data imputation'!CF7&lt;&gt;"",1,0))</f>
        <v>0</v>
      </c>
      <c r="CG6" s="177">
        <f>IF('Indicator Data'!CG7="No Data",1,IF('Indicator Data imputation'!CG7&lt;&gt;"",1,0))</f>
        <v>0</v>
      </c>
      <c r="CH6" s="188">
        <f t="shared" si="0"/>
        <v>11</v>
      </c>
      <c r="CI6" s="189">
        <f t="shared" si="1"/>
        <v>0.13414634146341464</v>
      </c>
    </row>
    <row r="7" spans="1:87" x14ac:dyDescent="0.25">
      <c r="A7" s="3" t="str">
        <f>VLOOKUP(C7,Regions!B$3:H$35,7,FALSE)</f>
        <v>Caribbean</v>
      </c>
      <c r="B7" s="116" t="s">
        <v>20</v>
      </c>
      <c r="C7" s="100" t="s">
        <v>19</v>
      </c>
      <c r="D7" s="177">
        <f>IF('Indicator Data'!D8="No Data",1,IF('Indicator Data imputation'!D8&lt;&gt;"",1,0))</f>
        <v>0</v>
      </c>
      <c r="E7" s="177">
        <f>IF('Indicator Data'!E8="No Data",1,IF('Indicator Data imputation'!E8&lt;&gt;"",1,0))</f>
        <v>0</v>
      </c>
      <c r="F7" s="177">
        <f>IF('Indicator Data'!F8="No Data",1,IF('Indicator Data imputation'!F8&lt;&gt;"",1,0))</f>
        <v>0</v>
      </c>
      <c r="G7" s="177">
        <f>IF('Indicator Data'!G8="No Data",1,IF('Indicator Data imputation'!G8&lt;&gt;"",1,0))</f>
        <v>0</v>
      </c>
      <c r="H7" s="177">
        <f>IF('Indicator Data'!H8="No Data",1,IF('Indicator Data imputation'!H8&lt;&gt;"",1,0))</f>
        <v>0</v>
      </c>
      <c r="I7" s="177">
        <f>IF('Indicator Data'!I8="No Data",1,IF('Indicator Data imputation'!I8&lt;&gt;"",1,0))</f>
        <v>0</v>
      </c>
      <c r="J7" s="177">
        <f>IF('Indicator Data'!J8="No Data",1,IF('Indicator Data imputation'!J8&lt;&gt;"",1,0))</f>
        <v>0</v>
      </c>
      <c r="K7" s="177">
        <f>IF('Indicator Data'!K8="No Data",1,IF('Indicator Data imputation'!K8&lt;&gt;"",1,0))</f>
        <v>0</v>
      </c>
      <c r="L7" s="177">
        <f>IF('Indicator Data'!L8="No Data",1,IF('Indicator Data imputation'!L8&lt;&gt;"",1,0))</f>
        <v>0</v>
      </c>
      <c r="M7" s="177">
        <f>IF('Indicator Data'!M8="No Data",1,IF('Indicator Data imputation'!M8&lt;&gt;"",1,0))</f>
        <v>0</v>
      </c>
      <c r="N7" s="177">
        <f>IF('Indicator Data'!N8="No Data",1,IF('Indicator Data imputation'!N8&lt;&gt;"",1,0))</f>
        <v>0</v>
      </c>
      <c r="O7" s="177">
        <f>IF('Indicator Data'!O8="No Data",1,IF('Indicator Data imputation'!O8&lt;&gt;"",1,0))</f>
        <v>0</v>
      </c>
      <c r="P7" s="177">
        <f>IF('Indicator Data'!P8="No Data",1,IF('Indicator Data imputation'!P8&lt;&gt;"",1,0))</f>
        <v>0</v>
      </c>
      <c r="Q7" s="177">
        <f>IF('Indicator Data'!Q5="No Data",1,IF('Indicator Data imputation'!Q8&lt;&gt;"",1,0))</f>
        <v>0</v>
      </c>
      <c r="R7" s="177">
        <f>IF('Indicator Data'!R5="No Data",1,IF('Indicator Data imputation'!R8&lt;&gt;"",1,0))</f>
        <v>0</v>
      </c>
      <c r="S7" s="177">
        <f>IF('Indicator Data'!S8="No Data",1,IF('Indicator Data imputation'!S8&lt;&gt;"",1,0))</f>
        <v>0</v>
      </c>
      <c r="T7" s="177">
        <f>IF('Indicator Data'!T8="No Data",1,IF('Indicator Data imputation'!T8&lt;&gt;"",1,0))</f>
        <v>0</v>
      </c>
      <c r="U7" s="177">
        <f>IF('Indicator Data'!U8="No Data",1,IF('Indicator Data imputation'!U8&lt;&gt;"",1,0))</f>
        <v>0</v>
      </c>
      <c r="V7" s="177">
        <f>IF('Indicator Data'!V8="No Data",1,IF('Indicator Data imputation'!V8&lt;&gt;"",1,0))</f>
        <v>0</v>
      </c>
      <c r="W7" s="177">
        <f>IF('Indicator Data'!W8="No Data",1,IF('Indicator Data imputation'!W8&lt;&gt;"",1,0))</f>
        <v>0</v>
      </c>
      <c r="X7" s="177">
        <f>IF('Indicator Data'!X8="No Data",1,IF('Indicator Data imputation'!X8&lt;&gt;"",1,0))</f>
        <v>0</v>
      </c>
      <c r="Y7" s="177">
        <f>IF('Indicator Data'!Y8="No Data",1,IF('Indicator Data imputation'!Y8&lt;&gt;"",1,0))</f>
        <v>1</v>
      </c>
      <c r="Z7" s="177">
        <f>IF('Indicator Data'!Z8="No Data",1,IF('Indicator Data imputation'!Z8&lt;&gt;"",1,0))</f>
        <v>1</v>
      </c>
      <c r="AA7" s="177">
        <f>IF('Indicator Data'!AA8="No Data",1,IF('Indicator Data imputation'!AA8&lt;&gt;"",1,0))</f>
        <v>1</v>
      </c>
      <c r="AB7" s="177">
        <f>IF('Indicator Data'!AB8="No Data",1,IF('Indicator Data imputation'!AB8&lt;&gt;"",1,0))</f>
        <v>0</v>
      </c>
      <c r="AC7" s="177">
        <f>IF('Indicator Data'!AC8="No Data",1,IF('Indicator Data imputation'!AC8&lt;&gt;"",1,0))</f>
        <v>1</v>
      </c>
      <c r="AD7" s="177">
        <f>IF('Indicator Data'!AD8="No Data",1,IF('Indicator Data imputation'!AD8&lt;&gt;"",1,0))</f>
        <v>0</v>
      </c>
      <c r="AE7" s="177">
        <f>IF('Indicator Data'!AE8="No Data",1,IF('Indicator Data imputation'!AE8&lt;&gt;"",1,0))</f>
        <v>0</v>
      </c>
      <c r="AF7" s="177">
        <f>IF('Indicator Data'!AF8="No Data",1,IF('Indicator Data imputation'!AF8&lt;&gt;"",1,0))</f>
        <v>1</v>
      </c>
      <c r="AG7" s="251">
        <f>IF('Indicator Data'!AG8="No Data",1,IF('Indicator Data imputation'!AG8&lt;&gt;"",1,0))</f>
        <v>0</v>
      </c>
      <c r="AH7" s="177">
        <f>IF('Indicator Data'!AH8="No Data",1,IF('Indicator Data imputation'!AH8&lt;&gt;"",1,0))</f>
        <v>0</v>
      </c>
      <c r="AI7" s="177">
        <f>IF('Indicator Data'!AI8="No Data",1,IF('Indicator Data imputation'!AI8&lt;&gt;"",1,0))</f>
        <v>0</v>
      </c>
      <c r="AJ7" s="177">
        <f>IF('Indicator Data'!AJ8="No Data",1,IF('Indicator Data imputation'!AJ8&lt;&gt;"",1,0))</f>
        <v>0</v>
      </c>
      <c r="AK7" s="177">
        <f>IF('Indicator Data'!AK8="No Data",1,IF('Indicator Data imputation'!AK8&lt;&gt;"",1,0))</f>
        <v>0</v>
      </c>
      <c r="AL7" s="177">
        <f>IF('Indicator Data'!AL8="No Data",1,IF('Indicator Data imputation'!AL8&lt;&gt;"",1,0))</f>
        <v>0</v>
      </c>
      <c r="AM7" s="177">
        <f>IF('Indicator Data'!AM8="No Data",1,IF('Indicator Data imputation'!AM8&lt;&gt;"",1,0))</f>
        <v>0</v>
      </c>
      <c r="AN7" s="177">
        <f>IF('Indicator Data'!AN8="No Data",1,IF('Indicator Data imputation'!AN8&lt;&gt;"",1,0))</f>
        <v>0</v>
      </c>
      <c r="AO7" s="177">
        <f>IF('Indicator Data'!AO8="No Data",1,IF('Indicator Data imputation'!AO8&lt;&gt;"",1,0))</f>
        <v>1</v>
      </c>
      <c r="AP7" s="177">
        <f>IF('Indicator Data'!AP8="No Data",1,IF('Indicator Data imputation'!AP8&lt;&gt;"",1,0))</f>
        <v>0</v>
      </c>
      <c r="AQ7" s="177">
        <f>IF('Indicator Data'!AQ8="No Data",1,IF('Indicator Data imputation'!AQ8&lt;&gt;"",1,0))</f>
        <v>0</v>
      </c>
      <c r="AR7" s="177">
        <f>IF('Indicator Data'!AR8="No Data",1,IF('Indicator Data imputation'!AR8&lt;&gt;"",1,0))</f>
        <v>0</v>
      </c>
      <c r="AS7" s="177">
        <f>IF('Indicator Data'!AS8="No Data",1,IF('Indicator Data imputation'!AS8&lt;&gt;"",1,0))</f>
        <v>0</v>
      </c>
      <c r="AT7" s="177">
        <f>IF('Indicator Data'!AT8="No Data",1,IF('Indicator Data imputation'!AT8&lt;&gt;"",1,0))</f>
        <v>1</v>
      </c>
      <c r="AU7" s="177">
        <f>IF('Indicator Data'!AU8="No Data",1,IF('Indicator Data imputation'!AU8&lt;&gt;"",1,0))</f>
        <v>1</v>
      </c>
      <c r="AV7" s="177">
        <f>IF('Indicator Data'!AV8="No Data",1,IF('Indicator Data imputation'!AV8&lt;&gt;"",1,0))</f>
        <v>0</v>
      </c>
      <c r="AW7" s="177">
        <f>IF('Indicator Data'!AW8="No Data",1,IF('Indicator Data imputation'!AW8&lt;&gt;"",1,0))</f>
        <v>0</v>
      </c>
      <c r="AX7" s="177">
        <f>IF('Indicator Data'!AX8="No Data",1,IF('Indicator Data imputation'!AX8&lt;&gt;"",1,0))</f>
        <v>0</v>
      </c>
      <c r="AY7" s="177">
        <f>IF('Indicator Data'!AY8="No Data",1,IF('Indicator Data imputation'!AY8&lt;&gt;"",1,0))</f>
        <v>0</v>
      </c>
      <c r="AZ7" s="177">
        <f>IF('Indicator Data'!AZ8="No Data",1,IF('Indicator Data imputation'!AZ8&lt;&gt;"",1,0))</f>
        <v>0</v>
      </c>
      <c r="BA7" s="177">
        <f>IF('Indicator Data'!BA8="No Data",1,IF('Indicator Data imputation'!BA8&lt;&gt;"",1,0))</f>
        <v>0</v>
      </c>
      <c r="BB7" s="177">
        <f>IF('Indicator Data'!BB8="No Data",1,IF('Indicator Data imputation'!BB8&lt;&gt;"",1,0))</f>
        <v>0</v>
      </c>
      <c r="BC7" s="177">
        <f>IF('Indicator Data'!BC8="No Data",1,IF('Indicator Data imputation'!BC8&lt;&gt;"",1,0))</f>
        <v>0</v>
      </c>
      <c r="BD7" s="177">
        <f>IF('Indicator Data'!BD8="No Data",1,IF('Indicator Data imputation'!BD8&lt;&gt;"",1,0))</f>
        <v>0</v>
      </c>
      <c r="BE7" s="177">
        <f>IF('Indicator Data'!BE8="No Data",1,IF('Indicator Data imputation'!BE8&lt;&gt;"",1,0))</f>
        <v>0</v>
      </c>
      <c r="BF7" s="177">
        <f>IF('Indicator Data'!BF8="No Data",1,IF('Indicator Data imputation'!BF8&lt;&gt;"",1,0))</f>
        <v>0</v>
      </c>
      <c r="BG7" s="177">
        <f>IF('Indicator Data'!BG8="No Data",1,IF('Indicator Data imputation'!BG8&lt;&gt;"",1,0))</f>
        <v>1</v>
      </c>
      <c r="BH7" s="177">
        <f>IF('Indicator Data'!BH8="No Data",1,IF('Indicator Data imputation'!BH8&lt;&gt;"",1,0))</f>
        <v>1</v>
      </c>
      <c r="BI7" s="177">
        <f>IF('Indicator Data'!BI8="No Data",1,IF('Indicator Data imputation'!BI8&lt;&gt;"",1,0))</f>
        <v>0</v>
      </c>
      <c r="BJ7" s="177">
        <f>IF('Indicator Data'!BJ8="No Data",1,IF('Indicator Data imputation'!BJ8&lt;&gt;"",1,0))</f>
        <v>1</v>
      </c>
      <c r="BK7" s="177">
        <f>IF('Indicator Data'!BK8="No Data",1,IF('Indicator Data imputation'!BK8&lt;&gt;"",1,0))</f>
        <v>0</v>
      </c>
      <c r="BL7" s="177">
        <f>IF('Indicator Data'!BL8="No Data",1,IF('Indicator Data imputation'!BL8&lt;&gt;"",1,0))</f>
        <v>0</v>
      </c>
      <c r="BM7" s="177">
        <f>IF('Indicator Data'!BM8="No Data",1,IF('Indicator Data imputation'!BM8&lt;&gt;"",1,0))</f>
        <v>1</v>
      </c>
      <c r="BN7" s="177">
        <f>IF('Indicator Data'!BN8="No Data",1,IF('Indicator Data imputation'!BN8&lt;&gt;"",1,0))</f>
        <v>1</v>
      </c>
      <c r="BO7" s="177">
        <f>IF('Indicator Data'!BO8="No Data",1,IF('Indicator Data imputation'!BO8&lt;&gt;"",1,0))</f>
        <v>1</v>
      </c>
      <c r="BP7" s="177">
        <f>IF('Indicator Data'!BP8="No Data",1,IF('Indicator Data imputation'!BP8&lt;&gt;"",1,0))</f>
        <v>0</v>
      </c>
      <c r="BQ7" s="177">
        <f>IF('Indicator Data'!BQ8="No Data",1,IF('Indicator Data imputation'!BQ8&lt;&gt;"",1,0))</f>
        <v>0</v>
      </c>
      <c r="BR7" s="177">
        <f>IF('Indicator Data'!BR8="No Data",1,IF('Indicator Data imputation'!BR8&lt;&gt;"",1,0))</f>
        <v>0</v>
      </c>
      <c r="BS7" s="177">
        <f>IF('Indicator Data'!BS8="No Data",1,IF('Indicator Data imputation'!BS8&lt;&gt;"",1,0))</f>
        <v>0</v>
      </c>
      <c r="BT7" s="177">
        <f>IF('Indicator Data'!BT8="No Data",1,IF('Indicator Data imputation'!BT8&lt;&gt;"",1,0))</f>
        <v>0</v>
      </c>
      <c r="BU7" s="177">
        <f>IF('Indicator Data'!BU8="No Data",1,IF('Indicator Data imputation'!BU8&lt;&gt;"",1,0))</f>
        <v>0</v>
      </c>
      <c r="BV7" s="177">
        <f>IF('Indicator Data'!BV8="No Data",1,IF('Indicator Data imputation'!BV8&lt;&gt;"",1,0))</f>
        <v>0</v>
      </c>
      <c r="BW7" s="177">
        <f>IF('Indicator Data'!BW8="No Data",1,IF('Indicator Data imputation'!BW8&lt;&gt;"",1,0))</f>
        <v>1</v>
      </c>
      <c r="BX7" s="177">
        <f>IF('Indicator Data'!BX8="No Data",1,IF('Indicator Data imputation'!BX8&lt;&gt;"",1,0))</f>
        <v>1</v>
      </c>
      <c r="BY7" s="177">
        <f>IF('Indicator Data'!BY8="No Data",1,IF('Indicator Data imputation'!BY8&lt;&gt;"",1,0))</f>
        <v>0</v>
      </c>
      <c r="BZ7" s="177">
        <f>IF('Indicator Data'!BZ8="No Data",1,IF('Indicator Data imputation'!BZ8&lt;&gt;"",1,0))</f>
        <v>0</v>
      </c>
      <c r="CA7" s="177">
        <f>IF('Indicator Data'!CA8="No Data",1,IF('Indicator Data imputation'!CA8&lt;&gt;"",1,0))</f>
        <v>0</v>
      </c>
      <c r="CB7" s="177">
        <f>IF('Indicator Data'!CB8="No Data",1,IF('Indicator Data imputation'!CB8&lt;&gt;"",1,0))</f>
        <v>0</v>
      </c>
      <c r="CC7" s="177">
        <f>IF('Indicator Data'!CC8="No Data",1,IF('Indicator Data imputation'!CC8&lt;&gt;"",1,0))</f>
        <v>0</v>
      </c>
      <c r="CD7" s="177">
        <f>IF('Indicator Data'!CD8="No Data",1,IF('Indicator Data imputation'!CD8&lt;&gt;"",1,0))</f>
        <v>0</v>
      </c>
      <c r="CE7" s="177">
        <f>IF('Indicator Data'!CE8="No Data",1,IF('Indicator Data imputation'!CE8&lt;&gt;"",1,0))</f>
        <v>0</v>
      </c>
      <c r="CF7" s="177">
        <f>IF('Indicator Data'!CF8="No Data",1,IF('Indicator Data imputation'!CF8&lt;&gt;"",1,0))</f>
        <v>0</v>
      </c>
      <c r="CG7" s="177">
        <f>IF('Indicator Data'!CG8="No Data",1,IF('Indicator Data imputation'!CG8&lt;&gt;"",1,0))</f>
        <v>0</v>
      </c>
      <c r="CH7" s="188">
        <f t="shared" si="0"/>
        <v>16</v>
      </c>
      <c r="CI7" s="189">
        <f t="shared" si="1"/>
        <v>0.1951219512195122</v>
      </c>
    </row>
    <row r="8" spans="1:87" x14ac:dyDescent="0.25">
      <c r="A8" s="3" t="str">
        <f>VLOOKUP(C8,Regions!B$3:H$35,7,FALSE)</f>
        <v>Caribbean</v>
      </c>
      <c r="B8" s="116" t="s">
        <v>22</v>
      </c>
      <c r="C8" s="100" t="s">
        <v>21</v>
      </c>
      <c r="D8" s="177">
        <f>IF('Indicator Data'!D9="No Data",1,IF('Indicator Data imputation'!D9&lt;&gt;"",1,0))</f>
        <v>0</v>
      </c>
      <c r="E8" s="177">
        <f>IF('Indicator Data'!E9="No Data",1,IF('Indicator Data imputation'!E9&lt;&gt;"",1,0))</f>
        <v>0</v>
      </c>
      <c r="F8" s="177">
        <f>IF('Indicator Data'!F9="No Data",1,IF('Indicator Data imputation'!F9&lt;&gt;"",1,0))</f>
        <v>1</v>
      </c>
      <c r="G8" s="177">
        <f>IF('Indicator Data'!G9="No Data",1,IF('Indicator Data imputation'!G9&lt;&gt;"",1,0))</f>
        <v>0</v>
      </c>
      <c r="H8" s="177">
        <f>IF('Indicator Data'!H9="No Data",1,IF('Indicator Data imputation'!H9&lt;&gt;"",1,0))</f>
        <v>0</v>
      </c>
      <c r="I8" s="177">
        <f>IF('Indicator Data'!I9="No Data",1,IF('Indicator Data imputation'!I9&lt;&gt;"",1,0))</f>
        <v>0</v>
      </c>
      <c r="J8" s="177">
        <f>IF('Indicator Data'!J9="No Data",1,IF('Indicator Data imputation'!J9&lt;&gt;"",1,0))</f>
        <v>0</v>
      </c>
      <c r="K8" s="177">
        <f>IF('Indicator Data'!K9="No Data",1,IF('Indicator Data imputation'!K9&lt;&gt;"",1,0))</f>
        <v>0</v>
      </c>
      <c r="L8" s="177">
        <f>IF('Indicator Data'!L9="No Data",1,IF('Indicator Data imputation'!L9&lt;&gt;"",1,0))</f>
        <v>0</v>
      </c>
      <c r="M8" s="177">
        <f>IF('Indicator Data'!M9="No Data",1,IF('Indicator Data imputation'!M9&lt;&gt;"",1,0))</f>
        <v>0</v>
      </c>
      <c r="N8" s="177">
        <f>IF('Indicator Data'!N9="No Data",1,IF('Indicator Data imputation'!N9&lt;&gt;"",1,0))</f>
        <v>0</v>
      </c>
      <c r="O8" s="177">
        <f>IF('Indicator Data'!O9="No Data",1,IF('Indicator Data imputation'!O9&lt;&gt;"",1,0))</f>
        <v>0</v>
      </c>
      <c r="P8" s="177">
        <f>IF('Indicator Data'!P9="No Data",1,IF('Indicator Data imputation'!P9&lt;&gt;"",1,0))</f>
        <v>0</v>
      </c>
      <c r="Q8" s="177">
        <f>IF('Indicator Data'!Q9="No Data",1,IF('Indicator Data imputation'!Q9&lt;&gt;"",1,0))</f>
        <v>0</v>
      </c>
      <c r="R8" s="177">
        <f>IF('Indicator Data'!R9="No Data",1,IF('Indicator Data imputation'!R9&lt;&gt;"",1,0))</f>
        <v>0</v>
      </c>
      <c r="S8" s="177">
        <f>IF('Indicator Data'!S9="No Data",1,IF('Indicator Data imputation'!S9&lt;&gt;"",1,0))</f>
        <v>0</v>
      </c>
      <c r="T8" s="177">
        <f>IF('Indicator Data'!T9="No Data",1,IF('Indicator Data imputation'!T9&lt;&gt;"",1,0))</f>
        <v>0</v>
      </c>
      <c r="U8" s="177">
        <f>IF('Indicator Data'!U9="No Data",1,IF('Indicator Data imputation'!U9&lt;&gt;"",1,0))</f>
        <v>0</v>
      </c>
      <c r="V8" s="177">
        <f>IF('Indicator Data'!V9="No Data",1,IF('Indicator Data imputation'!V9&lt;&gt;"",1,0))</f>
        <v>0</v>
      </c>
      <c r="W8" s="177">
        <f>IF('Indicator Data'!W9="No Data",1,IF('Indicator Data imputation'!W9&lt;&gt;"",1,0))</f>
        <v>0</v>
      </c>
      <c r="X8" s="177">
        <f>IF('Indicator Data'!X9="No Data",1,IF('Indicator Data imputation'!X9&lt;&gt;"",1,0))</f>
        <v>0</v>
      </c>
      <c r="Y8" s="177">
        <f>IF('Indicator Data'!Y9="No Data",1,IF('Indicator Data imputation'!Y9&lt;&gt;"",1,0))</f>
        <v>1</v>
      </c>
      <c r="Z8" s="177">
        <f>IF('Indicator Data'!Z9="No Data",1,IF('Indicator Data imputation'!Z9&lt;&gt;"",1,0))</f>
        <v>1</v>
      </c>
      <c r="AA8" s="177">
        <f>IF('Indicator Data'!AA9="No Data",1,IF('Indicator Data imputation'!AA9&lt;&gt;"",1,0))</f>
        <v>0</v>
      </c>
      <c r="AB8" s="177">
        <f>IF('Indicator Data'!AB9="No Data",1,IF('Indicator Data imputation'!AB9&lt;&gt;"",1,0))</f>
        <v>1</v>
      </c>
      <c r="AC8" s="177">
        <f>IF('Indicator Data'!AC9="No Data",1,IF('Indicator Data imputation'!AC9&lt;&gt;"",1,0))</f>
        <v>0</v>
      </c>
      <c r="AD8" s="177">
        <f>IF('Indicator Data'!AD9="No Data",1,IF('Indicator Data imputation'!AD9&lt;&gt;"",1,0))</f>
        <v>1</v>
      </c>
      <c r="AE8" s="177">
        <f>IF('Indicator Data'!AE9="No Data",1,IF('Indicator Data imputation'!AE9&lt;&gt;"",1,0))</f>
        <v>0</v>
      </c>
      <c r="AF8" s="177">
        <f>IF('Indicator Data'!AF9="No Data",1,IF('Indicator Data imputation'!AF9&lt;&gt;"",1,0))</f>
        <v>1</v>
      </c>
      <c r="AG8" s="251">
        <f>IF('Indicator Data'!AG9="No Data",1,IF('Indicator Data imputation'!AG9&lt;&gt;"",1,0))</f>
        <v>0</v>
      </c>
      <c r="AH8" s="177">
        <f>IF('Indicator Data'!AH9="No Data",1,IF('Indicator Data imputation'!AH9&lt;&gt;"",1,0))</f>
        <v>0</v>
      </c>
      <c r="AI8" s="177">
        <f>IF('Indicator Data'!AI9="No Data",1,IF('Indicator Data imputation'!AI9&lt;&gt;"",1,0))</f>
        <v>0</v>
      </c>
      <c r="AJ8" s="177">
        <f>IF('Indicator Data'!AJ9="No Data",1,IF('Indicator Data imputation'!AJ9&lt;&gt;"",1,0))</f>
        <v>0</v>
      </c>
      <c r="AK8" s="177">
        <f>IF('Indicator Data'!AK9="No Data",1,IF('Indicator Data imputation'!AK9&lt;&gt;"",1,0))</f>
        <v>0</v>
      </c>
      <c r="AL8" s="177">
        <f>IF('Indicator Data'!AL9="No Data",1,IF('Indicator Data imputation'!AL9&lt;&gt;"",1,0))</f>
        <v>0</v>
      </c>
      <c r="AM8" s="177">
        <f>IF('Indicator Data'!AM9="No Data",1,IF('Indicator Data imputation'!AM9&lt;&gt;"",1,0))</f>
        <v>1</v>
      </c>
      <c r="AN8" s="177">
        <f>IF('Indicator Data'!AN9="No Data",1,IF('Indicator Data imputation'!AN9&lt;&gt;"",1,0))</f>
        <v>0</v>
      </c>
      <c r="AO8" s="177">
        <f>IF('Indicator Data'!AO9="No Data",1,IF('Indicator Data imputation'!AO9&lt;&gt;"",1,0))</f>
        <v>0</v>
      </c>
      <c r="AP8" s="177">
        <f>IF('Indicator Data'!AP9="No Data",1,IF('Indicator Data imputation'!AP9&lt;&gt;"",1,0))</f>
        <v>0</v>
      </c>
      <c r="AQ8" s="177">
        <f>IF('Indicator Data'!AQ9="No Data",1,IF('Indicator Data imputation'!AQ9&lt;&gt;"",1,0))</f>
        <v>0</v>
      </c>
      <c r="AR8" s="177">
        <f>IF('Indicator Data'!AR9="No Data",1,IF('Indicator Data imputation'!AR9&lt;&gt;"",1,0))</f>
        <v>1</v>
      </c>
      <c r="AS8" s="177">
        <f>IF('Indicator Data'!AS9="No Data",1,IF('Indicator Data imputation'!AS9&lt;&gt;"",1,0))</f>
        <v>1</v>
      </c>
      <c r="AT8" s="177">
        <f>IF('Indicator Data'!AT9="No Data",1,IF('Indicator Data imputation'!AT9&lt;&gt;"",1,0))</f>
        <v>0</v>
      </c>
      <c r="AU8" s="177">
        <f>IF('Indicator Data'!AU9="No Data",1,IF('Indicator Data imputation'!AU9&lt;&gt;"",1,0))</f>
        <v>1</v>
      </c>
      <c r="AV8" s="177">
        <f>IF('Indicator Data'!AV9="No Data",1,IF('Indicator Data imputation'!AV9&lt;&gt;"",1,0))</f>
        <v>0</v>
      </c>
      <c r="AW8" s="177">
        <f>IF('Indicator Data'!AW9="No Data",1,IF('Indicator Data imputation'!AW9&lt;&gt;"",1,0))</f>
        <v>0</v>
      </c>
      <c r="AX8" s="177">
        <f>IF('Indicator Data'!AX9="No Data",1,IF('Indicator Data imputation'!AX9&lt;&gt;"",1,0))</f>
        <v>0</v>
      </c>
      <c r="AY8" s="177">
        <f>IF('Indicator Data'!AY9="No Data",1,IF('Indicator Data imputation'!AY9&lt;&gt;"",1,0))</f>
        <v>0</v>
      </c>
      <c r="AZ8" s="177">
        <f>IF('Indicator Data'!AZ9="No Data",1,IF('Indicator Data imputation'!AZ9&lt;&gt;"",1,0))</f>
        <v>0</v>
      </c>
      <c r="BA8" s="177">
        <f>IF('Indicator Data'!BA9="No Data",1,IF('Indicator Data imputation'!BA9&lt;&gt;"",1,0))</f>
        <v>0</v>
      </c>
      <c r="BB8" s="177">
        <f>IF('Indicator Data'!BB9="No Data",1,IF('Indicator Data imputation'!BB9&lt;&gt;"",1,0))</f>
        <v>1</v>
      </c>
      <c r="BC8" s="177">
        <f>IF('Indicator Data'!BC9="No Data",1,IF('Indicator Data imputation'!BC9&lt;&gt;"",1,0))</f>
        <v>0</v>
      </c>
      <c r="BD8" s="177">
        <f>IF('Indicator Data'!BD9="No Data",1,IF('Indicator Data imputation'!BD9&lt;&gt;"",1,0))</f>
        <v>0</v>
      </c>
      <c r="BE8" s="177">
        <f>IF('Indicator Data'!BE9="No Data",1,IF('Indicator Data imputation'!BE9&lt;&gt;"",1,0))</f>
        <v>0</v>
      </c>
      <c r="BF8" s="177">
        <f>IF('Indicator Data'!BF9="No Data",1,IF('Indicator Data imputation'!BF9&lt;&gt;"",1,0))</f>
        <v>0</v>
      </c>
      <c r="BG8" s="177">
        <f>IF('Indicator Data'!BG9="No Data",1,IF('Indicator Data imputation'!BG9&lt;&gt;"",1,0))</f>
        <v>1</v>
      </c>
      <c r="BH8" s="177">
        <f>IF('Indicator Data'!BH9="No Data",1,IF('Indicator Data imputation'!BH9&lt;&gt;"",1,0))</f>
        <v>1</v>
      </c>
      <c r="BI8" s="177">
        <f>IF('Indicator Data'!BI9="No Data",1,IF('Indicator Data imputation'!BI9&lt;&gt;"",1,0))</f>
        <v>1</v>
      </c>
      <c r="BJ8" s="177">
        <f>IF('Indicator Data'!BJ9="No Data",1,IF('Indicator Data imputation'!BJ9&lt;&gt;"",1,0))</f>
        <v>1</v>
      </c>
      <c r="BK8" s="177">
        <f>IF('Indicator Data'!BK9="No Data",1,IF('Indicator Data imputation'!BK9&lt;&gt;"",1,0))</f>
        <v>0</v>
      </c>
      <c r="BL8" s="177">
        <f>IF('Indicator Data'!BL9="No Data",1,IF('Indicator Data imputation'!BL9&lt;&gt;"",1,0))</f>
        <v>0</v>
      </c>
      <c r="BM8" s="177">
        <f>IF('Indicator Data'!BM9="No Data",1,IF('Indicator Data imputation'!BM9&lt;&gt;"",1,0))</f>
        <v>1</v>
      </c>
      <c r="BN8" s="177">
        <f>IF('Indicator Data'!BN9="No Data",1,IF('Indicator Data imputation'!BN9&lt;&gt;"",1,0))</f>
        <v>1</v>
      </c>
      <c r="BO8" s="177">
        <f>IF('Indicator Data'!BO9="No Data",1,IF('Indicator Data imputation'!BO9&lt;&gt;"",1,0))</f>
        <v>0</v>
      </c>
      <c r="BP8" s="177">
        <f>IF('Indicator Data'!BP9="No Data",1,IF('Indicator Data imputation'!BP9&lt;&gt;"",1,0))</f>
        <v>1</v>
      </c>
      <c r="BQ8" s="177">
        <f>IF('Indicator Data'!BQ9="No Data",1,IF('Indicator Data imputation'!BQ9&lt;&gt;"",1,0))</f>
        <v>0</v>
      </c>
      <c r="BR8" s="177">
        <f>IF('Indicator Data'!BR9="No Data",1,IF('Indicator Data imputation'!BR9&lt;&gt;"",1,0))</f>
        <v>0</v>
      </c>
      <c r="BS8" s="177">
        <f>IF('Indicator Data'!BS9="No Data",1,IF('Indicator Data imputation'!BS9&lt;&gt;"",1,0))</f>
        <v>0</v>
      </c>
      <c r="BT8" s="177">
        <f>IF('Indicator Data'!BT9="No Data",1,IF('Indicator Data imputation'!BT9&lt;&gt;"",1,0))</f>
        <v>0</v>
      </c>
      <c r="BU8" s="177">
        <f>IF('Indicator Data'!BU9="No Data",1,IF('Indicator Data imputation'!BU9&lt;&gt;"",1,0))</f>
        <v>0</v>
      </c>
      <c r="BV8" s="177">
        <f>IF('Indicator Data'!BV9="No Data",1,IF('Indicator Data imputation'!BV9&lt;&gt;"",1,0))</f>
        <v>0</v>
      </c>
      <c r="BW8" s="177">
        <f>IF('Indicator Data'!BW9="No Data",1,IF('Indicator Data imputation'!BW9&lt;&gt;"",1,0))</f>
        <v>0</v>
      </c>
      <c r="BX8" s="177">
        <f>IF('Indicator Data'!BX9="No Data",1,IF('Indicator Data imputation'!BX9&lt;&gt;"",1,0))</f>
        <v>0</v>
      </c>
      <c r="BY8" s="177">
        <f>IF('Indicator Data'!BY9="No Data",1,IF('Indicator Data imputation'!BY9&lt;&gt;"",1,0))</f>
        <v>0</v>
      </c>
      <c r="BZ8" s="177">
        <f>IF('Indicator Data'!BZ9="No Data",1,IF('Indicator Data imputation'!BZ9&lt;&gt;"",1,0))</f>
        <v>0</v>
      </c>
      <c r="CA8" s="177">
        <f>IF('Indicator Data'!CA9="No Data",1,IF('Indicator Data imputation'!CA9&lt;&gt;"",1,0))</f>
        <v>1</v>
      </c>
      <c r="CB8" s="177">
        <f>IF('Indicator Data'!CB9="No Data",1,IF('Indicator Data imputation'!CB9&lt;&gt;"",1,0))</f>
        <v>0</v>
      </c>
      <c r="CC8" s="177">
        <f>IF('Indicator Data'!CC9="No Data",1,IF('Indicator Data imputation'!CC9&lt;&gt;"",1,0))</f>
        <v>0</v>
      </c>
      <c r="CD8" s="177">
        <f>IF('Indicator Data'!CD9="No Data",1,IF('Indicator Data imputation'!CD9&lt;&gt;"",1,0))</f>
        <v>0</v>
      </c>
      <c r="CE8" s="177">
        <f>IF('Indicator Data'!CE9="No Data",1,IF('Indicator Data imputation'!CE9&lt;&gt;"",1,0))</f>
        <v>0</v>
      </c>
      <c r="CF8" s="177">
        <f>IF('Indicator Data'!CF9="No Data",1,IF('Indicator Data imputation'!CF9&lt;&gt;"",1,0))</f>
        <v>0</v>
      </c>
      <c r="CG8" s="177">
        <f>IF('Indicator Data'!CG9="No Data",1,IF('Indicator Data imputation'!CG9&lt;&gt;"",1,0))</f>
        <v>0</v>
      </c>
      <c r="CH8" s="188">
        <f t="shared" si="0"/>
        <v>19</v>
      </c>
      <c r="CI8" s="189">
        <f t="shared" si="1"/>
        <v>0.23170731707317074</v>
      </c>
    </row>
    <row r="9" spans="1:87" x14ac:dyDescent="0.25">
      <c r="A9" s="3" t="str">
        <f>VLOOKUP(C9,Regions!B$3:H$35,7,FALSE)</f>
        <v>Caribbean</v>
      </c>
      <c r="B9" s="116" t="s">
        <v>24</v>
      </c>
      <c r="C9" s="100" t="s">
        <v>23</v>
      </c>
      <c r="D9" s="177">
        <f>IF('Indicator Data'!D10="No Data",1,IF('Indicator Data imputation'!D10&lt;&gt;"",1,0))</f>
        <v>0</v>
      </c>
      <c r="E9" s="177">
        <f>IF('Indicator Data'!E10="No Data",1,IF('Indicator Data imputation'!E10&lt;&gt;"",1,0))</f>
        <v>0</v>
      </c>
      <c r="F9" s="177">
        <f>IF('Indicator Data'!F10="No Data",1,IF('Indicator Data imputation'!F10&lt;&gt;"",1,0))</f>
        <v>0</v>
      </c>
      <c r="G9" s="177">
        <f>IF('Indicator Data'!G10="No Data",1,IF('Indicator Data imputation'!G10&lt;&gt;"",1,0))</f>
        <v>0</v>
      </c>
      <c r="H9" s="177">
        <f>IF('Indicator Data'!H10="No Data",1,IF('Indicator Data imputation'!H10&lt;&gt;"",1,0))</f>
        <v>0</v>
      </c>
      <c r="I9" s="177">
        <f>IF('Indicator Data'!I10="No Data",1,IF('Indicator Data imputation'!I10&lt;&gt;"",1,0))</f>
        <v>0</v>
      </c>
      <c r="J9" s="177">
        <f>IF('Indicator Data'!J10="No Data",1,IF('Indicator Data imputation'!J10&lt;&gt;"",1,0))</f>
        <v>0</v>
      </c>
      <c r="K9" s="177">
        <f>IF('Indicator Data'!K10="No Data",1,IF('Indicator Data imputation'!K10&lt;&gt;"",1,0))</f>
        <v>0</v>
      </c>
      <c r="L9" s="177">
        <f>IF('Indicator Data'!L10="No Data",1,IF('Indicator Data imputation'!L10&lt;&gt;"",1,0))</f>
        <v>0</v>
      </c>
      <c r="M9" s="177">
        <f>IF('Indicator Data'!M10="No Data",1,IF('Indicator Data imputation'!M10&lt;&gt;"",1,0))</f>
        <v>0</v>
      </c>
      <c r="N9" s="177">
        <f>IF('Indicator Data'!N10="No Data",1,IF('Indicator Data imputation'!N10&lt;&gt;"",1,0))</f>
        <v>0</v>
      </c>
      <c r="O9" s="177">
        <f>IF('Indicator Data'!O10="No Data",1,IF('Indicator Data imputation'!O10&lt;&gt;"",1,0))</f>
        <v>0</v>
      </c>
      <c r="P9" s="177">
        <f>IF('Indicator Data'!P10="No Data",1,IF('Indicator Data imputation'!P10&lt;&gt;"",1,0))</f>
        <v>0</v>
      </c>
      <c r="Q9" s="177">
        <f>IF('Indicator Data'!Q10="No Data",1,IF('Indicator Data imputation'!Q10&lt;&gt;"",1,0))</f>
        <v>0</v>
      </c>
      <c r="R9" s="177">
        <f>IF('Indicator Data'!R10="No Data",1,IF('Indicator Data imputation'!R10&lt;&gt;"",1,0))</f>
        <v>0</v>
      </c>
      <c r="S9" s="177">
        <f>IF('Indicator Data'!S10="No Data",1,IF('Indicator Data imputation'!S10&lt;&gt;"",1,0))</f>
        <v>0</v>
      </c>
      <c r="T9" s="177">
        <f>IF('Indicator Data'!T10="No Data",1,IF('Indicator Data imputation'!T10&lt;&gt;"",1,0))</f>
        <v>0</v>
      </c>
      <c r="U9" s="177">
        <f>IF('Indicator Data'!U10="No Data",1,IF('Indicator Data imputation'!U10&lt;&gt;"",1,0))</f>
        <v>0</v>
      </c>
      <c r="V9" s="177">
        <f>IF('Indicator Data'!V10="No Data",1,IF('Indicator Data imputation'!V10&lt;&gt;"",1,0))</f>
        <v>0</v>
      </c>
      <c r="W9" s="177">
        <f>IF('Indicator Data'!W10="No Data",1,IF('Indicator Data imputation'!W10&lt;&gt;"",1,0))</f>
        <v>0</v>
      </c>
      <c r="X9" s="177">
        <f>IF('Indicator Data'!X10="No Data",1,IF('Indicator Data imputation'!X10&lt;&gt;"",1,0))</f>
        <v>0</v>
      </c>
      <c r="Y9" s="177">
        <f>IF('Indicator Data'!Y10="No Data",1,IF('Indicator Data imputation'!Y10&lt;&gt;"",1,0))</f>
        <v>0</v>
      </c>
      <c r="Z9" s="177">
        <f>IF('Indicator Data'!Z10="No Data",1,IF('Indicator Data imputation'!Z10&lt;&gt;"",1,0))</f>
        <v>0</v>
      </c>
      <c r="AA9" s="177">
        <f>IF('Indicator Data'!AA10="No Data",1,IF('Indicator Data imputation'!AA10&lt;&gt;"",1,0))</f>
        <v>0</v>
      </c>
      <c r="AB9" s="177">
        <f>IF('Indicator Data'!AB10="No Data",1,IF('Indicator Data imputation'!AB10&lt;&gt;"",1,0))</f>
        <v>0</v>
      </c>
      <c r="AC9" s="177">
        <f>IF('Indicator Data'!AC10="No Data",1,IF('Indicator Data imputation'!AC10&lt;&gt;"",1,0))</f>
        <v>0</v>
      </c>
      <c r="AD9" s="177">
        <f>IF('Indicator Data'!AD10="No Data",1,IF('Indicator Data imputation'!AD10&lt;&gt;"",1,0))</f>
        <v>0</v>
      </c>
      <c r="AE9" s="177">
        <f>IF('Indicator Data'!AE10="No Data",1,IF('Indicator Data imputation'!AE10&lt;&gt;"",1,0))</f>
        <v>0</v>
      </c>
      <c r="AF9" s="177">
        <f>IF('Indicator Data'!AF10="No Data",1,IF('Indicator Data imputation'!AF10&lt;&gt;"",1,0))</f>
        <v>0</v>
      </c>
      <c r="AG9" s="251">
        <f>IF('Indicator Data'!AG10="No Data",1,IF('Indicator Data imputation'!AG10&lt;&gt;"",1,0))</f>
        <v>0</v>
      </c>
      <c r="AH9" s="177">
        <f>IF('Indicator Data'!AH10="No Data",1,IF('Indicator Data imputation'!AH10&lt;&gt;"",1,0))</f>
        <v>0</v>
      </c>
      <c r="AI9" s="177">
        <f>IF('Indicator Data'!AI10="No Data",1,IF('Indicator Data imputation'!AI10&lt;&gt;"",1,0))</f>
        <v>0</v>
      </c>
      <c r="AJ9" s="177">
        <f>IF('Indicator Data'!AJ10="No Data",1,IF('Indicator Data imputation'!AJ10&lt;&gt;"",1,0))</f>
        <v>0</v>
      </c>
      <c r="AK9" s="177">
        <f>IF('Indicator Data'!AK10="No Data",1,IF('Indicator Data imputation'!AK10&lt;&gt;"",1,0))</f>
        <v>0</v>
      </c>
      <c r="AL9" s="177">
        <f>IF('Indicator Data'!AL10="No Data",1,IF('Indicator Data imputation'!AL10&lt;&gt;"",1,0))</f>
        <v>0</v>
      </c>
      <c r="AM9" s="177">
        <f>IF('Indicator Data'!AM10="No Data",1,IF('Indicator Data imputation'!AM10&lt;&gt;"",1,0))</f>
        <v>0</v>
      </c>
      <c r="AN9" s="177">
        <f>IF('Indicator Data'!AN10="No Data",1,IF('Indicator Data imputation'!AN10&lt;&gt;"",1,0))</f>
        <v>0</v>
      </c>
      <c r="AO9" s="177">
        <f>IF('Indicator Data'!AO10="No Data",1,IF('Indicator Data imputation'!AO10&lt;&gt;"",1,0))</f>
        <v>0</v>
      </c>
      <c r="AP9" s="177">
        <f>IF('Indicator Data'!AP10="No Data",1,IF('Indicator Data imputation'!AP10&lt;&gt;"",1,0))</f>
        <v>0</v>
      </c>
      <c r="AQ9" s="177">
        <f>IF('Indicator Data'!AQ10="No Data",1,IF('Indicator Data imputation'!AQ10&lt;&gt;"",1,0))</f>
        <v>0</v>
      </c>
      <c r="AR9" s="177">
        <f>IF('Indicator Data'!AR10="No Data",1,IF('Indicator Data imputation'!AR10&lt;&gt;"",1,0))</f>
        <v>0</v>
      </c>
      <c r="AS9" s="177">
        <f>IF('Indicator Data'!AS10="No Data",1,IF('Indicator Data imputation'!AS10&lt;&gt;"",1,0))</f>
        <v>0</v>
      </c>
      <c r="AT9" s="177">
        <f>IF('Indicator Data'!AT10="No Data",1,IF('Indicator Data imputation'!AT10&lt;&gt;"",1,0))</f>
        <v>0</v>
      </c>
      <c r="AU9" s="177">
        <f>IF('Indicator Data'!AU10="No Data",1,IF('Indicator Data imputation'!AU10&lt;&gt;"",1,0))</f>
        <v>0</v>
      </c>
      <c r="AV9" s="177">
        <f>IF('Indicator Data'!AV10="No Data",1,IF('Indicator Data imputation'!AV10&lt;&gt;"",1,0))</f>
        <v>0</v>
      </c>
      <c r="AW9" s="177">
        <f>IF('Indicator Data'!AW10="No Data",1,IF('Indicator Data imputation'!AW10&lt;&gt;"",1,0))</f>
        <v>0</v>
      </c>
      <c r="AX9" s="177">
        <f>IF('Indicator Data'!AX10="No Data",1,IF('Indicator Data imputation'!AX10&lt;&gt;"",1,0))</f>
        <v>0</v>
      </c>
      <c r="AY9" s="177">
        <f>IF('Indicator Data'!AY10="No Data",1,IF('Indicator Data imputation'!AY10&lt;&gt;"",1,0))</f>
        <v>0</v>
      </c>
      <c r="AZ9" s="177">
        <f>IF('Indicator Data'!AZ10="No Data",1,IF('Indicator Data imputation'!AZ10&lt;&gt;"",1,0))</f>
        <v>0</v>
      </c>
      <c r="BA9" s="177">
        <f>IF('Indicator Data'!BA10="No Data",1,IF('Indicator Data imputation'!BA10&lt;&gt;"",1,0))</f>
        <v>0</v>
      </c>
      <c r="BB9" s="177">
        <f>IF('Indicator Data'!BB10="No Data",1,IF('Indicator Data imputation'!BB10&lt;&gt;"",1,0))</f>
        <v>0</v>
      </c>
      <c r="BC9" s="177">
        <f>IF('Indicator Data'!BC10="No Data",1,IF('Indicator Data imputation'!BC10&lt;&gt;"",1,0))</f>
        <v>0</v>
      </c>
      <c r="BD9" s="177">
        <f>IF('Indicator Data'!BD10="No Data",1,IF('Indicator Data imputation'!BD10&lt;&gt;"",1,0))</f>
        <v>0</v>
      </c>
      <c r="BE9" s="177">
        <f>IF('Indicator Data'!BE10="No Data",1,IF('Indicator Data imputation'!BE10&lt;&gt;"",1,0))</f>
        <v>0</v>
      </c>
      <c r="BF9" s="177">
        <f>IF('Indicator Data'!BF10="No Data",1,IF('Indicator Data imputation'!BF10&lt;&gt;"",1,0))</f>
        <v>0</v>
      </c>
      <c r="BG9" s="177">
        <f>IF('Indicator Data'!BG10="No Data",1,IF('Indicator Data imputation'!BG10&lt;&gt;"",1,0))</f>
        <v>0</v>
      </c>
      <c r="BH9" s="177">
        <f>IF('Indicator Data'!BH10="No Data",1,IF('Indicator Data imputation'!BH10&lt;&gt;"",1,0))</f>
        <v>0</v>
      </c>
      <c r="BI9" s="177">
        <f>IF('Indicator Data'!BI10="No Data",1,IF('Indicator Data imputation'!BI10&lt;&gt;"",1,0))</f>
        <v>0</v>
      </c>
      <c r="BJ9" s="177">
        <f>IF('Indicator Data'!BJ10="No Data",1,IF('Indicator Data imputation'!BJ10&lt;&gt;"",1,0))</f>
        <v>0</v>
      </c>
      <c r="BK9" s="177">
        <f>IF('Indicator Data'!BK10="No Data",1,IF('Indicator Data imputation'!BK10&lt;&gt;"",1,0))</f>
        <v>0</v>
      </c>
      <c r="BL9" s="177">
        <f>IF('Indicator Data'!BL10="No Data",1,IF('Indicator Data imputation'!BL10&lt;&gt;"",1,0))</f>
        <v>0</v>
      </c>
      <c r="BM9" s="177">
        <f>IF('Indicator Data'!BM10="No Data",1,IF('Indicator Data imputation'!BM10&lt;&gt;"",1,0))</f>
        <v>0</v>
      </c>
      <c r="BN9" s="177">
        <f>IF('Indicator Data'!BN10="No Data",1,IF('Indicator Data imputation'!BN10&lt;&gt;"",1,0))</f>
        <v>0</v>
      </c>
      <c r="BO9" s="177">
        <f>IF('Indicator Data'!BO10="No Data",1,IF('Indicator Data imputation'!BO10&lt;&gt;"",1,0))</f>
        <v>0</v>
      </c>
      <c r="BP9" s="177">
        <f>IF('Indicator Data'!BP10="No Data",1,IF('Indicator Data imputation'!BP10&lt;&gt;"",1,0))</f>
        <v>0</v>
      </c>
      <c r="BQ9" s="177">
        <f>IF('Indicator Data'!BQ10="No Data",1,IF('Indicator Data imputation'!BQ10&lt;&gt;"",1,0))</f>
        <v>0</v>
      </c>
      <c r="BR9" s="177">
        <f>IF('Indicator Data'!BR10="No Data",1,IF('Indicator Data imputation'!BR10&lt;&gt;"",1,0))</f>
        <v>0</v>
      </c>
      <c r="BS9" s="177">
        <f>IF('Indicator Data'!BS10="No Data",1,IF('Indicator Data imputation'!BS10&lt;&gt;"",1,0))</f>
        <v>0</v>
      </c>
      <c r="BT9" s="177">
        <f>IF('Indicator Data'!BT10="No Data",1,IF('Indicator Data imputation'!BT10&lt;&gt;"",1,0))</f>
        <v>0</v>
      </c>
      <c r="BU9" s="177">
        <f>IF('Indicator Data'!BU10="No Data",1,IF('Indicator Data imputation'!BU10&lt;&gt;"",1,0))</f>
        <v>0</v>
      </c>
      <c r="BV9" s="177">
        <f>IF('Indicator Data'!BV10="No Data",1,IF('Indicator Data imputation'!BV10&lt;&gt;"",1,0))</f>
        <v>0</v>
      </c>
      <c r="BW9" s="177">
        <f>IF('Indicator Data'!BW10="No Data",1,IF('Indicator Data imputation'!BW10&lt;&gt;"",1,0))</f>
        <v>0</v>
      </c>
      <c r="BX9" s="177">
        <f>IF('Indicator Data'!BX10="No Data",1,IF('Indicator Data imputation'!BX10&lt;&gt;"",1,0))</f>
        <v>0</v>
      </c>
      <c r="BY9" s="177">
        <f>IF('Indicator Data'!BY10="No Data",1,IF('Indicator Data imputation'!BY10&lt;&gt;"",1,0))</f>
        <v>0</v>
      </c>
      <c r="BZ9" s="177">
        <f>IF('Indicator Data'!BZ10="No Data",1,IF('Indicator Data imputation'!BZ10&lt;&gt;"",1,0))</f>
        <v>0</v>
      </c>
      <c r="CA9" s="177">
        <f>IF('Indicator Data'!CA10="No Data",1,IF('Indicator Data imputation'!CA10&lt;&gt;"",1,0))</f>
        <v>0</v>
      </c>
      <c r="CB9" s="177">
        <f>IF('Indicator Data'!CB10="No Data",1,IF('Indicator Data imputation'!CB10&lt;&gt;"",1,0))</f>
        <v>0</v>
      </c>
      <c r="CC9" s="177">
        <f>IF('Indicator Data'!CC10="No Data",1,IF('Indicator Data imputation'!CC10&lt;&gt;"",1,0))</f>
        <v>0</v>
      </c>
      <c r="CD9" s="177">
        <f>IF('Indicator Data'!CD10="No Data",1,IF('Indicator Data imputation'!CD10&lt;&gt;"",1,0))</f>
        <v>0</v>
      </c>
      <c r="CE9" s="177">
        <f>IF('Indicator Data'!CE10="No Data",1,IF('Indicator Data imputation'!CE10&lt;&gt;"",1,0))</f>
        <v>0</v>
      </c>
      <c r="CF9" s="177">
        <f>IF('Indicator Data'!CF10="No Data",1,IF('Indicator Data imputation'!CF10&lt;&gt;"",1,0))</f>
        <v>0</v>
      </c>
      <c r="CG9" s="177">
        <f>IF('Indicator Data'!CG10="No Data",1,IF('Indicator Data imputation'!CG10&lt;&gt;"",1,0))</f>
        <v>0</v>
      </c>
      <c r="CH9" s="188">
        <f t="shared" si="0"/>
        <v>0</v>
      </c>
      <c r="CI9" s="189">
        <f t="shared" si="1"/>
        <v>0</v>
      </c>
    </row>
    <row r="10" spans="1:87" x14ac:dyDescent="0.25">
      <c r="A10" s="3" t="str">
        <f>VLOOKUP(C10,Regions!B$3:H$35,7,FALSE)</f>
        <v>Caribbean</v>
      </c>
      <c r="B10" s="116" t="s">
        <v>30</v>
      </c>
      <c r="C10" s="100" t="s">
        <v>29</v>
      </c>
      <c r="D10" s="177">
        <f>IF('Indicator Data'!D11="No Data",1,IF('Indicator Data imputation'!D11&lt;&gt;"",1,0))</f>
        <v>0</v>
      </c>
      <c r="E10" s="177">
        <f>IF('Indicator Data'!E11="No Data",1,IF('Indicator Data imputation'!E11&lt;&gt;"",1,0))</f>
        <v>0</v>
      </c>
      <c r="F10" s="177">
        <f>IF('Indicator Data'!F11="No Data",1,IF('Indicator Data imputation'!F11&lt;&gt;"",1,0))</f>
        <v>1</v>
      </c>
      <c r="G10" s="177">
        <f>IF('Indicator Data'!G11="No Data",1,IF('Indicator Data imputation'!G11&lt;&gt;"",1,0))</f>
        <v>0</v>
      </c>
      <c r="H10" s="177">
        <f>IF('Indicator Data'!H11="No Data",1,IF('Indicator Data imputation'!H11&lt;&gt;"",1,0))</f>
        <v>0</v>
      </c>
      <c r="I10" s="177">
        <f>IF('Indicator Data'!I11="No Data",1,IF('Indicator Data imputation'!I11&lt;&gt;"",1,0))</f>
        <v>0</v>
      </c>
      <c r="J10" s="177">
        <f>IF('Indicator Data'!J11="No Data",1,IF('Indicator Data imputation'!J11&lt;&gt;"",1,0))</f>
        <v>0</v>
      </c>
      <c r="K10" s="177">
        <f>IF('Indicator Data'!K11="No Data",1,IF('Indicator Data imputation'!K11&lt;&gt;"",1,0))</f>
        <v>0</v>
      </c>
      <c r="L10" s="177">
        <f>IF('Indicator Data'!L11="No Data",1,IF('Indicator Data imputation'!L11&lt;&gt;"",1,0))</f>
        <v>0</v>
      </c>
      <c r="M10" s="177">
        <f>IF('Indicator Data'!M11="No Data",1,IF('Indicator Data imputation'!M11&lt;&gt;"",1,0))</f>
        <v>0</v>
      </c>
      <c r="N10" s="177">
        <f>IF('Indicator Data'!N11="No Data",1,IF('Indicator Data imputation'!N11&lt;&gt;"",1,0))</f>
        <v>1</v>
      </c>
      <c r="O10" s="177">
        <f>IF('Indicator Data'!O11="No Data",1,IF('Indicator Data imputation'!O11&lt;&gt;"",1,0))</f>
        <v>1</v>
      </c>
      <c r="P10" s="177">
        <f>IF('Indicator Data'!P11="No Data",1,IF('Indicator Data imputation'!P11&lt;&gt;"",1,0))</f>
        <v>0</v>
      </c>
      <c r="Q10" s="177">
        <f>IF('Indicator Data'!Q11="No Data",1,IF('Indicator Data imputation'!Q11&lt;&gt;"",1,0))</f>
        <v>0</v>
      </c>
      <c r="R10" s="177">
        <f>IF('Indicator Data'!R11="No Data",1,IF('Indicator Data imputation'!R11&lt;&gt;"",1,0))</f>
        <v>0</v>
      </c>
      <c r="S10" s="177">
        <f>IF('Indicator Data'!S11="No Data",1,IF('Indicator Data imputation'!S11&lt;&gt;"",1,0))</f>
        <v>0</v>
      </c>
      <c r="T10" s="177">
        <f>IF('Indicator Data'!T11="No Data",1,IF('Indicator Data imputation'!T11&lt;&gt;"",1,0))</f>
        <v>0</v>
      </c>
      <c r="U10" s="177">
        <f>IF('Indicator Data'!U11="No Data",1,IF('Indicator Data imputation'!U11&lt;&gt;"",1,0))</f>
        <v>0</v>
      </c>
      <c r="V10" s="177">
        <f>IF('Indicator Data'!V11="No Data",1,IF('Indicator Data imputation'!V11&lt;&gt;"",1,0))</f>
        <v>0</v>
      </c>
      <c r="W10" s="177">
        <f>IF('Indicator Data'!W11="No Data",1,IF('Indicator Data imputation'!W11&lt;&gt;"",1,0))</f>
        <v>0</v>
      </c>
      <c r="X10" s="177">
        <f>IF('Indicator Data'!X11="No Data",1,IF('Indicator Data imputation'!X11&lt;&gt;"",1,0))</f>
        <v>0</v>
      </c>
      <c r="Y10" s="177">
        <f>IF('Indicator Data'!Y11="No Data",1,IF('Indicator Data imputation'!Y11&lt;&gt;"",1,0))</f>
        <v>1</v>
      </c>
      <c r="Z10" s="177">
        <f>IF('Indicator Data'!Z11="No Data",1,IF('Indicator Data imputation'!Z11&lt;&gt;"",1,0))</f>
        <v>1</v>
      </c>
      <c r="AA10" s="177">
        <f>IF('Indicator Data'!AA11="No Data",1,IF('Indicator Data imputation'!AA11&lt;&gt;"",1,0))</f>
        <v>0</v>
      </c>
      <c r="AB10" s="177">
        <f>IF('Indicator Data'!AB11="No Data",1,IF('Indicator Data imputation'!AB11&lt;&gt;"",1,0))</f>
        <v>0</v>
      </c>
      <c r="AC10" s="177">
        <f>IF('Indicator Data'!AC11="No Data",1,IF('Indicator Data imputation'!AC11&lt;&gt;"",1,0))</f>
        <v>0</v>
      </c>
      <c r="AD10" s="177">
        <f>IF('Indicator Data'!AD11="No Data",1,IF('Indicator Data imputation'!AD11&lt;&gt;"",1,0))</f>
        <v>1</v>
      </c>
      <c r="AE10" s="177">
        <f>IF('Indicator Data'!AE11="No Data",1,IF('Indicator Data imputation'!AE11&lt;&gt;"",1,0))</f>
        <v>0</v>
      </c>
      <c r="AF10" s="177">
        <f>IF('Indicator Data'!AF11="No Data",1,IF('Indicator Data imputation'!AF11&lt;&gt;"",1,0))</f>
        <v>1</v>
      </c>
      <c r="AG10" s="251">
        <f>IF('Indicator Data'!AG11="No Data",1,IF('Indicator Data imputation'!AG11&lt;&gt;"",1,0))</f>
        <v>0</v>
      </c>
      <c r="AH10" s="177">
        <f>IF('Indicator Data'!AH11="No Data",1,IF('Indicator Data imputation'!AH11&lt;&gt;"",1,0))</f>
        <v>0</v>
      </c>
      <c r="AI10" s="177">
        <f>IF('Indicator Data'!AI11="No Data",1,IF('Indicator Data imputation'!AI11&lt;&gt;"",1,0))</f>
        <v>1</v>
      </c>
      <c r="AJ10" s="177">
        <f>IF('Indicator Data'!AJ11="No Data",1,IF('Indicator Data imputation'!AJ11&lt;&gt;"",1,0))</f>
        <v>0</v>
      </c>
      <c r="AK10" s="177">
        <f>IF('Indicator Data'!AK11="No Data",1,IF('Indicator Data imputation'!AK11&lt;&gt;"",1,0))</f>
        <v>0</v>
      </c>
      <c r="AL10" s="177">
        <f>IF('Indicator Data'!AL11="No Data",1,IF('Indicator Data imputation'!AL11&lt;&gt;"",1,0))</f>
        <v>0</v>
      </c>
      <c r="AM10" s="177">
        <f>IF('Indicator Data'!AM11="No Data",1,IF('Indicator Data imputation'!AM11&lt;&gt;"",1,0))</f>
        <v>1</v>
      </c>
      <c r="AN10" s="177">
        <f>IF('Indicator Data'!AN11="No Data",1,IF('Indicator Data imputation'!AN11&lt;&gt;"",1,0))</f>
        <v>0</v>
      </c>
      <c r="AO10" s="177">
        <f>IF('Indicator Data'!AO11="No Data",1,IF('Indicator Data imputation'!AO11&lt;&gt;"",1,0))</f>
        <v>0</v>
      </c>
      <c r="AP10" s="177">
        <f>IF('Indicator Data'!AP11="No Data",1,IF('Indicator Data imputation'!AP11&lt;&gt;"",1,0))</f>
        <v>0</v>
      </c>
      <c r="AQ10" s="177">
        <f>IF('Indicator Data'!AQ11="No Data",1,IF('Indicator Data imputation'!AQ11&lt;&gt;"",1,0))</f>
        <v>0</v>
      </c>
      <c r="AR10" s="177">
        <f>IF('Indicator Data'!AR11="No Data",1,IF('Indicator Data imputation'!AR11&lt;&gt;"",1,0))</f>
        <v>0</v>
      </c>
      <c r="AS10" s="177">
        <f>IF('Indicator Data'!AS11="No Data",1,IF('Indicator Data imputation'!AS11&lt;&gt;"",1,0))</f>
        <v>1</v>
      </c>
      <c r="AT10" s="177">
        <f>IF('Indicator Data'!AT11="No Data",1,IF('Indicator Data imputation'!AT11&lt;&gt;"",1,0))</f>
        <v>0</v>
      </c>
      <c r="AU10" s="177">
        <f>IF('Indicator Data'!AU11="No Data",1,IF('Indicator Data imputation'!AU11&lt;&gt;"",1,0))</f>
        <v>0</v>
      </c>
      <c r="AV10" s="177">
        <f>IF('Indicator Data'!AV11="No Data",1,IF('Indicator Data imputation'!AV11&lt;&gt;"",1,0))</f>
        <v>0</v>
      </c>
      <c r="AW10" s="177">
        <f>IF('Indicator Data'!AW11="No Data",1,IF('Indicator Data imputation'!AW11&lt;&gt;"",1,0))</f>
        <v>0</v>
      </c>
      <c r="AX10" s="177">
        <f>IF('Indicator Data'!AX11="No Data",1,IF('Indicator Data imputation'!AX11&lt;&gt;"",1,0))</f>
        <v>0</v>
      </c>
      <c r="AY10" s="177">
        <f>IF('Indicator Data'!AY11="No Data",1,IF('Indicator Data imputation'!AY11&lt;&gt;"",1,0))</f>
        <v>0</v>
      </c>
      <c r="AZ10" s="177">
        <f>IF('Indicator Data'!AZ11="No Data",1,IF('Indicator Data imputation'!AZ11&lt;&gt;"",1,0))</f>
        <v>0</v>
      </c>
      <c r="BA10" s="177">
        <f>IF('Indicator Data'!BA11="No Data",1,IF('Indicator Data imputation'!BA11&lt;&gt;"",1,0))</f>
        <v>0</v>
      </c>
      <c r="BB10" s="177">
        <f>IF('Indicator Data'!BB11="No Data",1,IF('Indicator Data imputation'!BB11&lt;&gt;"",1,0))</f>
        <v>0</v>
      </c>
      <c r="BC10" s="177">
        <f>IF('Indicator Data'!BC11="No Data",1,IF('Indicator Data imputation'!BC11&lt;&gt;"",1,0))</f>
        <v>0</v>
      </c>
      <c r="BD10" s="177">
        <f>IF('Indicator Data'!BD11="No Data",1,IF('Indicator Data imputation'!BD11&lt;&gt;"",1,0))</f>
        <v>0</v>
      </c>
      <c r="BE10" s="177">
        <f>IF('Indicator Data'!BE11="No Data",1,IF('Indicator Data imputation'!BE11&lt;&gt;"",1,0))</f>
        <v>0</v>
      </c>
      <c r="BF10" s="177">
        <f>IF('Indicator Data'!BF11="No Data",1,IF('Indicator Data imputation'!BF11&lt;&gt;"",1,0))</f>
        <v>0</v>
      </c>
      <c r="BG10" s="177">
        <f>IF('Indicator Data'!BG11="No Data",1,IF('Indicator Data imputation'!BG11&lt;&gt;"",1,0))</f>
        <v>0</v>
      </c>
      <c r="BH10" s="177">
        <f>IF('Indicator Data'!BH11="No Data",1,IF('Indicator Data imputation'!BH11&lt;&gt;"",1,0))</f>
        <v>1</v>
      </c>
      <c r="BI10" s="177">
        <f>IF('Indicator Data'!BI11="No Data",1,IF('Indicator Data imputation'!BI11&lt;&gt;"",1,0))</f>
        <v>0</v>
      </c>
      <c r="BJ10" s="177">
        <f>IF('Indicator Data'!BJ11="No Data",1,IF('Indicator Data imputation'!BJ11&lt;&gt;"",1,0))</f>
        <v>1</v>
      </c>
      <c r="BK10" s="177">
        <f>IF('Indicator Data'!BK11="No Data",1,IF('Indicator Data imputation'!BK11&lt;&gt;"",1,0))</f>
        <v>0</v>
      </c>
      <c r="BL10" s="177">
        <f>IF('Indicator Data'!BL11="No Data",1,IF('Indicator Data imputation'!BL11&lt;&gt;"",1,0))</f>
        <v>0</v>
      </c>
      <c r="BM10" s="177">
        <f>IF('Indicator Data'!BM11="No Data",1,IF('Indicator Data imputation'!BM11&lt;&gt;"",1,0))</f>
        <v>1</v>
      </c>
      <c r="BN10" s="177">
        <f>IF('Indicator Data'!BN11="No Data",1,IF('Indicator Data imputation'!BN11&lt;&gt;"",1,0))</f>
        <v>1</v>
      </c>
      <c r="BO10" s="177">
        <f>IF('Indicator Data'!BO11="No Data",1,IF('Indicator Data imputation'!BO11&lt;&gt;"",1,0))</f>
        <v>0</v>
      </c>
      <c r="BP10" s="177">
        <f>IF('Indicator Data'!BP11="No Data",1,IF('Indicator Data imputation'!BP11&lt;&gt;"",1,0))</f>
        <v>1</v>
      </c>
      <c r="BQ10" s="177">
        <f>IF('Indicator Data'!BQ11="No Data",1,IF('Indicator Data imputation'!BQ11&lt;&gt;"",1,0))</f>
        <v>0</v>
      </c>
      <c r="BR10" s="177">
        <f>IF('Indicator Data'!BR11="No Data",1,IF('Indicator Data imputation'!BR11&lt;&gt;"",1,0))</f>
        <v>0</v>
      </c>
      <c r="BS10" s="177">
        <f>IF('Indicator Data'!BS11="No Data",1,IF('Indicator Data imputation'!BS11&lt;&gt;"",1,0))</f>
        <v>0</v>
      </c>
      <c r="BT10" s="177">
        <f>IF('Indicator Data'!BT11="No Data",1,IF('Indicator Data imputation'!BT11&lt;&gt;"",1,0))</f>
        <v>0</v>
      </c>
      <c r="BU10" s="177">
        <f>IF('Indicator Data'!BU11="No Data",1,IF('Indicator Data imputation'!BU11&lt;&gt;"",1,0))</f>
        <v>0</v>
      </c>
      <c r="BV10" s="177">
        <f>IF('Indicator Data'!BV11="No Data",1,IF('Indicator Data imputation'!BV11&lt;&gt;"",1,0))</f>
        <v>0</v>
      </c>
      <c r="BW10" s="177">
        <f>IF('Indicator Data'!BW11="No Data",1,IF('Indicator Data imputation'!BW11&lt;&gt;"",1,0))</f>
        <v>0</v>
      </c>
      <c r="BX10" s="177">
        <f>IF('Indicator Data'!BX11="No Data",1,IF('Indicator Data imputation'!BX11&lt;&gt;"",1,0))</f>
        <v>1</v>
      </c>
      <c r="BY10" s="177">
        <f>IF('Indicator Data'!BY11="No Data",1,IF('Indicator Data imputation'!BY11&lt;&gt;"",1,0))</f>
        <v>1</v>
      </c>
      <c r="BZ10" s="177">
        <f>IF('Indicator Data'!BZ11="No Data",1,IF('Indicator Data imputation'!BZ11&lt;&gt;"",1,0))</f>
        <v>0</v>
      </c>
      <c r="CA10" s="177">
        <f>IF('Indicator Data'!CA11="No Data",1,IF('Indicator Data imputation'!CA11&lt;&gt;"",1,0))</f>
        <v>1</v>
      </c>
      <c r="CB10" s="177">
        <f>IF('Indicator Data'!CB11="No Data",1,IF('Indicator Data imputation'!CB11&lt;&gt;"",1,0))</f>
        <v>0</v>
      </c>
      <c r="CC10" s="177">
        <f>IF('Indicator Data'!CC11="No Data",1,IF('Indicator Data imputation'!CC11&lt;&gt;"",1,0))</f>
        <v>0</v>
      </c>
      <c r="CD10" s="177">
        <f>IF('Indicator Data'!CD11="No Data",1,IF('Indicator Data imputation'!CD11&lt;&gt;"",1,0))</f>
        <v>0</v>
      </c>
      <c r="CE10" s="177">
        <f>IF('Indicator Data'!CE11="No Data",1,IF('Indicator Data imputation'!CE11&lt;&gt;"",1,0))</f>
        <v>0</v>
      </c>
      <c r="CF10" s="177">
        <f>IF('Indicator Data'!CF11="No Data",1,IF('Indicator Data imputation'!CF11&lt;&gt;"",1,0))</f>
        <v>0</v>
      </c>
      <c r="CG10" s="177">
        <f>IF('Indicator Data'!CG11="No Data",1,IF('Indicator Data imputation'!CG11&lt;&gt;"",1,0))</f>
        <v>0</v>
      </c>
      <c r="CH10" s="188">
        <f t="shared" si="0"/>
        <v>18</v>
      </c>
      <c r="CI10" s="189">
        <f t="shared" si="1"/>
        <v>0.21951219512195122</v>
      </c>
    </row>
    <row r="11" spans="1:87" x14ac:dyDescent="0.25">
      <c r="A11" s="3" t="str">
        <f>VLOOKUP(C11,Regions!B$3:H$35,7,FALSE)</f>
        <v>Caribbean</v>
      </c>
      <c r="B11" s="116" t="s">
        <v>36</v>
      </c>
      <c r="C11" s="100" t="s">
        <v>35</v>
      </c>
      <c r="D11" s="177">
        <f>IF('Indicator Data'!D12="No Data",1,IF('Indicator Data imputation'!D12&lt;&gt;"",1,0))</f>
        <v>0</v>
      </c>
      <c r="E11" s="177">
        <f>IF('Indicator Data'!E12="No Data",1,IF('Indicator Data imputation'!E12&lt;&gt;"",1,0))</f>
        <v>0</v>
      </c>
      <c r="F11" s="177">
        <f>IF('Indicator Data'!F12="No Data",1,IF('Indicator Data imputation'!F12&lt;&gt;"",1,0))</f>
        <v>0</v>
      </c>
      <c r="G11" s="177">
        <f>IF('Indicator Data'!G12="No Data",1,IF('Indicator Data imputation'!G12&lt;&gt;"",1,0))</f>
        <v>0</v>
      </c>
      <c r="H11" s="177">
        <f>IF('Indicator Data'!H12="No Data",1,IF('Indicator Data imputation'!H12&lt;&gt;"",1,0))</f>
        <v>0</v>
      </c>
      <c r="I11" s="177">
        <f>IF('Indicator Data'!I12="No Data",1,IF('Indicator Data imputation'!I12&lt;&gt;"",1,0))</f>
        <v>0</v>
      </c>
      <c r="J11" s="177">
        <f>IF('Indicator Data'!J12="No Data",1,IF('Indicator Data imputation'!J12&lt;&gt;"",1,0))</f>
        <v>0</v>
      </c>
      <c r="K11" s="177">
        <f>IF('Indicator Data'!K12="No Data",1,IF('Indicator Data imputation'!K12&lt;&gt;"",1,0))</f>
        <v>0</v>
      </c>
      <c r="L11" s="177">
        <f>IF('Indicator Data'!L12="No Data",1,IF('Indicator Data imputation'!L12&lt;&gt;"",1,0))</f>
        <v>0</v>
      </c>
      <c r="M11" s="177">
        <f>IF('Indicator Data'!M12="No Data",1,IF('Indicator Data imputation'!M12&lt;&gt;"",1,0))</f>
        <v>0</v>
      </c>
      <c r="N11" s="177">
        <f>IF('Indicator Data'!N12="No Data",1,IF('Indicator Data imputation'!N12&lt;&gt;"",1,0))</f>
        <v>0</v>
      </c>
      <c r="O11" s="177">
        <f>IF('Indicator Data'!O12="No Data",1,IF('Indicator Data imputation'!O12&lt;&gt;"",1,0))</f>
        <v>0</v>
      </c>
      <c r="P11" s="177">
        <f>IF('Indicator Data'!P12="No Data",1,IF('Indicator Data imputation'!P12&lt;&gt;"",1,0))</f>
        <v>0</v>
      </c>
      <c r="Q11" s="177">
        <f>IF('Indicator Data'!Q12="No Data",1,IF('Indicator Data imputation'!Q12&lt;&gt;"",1,0))</f>
        <v>0</v>
      </c>
      <c r="R11" s="177">
        <f>IF('Indicator Data'!R12="No Data",1,IF('Indicator Data imputation'!R12&lt;&gt;"",1,0))</f>
        <v>0</v>
      </c>
      <c r="S11" s="177">
        <f>IF('Indicator Data'!S12="No Data",1,IF('Indicator Data imputation'!S12&lt;&gt;"",1,0))</f>
        <v>0</v>
      </c>
      <c r="T11" s="177">
        <f>IF('Indicator Data'!T12="No Data",1,IF('Indicator Data imputation'!T12&lt;&gt;"",1,0))</f>
        <v>0</v>
      </c>
      <c r="U11" s="177">
        <f>IF('Indicator Data'!U12="No Data",1,IF('Indicator Data imputation'!U12&lt;&gt;"",1,0))</f>
        <v>0</v>
      </c>
      <c r="V11" s="177">
        <f>IF('Indicator Data'!V12="No Data",1,IF('Indicator Data imputation'!V12&lt;&gt;"",1,0))</f>
        <v>0</v>
      </c>
      <c r="W11" s="177">
        <f>IF('Indicator Data'!W12="No Data",1,IF('Indicator Data imputation'!W12&lt;&gt;"",1,0))</f>
        <v>0</v>
      </c>
      <c r="X11" s="177">
        <f>IF('Indicator Data'!X12="No Data",1,IF('Indicator Data imputation'!X12&lt;&gt;"",1,0))</f>
        <v>0</v>
      </c>
      <c r="Y11" s="177">
        <f>IF('Indicator Data'!Y12="No Data",1,IF('Indicator Data imputation'!Y12&lt;&gt;"",1,0))</f>
        <v>0</v>
      </c>
      <c r="Z11" s="177">
        <f>IF('Indicator Data'!Z12="No Data",1,IF('Indicator Data imputation'!Z12&lt;&gt;"",1,0))</f>
        <v>0</v>
      </c>
      <c r="AA11" s="177">
        <f>IF('Indicator Data'!AA12="No Data",1,IF('Indicator Data imputation'!AA12&lt;&gt;"",1,0))</f>
        <v>0</v>
      </c>
      <c r="AB11" s="177">
        <f>IF('Indicator Data'!AB12="No Data",1,IF('Indicator Data imputation'!AB12&lt;&gt;"",1,0))</f>
        <v>0</v>
      </c>
      <c r="AC11" s="177">
        <f>IF('Indicator Data'!AC12="No Data",1,IF('Indicator Data imputation'!AC12&lt;&gt;"",1,0))</f>
        <v>0</v>
      </c>
      <c r="AD11" s="177">
        <f>IF('Indicator Data'!AD12="No Data",1,IF('Indicator Data imputation'!AD12&lt;&gt;"",1,0))</f>
        <v>0</v>
      </c>
      <c r="AE11" s="177">
        <f>IF('Indicator Data'!AE12="No Data",1,IF('Indicator Data imputation'!AE12&lt;&gt;"",1,0))</f>
        <v>0</v>
      </c>
      <c r="AF11" s="177">
        <f>IF('Indicator Data'!AF12="No Data",1,IF('Indicator Data imputation'!AF12&lt;&gt;"",1,0))</f>
        <v>0</v>
      </c>
      <c r="AG11" s="251">
        <f>IF('Indicator Data'!AG12="No Data",1,IF('Indicator Data imputation'!AG12&lt;&gt;"",1,0))</f>
        <v>0</v>
      </c>
      <c r="AH11" s="177">
        <f>IF('Indicator Data'!AH12="No Data",1,IF('Indicator Data imputation'!AH12&lt;&gt;"",1,0))</f>
        <v>0</v>
      </c>
      <c r="AI11" s="177">
        <f>IF('Indicator Data'!AI12="No Data",1,IF('Indicator Data imputation'!AI12&lt;&gt;"",1,0))</f>
        <v>0</v>
      </c>
      <c r="AJ11" s="177">
        <f>IF('Indicator Data'!AJ12="No Data",1,IF('Indicator Data imputation'!AJ12&lt;&gt;"",1,0))</f>
        <v>0</v>
      </c>
      <c r="AK11" s="177">
        <f>IF('Indicator Data'!AK12="No Data",1,IF('Indicator Data imputation'!AK12&lt;&gt;"",1,0))</f>
        <v>0</v>
      </c>
      <c r="AL11" s="177">
        <f>IF('Indicator Data'!AL12="No Data",1,IF('Indicator Data imputation'!AL12&lt;&gt;"",1,0))</f>
        <v>0</v>
      </c>
      <c r="AM11" s="177">
        <f>IF('Indicator Data'!AM12="No Data",1,IF('Indicator Data imputation'!AM12&lt;&gt;"",1,0))</f>
        <v>0</v>
      </c>
      <c r="AN11" s="177">
        <f>IF('Indicator Data'!AN12="No Data",1,IF('Indicator Data imputation'!AN12&lt;&gt;"",1,0))</f>
        <v>1</v>
      </c>
      <c r="AO11" s="177">
        <f>IF('Indicator Data'!AO12="No Data",1,IF('Indicator Data imputation'!AO12&lt;&gt;"",1,0))</f>
        <v>0</v>
      </c>
      <c r="AP11" s="177">
        <f>IF('Indicator Data'!AP12="No Data",1,IF('Indicator Data imputation'!AP12&lt;&gt;"",1,0))</f>
        <v>0</v>
      </c>
      <c r="AQ11" s="177">
        <f>IF('Indicator Data'!AQ12="No Data",1,IF('Indicator Data imputation'!AQ12&lt;&gt;"",1,0))</f>
        <v>0</v>
      </c>
      <c r="AR11" s="177">
        <f>IF('Indicator Data'!AR12="No Data",1,IF('Indicator Data imputation'!AR12&lt;&gt;"",1,0))</f>
        <v>0</v>
      </c>
      <c r="AS11" s="177">
        <f>IF('Indicator Data'!AS12="No Data",1,IF('Indicator Data imputation'!AS12&lt;&gt;"",1,0))</f>
        <v>0</v>
      </c>
      <c r="AT11" s="177">
        <f>IF('Indicator Data'!AT12="No Data",1,IF('Indicator Data imputation'!AT12&lt;&gt;"",1,0))</f>
        <v>0</v>
      </c>
      <c r="AU11" s="177">
        <f>IF('Indicator Data'!AU12="No Data",1,IF('Indicator Data imputation'!AU12&lt;&gt;"",1,0))</f>
        <v>0</v>
      </c>
      <c r="AV11" s="177">
        <f>IF('Indicator Data'!AV12="No Data",1,IF('Indicator Data imputation'!AV12&lt;&gt;"",1,0))</f>
        <v>0</v>
      </c>
      <c r="AW11" s="177">
        <f>IF('Indicator Data'!AW12="No Data",1,IF('Indicator Data imputation'!AW12&lt;&gt;"",1,0))</f>
        <v>0</v>
      </c>
      <c r="AX11" s="177">
        <f>IF('Indicator Data'!AX12="No Data",1,IF('Indicator Data imputation'!AX12&lt;&gt;"",1,0))</f>
        <v>0</v>
      </c>
      <c r="AY11" s="177">
        <f>IF('Indicator Data'!AY12="No Data",1,IF('Indicator Data imputation'!AY12&lt;&gt;"",1,0))</f>
        <v>0</v>
      </c>
      <c r="AZ11" s="177">
        <f>IF('Indicator Data'!AZ12="No Data",1,IF('Indicator Data imputation'!AZ12&lt;&gt;"",1,0))</f>
        <v>0</v>
      </c>
      <c r="BA11" s="177">
        <f>IF('Indicator Data'!BA12="No Data",1,IF('Indicator Data imputation'!BA12&lt;&gt;"",1,0))</f>
        <v>0</v>
      </c>
      <c r="BB11" s="177">
        <f>IF('Indicator Data'!BB12="No Data",1,IF('Indicator Data imputation'!BB12&lt;&gt;"",1,0))</f>
        <v>0</v>
      </c>
      <c r="BC11" s="177">
        <f>IF('Indicator Data'!BC12="No Data",1,IF('Indicator Data imputation'!BC12&lt;&gt;"",1,0))</f>
        <v>0</v>
      </c>
      <c r="BD11" s="177">
        <f>IF('Indicator Data'!BD12="No Data",1,IF('Indicator Data imputation'!BD12&lt;&gt;"",1,0))</f>
        <v>0</v>
      </c>
      <c r="BE11" s="177">
        <f>IF('Indicator Data'!BE12="No Data",1,IF('Indicator Data imputation'!BE12&lt;&gt;"",1,0))</f>
        <v>0</v>
      </c>
      <c r="BF11" s="177">
        <f>IF('Indicator Data'!BF12="No Data",1,IF('Indicator Data imputation'!BF12&lt;&gt;"",1,0))</f>
        <v>0</v>
      </c>
      <c r="BG11" s="177">
        <f>IF('Indicator Data'!BG12="No Data",1,IF('Indicator Data imputation'!BG12&lt;&gt;"",1,0))</f>
        <v>0</v>
      </c>
      <c r="BH11" s="177">
        <f>IF('Indicator Data'!BH12="No Data",1,IF('Indicator Data imputation'!BH12&lt;&gt;"",1,0))</f>
        <v>0</v>
      </c>
      <c r="BI11" s="177">
        <f>IF('Indicator Data'!BI12="No Data",1,IF('Indicator Data imputation'!BI12&lt;&gt;"",1,0))</f>
        <v>0</v>
      </c>
      <c r="BJ11" s="177">
        <f>IF('Indicator Data'!BJ12="No Data",1,IF('Indicator Data imputation'!BJ12&lt;&gt;"",1,0))</f>
        <v>0</v>
      </c>
      <c r="BK11" s="177">
        <f>IF('Indicator Data'!BK12="No Data",1,IF('Indicator Data imputation'!BK12&lt;&gt;"",1,0))</f>
        <v>0</v>
      </c>
      <c r="BL11" s="177">
        <f>IF('Indicator Data'!BL12="No Data",1,IF('Indicator Data imputation'!BL12&lt;&gt;"",1,0))</f>
        <v>0</v>
      </c>
      <c r="BM11" s="177">
        <f>IF('Indicator Data'!BM12="No Data",1,IF('Indicator Data imputation'!BM12&lt;&gt;"",1,0))</f>
        <v>0</v>
      </c>
      <c r="BN11" s="177">
        <f>IF('Indicator Data'!BN12="No Data",1,IF('Indicator Data imputation'!BN12&lt;&gt;"",1,0))</f>
        <v>1</v>
      </c>
      <c r="BO11" s="177">
        <f>IF('Indicator Data'!BO12="No Data",1,IF('Indicator Data imputation'!BO12&lt;&gt;"",1,0))</f>
        <v>0</v>
      </c>
      <c r="BP11" s="177">
        <f>IF('Indicator Data'!BP12="No Data",1,IF('Indicator Data imputation'!BP12&lt;&gt;"",1,0))</f>
        <v>0</v>
      </c>
      <c r="BQ11" s="177">
        <f>IF('Indicator Data'!BQ12="No Data",1,IF('Indicator Data imputation'!BQ12&lt;&gt;"",1,0))</f>
        <v>0</v>
      </c>
      <c r="BR11" s="177">
        <f>IF('Indicator Data'!BR12="No Data",1,IF('Indicator Data imputation'!BR12&lt;&gt;"",1,0))</f>
        <v>0</v>
      </c>
      <c r="BS11" s="177">
        <f>IF('Indicator Data'!BS12="No Data",1,IF('Indicator Data imputation'!BS12&lt;&gt;"",1,0))</f>
        <v>0</v>
      </c>
      <c r="BT11" s="177">
        <f>IF('Indicator Data'!BT12="No Data",1,IF('Indicator Data imputation'!BT12&lt;&gt;"",1,0))</f>
        <v>0</v>
      </c>
      <c r="BU11" s="177">
        <f>IF('Indicator Data'!BU12="No Data",1,IF('Indicator Data imputation'!BU12&lt;&gt;"",1,0))</f>
        <v>0</v>
      </c>
      <c r="BV11" s="177">
        <f>IF('Indicator Data'!BV12="No Data",1,IF('Indicator Data imputation'!BV12&lt;&gt;"",1,0))</f>
        <v>0</v>
      </c>
      <c r="BW11" s="177">
        <f>IF('Indicator Data'!BW12="No Data",1,IF('Indicator Data imputation'!BW12&lt;&gt;"",1,0))</f>
        <v>0</v>
      </c>
      <c r="BX11" s="177">
        <f>IF('Indicator Data'!BX12="No Data",1,IF('Indicator Data imputation'!BX12&lt;&gt;"",1,0))</f>
        <v>0</v>
      </c>
      <c r="BY11" s="177">
        <f>IF('Indicator Data'!BY12="No Data",1,IF('Indicator Data imputation'!BY12&lt;&gt;"",1,0))</f>
        <v>0</v>
      </c>
      <c r="BZ11" s="177">
        <f>IF('Indicator Data'!BZ12="No Data",1,IF('Indicator Data imputation'!BZ12&lt;&gt;"",1,0))</f>
        <v>1</v>
      </c>
      <c r="CA11" s="177">
        <f>IF('Indicator Data'!CA12="No Data",1,IF('Indicator Data imputation'!CA12&lt;&gt;"",1,0))</f>
        <v>0</v>
      </c>
      <c r="CB11" s="177">
        <f>IF('Indicator Data'!CB12="No Data",1,IF('Indicator Data imputation'!CB12&lt;&gt;"",1,0))</f>
        <v>0</v>
      </c>
      <c r="CC11" s="177">
        <f>IF('Indicator Data'!CC12="No Data",1,IF('Indicator Data imputation'!CC12&lt;&gt;"",1,0))</f>
        <v>1</v>
      </c>
      <c r="CD11" s="177">
        <f>IF('Indicator Data'!CD12="No Data",1,IF('Indicator Data imputation'!CD12&lt;&gt;"",1,0))</f>
        <v>0</v>
      </c>
      <c r="CE11" s="177">
        <f>IF('Indicator Data'!CE12="No Data",1,IF('Indicator Data imputation'!CE12&lt;&gt;"",1,0))</f>
        <v>0</v>
      </c>
      <c r="CF11" s="177">
        <f>IF('Indicator Data'!CF12="No Data",1,IF('Indicator Data imputation'!CF12&lt;&gt;"",1,0))</f>
        <v>0</v>
      </c>
      <c r="CG11" s="177">
        <f>IF('Indicator Data'!CG12="No Data",1,IF('Indicator Data imputation'!CG12&lt;&gt;"",1,0))</f>
        <v>0</v>
      </c>
      <c r="CH11" s="188">
        <f t="shared" si="0"/>
        <v>4</v>
      </c>
      <c r="CI11" s="189">
        <f t="shared" si="1"/>
        <v>4.878048780487805E-2</v>
      </c>
    </row>
    <row r="12" spans="1:87" x14ac:dyDescent="0.25">
      <c r="A12" s="3" t="str">
        <f>VLOOKUP(C12,Regions!B$3:H$35,7,FALSE)</f>
        <v>Caribbean</v>
      </c>
      <c r="B12" s="116" t="s">
        <v>40</v>
      </c>
      <c r="C12" s="100" t="s">
        <v>39</v>
      </c>
      <c r="D12" s="177">
        <f>IF('Indicator Data'!D13="No Data",1,IF('Indicator Data imputation'!D13&lt;&gt;"",1,0))</f>
        <v>0</v>
      </c>
      <c r="E12" s="177">
        <f>IF('Indicator Data'!E13="No Data",1,IF('Indicator Data imputation'!E13&lt;&gt;"",1,0))</f>
        <v>0</v>
      </c>
      <c r="F12" s="177">
        <f>IF('Indicator Data'!F13="No Data",1,IF('Indicator Data imputation'!F13&lt;&gt;"",1,0))</f>
        <v>0</v>
      </c>
      <c r="G12" s="177">
        <f>IF('Indicator Data'!G13="No Data",1,IF('Indicator Data imputation'!G13&lt;&gt;"",1,0))</f>
        <v>0</v>
      </c>
      <c r="H12" s="177">
        <f>IF('Indicator Data'!H13="No Data",1,IF('Indicator Data imputation'!H13&lt;&gt;"",1,0))</f>
        <v>0</v>
      </c>
      <c r="I12" s="177">
        <f>IF('Indicator Data'!I13="No Data",1,IF('Indicator Data imputation'!I13&lt;&gt;"",1,0))</f>
        <v>0</v>
      </c>
      <c r="J12" s="177">
        <f>IF('Indicator Data'!J13="No Data",1,IF('Indicator Data imputation'!J13&lt;&gt;"",1,0))</f>
        <v>0</v>
      </c>
      <c r="K12" s="177">
        <f>IF('Indicator Data'!K13="No Data",1,IF('Indicator Data imputation'!K13&lt;&gt;"",1,0))</f>
        <v>0</v>
      </c>
      <c r="L12" s="177">
        <f>IF('Indicator Data'!L13="No Data",1,IF('Indicator Data imputation'!L13&lt;&gt;"",1,0))</f>
        <v>0</v>
      </c>
      <c r="M12" s="177">
        <f>IF('Indicator Data'!M13="No Data",1,IF('Indicator Data imputation'!M13&lt;&gt;"",1,0))</f>
        <v>0</v>
      </c>
      <c r="N12" s="177">
        <f>IF('Indicator Data'!N13="No Data",1,IF('Indicator Data imputation'!N13&lt;&gt;"",1,0))</f>
        <v>0</v>
      </c>
      <c r="O12" s="177">
        <f>IF('Indicator Data'!O13="No Data",1,IF('Indicator Data imputation'!O13&lt;&gt;"",1,0))</f>
        <v>0</v>
      </c>
      <c r="P12" s="177">
        <f>IF('Indicator Data'!P13="No Data",1,IF('Indicator Data imputation'!P13&lt;&gt;"",1,0))</f>
        <v>1</v>
      </c>
      <c r="Q12" s="177">
        <f>IF('Indicator Data'!Q13="No Data",1,IF('Indicator Data imputation'!Q13&lt;&gt;"",1,0))</f>
        <v>0</v>
      </c>
      <c r="R12" s="177">
        <f>IF('Indicator Data'!R13="No Data",1,IF('Indicator Data imputation'!R13&lt;&gt;"",1,0))</f>
        <v>0</v>
      </c>
      <c r="S12" s="177">
        <f>IF('Indicator Data'!S13="No Data",1,IF('Indicator Data imputation'!S13&lt;&gt;"",1,0))</f>
        <v>0</v>
      </c>
      <c r="T12" s="177">
        <f>IF('Indicator Data'!T13="No Data",1,IF('Indicator Data imputation'!T13&lt;&gt;"",1,0))</f>
        <v>0</v>
      </c>
      <c r="U12" s="177">
        <f>IF('Indicator Data'!U13="No Data",1,IF('Indicator Data imputation'!U13&lt;&gt;"",1,0))</f>
        <v>0</v>
      </c>
      <c r="V12" s="177">
        <f>IF('Indicator Data'!V13="No Data",1,IF('Indicator Data imputation'!V13&lt;&gt;"",1,0))</f>
        <v>0</v>
      </c>
      <c r="W12" s="177">
        <f>IF('Indicator Data'!W13="No Data",1,IF('Indicator Data imputation'!W13&lt;&gt;"",1,0))</f>
        <v>0</v>
      </c>
      <c r="X12" s="177">
        <f>IF('Indicator Data'!X13="No Data",1,IF('Indicator Data imputation'!X13&lt;&gt;"",1,0))</f>
        <v>0</v>
      </c>
      <c r="Y12" s="177">
        <f>IF('Indicator Data'!Y13="No Data",1,IF('Indicator Data imputation'!Y13&lt;&gt;"",1,0))</f>
        <v>0</v>
      </c>
      <c r="Z12" s="177">
        <f>IF('Indicator Data'!Z13="No Data",1,IF('Indicator Data imputation'!Z13&lt;&gt;"",1,0))</f>
        <v>0</v>
      </c>
      <c r="AA12" s="177">
        <f>IF('Indicator Data'!AA13="No Data",1,IF('Indicator Data imputation'!AA13&lt;&gt;"",1,0))</f>
        <v>0</v>
      </c>
      <c r="AB12" s="177">
        <f>IF('Indicator Data'!AB13="No Data",1,IF('Indicator Data imputation'!AB13&lt;&gt;"",1,0))</f>
        <v>0</v>
      </c>
      <c r="AC12" s="177">
        <f>IF('Indicator Data'!AC13="No Data",1,IF('Indicator Data imputation'!AC13&lt;&gt;"",1,0))</f>
        <v>0</v>
      </c>
      <c r="AD12" s="177">
        <f>IF('Indicator Data'!AD13="No Data",1,IF('Indicator Data imputation'!AD13&lt;&gt;"",1,0))</f>
        <v>0</v>
      </c>
      <c r="AE12" s="177">
        <f>IF('Indicator Data'!AE13="No Data",1,IF('Indicator Data imputation'!AE13&lt;&gt;"",1,0))</f>
        <v>0</v>
      </c>
      <c r="AF12" s="177">
        <f>IF('Indicator Data'!AF13="No Data",1,IF('Indicator Data imputation'!AF13&lt;&gt;"",1,0))</f>
        <v>0</v>
      </c>
      <c r="AG12" s="251">
        <f>IF('Indicator Data'!AG13="No Data",1,IF('Indicator Data imputation'!AG13&lt;&gt;"",1,0))</f>
        <v>0</v>
      </c>
      <c r="AH12" s="177">
        <f>IF('Indicator Data'!AH13="No Data",1,IF('Indicator Data imputation'!AH13&lt;&gt;"",1,0))</f>
        <v>0</v>
      </c>
      <c r="AI12" s="177">
        <f>IF('Indicator Data'!AI13="No Data",1,IF('Indicator Data imputation'!AI13&lt;&gt;"",1,0))</f>
        <v>0</v>
      </c>
      <c r="AJ12" s="177">
        <f>IF('Indicator Data'!AJ13="No Data",1,IF('Indicator Data imputation'!AJ13&lt;&gt;"",1,0))</f>
        <v>0</v>
      </c>
      <c r="AK12" s="177">
        <f>IF('Indicator Data'!AK13="No Data",1,IF('Indicator Data imputation'!AK13&lt;&gt;"",1,0))</f>
        <v>0</v>
      </c>
      <c r="AL12" s="177">
        <f>IF('Indicator Data'!AL13="No Data",1,IF('Indicator Data imputation'!AL13&lt;&gt;"",1,0))</f>
        <v>0</v>
      </c>
      <c r="AM12" s="177">
        <f>IF('Indicator Data'!AM13="No Data",1,IF('Indicator Data imputation'!AM13&lt;&gt;"",1,0))</f>
        <v>0</v>
      </c>
      <c r="AN12" s="177">
        <f>IF('Indicator Data'!AN13="No Data",1,IF('Indicator Data imputation'!AN13&lt;&gt;"",1,0))</f>
        <v>0</v>
      </c>
      <c r="AO12" s="177">
        <f>IF('Indicator Data'!AO13="No Data",1,IF('Indicator Data imputation'!AO13&lt;&gt;"",1,0))</f>
        <v>0</v>
      </c>
      <c r="AP12" s="177">
        <f>IF('Indicator Data'!AP13="No Data",1,IF('Indicator Data imputation'!AP13&lt;&gt;"",1,0))</f>
        <v>0</v>
      </c>
      <c r="AQ12" s="177">
        <f>IF('Indicator Data'!AQ13="No Data",1,IF('Indicator Data imputation'!AQ13&lt;&gt;"",1,0))</f>
        <v>0</v>
      </c>
      <c r="AR12" s="177">
        <f>IF('Indicator Data'!AR13="No Data",1,IF('Indicator Data imputation'!AR13&lt;&gt;"",1,0))</f>
        <v>0</v>
      </c>
      <c r="AS12" s="177">
        <f>IF('Indicator Data'!AS13="No Data",1,IF('Indicator Data imputation'!AS13&lt;&gt;"",1,0))</f>
        <v>0</v>
      </c>
      <c r="AT12" s="177">
        <f>IF('Indicator Data'!AT13="No Data",1,IF('Indicator Data imputation'!AT13&lt;&gt;"",1,0))</f>
        <v>0</v>
      </c>
      <c r="AU12" s="177">
        <f>IF('Indicator Data'!AU13="No Data",1,IF('Indicator Data imputation'!AU13&lt;&gt;"",1,0))</f>
        <v>0</v>
      </c>
      <c r="AV12" s="177">
        <f>IF('Indicator Data'!AV13="No Data",1,IF('Indicator Data imputation'!AV13&lt;&gt;"",1,0))</f>
        <v>0</v>
      </c>
      <c r="AW12" s="177">
        <f>IF('Indicator Data'!AW13="No Data",1,IF('Indicator Data imputation'!AW13&lt;&gt;"",1,0))</f>
        <v>0</v>
      </c>
      <c r="AX12" s="177">
        <f>IF('Indicator Data'!AX13="No Data",1,IF('Indicator Data imputation'!AX13&lt;&gt;"",1,0))</f>
        <v>0</v>
      </c>
      <c r="AY12" s="177">
        <f>IF('Indicator Data'!AY13="No Data",1,IF('Indicator Data imputation'!AY13&lt;&gt;"",1,0))</f>
        <v>0</v>
      </c>
      <c r="AZ12" s="177">
        <f>IF('Indicator Data'!AZ13="No Data",1,IF('Indicator Data imputation'!AZ13&lt;&gt;"",1,0))</f>
        <v>0</v>
      </c>
      <c r="BA12" s="177">
        <f>IF('Indicator Data'!BA13="No Data",1,IF('Indicator Data imputation'!BA13&lt;&gt;"",1,0))</f>
        <v>0</v>
      </c>
      <c r="BB12" s="177">
        <f>IF('Indicator Data'!BB13="No Data",1,IF('Indicator Data imputation'!BB13&lt;&gt;"",1,0))</f>
        <v>0</v>
      </c>
      <c r="BC12" s="177">
        <f>IF('Indicator Data'!BC13="No Data",1,IF('Indicator Data imputation'!BC13&lt;&gt;"",1,0))</f>
        <v>0</v>
      </c>
      <c r="BD12" s="177">
        <f>IF('Indicator Data'!BD13="No Data",1,IF('Indicator Data imputation'!BD13&lt;&gt;"",1,0))</f>
        <v>0</v>
      </c>
      <c r="BE12" s="177">
        <f>IF('Indicator Data'!BE13="No Data",1,IF('Indicator Data imputation'!BE13&lt;&gt;"",1,0))</f>
        <v>0</v>
      </c>
      <c r="BF12" s="177">
        <f>IF('Indicator Data'!BF13="No Data",1,IF('Indicator Data imputation'!BF13&lt;&gt;"",1,0))</f>
        <v>0</v>
      </c>
      <c r="BG12" s="177">
        <f>IF('Indicator Data'!BG13="No Data",1,IF('Indicator Data imputation'!BG13&lt;&gt;"",1,0))</f>
        <v>0</v>
      </c>
      <c r="BH12" s="177">
        <f>IF('Indicator Data'!BH13="No Data",1,IF('Indicator Data imputation'!BH13&lt;&gt;"",1,0))</f>
        <v>0</v>
      </c>
      <c r="BI12" s="177">
        <f>IF('Indicator Data'!BI13="No Data",1,IF('Indicator Data imputation'!BI13&lt;&gt;"",1,0))</f>
        <v>0</v>
      </c>
      <c r="BJ12" s="177">
        <f>IF('Indicator Data'!BJ13="No Data",1,IF('Indicator Data imputation'!BJ13&lt;&gt;"",1,0))</f>
        <v>0</v>
      </c>
      <c r="BK12" s="177">
        <f>IF('Indicator Data'!BK13="No Data",1,IF('Indicator Data imputation'!BK13&lt;&gt;"",1,0))</f>
        <v>0</v>
      </c>
      <c r="BL12" s="177">
        <f>IF('Indicator Data'!BL13="No Data",1,IF('Indicator Data imputation'!BL13&lt;&gt;"",1,0))</f>
        <v>0</v>
      </c>
      <c r="BM12" s="177">
        <f>IF('Indicator Data'!BM13="No Data",1,IF('Indicator Data imputation'!BM13&lt;&gt;"",1,0))</f>
        <v>0</v>
      </c>
      <c r="BN12" s="177">
        <f>IF('Indicator Data'!BN13="No Data",1,IF('Indicator Data imputation'!BN13&lt;&gt;"",1,0))</f>
        <v>1</v>
      </c>
      <c r="BO12" s="177">
        <f>IF('Indicator Data'!BO13="No Data",1,IF('Indicator Data imputation'!BO13&lt;&gt;"",1,0))</f>
        <v>0</v>
      </c>
      <c r="BP12" s="177">
        <f>IF('Indicator Data'!BP13="No Data",1,IF('Indicator Data imputation'!BP13&lt;&gt;"",1,0))</f>
        <v>0</v>
      </c>
      <c r="BQ12" s="177">
        <f>IF('Indicator Data'!BQ13="No Data",1,IF('Indicator Data imputation'!BQ13&lt;&gt;"",1,0))</f>
        <v>0</v>
      </c>
      <c r="BR12" s="177">
        <f>IF('Indicator Data'!BR13="No Data",1,IF('Indicator Data imputation'!BR13&lt;&gt;"",1,0))</f>
        <v>0</v>
      </c>
      <c r="BS12" s="177">
        <f>IF('Indicator Data'!BS13="No Data",1,IF('Indicator Data imputation'!BS13&lt;&gt;"",1,0))</f>
        <v>0</v>
      </c>
      <c r="BT12" s="177">
        <f>IF('Indicator Data'!BT13="No Data",1,IF('Indicator Data imputation'!BT13&lt;&gt;"",1,0))</f>
        <v>0</v>
      </c>
      <c r="BU12" s="177">
        <f>IF('Indicator Data'!BU13="No Data",1,IF('Indicator Data imputation'!BU13&lt;&gt;"",1,0))</f>
        <v>0</v>
      </c>
      <c r="BV12" s="177">
        <f>IF('Indicator Data'!BV13="No Data",1,IF('Indicator Data imputation'!BV13&lt;&gt;"",1,0))</f>
        <v>0</v>
      </c>
      <c r="BW12" s="177">
        <f>IF('Indicator Data'!BW13="No Data",1,IF('Indicator Data imputation'!BW13&lt;&gt;"",1,0))</f>
        <v>0</v>
      </c>
      <c r="BX12" s="177">
        <f>IF('Indicator Data'!BX13="No Data",1,IF('Indicator Data imputation'!BX13&lt;&gt;"",1,0))</f>
        <v>0</v>
      </c>
      <c r="BY12" s="177">
        <f>IF('Indicator Data'!BY13="No Data",1,IF('Indicator Data imputation'!BY13&lt;&gt;"",1,0))</f>
        <v>0</v>
      </c>
      <c r="BZ12" s="177">
        <f>IF('Indicator Data'!BZ13="No Data",1,IF('Indicator Data imputation'!BZ13&lt;&gt;"",1,0))</f>
        <v>0</v>
      </c>
      <c r="CA12" s="177">
        <f>IF('Indicator Data'!CA13="No Data",1,IF('Indicator Data imputation'!CA13&lt;&gt;"",1,0))</f>
        <v>0</v>
      </c>
      <c r="CB12" s="177">
        <f>IF('Indicator Data'!CB13="No Data",1,IF('Indicator Data imputation'!CB13&lt;&gt;"",1,0))</f>
        <v>0</v>
      </c>
      <c r="CC12" s="177">
        <f>IF('Indicator Data'!CC13="No Data",1,IF('Indicator Data imputation'!CC13&lt;&gt;"",1,0))</f>
        <v>0</v>
      </c>
      <c r="CD12" s="177">
        <f>IF('Indicator Data'!CD13="No Data",1,IF('Indicator Data imputation'!CD13&lt;&gt;"",1,0))</f>
        <v>0</v>
      </c>
      <c r="CE12" s="177">
        <f>IF('Indicator Data'!CE13="No Data",1,IF('Indicator Data imputation'!CE13&lt;&gt;"",1,0))</f>
        <v>0</v>
      </c>
      <c r="CF12" s="177">
        <f>IF('Indicator Data'!CF13="No Data",1,IF('Indicator Data imputation'!CF13&lt;&gt;"",1,0))</f>
        <v>0</v>
      </c>
      <c r="CG12" s="177">
        <f>IF('Indicator Data'!CG13="No Data",1,IF('Indicator Data imputation'!CG13&lt;&gt;"",1,0))</f>
        <v>0</v>
      </c>
      <c r="CH12" s="188">
        <f t="shared" si="0"/>
        <v>2</v>
      </c>
      <c r="CI12" s="189">
        <f t="shared" si="1"/>
        <v>2.4390243902439025E-2</v>
      </c>
    </row>
    <row r="13" spans="1:87" x14ac:dyDescent="0.25">
      <c r="A13" s="3" t="str">
        <f>VLOOKUP(C13,Regions!B$3:H$35,7,FALSE)</f>
        <v>Caribbean</v>
      </c>
      <c r="B13" s="116" t="s">
        <v>52</v>
      </c>
      <c r="C13" s="100" t="s">
        <v>51</v>
      </c>
      <c r="D13" s="177">
        <f>IF('Indicator Data'!D14="No Data",1,IF('Indicator Data imputation'!D14&lt;&gt;"",1,0))</f>
        <v>0</v>
      </c>
      <c r="E13" s="177">
        <f>IF('Indicator Data'!E14="No Data",1,IF('Indicator Data imputation'!E14&lt;&gt;"",1,0))</f>
        <v>0</v>
      </c>
      <c r="F13" s="177">
        <f>IF('Indicator Data'!F14="No Data",1,IF('Indicator Data imputation'!F14&lt;&gt;"",1,0))</f>
        <v>1</v>
      </c>
      <c r="G13" s="177">
        <f>IF('Indicator Data'!G14="No Data",1,IF('Indicator Data imputation'!G14&lt;&gt;"",1,0))</f>
        <v>0</v>
      </c>
      <c r="H13" s="177">
        <f>IF('Indicator Data'!H14="No Data",1,IF('Indicator Data imputation'!H14&lt;&gt;"",1,0))</f>
        <v>0</v>
      </c>
      <c r="I13" s="177">
        <f>IF('Indicator Data'!I14="No Data",1,IF('Indicator Data imputation'!I14&lt;&gt;"",1,0))</f>
        <v>0</v>
      </c>
      <c r="J13" s="177">
        <f>IF('Indicator Data'!J14="No Data",1,IF('Indicator Data imputation'!J14&lt;&gt;"",1,0))</f>
        <v>0</v>
      </c>
      <c r="K13" s="177">
        <f>IF('Indicator Data'!K14="No Data",1,IF('Indicator Data imputation'!K14&lt;&gt;"",1,0))</f>
        <v>0</v>
      </c>
      <c r="L13" s="177">
        <f>IF('Indicator Data'!L14="No Data",1,IF('Indicator Data imputation'!L14&lt;&gt;"",1,0))</f>
        <v>0</v>
      </c>
      <c r="M13" s="177">
        <f>IF('Indicator Data'!M14="No Data",1,IF('Indicator Data imputation'!M14&lt;&gt;"",1,0))</f>
        <v>0</v>
      </c>
      <c r="N13" s="177">
        <f>IF('Indicator Data'!N14="No Data",1,IF('Indicator Data imputation'!N14&lt;&gt;"",1,0))</f>
        <v>1</v>
      </c>
      <c r="O13" s="177">
        <f>IF('Indicator Data'!O14="No Data",1,IF('Indicator Data imputation'!O14&lt;&gt;"",1,0))</f>
        <v>1</v>
      </c>
      <c r="P13" s="177">
        <f>IF('Indicator Data'!P14="No Data",1,IF('Indicator Data imputation'!P14&lt;&gt;"",1,0))</f>
        <v>0</v>
      </c>
      <c r="Q13" s="177">
        <f>IF('Indicator Data'!Q14="No Data",1,IF('Indicator Data imputation'!Q14&lt;&gt;"",1,0))</f>
        <v>0</v>
      </c>
      <c r="R13" s="177">
        <f>IF('Indicator Data'!R14="No Data",1,IF('Indicator Data imputation'!R14&lt;&gt;"",1,0))</f>
        <v>0</v>
      </c>
      <c r="S13" s="177">
        <f>IF('Indicator Data'!S14="No Data",1,IF('Indicator Data imputation'!S14&lt;&gt;"",1,0))</f>
        <v>0</v>
      </c>
      <c r="T13" s="177">
        <f>IF('Indicator Data'!T14="No Data",1,IF('Indicator Data imputation'!T14&lt;&gt;"",1,0))</f>
        <v>0</v>
      </c>
      <c r="U13" s="177">
        <f>IF('Indicator Data'!U14="No Data",1,IF('Indicator Data imputation'!U14&lt;&gt;"",1,0))</f>
        <v>0</v>
      </c>
      <c r="V13" s="177">
        <f>IF('Indicator Data'!V14="No Data",1,IF('Indicator Data imputation'!V14&lt;&gt;"",1,0))</f>
        <v>0</v>
      </c>
      <c r="W13" s="177">
        <f>IF('Indicator Data'!W14="No Data",1,IF('Indicator Data imputation'!W14&lt;&gt;"",1,0))</f>
        <v>0</v>
      </c>
      <c r="X13" s="177">
        <f>IF('Indicator Data'!X14="No Data",1,IF('Indicator Data imputation'!X14&lt;&gt;"",1,0))</f>
        <v>0</v>
      </c>
      <c r="Y13" s="177">
        <f>IF('Indicator Data'!Y14="No Data",1,IF('Indicator Data imputation'!Y14&lt;&gt;"",1,0))</f>
        <v>1</v>
      </c>
      <c r="Z13" s="177">
        <f>IF('Indicator Data'!Z14="No Data",1,IF('Indicator Data imputation'!Z14&lt;&gt;"",1,0))</f>
        <v>1</v>
      </c>
      <c r="AA13" s="177">
        <f>IF('Indicator Data'!AA14="No Data",1,IF('Indicator Data imputation'!AA14&lt;&gt;"",1,0))</f>
        <v>0</v>
      </c>
      <c r="AB13" s="177">
        <f>IF('Indicator Data'!AB14="No Data",1,IF('Indicator Data imputation'!AB14&lt;&gt;"",1,0))</f>
        <v>1</v>
      </c>
      <c r="AC13" s="177">
        <f>IF('Indicator Data'!AC14="No Data",1,IF('Indicator Data imputation'!AC14&lt;&gt;"",1,0))</f>
        <v>0</v>
      </c>
      <c r="AD13" s="177">
        <f>IF('Indicator Data'!AD14="No Data",1,IF('Indicator Data imputation'!AD14&lt;&gt;"",1,0))</f>
        <v>1</v>
      </c>
      <c r="AE13" s="177">
        <f>IF('Indicator Data'!AE14="No Data",1,IF('Indicator Data imputation'!AE14&lt;&gt;"",1,0))</f>
        <v>0</v>
      </c>
      <c r="AF13" s="177">
        <f>IF('Indicator Data'!AF14="No Data",1,IF('Indicator Data imputation'!AF14&lt;&gt;"",1,0))</f>
        <v>1</v>
      </c>
      <c r="AG13" s="251">
        <f>IF('Indicator Data'!AG14="No Data",1,IF('Indicator Data imputation'!AG14&lt;&gt;"",1,0))</f>
        <v>1</v>
      </c>
      <c r="AH13" s="177">
        <f>IF('Indicator Data'!AH14="No Data",1,IF('Indicator Data imputation'!AH14&lt;&gt;"",1,0))</f>
        <v>0</v>
      </c>
      <c r="AI13" s="177">
        <f>IF('Indicator Data'!AI14="No Data",1,IF('Indicator Data imputation'!AI14&lt;&gt;"",1,0))</f>
        <v>1</v>
      </c>
      <c r="AJ13" s="177">
        <f>IF('Indicator Data'!AJ14="No Data",1,IF('Indicator Data imputation'!AJ14&lt;&gt;"",1,0))</f>
        <v>0</v>
      </c>
      <c r="AK13" s="177">
        <f>IF('Indicator Data'!AK14="No Data",1,IF('Indicator Data imputation'!AK14&lt;&gt;"",1,0))</f>
        <v>0</v>
      </c>
      <c r="AL13" s="177">
        <f>IF('Indicator Data'!AL14="No Data",1,IF('Indicator Data imputation'!AL14&lt;&gt;"",1,0))</f>
        <v>0</v>
      </c>
      <c r="AM13" s="177">
        <f>IF('Indicator Data'!AM14="No Data",1,IF('Indicator Data imputation'!AM14&lt;&gt;"",1,0))</f>
        <v>1</v>
      </c>
      <c r="AN13" s="177">
        <f>IF('Indicator Data'!AN14="No Data",1,IF('Indicator Data imputation'!AN14&lt;&gt;"",1,0))</f>
        <v>0</v>
      </c>
      <c r="AO13" s="177">
        <f>IF('Indicator Data'!AO14="No Data",1,IF('Indicator Data imputation'!AO14&lt;&gt;"",1,0))</f>
        <v>0</v>
      </c>
      <c r="AP13" s="177">
        <f>IF('Indicator Data'!AP14="No Data",1,IF('Indicator Data imputation'!AP14&lt;&gt;"",1,0))</f>
        <v>0</v>
      </c>
      <c r="AQ13" s="177">
        <f>IF('Indicator Data'!AQ14="No Data",1,IF('Indicator Data imputation'!AQ14&lt;&gt;"",1,0))</f>
        <v>0</v>
      </c>
      <c r="AR13" s="177">
        <f>IF('Indicator Data'!AR14="No Data",1,IF('Indicator Data imputation'!AR14&lt;&gt;"",1,0))</f>
        <v>1</v>
      </c>
      <c r="AS13" s="177">
        <f>IF('Indicator Data'!AS14="No Data",1,IF('Indicator Data imputation'!AS14&lt;&gt;"",1,0))</f>
        <v>1</v>
      </c>
      <c r="AT13" s="177">
        <f>IF('Indicator Data'!AT14="No Data",1,IF('Indicator Data imputation'!AT14&lt;&gt;"",1,0))</f>
        <v>0</v>
      </c>
      <c r="AU13" s="177">
        <f>IF('Indicator Data'!AU14="No Data",1,IF('Indicator Data imputation'!AU14&lt;&gt;"",1,0))</f>
        <v>1</v>
      </c>
      <c r="AV13" s="177">
        <f>IF('Indicator Data'!AV14="No Data",1,IF('Indicator Data imputation'!AV14&lt;&gt;"",1,0))</f>
        <v>0</v>
      </c>
      <c r="AW13" s="177">
        <f>IF('Indicator Data'!AW14="No Data",1,IF('Indicator Data imputation'!AW14&lt;&gt;"",1,0))</f>
        <v>0</v>
      </c>
      <c r="AX13" s="177">
        <f>IF('Indicator Data'!AX14="No Data",1,IF('Indicator Data imputation'!AX14&lt;&gt;"",1,0))</f>
        <v>0</v>
      </c>
      <c r="AY13" s="177">
        <f>IF('Indicator Data'!AY14="No Data",1,IF('Indicator Data imputation'!AY14&lt;&gt;"",1,0))</f>
        <v>0</v>
      </c>
      <c r="AZ13" s="177">
        <f>IF('Indicator Data'!AZ14="No Data",1,IF('Indicator Data imputation'!AZ14&lt;&gt;"",1,0))</f>
        <v>0</v>
      </c>
      <c r="BA13" s="177">
        <f>IF('Indicator Data'!BA14="No Data",1,IF('Indicator Data imputation'!BA14&lt;&gt;"",1,0))</f>
        <v>0</v>
      </c>
      <c r="BB13" s="177">
        <f>IF('Indicator Data'!BB14="No Data",1,IF('Indicator Data imputation'!BB14&lt;&gt;"",1,0))</f>
        <v>1</v>
      </c>
      <c r="BC13" s="177">
        <f>IF('Indicator Data'!BC14="No Data",1,IF('Indicator Data imputation'!BC14&lt;&gt;"",1,0))</f>
        <v>1</v>
      </c>
      <c r="BD13" s="177">
        <f>IF('Indicator Data'!BD14="No Data",1,IF('Indicator Data imputation'!BD14&lt;&gt;"",1,0))</f>
        <v>0</v>
      </c>
      <c r="BE13" s="177">
        <f>IF('Indicator Data'!BE14="No Data",1,IF('Indicator Data imputation'!BE14&lt;&gt;"",1,0))</f>
        <v>1</v>
      </c>
      <c r="BF13" s="177">
        <f>IF('Indicator Data'!BF14="No Data",1,IF('Indicator Data imputation'!BF14&lt;&gt;"",1,0))</f>
        <v>1</v>
      </c>
      <c r="BG13" s="177">
        <f>IF('Indicator Data'!BG14="No Data",1,IF('Indicator Data imputation'!BG14&lt;&gt;"",1,0))</f>
        <v>0</v>
      </c>
      <c r="BH13" s="177">
        <f>IF('Indicator Data'!BH14="No Data",1,IF('Indicator Data imputation'!BH14&lt;&gt;"",1,0))</f>
        <v>1</v>
      </c>
      <c r="BI13" s="177">
        <f>IF('Indicator Data'!BI14="No Data",1,IF('Indicator Data imputation'!BI14&lt;&gt;"",1,0))</f>
        <v>0</v>
      </c>
      <c r="BJ13" s="177">
        <f>IF('Indicator Data'!BJ14="No Data",1,IF('Indicator Data imputation'!BJ14&lt;&gt;"",1,0))</f>
        <v>1</v>
      </c>
      <c r="BK13" s="177">
        <f>IF('Indicator Data'!BK14="No Data",1,IF('Indicator Data imputation'!BK14&lt;&gt;"",1,0))</f>
        <v>0</v>
      </c>
      <c r="BL13" s="177">
        <f>IF('Indicator Data'!BL14="No Data",1,IF('Indicator Data imputation'!BL14&lt;&gt;"",1,0))</f>
        <v>1</v>
      </c>
      <c r="BM13" s="177">
        <f>IF('Indicator Data'!BM14="No Data",1,IF('Indicator Data imputation'!BM14&lt;&gt;"",1,0))</f>
        <v>1</v>
      </c>
      <c r="BN13" s="177">
        <f>IF('Indicator Data'!BN14="No Data",1,IF('Indicator Data imputation'!BN14&lt;&gt;"",1,0))</f>
        <v>1</v>
      </c>
      <c r="BO13" s="177">
        <f>IF('Indicator Data'!BO14="No Data",1,IF('Indicator Data imputation'!BO14&lt;&gt;"",1,0))</f>
        <v>0</v>
      </c>
      <c r="BP13" s="177">
        <f>IF('Indicator Data'!BP14="No Data",1,IF('Indicator Data imputation'!BP14&lt;&gt;"",1,0))</f>
        <v>1</v>
      </c>
      <c r="BQ13" s="177">
        <f>IF('Indicator Data'!BQ14="No Data",1,IF('Indicator Data imputation'!BQ14&lt;&gt;"",1,0))</f>
        <v>0</v>
      </c>
      <c r="BR13" s="177">
        <f>IF('Indicator Data'!BR14="No Data",1,IF('Indicator Data imputation'!BR14&lt;&gt;"",1,0))</f>
        <v>0</v>
      </c>
      <c r="BS13" s="177">
        <f>IF('Indicator Data'!BS14="No Data",1,IF('Indicator Data imputation'!BS14&lt;&gt;"",1,0))</f>
        <v>0</v>
      </c>
      <c r="BT13" s="177">
        <f>IF('Indicator Data'!BT14="No Data",1,IF('Indicator Data imputation'!BT14&lt;&gt;"",1,0))</f>
        <v>0</v>
      </c>
      <c r="BU13" s="177">
        <f>IF('Indicator Data'!BU14="No Data",1,IF('Indicator Data imputation'!BU14&lt;&gt;"",1,0))</f>
        <v>0</v>
      </c>
      <c r="BV13" s="177">
        <f>IF('Indicator Data'!BV14="No Data",1,IF('Indicator Data imputation'!BV14&lt;&gt;"",1,0))</f>
        <v>0</v>
      </c>
      <c r="BW13" s="177">
        <f>IF('Indicator Data'!BW14="No Data",1,IF('Indicator Data imputation'!BW14&lt;&gt;"",1,0))</f>
        <v>0</v>
      </c>
      <c r="BX13" s="177">
        <f>IF('Indicator Data'!BX14="No Data",1,IF('Indicator Data imputation'!BX14&lt;&gt;"",1,0))</f>
        <v>1</v>
      </c>
      <c r="BY13" s="177">
        <f>IF('Indicator Data'!BY14="No Data",1,IF('Indicator Data imputation'!BY14&lt;&gt;"",1,0))</f>
        <v>0</v>
      </c>
      <c r="BZ13" s="177">
        <f>IF('Indicator Data'!BZ14="No Data",1,IF('Indicator Data imputation'!BZ14&lt;&gt;"",1,0))</f>
        <v>0</v>
      </c>
      <c r="CA13" s="177">
        <f>IF('Indicator Data'!CA14="No Data",1,IF('Indicator Data imputation'!CA14&lt;&gt;"",1,0))</f>
        <v>1</v>
      </c>
      <c r="CB13" s="177">
        <f>IF('Indicator Data'!CB14="No Data",1,IF('Indicator Data imputation'!CB14&lt;&gt;"",1,0))</f>
        <v>0</v>
      </c>
      <c r="CC13" s="177">
        <f>IF('Indicator Data'!CC14="No Data",1,IF('Indicator Data imputation'!CC14&lt;&gt;"",1,0))</f>
        <v>0</v>
      </c>
      <c r="CD13" s="177">
        <f>IF('Indicator Data'!CD14="No Data",1,IF('Indicator Data imputation'!CD14&lt;&gt;"",1,0))</f>
        <v>0</v>
      </c>
      <c r="CE13" s="177">
        <f>IF('Indicator Data'!CE14="No Data",1,IF('Indicator Data imputation'!CE14&lt;&gt;"",1,0))</f>
        <v>0</v>
      </c>
      <c r="CF13" s="177">
        <f>IF('Indicator Data'!CF14="No Data",1,IF('Indicator Data imputation'!CF14&lt;&gt;"",1,0))</f>
        <v>0</v>
      </c>
      <c r="CG13" s="177">
        <f>IF('Indicator Data'!CG14="No Data",1,IF('Indicator Data imputation'!CG14&lt;&gt;"",1,0))</f>
        <v>0</v>
      </c>
      <c r="CH13" s="188">
        <f t="shared" si="0"/>
        <v>26</v>
      </c>
      <c r="CI13" s="189">
        <f t="shared" si="1"/>
        <v>0.31707317073170732</v>
      </c>
    </row>
    <row r="14" spans="1:87" x14ac:dyDescent="0.25">
      <c r="A14" s="3" t="str">
        <f>VLOOKUP(C14,Regions!B$3:H$35,7,FALSE)</f>
        <v>Caribbean</v>
      </c>
      <c r="B14" s="116" t="s">
        <v>54</v>
      </c>
      <c r="C14" s="100" t="s">
        <v>53</v>
      </c>
      <c r="D14" s="177">
        <f>IF('Indicator Data'!D15="No Data",1,IF('Indicator Data imputation'!D15&lt;&gt;"",1,0))</f>
        <v>0</v>
      </c>
      <c r="E14" s="177">
        <f>IF('Indicator Data'!E15="No Data",1,IF('Indicator Data imputation'!E15&lt;&gt;"",1,0))</f>
        <v>0</v>
      </c>
      <c r="F14" s="177">
        <f>IF('Indicator Data'!F15="No Data",1,IF('Indicator Data imputation'!F15&lt;&gt;"",1,0))</f>
        <v>1</v>
      </c>
      <c r="G14" s="177">
        <f>IF('Indicator Data'!G15="No Data",1,IF('Indicator Data imputation'!G15&lt;&gt;"",1,0))</f>
        <v>0</v>
      </c>
      <c r="H14" s="177">
        <f>IF('Indicator Data'!H15="No Data",1,IF('Indicator Data imputation'!H15&lt;&gt;"",1,0))</f>
        <v>0</v>
      </c>
      <c r="I14" s="177">
        <f>IF('Indicator Data'!I15="No Data",1,IF('Indicator Data imputation'!I15&lt;&gt;"",1,0))</f>
        <v>0</v>
      </c>
      <c r="J14" s="177">
        <f>IF('Indicator Data'!J15="No Data",1,IF('Indicator Data imputation'!J15&lt;&gt;"",1,0))</f>
        <v>0</v>
      </c>
      <c r="K14" s="177">
        <f>IF('Indicator Data'!K15="No Data",1,IF('Indicator Data imputation'!K15&lt;&gt;"",1,0))</f>
        <v>0</v>
      </c>
      <c r="L14" s="177">
        <f>IF('Indicator Data'!L15="No Data",1,IF('Indicator Data imputation'!L15&lt;&gt;"",1,0))</f>
        <v>0</v>
      </c>
      <c r="M14" s="177">
        <f>IF('Indicator Data'!M15="No Data",1,IF('Indicator Data imputation'!M15&lt;&gt;"",1,0))</f>
        <v>0</v>
      </c>
      <c r="N14" s="177">
        <f>IF('Indicator Data'!N15="No Data",1,IF('Indicator Data imputation'!N15&lt;&gt;"",1,0))</f>
        <v>0</v>
      </c>
      <c r="O14" s="177">
        <f>IF('Indicator Data'!O15="No Data",1,IF('Indicator Data imputation'!O15&lt;&gt;"",1,0))</f>
        <v>0</v>
      </c>
      <c r="P14" s="177">
        <f>IF('Indicator Data'!P15="No Data",1,IF('Indicator Data imputation'!P15&lt;&gt;"",1,0))</f>
        <v>1</v>
      </c>
      <c r="Q14" s="177">
        <f>IF('Indicator Data'!Q15="No Data",1,IF('Indicator Data imputation'!Q15&lt;&gt;"",1,0))</f>
        <v>0</v>
      </c>
      <c r="R14" s="177">
        <f>IF('Indicator Data'!R15="No Data",1,IF('Indicator Data imputation'!R15&lt;&gt;"",1,0))</f>
        <v>0</v>
      </c>
      <c r="S14" s="177">
        <f>IF('Indicator Data'!S15="No Data",1,IF('Indicator Data imputation'!S15&lt;&gt;"",1,0))</f>
        <v>0</v>
      </c>
      <c r="T14" s="177">
        <f>IF('Indicator Data'!T15="No Data",1,IF('Indicator Data imputation'!T15&lt;&gt;"",1,0))</f>
        <v>0</v>
      </c>
      <c r="U14" s="177">
        <f>IF('Indicator Data'!U15="No Data",1,IF('Indicator Data imputation'!U15&lt;&gt;"",1,0))</f>
        <v>0</v>
      </c>
      <c r="V14" s="177">
        <f>IF('Indicator Data'!V15="No Data",1,IF('Indicator Data imputation'!V15&lt;&gt;"",1,0))</f>
        <v>0</v>
      </c>
      <c r="W14" s="177">
        <f>IF('Indicator Data'!W15="No Data",1,IF('Indicator Data imputation'!W15&lt;&gt;"",1,0))</f>
        <v>0</v>
      </c>
      <c r="X14" s="177">
        <f>IF('Indicator Data'!X15="No Data",1,IF('Indicator Data imputation'!X15&lt;&gt;"",1,0))</f>
        <v>0</v>
      </c>
      <c r="Y14" s="177">
        <f>IF('Indicator Data'!Y15="No Data",1,IF('Indicator Data imputation'!Y15&lt;&gt;"",1,0))</f>
        <v>0</v>
      </c>
      <c r="Z14" s="177">
        <f>IF('Indicator Data'!Z15="No Data",1,IF('Indicator Data imputation'!Z15&lt;&gt;"",1,0))</f>
        <v>0</v>
      </c>
      <c r="AA14" s="177">
        <f>IF('Indicator Data'!AA15="No Data",1,IF('Indicator Data imputation'!AA15&lt;&gt;"",1,0))</f>
        <v>1</v>
      </c>
      <c r="AB14" s="177">
        <f>IF('Indicator Data'!AB15="No Data",1,IF('Indicator Data imputation'!AB15&lt;&gt;"",1,0))</f>
        <v>0</v>
      </c>
      <c r="AC14" s="177">
        <f>IF('Indicator Data'!AC15="No Data",1,IF('Indicator Data imputation'!AC15&lt;&gt;"",1,0))</f>
        <v>0</v>
      </c>
      <c r="AD14" s="177">
        <f>IF('Indicator Data'!AD15="No Data",1,IF('Indicator Data imputation'!AD15&lt;&gt;"",1,0))</f>
        <v>0</v>
      </c>
      <c r="AE14" s="177">
        <f>IF('Indicator Data'!AE15="No Data",1,IF('Indicator Data imputation'!AE15&lt;&gt;"",1,0))</f>
        <v>0</v>
      </c>
      <c r="AF14" s="177">
        <f>IF('Indicator Data'!AF15="No Data",1,IF('Indicator Data imputation'!AF15&lt;&gt;"",1,0))</f>
        <v>0</v>
      </c>
      <c r="AG14" s="251">
        <f>IF('Indicator Data'!AG15="No Data",1,IF('Indicator Data imputation'!AG15&lt;&gt;"",1,0))</f>
        <v>0</v>
      </c>
      <c r="AH14" s="177">
        <f>IF('Indicator Data'!AH15="No Data",1,IF('Indicator Data imputation'!AH15&lt;&gt;"",1,0))</f>
        <v>0</v>
      </c>
      <c r="AI14" s="177">
        <f>IF('Indicator Data'!AI15="No Data",1,IF('Indicator Data imputation'!AI15&lt;&gt;"",1,0))</f>
        <v>0</v>
      </c>
      <c r="AJ14" s="177">
        <f>IF('Indicator Data'!AJ15="No Data",1,IF('Indicator Data imputation'!AJ15&lt;&gt;"",1,0))</f>
        <v>0</v>
      </c>
      <c r="AK14" s="177">
        <f>IF('Indicator Data'!AK15="No Data",1,IF('Indicator Data imputation'!AK15&lt;&gt;"",1,0))</f>
        <v>0</v>
      </c>
      <c r="AL14" s="177">
        <f>IF('Indicator Data'!AL15="No Data",1,IF('Indicator Data imputation'!AL15&lt;&gt;"",1,0))</f>
        <v>0</v>
      </c>
      <c r="AM14" s="177">
        <f>IF('Indicator Data'!AM15="No Data",1,IF('Indicator Data imputation'!AM15&lt;&gt;"",1,0))</f>
        <v>1</v>
      </c>
      <c r="AN14" s="177">
        <f>IF('Indicator Data'!AN15="No Data",1,IF('Indicator Data imputation'!AN15&lt;&gt;"",1,0))</f>
        <v>0</v>
      </c>
      <c r="AO14" s="177">
        <f>IF('Indicator Data'!AO15="No Data",1,IF('Indicator Data imputation'!AO15&lt;&gt;"",1,0))</f>
        <v>0</v>
      </c>
      <c r="AP14" s="177">
        <f>IF('Indicator Data'!AP15="No Data",1,IF('Indicator Data imputation'!AP15&lt;&gt;"",1,0))</f>
        <v>0</v>
      </c>
      <c r="AQ14" s="177">
        <f>IF('Indicator Data'!AQ15="No Data",1,IF('Indicator Data imputation'!AQ15&lt;&gt;"",1,0))</f>
        <v>0</v>
      </c>
      <c r="AR14" s="177">
        <f>IF('Indicator Data'!AR15="No Data",1,IF('Indicator Data imputation'!AR15&lt;&gt;"",1,0))</f>
        <v>0</v>
      </c>
      <c r="AS14" s="177">
        <f>IF('Indicator Data'!AS15="No Data",1,IF('Indicator Data imputation'!AS15&lt;&gt;"",1,0))</f>
        <v>0</v>
      </c>
      <c r="AT14" s="177">
        <f>IF('Indicator Data'!AT15="No Data",1,IF('Indicator Data imputation'!AT15&lt;&gt;"",1,0))</f>
        <v>0</v>
      </c>
      <c r="AU14" s="177">
        <f>IF('Indicator Data'!AU15="No Data",1,IF('Indicator Data imputation'!AU15&lt;&gt;"",1,0))</f>
        <v>0</v>
      </c>
      <c r="AV14" s="177">
        <f>IF('Indicator Data'!AV15="No Data",1,IF('Indicator Data imputation'!AV15&lt;&gt;"",1,0))</f>
        <v>0</v>
      </c>
      <c r="AW14" s="177">
        <f>IF('Indicator Data'!AW15="No Data",1,IF('Indicator Data imputation'!AW15&lt;&gt;"",1,0))</f>
        <v>0</v>
      </c>
      <c r="AX14" s="177">
        <f>IF('Indicator Data'!AX15="No Data",1,IF('Indicator Data imputation'!AX15&lt;&gt;"",1,0))</f>
        <v>0</v>
      </c>
      <c r="AY14" s="177">
        <f>IF('Indicator Data'!AY15="No Data",1,IF('Indicator Data imputation'!AY15&lt;&gt;"",1,0))</f>
        <v>0</v>
      </c>
      <c r="AZ14" s="177">
        <f>IF('Indicator Data'!AZ15="No Data",1,IF('Indicator Data imputation'!AZ15&lt;&gt;"",1,0))</f>
        <v>0</v>
      </c>
      <c r="BA14" s="177">
        <f>IF('Indicator Data'!BA15="No Data",1,IF('Indicator Data imputation'!BA15&lt;&gt;"",1,0))</f>
        <v>0</v>
      </c>
      <c r="BB14" s="177">
        <f>IF('Indicator Data'!BB15="No Data",1,IF('Indicator Data imputation'!BB15&lt;&gt;"",1,0))</f>
        <v>0</v>
      </c>
      <c r="BC14" s="177">
        <f>IF('Indicator Data'!BC15="No Data",1,IF('Indicator Data imputation'!BC15&lt;&gt;"",1,0))</f>
        <v>0</v>
      </c>
      <c r="BD14" s="177">
        <f>IF('Indicator Data'!BD15="No Data",1,IF('Indicator Data imputation'!BD15&lt;&gt;"",1,0))</f>
        <v>0</v>
      </c>
      <c r="BE14" s="177">
        <f>IF('Indicator Data'!BE15="No Data",1,IF('Indicator Data imputation'!BE15&lt;&gt;"",1,0))</f>
        <v>0</v>
      </c>
      <c r="BF14" s="177">
        <f>IF('Indicator Data'!BF15="No Data",1,IF('Indicator Data imputation'!BF15&lt;&gt;"",1,0))</f>
        <v>0</v>
      </c>
      <c r="BG14" s="177">
        <f>IF('Indicator Data'!BG15="No Data",1,IF('Indicator Data imputation'!BG15&lt;&gt;"",1,0))</f>
        <v>0</v>
      </c>
      <c r="BH14" s="177">
        <f>IF('Indicator Data'!BH15="No Data",1,IF('Indicator Data imputation'!BH15&lt;&gt;"",1,0))</f>
        <v>0</v>
      </c>
      <c r="BI14" s="177">
        <f>IF('Indicator Data'!BI15="No Data",1,IF('Indicator Data imputation'!BI15&lt;&gt;"",1,0))</f>
        <v>0</v>
      </c>
      <c r="BJ14" s="177">
        <f>IF('Indicator Data'!BJ15="No Data",1,IF('Indicator Data imputation'!BJ15&lt;&gt;"",1,0))</f>
        <v>1</v>
      </c>
      <c r="BK14" s="177">
        <f>IF('Indicator Data'!BK15="No Data",1,IF('Indicator Data imputation'!BK15&lt;&gt;"",1,0))</f>
        <v>0</v>
      </c>
      <c r="BL14" s="177">
        <f>IF('Indicator Data'!BL15="No Data",1,IF('Indicator Data imputation'!BL15&lt;&gt;"",1,0))</f>
        <v>0</v>
      </c>
      <c r="BM14" s="177">
        <f>IF('Indicator Data'!BM15="No Data",1,IF('Indicator Data imputation'!BM15&lt;&gt;"",1,0))</f>
        <v>1</v>
      </c>
      <c r="BN14" s="177">
        <f>IF('Indicator Data'!BN15="No Data",1,IF('Indicator Data imputation'!BN15&lt;&gt;"",1,0))</f>
        <v>1</v>
      </c>
      <c r="BO14" s="177">
        <f>IF('Indicator Data'!BO15="No Data",1,IF('Indicator Data imputation'!BO15&lt;&gt;"",1,0))</f>
        <v>0</v>
      </c>
      <c r="BP14" s="177">
        <f>IF('Indicator Data'!BP15="No Data",1,IF('Indicator Data imputation'!BP15&lt;&gt;"",1,0))</f>
        <v>1</v>
      </c>
      <c r="BQ14" s="177">
        <f>IF('Indicator Data'!BQ15="No Data",1,IF('Indicator Data imputation'!BQ15&lt;&gt;"",1,0))</f>
        <v>0</v>
      </c>
      <c r="BR14" s="177">
        <f>IF('Indicator Data'!BR15="No Data",1,IF('Indicator Data imputation'!BR15&lt;&gt;"",1,0))</f>
        <v>0</v>
      </c>
      <c r="BS14" s="177">
        <f>IF('Indicator Data'!BS15="No Data",1,IF('Indicator Data imputation'!BS15&lt;&gt;"",1,0))</f>
        <v>0</v>
      </c>
      <c r="BT14" s="177">
        <f>IF('Indicator Data'!BT15="No Data",1,IF('Indicator Data imputation'!BT15&lt;&gt;"",1,0))</f>
        <v>0</v>
      </c>
      <c r="BU14" s="177">
        <f>IF('Indicator Data'!BU15="No Data",1,IF('Indicator Data imputation'!BU15&lt;&gt;"",1,0))</f>
        <v>0</v>
      </c>
      <c r="BV14" s="177">
        <f>IF('Indicator Data'!BV15="No Data",1,IF('Indicator Data imputation'!BV15&lt;&gt;"",1,0))</f>
        <v>0</v>
      </c>
      <c r="BW14" s="177">
        <f>IF('Indicator Data'!BW15="No Data",1,IF('Indicator Data imputation'!BW15&lt;&gt;"",1,0))</f>
        <v>0</v>
      </c>
      <c r="BX14" s="177">
        <f>IF('Indicator Data'!BX15="No Data",1,IF('Indicator Data imputation'!BX15&lt;&gt;"",1,0))</f>
        <v>0</v>
      </c>
      <c r="BY14" s="177">
        <f>IF('Indicator Data'!BY15="No Data",1,IF('Indicator Data imputation'!BY15&lt;&gt;"",1,0))</f>
        <v>0</v>
      </c>
      <c r="BZ14" s="177">
        <f>IF('Indicator Data'!BZ15="No Data",1,IF('Indicator Data imputation'!BZ15&lt;&gt;"",1,0))</f>
        <v>0</v>
      </c>
      <c r="CA14" s="177">
        <f>IF('Indicator Data'!CA15="No Data",1,IF('Indicator Data imputation'!CA15&lt;&gt;"",1,0))</f>
        <v>0</v>
      </c>
      <c r="CB14" s="177">
        <f>IF('Indicator Data'!CB15="No Data",1,IF('Indicator Data imputation'!CB15&lt;&gt;"",1,0))</f>
        <v>0</v>
      </c>
      <c r="CC14" s="177">
        <f>IF('Indicator Data'!CC15="No Data",1,IF('Indicator Data imputation'!CC15&lt;&gt;"",1,0))</f>
        <v>0</v>
      </c>
      <c r="CD14" s="177">
        <f>IF('Indicator Data'!CD15="No Data",1,IF('Indicator Data imputation'!CD15&lt;&gt;"",1,0))</f>
        <v>0</v>
      </c>
      <c r="CE14" s="177">
        <f>IF('Indicator Data'!CE15="No Data",1,IF('Indicator Data imputation'!CE15&lt;&gt;"",1,0))</f>
        <v>0</v>
      </c>
      <c r="CF14" s="177">
        <f>IF('Indicator Data'!CF15="No Data",1,IF('Indicator Data imputation'!CF15&lt;&gt;"",1,0))</f>
        <v>0</v>
      </c>
      <c r="CG14" s="177">
        <f>IF('Indicator Data'!CG15="No Data",1,IF('Indicator Data imputation'!CG15&lt;&gt;"",1,0))</f>
        <v>0</v>
      </c>
      <c r="CH14" s="188">
        <f t="shared" si="0"/>
        <v>8</v>
      </c>
      <c r="CI14" s="189">
        <f t="shared" si="1"/>
        <v>9.7560975609756101E-2</v>
      </c>
    </row>
    <row r="15" spans="1:87" x14ac:dyDescent="0.25">
      <c r="A15" s="3" t="str">
        <f>VLOOKUP(C15,Regions!B$3:H$35,7,FALSE)</f>
        <v>Caribbean</v>
      </c>
      <c r="B15" s="116" t="s">
        <v>56</v>
      </c>
      <c r="C15" s="100" t="s">
        <v>55</v>
      </c>
      <c r="D15" s="177">
        <f>IF('Indicator Data'!D16="No Data",1,IF('Indicator Data imputation'!D16&lt;&gt;"",1,0))</f>
        <v>0</v>
      </c>
      <c r="E15" s="177">
        <f>IF('Indicator Data'!E16="No Data",1,IF('Indicator Data imputation'!E16&lt;&gt;"",1,0))</f>
        <v>0</v>
      </c>
      <c r="F15" s="177">
        <f>IF('Indicator Data'!F16="No Data",1,IF('Indicator Data imputation'!F16&lt;&gt;"",1,0))</f>
        <v>1</v>
      </c>
      <c r="G15" s="177">
        <f>IF('Indicator Data'!G16="No Data",1,IF('Indicator Data imputation'!G16&lt;&gt;"",1,0))</f>
        <v>0</v>
      </c>
      <c r="H15" s="177">
        <f>IF('Indicator Data'!H16="No Data",1,IF('Indicator Data imputation'!H16&lt;&gt;"",1,0))</f>
        <v>0</v>
      </c>
      <c r="I15" s="177">
        <f>IF('Indicator Data'!I16="No Data",1,IF('Indicator Data imputation'!I16&lt;&gt;"",1,0))</f>
        <v>0</v>
      </c>
      <c r="J15" s="177">
        <f>IF('Indicator Data'!J16="No Data",1,IF('Indicator Data imputation'!J16&lt;&gt;"",1,0))</f>
        <v>0</v>
      </c>
      <c r="K15" s="177">
        <f>IF('Indicator Data'!K16="No Data",1,IF('Indicator Data imputation'!K16&lt;&gt;"",1,0))</f>
        <v>0</v>
      </c>
      <c r="L15" s="177">
        <f>IF('Indicator Data'!L16="No Data",1,IF('Indicator Data imputation'!L16&lt;&gt;"",1,0))</f>
        <v>0</v>
      </c>
      <c r="M15" s="177">
        <f>IF('Indicator Data'!M16="No Data",1,IF('Indicator Data imputation'!M16&lt;&gt;"",1,0))</f>
        <v>0</v>
      </c>
      <c r="N15" s="177">
        <f>IF('Indicator Data'!N16="No Data",1,IF('Indicator Data imputation'!N16&lt;&gt;"",1,0))</f>
        <v>1</v>
      </c>
      <c r="O15" s="177">
        <f>IF('Indicator Data'!O16="No Data",1,IF('Indicator Data imputation'!O16&lt;&gt;"",1,0))</f>
        <v>1</v>
      </c>
      <c r="P15" s="177">
        <f>IF('Indicator Data'!P16="No Data",1,IF('Indicator Data imputation'!P16&lt;&gt;"",1,0))</f>
        <v>0</v>
      </c>
      <c r="Q15" s="177">
        <f>IF('Indicator Data'!Q16="No Data",1,IF('Indicator Data imputation'!Q16&lt;&gt;"",1,0))</f>
        <v>0</v>
      </c>
      <c r="R15" s="177">
        <f>IF('Indicator Data'!R16="No Data",1,IF('Indicator Data imputation'!R16&lt;&gt;"",1,0))</f>
        <v>0</v>
      </c>
      <c r="S15" s="177">
        <f>IF('Indicator Data'!S16="No Data",1,IF('Indicator Data imputation'!S16&lt;&gt;"",1,0))</f>
        <v>0</v>
      </c>
      <c r="T15" s="177">
        <f>IF('Indicator Data'!T16="No Data",1,IF('Indicator Data imputation'!T16&lt;&gt;"",1,0))</f>
        <v>0</v>
      </c>
      <c r="U15" s="177">
        <f>IF('Indicator Data'!U16="No Data",1,IF('Indicator Data imputation'!U16&lt;&gt;"",1,0))</f>
        <v>0</v>
      </c>
      <c r="V15" s="177">
        <f>IF('Indicator Data'!V16="No Data",1,IF('Indicator Data imputation'!V16&lt;&gt;"",1,0))</f>
        <v>0</v>
      </c>
      <c r="W15" s="177">
        <f>IF('Indicator Data'!W16="No Data",1,IF('Indicator Data imputation'!W16&lt;&gt;"",1,0))</f>
        <v>0</v>
      </c>
      <c r="X15" s="177">
        <f>IF('Indicator Data'!X16="No Data",1,IF('Indicator Data imputation'!X16&lt;&gt;"",1,0))</f>
        <v>0</v>
      </c>
      <c r="Y15" s="177">
        <f>IF('Indicator Data'!Y16="No Data",1,IF('Indicator Data imputation'!Y16&lt;&gt;"",1,0))</f>
        <v>1</v>
      </c>
      <c r="Z15" s="177">
        <f>IF('Indicator Data'!Z16="No Data",1,IF('Indicator Data imputation'!Z16&lt;&gt;"",1,0))</f>
        <v>1</v>
      </c>
      <c r="AA15" s="177">
        <f>IF('Indicator Data'!AA16="No Data",1,IF('Indicator Data imputation'!AA16&lt;&gt;"",1,0))</f>
        <v>0</v>
      </c>
      <c r="AB15" s="177">
        <f>IF('Indicator Data'!AB16="No Data",1,IF('Indicator Data imputation'!AB16&lt;&gt;"",1,0))</f>
        <v>0</v>
      </c>
      <c r="AC15" s="177">
        <f>IF('Indicator Data'!AC16="No Data",1,IF('Indicator Data imputation'!AC16&lt;&gt;"",1,0))</f>
        <v>0</v>
      </c>
      <c r="AD15" s="177">
        <f>IF('Indicator Data'!AD16="No Data",1,IF('Indicator Data imputation'!AD16&lt;&gt;"",1,0))</f>
        <v>0</v>
      </c>
      <c r="AE15" s="177">
        <f>IF('Indicator Data'!AE16="No Data",1,IF('Indicator Data imputation'!AE16&lt;&gt;"",1,0))</f>
        <v>0</v>
      </c>
      <c r="AF15" s="177">
        <f>IF('Indicator Data'!AF16="No Data",1,IF('Indicator Data imputation'!AF16&lt;&gt;"",1,0))</f>
        <v>1</v>
      </c>
      <c r="AG15" s="251">
        <f>IF('Indicator Data'!AG16="No Data",1,IF('Indicator Data imputation'!AG16&lt;&gt;"",1,0))</f>
        <v>0</v>
      </c>
      <c r="AH15" s="177">
        <f>IF('Indicator Data'!AH16="No Data",1,IF('Indicator Data imputation'!AH16&lt;&gt;"",1,0))</f>
        <v>0</v>
      </c>
      <c r="AI15" s="177">
        <f>IF('Indicator Data'!AI16="No Data",1,IF('Indicator Data imputation'!AI16&lt;&gt;"",1,0))</f>
        <v>0</v>
      </c>
      <c r="AJ15" s="177">
        <f>IF('Indicator Data'!AJ16="No Data",1,IF('Indicator Data imputation'!AJ16&lt;&gt;"",1,0))</f>
        <v>0</v>
      </c>
      <c r="AK15" s="177">
        <f>IF('Indicator Data'!AK16="No Data",1,IF('Indicator Data imputation'!AK16&lt;&gt;"",1,0))</f>
        <v>0</v>
      </c>
      <c r="AL15" s="177">
        <f>IF('Indicator Data'!AL16="No Data",1,IF('Indicator Data imputation'!AL16&lt;&gt;"",1,0))</f>
        <v>0</v>
      </c>
      <c r="AM15" s="177">
        <f>IF('Indicator Data'!AM16="No Data",1,IF('Indicator Data imputation'!AM16&lt;&gt;"",1,0))</f>
        <v>1</v>
      </c>
      <c r="AN15" s="177">
        <f>IF('Indicator Data'!AN16="No Data",1,IF('Indicator Data imputation'!AN16&lt;&gt;"",1,0))</f>
        <v>0</v>
      </c>
      <c r="AO15" s="177">
        <f>IF('Indicator Data'!AO16="No Data",1,IF('Indicator Data imputation'!AO16&lt;&gt;"",1,0))</f>
        <v>0</v>
      </c>
      <c r="AP15" s="177">
        <f>IF('Indicator Data'!AP16="No Data",1,IF('Indicator Data imputation'!AP16&lt;&gt;"",1,0))</f>
        <v>0</v>
      </c>
      <c r="AQ15" s="177">
        <f>IF('Indicator Data'!AQ16="No Data",1,IF('Indicator Data imputation'!AQ16&lt;&gt;"",1,0))</f>
        <v>0</v>
      </c>
      <c r="AR15" s="177">
        <f>IF('Indicator Data'!AR16="No Data",1,IF('Indicator Data imputation'!AR16&lt;&gt;"",1,0))</f>
        <v>0</v>
      </c>
      <c r="AS15" s="177">
        <f>IF('Indicator Data'!AS16="No Data",1,IF('Indicator Data imputation'!AS16&lt;&gt;"",1,0))</f>
        <v>1</v>
      </c>
      <c r="AT15" s="177">
        <f>IF('Indicator Data'!AT16="No Data",1,IF('Indicator Data imputation'!AT16&lt;&gt;"",1,0))</f>
        <v>0</v>
      </c>
      <c r="AU15" s="177">
        <f>IF('Indicator Data'!AU16="No Data",1,IF('Indicator Data imputation'!AU16&lt;&gt;"",1,0))</f>
        <v>1</v>
      </c>
      <c r="AV15" s="177">
        <f>IF('Indicator Data'!AV16="No Data",1,IF('Indicator Data imputation'!AV16&lt;&gt;"",1,0))</f>
        <v>0</v>
      </c>
      <c r="AW15" s="177">
        <f>IF('Indicator Data'!AW16="No Data",1,IF('Indicator Data imputation'!AW16&lt;&gt;"",1,0))</f>
        <v>0</v>
      </c>
      <c r="AX15" s="177">
        <f>IF('Indicator Data'!AX16="No Data",1,IF('Indicator Data imputation'!AX16&lt;&gt;"",1,0))</f>
        <v>0</v>
      </c>
      <c r="AY15" s="177">
        <f>IF('Indicator Data'!AY16="No Data",1,IF('Indicator Data imputation'!AY16&lt;&gt;"",1,0))</f>
        <v>0</v>
      </c>
      <c r="AZ15" s="177">
        <f>IF('Indicator Data'!AZ16="No Data",1,IF('Indicator Data imputation'!AZ16&lt;&gt;"",1,0))</f>
        <v>0</v>
      </c>
      <c r="BA15" s="177">
        <f>IF('Indicator Data'!BA16="No Data",1,IF('Indicator Data imputation'!BA16&lt;&gt;"",1,0))</f>
        <v>0</v>
      </c>
      <c r="BB15" s="177">
        <f>IF('Indicator Data'!BB16="No Data",1,IF('Indicator Data imputation'!BB16&lt;&gt;"",1,0))</f>
        <v>0</v>
      </c>
      <c r="BC15" s="177">
        <f>IF('Indicator Data'!BC16="No Data",1,IF('Indicator Data imputation'!BC16&lt;&gt;"",1,0))</f>
        <v>0</v>
      </c>
      <c r="BD15" s="177">
        <f>IF('Indicator Data'!BD16="No Data",1,IF('Indicator Data imputation'!BD16&lt;&gt;"",1,0))</f>
        <v>0</v>
      </c>
      <c r="BE15" s="177">
        <f>IF('Indicator Data'!BE16="No Data",1,IF('Indicator Data imputation'!BE16&lt;&gt;"",1,0))</f>
        <v>0</v>
      </c>
      <c r="BF15" s="177">
        <f>IF('Indicator Data'!BF16="No Data",1,IF('Indicator Data imputation'!BF16&lt;&gt;"",1,0))</f>
        <v>0</v>
      </c>
      <c r="BG15" s="177">
        <f>IF('Indicator Data'!BG16="No Data",1,IF('Indicator Data imputation'!BG16&lt;&gt;"",1,0))</f>
        <v>0</v>
      </c>
      <c r="BH15" s="177">
        <f>IF('Indicator Data'!BH16="No Data",1,IF('Indicator Data imputation'!BH16&lt;&gt;"",1,0))</f>
        <v>0</v>
      </c>
      <c r="BI15" s="177">
        <f>IF('Indicator Data'!BI16="No Data",1,IF('Indicator Data imputation'!BI16&lt;&gt;"",1,0))</f>
        <v>1</v>
      </c>
      <c r="BJ15" s="177">
        <f>IF('Indicator Data'!BJ16="No Data",1,IF('Indicator Data imputation'!BJ16&lt;&gt;"",1,0))</f>
        <v>1</v>
      </c>
      <c r="BK15" s="177">
        <f>IF('Indicator Data'!BK16="No Data",1,IF('Indicator Data imputation'!BK16&lt;&gt;"",1,0))</f>
        <v>0</v>
      </c>
      <c r="BL15" s="177">
        <f>IF('Indicator Data'!BL16="No Data",1,IF('Indicator Data imputation'!BL16&lt;&gt;"",1,0))</f>
        <v>0</v>
      </c>
      <c r="BM15" s="177">
        <f>IF('Indicator Data'!BM16="No Data",1,IF('Indicator Data imputation'!BM16&lt;&gt;"",1,0))</f>
        <v>1</v>
      </c>
      <c r="BN15" s="177">
        <f>IF('Indicator Data'!BN16="No Data",1,IF('Indicator Data imputation'!BN16&lt;&gt;"",1,0))</f>
        <v>1</v>
      </c>
      <c r="BO15" s="177">
        <f>IF('Indicator Data'!BO16="No Data",1,IF('Indicator Data imputation'!BO16&lt;&gt;"",1,0))</f>
        <v>0</v>
      </c>
      <c r="BP15" s="177">
        <f>IF('Indicator Data'!BP16="No Data",1,IF('Indicator Data imputation'!BP16&lt;&gt;"",1,0))</f>
        <v>1</v>
      </c>
      <c r="BQ15" s="177">
        <f>IF('Indicator Data'!BQ16="No Data",1,IF('Indicator Data imputation'!BQ16&lt;&gt;"",1,0))</f>
        <v>0</v>
      </c>
      <c r="BR15" s="177">
        <f>IF('Indicator Data'!BR16="No Data",1,IF('Indicator Data imputation'!BR16&lt;&gt;"",1,0))</f>
        <v>0</v>
      </c>
      <c r="BS15" s="177">
        <f>IF('Indicator Data'!BS16="No Data",1,IF('Indicator Data imputation'!BS16&lt;&gt;"",1,0))</f>
        <v>0</v>
      </c>
      <c r="BT15" s="177">
        <f>IF('Indicator Data'!BT16="No Data",1,IF('Indicator Data imputation'!BT16&lt;&gt;"",1,0))</f>
        <v>0</v>
      </c>
      <c r="BU15" s="177">
        <f>IF('Indicator Data'!BU16="No Data",1,IF('Indicator Data imputation'!BU16&lt;&gt;"",1,0))</f>
        <v>0</v>
      </c>
      <c r="BV15" s="177">
        <f>IF('Indicator Data'!BV16="No Data",1,IF('Indicator Data imputation'!BV16&lt;&gt;"",1,0))</f>
        <v>0</v>
      </c>
      <c r="BW15" s="177">
        <f>IF('Indicator Data'!BW16="No Data",1,IF('Indicator Data imputation'!BW16&lt;&gt;"",1,0))</f>
        <v>0</v>
      </c>
      <c r="BX15" s="177">
        <f>IF('Indicator Data'!BX16="No Data",1,IF('Indicator Data imputation'!BX16&lt;&gt;"",1,0))</f>
        <v>0</v>
      </c>
      <c r="BY15" s="177">
        <f>IF('Indicator Data'!BY16="No Data",1,IF('Indicator Data imputation'!BY16&lt;&gt;"",1,0))</f>
        <v>0</v>
      </c>
      <c r="BZ15" s="177">
        <f>IF('Indicator Data'!BZ16="No Data",1,IF('Indicator Data imputation'!BZ16&lt;&gt;"",1,0))</f>
        <v>0</v>
      </c>
      <c r="CA15" s="177">
        <f>IF('Indicator Data'!CA16="No Data",1,IF('Indicator Data imputation'!CA16&lt;&gt;"",1,0))</f>
        <v>1</v>
      </c>
      <c r="CB15" s="177">
        <f>IF('Indicator Data'!CB16="No Data",1,IF('Indicator Data imputation'!CB16&lt;&gt;"",1,0))</f>
        <v>0</v>
      </c>
      <c r="CC15" s="177">
        <f>IF('Indicator Data'!CC16="No Data",1,IF('Indicator Data imputation'!CC16&lt;&gt;"",1,0))</f>
        <v>0</v>
      </c>
      <c r="CD15" s="177">
        <f>IF('Indicator Data'!CD16="No Data",1,IF('Indicator Data imputation'!CD16&lt;&gt;"",1,0))</f>
        <v>0</v>
      </c>
      <c r="CE15" s="177">
        <f>IF('Indicator Data'!CE16="No Data",1,IF('Indicator Data imputation'!CE16&lt;&gt;"",1,0))</f>
        <v>0</v>
      </c>
      <c r="CF15" s="177">
        <f>IF('Indicator Data'!CF16="No Data",1,IF('Indicator Data imputation'!CF16&lt;&gt;"",1,0))</f>
        <v>0</v>
      </c>
      <c r="CG15" s="177">
        <f>IF('Indicator Data'!CG16="No Data",1,IF('Indicator Data imputation'!CG16&lt;&gt;"",1,0))</f>
        <v>0</v>
      </c>
      <c r="CH15" s="188">
        <f t="shared" si="0"/>
        <v>15</v>
      </c>
      <c r="CI15" s="189">
        <f t="shared" si="1"/>
        <v>0.18292682926829268</v>
      </c>
    </row>
    <row r="16" spans="1:87" x14ac:dyDescent="0.25">
      <c r="A16" s="3" t="str">
        <f>VLOOKUP(C16,Regions!B$3:H$35,7,FALSE)</f>
        <v>Caribbean</v>
      </c>
      <c r="B16" s="116" t="s">
        <v>60</v>
      </c>
      <c r="C16" s="100" t="s">
        <v>59</v>
      </c>
      <c r="D16" s="177">
        <f>IF('Indicator Data'!D17="No Data",1,IF('Indicator Data imputation'!D17&lt;&gt;"",1,0))</f>
        <v>0</v>
      </c>
      <c r="E16" s="177">
        <f>IF('Indicator Data'!E17="No Data",1,IF('Indicator Data imputation'!E17&lt;&gt;"",1,0))</f>
        <v>0</v>
      </c>
      <c r="F16" s="177">
        <f>IF('Indicator Data'!F17="No Data",1,IF('Indicator Data imputation'!F17&lt;&gt;"",1,0))</f>
        <v>0</v>
      </c>
      <c r="G16" s="177">
        <f>IF('Indicator Data'!G17="No Data",1,IF('Indicator Data imputation'!G17&lt;&gt;"",1,0))</f>
        <v>0</v>
      </c>
      <c r="H16" s="177">
        <f>IF('Indicator Data'!H17="No Data",1,IF('Indicator Data imputation'!H17&lt;&gt;"",1,0))</f>
        <v>0</v>
      </c>
      <c r="I16" s="177">
        <f>IF('Indicator Data'!I17="No Data",1,IF('Indicator Data imputation'!I17&lt;&gt;"",1,0))</f>
        <v>0</v>
      </c>
      <c r="J16" s="177">
        <f>IF('Indicator Data'!J17="No Data",1,IF('Indicator Data imputation'!J17&lt;&gt;"",1,0))</f>
        <v>0</v>
      </c>
      <c r="K16" s="177">
        <f>IF('Indicator Data'!K17="No Data",1,IF('Indicator Data imputation'!K17&lt;&gt;"",1,0))</f>
        <v>0</v>
      </c>
      <c r="L16" s="177">
        <f>IF('Indicator Data'!L17="No Data",1,IF('Indicator Data imputation'!L17&lt;&gt;"",1,0))</f>
        <v>0</v>
      </c>
      <c r="M16" s="177">
        <f>IF('Indicator Data'!M17="No Data",1,IF('Indicator Data imputation'!M17&lt;&gt;"",1,0))</f>
        <v>0</v>
      </c>
      <c r="N16" s="177">
        <f>IF('Indicator Data'!N17="No Data",1,IF('Indicator Data imputation'!N17&lt;&gt;"",1,0))</f>
        <v>0</v>
      </c>
      <c r="O16" s="177">
        <f>IF('Indicator Data'!O17="No Data",1,IF('Indicator Data imputation'!O17&lt;&gt;"",1,0))</f>
        <v>0</v>
      </c>
      <c r="P16" s="177">
        <f>IF('Indicator Data'!P17="No Data",1,IF('Indicator Data imputation'!P17&lt;&gt;"",1,0))</f>
        <v>0</v>
      </c>
      <c r="Q16" s="177">
        <f>IF('Indicator Data'!Q17="No Data",1,IF('Indicator Data imputation'!Q17&lt;&gt;"",1,0))</f>
        <v>0</v>
      </c>
      <c r="R16" s="177">
        <f>IF('Indicator Data'!R17="No Data",1,IF('Indicator Data imputation'!R17&lt;&gt;"",1,0))</f>
        <v>0</v>
      </c>
      <c r="S16" s="177">
        <f>IF('Indicator Data'!S17="No Data",1,IF('Indicator Data imputation'!S17&lt;&gt;"",1,0))</f>
        <v>0</v>
      </c>
      <c r="T16" s="177">
        <f>IF('Indicator Data'!T17="No Data",1,IF('Indicator Data imputation'!T17&lt;&gt;"",1,0))</f>
        <v>0</v>
      </c>
      <c r="U16" s="177">
        <f>IF('Indicator Data'!U17="No Data",1,IF('Indicator Data imputation'!U17&lt;&gt;"",1,0))</f>
        <v>0</v>
      </c>
      <c r="V16" s="177">
        <f>IF('Indicator Data'!V17="No Data",1,IF('Indicator Data imputation'!V17&lt;&gt;"",1,0))</f>
        <v>0</v>
      </c>
      <c r="W16" s="177">
        <f>IF('Indicator Data'!W17="No Data",1,IF('Indicator Data imputation'!W17&lt;&gt;"",1,0))</f>
        <v>0</v>
      </c>
      <c r="X16" s="177">
        <f>IF('Indicator Data'!X17="No Data",1,IF('Indicator Data imputation'!X17&lt;&gt;"",1,0))</f>
        <v>0</v>
      </c>
      <c r="Y16" s="177">
        <f>IF('Indicator Data'!Y17="No Data",1,IF('Indicator Data imputation'!Y17&lt;&gt;"",1,0))</f>
        <v>0</v>
      </c>
      <c r="Z16" s="177">
        <f>IF('Indicator Data'!Z17="No Data",1,IF('Indicator Data imputation'!Z17&lt;&gt;"",1,0))</f>
        <v>0</v>
      </c>
      <c r="AA16" s="177">
        <f>IF('Indicator Data'!AA17="No Data",1,IF('Indicator Data imputation'!AA17&lt;&gt;"",1,0))</f>
        <v>1</v>
      </c>
      <c r="AB16" s="177">
        <f>IF('Indicator Data'!AB17="No Data",1,IF('Indicator Data imputation'!AB17&lt;&gt;"",1,0))</f>
        <v>0</v>
      </c>
      <c r="AC16" s="177">
        <f>IF('Indicator Data'!AC17="No Data",1,IF('Indicator Data imputation'!AC17&lt;&gt;"",1,0))</f>
        <v>0</v>
      </c>
      <c r="AD16" s="177">
        <f>IF('Indicator Data'!AD17="No Data",1,IF('Indicator Data imputation'!AD17&lt;&gt;"",1,0))</f>
        <v>0</v>
      </c>
      <c r="AE16" s="177">
        <f>IF('Indicator Data'!AE17="No Data",1,IF('Indicator Data imputation'!AE17&lt;&gt;"",1,0))</f>
        <v>0</v>
      </c>
      <c r="AF16" s="177">
        <f>IF('Indicator Data'!AF17="No Data",1,IF('Indicator Data imputation'!AF17&lt;&gt;"",1,0))</f>
        <v>0</v>
      </c>
      <c r="AG16" s="251">
        <f>IF('Indicator Data'!AG17="No Data",1,IF('Indicator Data imputation'!AG17&lt;&gt;"",1,0))</f>
        <v>0</v>
      </c>
      <c r="AH16" s="177">
        <f>IF('Indicator Data'!AH17="No Data",1,IF('Indicator Data imputation'!AH17&lt;&gt;"",1,0))</f>
        <v>0</v>
      </c>
      <c r="AI16" s="177">
        <f>IF('Indicator Data'!AI17="No Data",1,IF('Indicator Data imputation'!AI17&lt;&gt;"",1,0))</f>
        <v>0</v>
      </c>
      <c r="AJ16" s="177">
        <f>IF('Indicator Data'!AJ17="No Data",1,IF('Indicator Data imputation'!AJ17&lt;&gt;"",1,0))</f>
        <v>0</v>
      </c>
      <c r="AK16" s="177">
        <f>IF('Indicator Data'!AK17="No Data",1,IF('Indicator Data imputation'!AK17&lt;&gt;"",1,0))</f>
        <v>0</v>
      </c>
      <c r="AL16" s="177">
        <f>IF('Indicator Data'!AL17="No Data",1,IF('Indicator Data imputation'!AL17&lt;&gt;"",1,0))</f>
        <v>0</v>
      </c>
      <c r="AM16" s="177">
        <f>IF('Indicator Data'!AM17="No Data",1,IF('Indicator Data imputation'!AM17&lt;&gt;"",1,0))</f>
        <v>0</v>
      </c>
      <c r="AN16" s="177">
        <f>IF('Indicator Data'!AN17="No Data",1,IF('Indicator Data imputation'!AN17&lt;&gt;"",1,0))</f>
        <v>0</v>
      </c>
      <c r="AO16" s="177">
        <f>IF('Indicator Data'!AO17="No Data",1,IF('Indicator Data imputation'!AO17&lt;&gt;"",1,0))</f>
        <v>0</v>
      </c>
      <c r="AP16" s="177">
        <f>IF('Indicator Data'!AP17="No Data",1,IF('Indicator Data imputation'!AP17&lt;&gt;"",1,0))</f>
        <v>0</v>
      </c>
      <c r="AQ16" s="177">
        <f>IF('Indicator Data'!AQ17="No Data",1,IF('Indicator Data imputation'!AQ17&lt;&gt;"",1,0))</f>
        <v>0</v>
      </c>
      <c r="AR16" s="177">
        <f>IF('Indicator Data'!AR17="No Data",1,IF('Indicator Data imputation'!AR17&lt;&gt;"",1,0))</f>
        <v>0</v>
      </c>
      <c r="AS16" s="177">
        <f>IF('Indicator Data'!AS17="No Data",1,IF('Indicator Data imputation'!AS17&lt;&gt;"",1,0))</f>
        <v>0</v>
      </c>
      <c r="AT16" s="177">
        <f>IF('Indicator Data'!AT17="No Data",1,IF('Indicator Data imputation'!AT17&lt;&gt;"",1,0))</f>
        <v>0</v>
      </c>
      <c r="AU16" s="177">
        <f>IF('Indicator Data'!AU17="No Data",1,IF('Indicator Data imputation'!AU17&lt;&gt;"",1,0))</f>
        <v>0</v>
      </c>
      <c r="AV16" s="177">
        <f>IF('Indicator Data'!AV17="No Data",1,IF('Indicator Data imputation'!AV17&lt;&gt;"",1,0))</f>
        <v>0</v>
      </c>
      <c r="AW16" s="177">
        <f>IF('Indicator Data'!AW17="No Data",1,IF('Indicator Data imputation'!AW17&lt;&gt;"",1,0))</f>
        <v>0</v>
      </c>
      <c r="AX16" s="177">
        <f>IF('Indicator Data'!AX17="No Data",1,IF('Indicator Data imputation'!AX17&lt;&gt;"",1,0))</f>
        <v>0</v>
      </c>
      <c r="AY16" s="177">
        <f>IF('Indicator Data'!AY17="No Data",1,IF('Indicator Data imputation'!AY17&lt;&gt;"",1,0))</f>
        <v>0</v>
      </c>
      <c r="AZ16" s="177">
        <f>IF('Indicator Data'!AZ17="No Data",1,IF('Indicator Data imputation'!AZ17&lt;&gt;"",1,0))</f>
        <v>0</v>
      </c>
      <c r="BA16" s="177">
        <f>IF('Indicator Data'!BA17="No Data",1,IF('Indicator Data imputation'!BA17&lt;&gt;"",1,0))</f>
        <v>0</v>
      </c>
      <c r="BB16" s="177">
        <f>IF('Indicator Data'!BB17="No Data",1,IF('Indicator Data imputation'!BB17&lt;&gt;"",1,0))</f>
        <v>0</v>
      </c>
      <c r="BC16" s="177">
        <f>IF('Indicator Data'!BC17="No Data",1,IF('Indicator Data imputation'!BC17&lt;&gt;"",1,0))</f>
        <v>0</v>
      </c>
      <c r="BD16" s="177">
        <f>IF('Indicator Data'!BD17="No Data",1,IF('Indicator Data imputation'!BD17&lt;&gt;"",1,0))</f>
        <v>0</v>
      </c>
      <c r="BE16" s="177">
        <f>IF('Indicator Data'!BE17="No Data",1,IF('Indicator Data imputation'!BE17&lt;&gt;"",1,0))</f>
        <v>0</v>
      </c>
      <c r="BF16" s="177">
        <f>IF('Indicator Data'!BF17="No Data",1,IF('Indicator Data imputation'!BF17&lt;&gt;"",1,0))</f>
        <v>0</v>
      </c>
      <c r="BG16" s="177">
        <f>IF('Indicator Data'!BG17="No Data",1,IF('Indicator Data imputation'!BG17&lt;&gt;"",1,0))</f>
        <v>0</v>
      </c>
      <c r="BH16" s="177">
        <f>IF('Indicator Data'!BH17="No Data",1,IF('Indicator Data imputation'!BH17&lt;&gt;"",1,0))</f>
        <v>0</v>
      </c>
      <c r="BI16" s="177">
        <f>IF('Indicator Data'!BI17="No Data",1,IF('Indicator Data imputation'!BI17&lt;&gt;"",1,0))</f>
        <v>0</v>
      </c>
      <c r="BJ16" s="177">
        <f>IF('Indicator Data'!BJ17="No Data",1,IF('Indicator Data imputation'!BJ17&lt;&gt;"",1,0))</f>
        <v>0</v>
      </c>
      <c r="BK16" s="177">
        <f>IF('Indicator Data'!BK17="No Data",1,IF('Indicator Data imputation'!BK17&lt;&gt;"",1,0))</f>
        <v>0</v>
      </c>
      <c r="BL16" s="177">
        <f>IF('Indicator Data'!BL17="No Data",1,IF('Indicator Data imputation'!BL17&lt;&gt;"",1,0))</f>
        <v>0</v>
      </c>
      <c r="BM16" s="177">
        <f>IF('Indicator Data'!BM17="No Data",1,IF('Indicator Data imputation'!BM17&lt;&gt;"",1,0))</f>
        <v>1</v>
      </c>
      <c r="BN16" s="177">
        <f>IF('Indicator Data'!BN17="No Data",1,IF('Indicator Data imputation'!BN17&lt;&gt;"",1,0))</f>
        <v>1</v>
      </c>
      <c r="BO16" s="177">
        <f>IF('Indicator Data'!BO17="No Data",1,IF('Indicator Data imputation'!BO17&lt;&gt;"",1,0))</f>
        <v>0</v>
      </c>
      <c r="BP16" s="177">
        <f>IF('Indicator Data'!BP17="No Data",1,IF('Indicator Data imputation'!BP17&lt;&gt;"",1,0))</f>
        <v>0</v>
      </c>
      <c r="BQ16" s="177">
        <f>IF('Indicator Data'!BQ17="No Data",1,IF('Indicator Data imputation'!BQ17&lt;&gt;"",1,0))</f>
        <v>0</v>
      </c>
      <c r="BR16" s="177">
        <f>IF('Indicator Data'!BR17="No Data",1,IF('Indicator Data imputation'!BR17&lt;&gt;"",1,0))</f>
        <v>0</v>
      </c>
      <c r="BS16" s="177">
        <f>IF('Indicator Data'!BS17="No Data",1,IF('Indicator Data imputation'!BS17&lt;&gt;"",1,0))</f>
        <v>0</v>
      </c>
      <c r="BT16" s="177">
        <f>IF('Indicator Data'!BT17="No Data",1,IF('Indicator Data imputation'!BT17&lt;&gt;"",1,0))</f>
        <v>0</v>
      </c>
      <c r="BU16" s="177">
        <f>IF('Indicator Data'!BU17="No Data",1,IF('Indicator Data imputation'!BU17&lt;&gt;"",1,0))</f>
        <v>0</v>
      </c>
      <c r="BV16" s="177">
        <f>IF('Indicator Data'!BV17="No Data",1,IF('Indicator Data imputation'!BV17&lt;&gt;"",1,0))</f>
        <v>0</v>
      </c>
      <c r="BW16" s="177">
        <f>IF('Indicator Data'!BW17="No Data",1,IF('Indicator Data imputation'!BW17&lt;&gt;"",1,0))</f>
        <v>1</v>
      </c>
      <c r="BX16" s="177">
        <f>IF('Indicator Data'!BX17="No Data",1,IF('Indicator Data imputation'!BX17&lt;&gt;"",1,0))</f>
        <v>1</v>
      </c>
      <c r="BY16" s="177">
        <f>IF('Indicator Data'!BY17="No Data",1,IF('Indicator Data imputation'!BY17&lt;&gt;"",1,0))</f>
        <v>1</v>
      </c>
      <c r="BZ16" s="177">
        <f>IF('Indicator Data'!BZ17="No Data",1,IF('Indicator Data imputation'!BZ17&lt;&gt;"",1,0))</f>
        <v>1</v>
      </c>
      <c r="CA16" s="177">
        <f>IF('Indicator Data'!CA17="No Data",1,IF('Indicator Data imputation'!CA17&lt;&gt;"",1,0))</f>
        <v>1</v>
      </c>
      <c r="CB16" s="177">
        <f>IF('Indicator Data'!CB17="No Data",1,IF('Indicator Data imputation'!CB17&lt;&gt;"",1,0))</f>
        <v>0</v>
      </c>
      <c r="CC16" s="177">
        <f>IF('Indicator Data'!CC17="No Data",1,IF('Indicator Data imputation'!CC17&lt;&gt;"",1,0))</f>
        <v>1</v>
      </c>
      <c r="CD16" s="177">
        <f>IF('Indicator Data'!CD17="No Data",1,IF('Indicator Data imputation'!CD17&lt;&gt;"",1,0))</f>
        <v>0</v>
      </c>
      <c r="CE16" s="177">
        <f>IF('Indicator Data'!CE17="No Data",1,IF('Indicator Data imputation'!CE17&lt;&gt;"",1,0))</f>
        <v>0</v>
      </c>
      <c r="CF16" s="177">
        <f>IF('Indicator Data'!CF17="No Data",1,IF('Indicator Data imputation'!CF17&lt;&gt;"",1,0))</f>
        <v>0</v>
      </c>
      <c r="CG16" s="177">
        <f>IF('Indicator Data'!CG17="No Data",1,IF('Indicator Data imputation'!CG17&lt;&gt;"",1,0))</f>
        <v>0</v>
      </c>
      <c r="CH16" s="188">
        <f t="shared" si="0"/>
        <v>9</v>
      </c>
      <c r="CI16" s="189">
        <f t="shared" si="1"/>
        <v>0.10975609756097561</v>
      </c>
    </row>
    <row r="17" spans="1:87" x14ac:dyDescent="0.25">
      <c r="A17" s="3" t="str">
        <f>VLOOKUP(C17,Regions!B$3:H$35,7,FALSE)</f>
        <v>Central America</v>
      </c>
      <c r="B17" s="116" t="s">
        <v>9</v>
      </c>
      <c r="C17" s="100" t="s">
        <v>8</v>
      </c>
      <c r="D17" s="177">
        <f>IF('Indicator Data'!D18="No Data",1,IF('Indicator Data imputation'!D18&lt;&gt;"",1,0))</f>
        <v>0</v>
      </c>
      <c r="E17" s="177">
        <f>IF('Indicator Data'!E18="No Data",1,IF('Indicator Data imputation'!E18&lt;&gt;"",1,0))</f>
        <v>0</v>
      </c>
      <c r="F17" s="177">
        <f>IF('Indicator Data'!F18="No Data",1,IF('Indicator Data imputation'!F18&lt;&gt;"",1,0))</f>
        <v>0</v>
      </c>
      <c r="G17" s="177">
        <f>IF('Indicator Data'!G18="No Data",1,IF('Indicator Data imputation'!G18&lt;&gt;"",1,0))</f>
        <v>0</v>
      </c>
      <c r="H17" s="177">
        <f>IF('Indicator Data'!H18="No Data",1,IF('Indicator Data imputation'!H18&lt;&gt;"",1,0))</f>
        <v>0</v>
      </c>
      <c r="I17" s="177">
        <f>IF('Indicator Data'!I18="No Data",1,IF('Indicator Data imputation'!I18&lt;&gt;"",1,0))</f>
        <v>0</v>
      </c>
      <c r="J17" s="177">
        <f>IF('Indicator Data'!J18="No Data",1,IF('Indicator Data imputation'!J18&lt;&gt;"",1,0))</f>
        <v>0</v>
      </c>
      <c r="K17" s="177">
        <f>IF('Indicator Data'!K18="No Data",1,IF('Indicator Data imputation'!K18&lt;&gt;"",1,0))</f>
        <v>0</v>
      </c>
      <c r="L17" s="177">
        <f>IF('Indicator Data'!L18="No Data",1,IF('Indicator Data imputation'!L18&lt;&gt;"",1,0))</f>
        <v>0</v>
      </c>
      <c r="M17" s="177">
        <f>IF('Indicator Data'!M18="No Data",1,IF('Indicator Data imputation'!M18&lt;&gt;"",1,0))</f>
        <v>0</v>
      </c>
      <c r="N17" s="177">
        <f>IF('Indicator Data'!N18="No Data",1,IF('Indicator Data imputation'!N18&lt;&gt;"",1,0))</f>
        <v>0</v>
      </c>
      <c r="O17" s="177">
        <f>IF('Indicator Data'!O18="No Data",1,IF('Indicator Data imputation'!O18&lt;&gt;"",1,0))</f>
        <v>0</v>
      </c>
      <c r="P17" s="177">
        <f>IF('Indicator Data'!P18="No Data",1,IF('Indicator Data imputation'!P18&lt;&gt;"",1,0))</f>
        <v>1</v>
      </c>
      <c r="Q17" s="177">
        <f>IF('Indicator Data'!Q18="No Data",1,IF('Indicator Data imputation'!Q18&lt;&gt;"",1,0))</f>
        <v>0</v>
      </c>
      <c r="R17" s="177">
        <f>IF('Indicator Data'!R18="No Data",1,IF('Indicator Data imputation'!R18&lt;&gt;"",1,0))</f>
        <v>0</v>
      </c>
      <c r="S17" s="177">
        <f>IF('Indicator Data'!S18="No Data",1,IF('Indicator Data imputation'!S18&lt;&gt;"",1,0))</f>
        <v>0</v>
      </c>
      <c r="T17" s="177">
        <f>IF('Indicator Data'!T18="No Data",1,IF('Indicator Data imputation'!T18&lt;&gt;"",1,0))</f>
        <v>0</v>
      </c>
      <c r="U17" s="177">
        <f>IF('Indicator Data'!U18="No Data",1,IF('Indicator Data imputation'!U18&lt;&gt;"",1,0))</f>
        <v>0</v>
      </c>
      <c r="V17" s="177">
        <f>IF('Indicator Data'!V18="No Data",1,IF('Indicator Data imputation'!V18&lt;&gt;"",1,0))</f>
        <v>0</v>
      </c>
      <c r="W17" s="177">
        <f>IF('Indicator Data'!W18="No Data",1,IF('Indicator Data imputation'!W18&lt;&gt;"",1,0))</f>
        <v>0</v>
      </c>
      <c r="X17" s="177">
        <f>IF('Indicator Data'!X18="No Data",1,IF('Indicator Data imputation'!X18&lt;&gt;"",1,0))</f>
        <v>0</v>
      </c>
      <c r="Y17" s="177">
        <f>IF('Indicator Data'!Y18="No Data",1,IF('Indicator Data imputation'!Y18&lt;&gt;"",1,0))</f>
        <v>0</v>
      </c>
      <c r="Z17" s="177">
        <f>IF('Indicator Data'!Z18="No Data",1,IF('Indicator Data imputation'!Z18&lt;&gt;"",1,0))</f>
        <v>0</v>
      </c>
      <c r="AA17" s="177">
        <f>IF('Indicator Data'!AA18="No Data",1,IF('Indicator Data imputation'!AA18&lt;&gt;"",1,0))</f>
        <v>0</v>
      </c>
      <c r="AB17" s="177">
        <f>IF('Indicator Data'!AB18="No Data",1,IF('Indicator Data imputation'!AB18&lt;&gt;"",1,0))</f>
        <v>0</v>
      </c>
      <c r="AC17" s="177">
        <f>IF('Indicator Data'!AC18="No Data",1,IF('Indicator Data imputation'!AC18&lt;&gt;"",1,0))</f>
        <v>0</v>
      </c>
      <c r="AD17" s="177">
        <f>IF('Indicator Data'!AD18="No Data",1,IF('Indicator Data imputation'!AD18&lt;&gt;"",1,0))</f>
        <v>0</v>
      </c>
      <c r="AE17" s="177">
        <f>IF('Indicator Data'!AE18="No Data",1,IF('Indicator Data imputation'!AE18&lt;&gt;"",1,0))</f>
        <v>0</v>
      </c>
      <c r="AF17" s="177">
        <f>IF('Indicator Data'!AF18="No Data",1,IF('Indicator Data imputation'!AF18&lt;&gt;"",1,0))</f>
        <v>0</v>
      </c>
      <c r="AG17" s="251">
        <f>IF('Indicator Data'!AG18="No Data",1,IF('Indicator Data imputation'!AG18&lt;&gt;"",1,0))</f>
        <v>0</v>
      </c>
      <c r="AH17" s="177">
        <f>IF('Indicator Data'!AH18="No Data",1,IF('Indicator Data imputation'!AH18&lt;&gt;"",1,0))</f>
        <v>0</v>
      </c>
      <c r="AI17" s="177">
        <f>IF('Indicator Data'!AI18="No Data",1,IF('Indicator Data imputation'!AI18&lt;&gt;"",1,0))</f>
        <v>0</v>
      </c>
      <c r="AJ17" s="177">
        <f>IF('Indicator Data'!AJ18="No Data",1,IF('Indicator Data imputation'!AJ18&lt;&gt;"",1,0))</f>
        <v>0</v>
      </c>
      <c r="AK17" s="177">
        <f>IF('Indicator Data'!AK18="No Data",1,IF('Indicator Data imputation'!AK18&lt;&gt;"",1,0))</f>
        <v>0</v>
      </c>
      <c r="AL17" s="177">
        <f>IF('Indicator Data'!AL18="No Data",1,IF('Indicator Data imputation'!AL18&lt;&gt;"",1,0))</f>
        <v>0</v>
      </c>
      <c r="AM17" s="177">
        <f>IF('Indicator Data'!AM18="No Data",1,IF('Indicator Data imputation'!AM18&lt;&gt;"",1,0))</f>
        <v>0</v>
      </c>
      <c r="AN17" s="177">
        <f>IF('Indicator Data'!AN18="No Data",1,IF('Indicator Data imputation'!AN18&lt;&gt;"",1,0))</f>
        <v>0</v>
      </c>
      <c r="AO17" s="177">
        <f>IF('Indicator Data'!AO18="No Data",1,IF('Indicator Data imputation'!AO18&lt;&gt;"",1,0))</f>
        <v>0</v>
      </c>
      <c r="AP17" s="177">
        <f>IF('Indicator Data'!AP18="No Data",1,IF('Indicator Data imputation'!AP18&lt;&gt;"",1,0))</f>
        <v>0</v>
      </c>
      <c r="AQ17" s="177">
        <f>IF('Indicator Data'!AQ18="No Data",1,IF('Indicator Data imputation'!AQ18&lt;&gt;"",1,0))</f>
        <v>0</v>
      </c>
      <c r="AR17" s="177">
        <f>IF('Indicator Data'!AR18="No Data",1,IF('Indicator Data imputation'!AR18&lt;&gt;"",1,0))</f>
        <v>0</v>
      </c>
      <c r="AS17" s="177">
        <f>IF('Indicator Data'!AS18="No Data",1,IF('Indicator Data imputation'!AS18&lt;&gt;"",1,0))</f>
        <v>0</v>
      </c>
      <c r="AT17" s="177">
        <f>IF('Indicator Data'!AT18="No Data",1,IF('Indicator Data imputation'!AT18&lt;&gt;"",1,0))</f>
        <v>0</v>
      </c>
      <c r="AU17" s="177">
        <f>IF('Indicator Data'!AU18="No Data",1,IF('Indicator Data imputation'!AU18&lt;&gt;"",1,0))</f>
        <v>0</v>
      </c>
      <c r="AV17" s="177">
        <f>IF('Indicator Data'!AV18="No Data",1,IF('Indicator Data imputation'!AV18&lt;&gt;"",1,0))</f>
        <v>0</v>
      </c>
      <c r="AW17" s="177">
        <f>IF('Indicator Data'!AW18="No Data",1,IF('Indicator Data imputation'!AW18&lt;&gt;"",1,0))</f>
        <v>0</v>
      </c>
      <c r="AX17" s="177">
        <f>IF('Indicator Data'!AX18="No Data",1,IF('Indicator Data imputation'!AX18&lt;&gt;"",1,0))</f>
        <v>0</v>
      </c>
      <c r="AY17" s="177">
        <f>IF('Indicator Data'!AY18="No Data",1,IF('Indicator Data imputation'!AY18&lt;&gt;"",1,0))</f>
        <v>0</v>
      </c>
      <c r="AZ17" s="177">
        <f>IF('Indicator Data'!AZ18="No Data",1,IF('Indicator Data imputation'!AZ18&lt;&gt;"",1,0))</f>
        <v>0</v>
      </c>
      <c r="BA17" s="177">
        <f>IF('Indicator Data'!BA18="No Data",1,IF('Indicator Data imputation'!BA18&lt;&gt;"",1,0))</f>
        <v>0</v>
      </c>
      <c r="BB17" s="177">
        <f>IF('Indicator Data'!BB18="No Data",1,IF('Indicator Data imputation'!BB18&lt;&gt;"",1,0))</f>
        <v>0</v>
      </c>
      <c r="BC17" s="177">
        <f>IF('Indicator Data'!BC18="No Data",1,IF('Indicator Data imputation'!BC18&lt;&gt;"",1,0))</f>
        <v>0</v>
      </c>
      <c r="BD17" s="177">
        <f>IF('Indicator Data'!BD18="No Data",1,IF('Indicator Data imputation'!BD18&lt;&gt;"",1,0))</f>
        <v>0</v>
      </c>
      <c r="BE17" s="177">
        <f>IF('Indicator Data'!BE18="No Data",1,IF('Indicator Data imputation'!BE18&lt;&gt;"",1,0))</f>
        <v>0</v>
      </c>
      <c r="BF17" s="177">
        <f>IF('Indicator Data'!BF18="No Data",1,IF('Indicator Data imputation'!BF18&lt;&gt;"",1,0))</f>
        <v>0</v>
      </c>
      <c r="BG17" s="177">
        <f>IF('Indicator Data'!BG18="No Data",1,IF('Indicator Data imputation'!BG18&lt;&gt;"",1,0))</f>
        <v>0</v>
      </c>
      <c r="BH17" s="177">
        <f>IF('Indicator Data'!BH18="No Data",1,IF('Indicator Data imputation'!BH18&lt;&gt;"",1,0))</f>
        <v>0</v>
      </c>
      <c r="BI17" s="177">
        <f>IF('Indicator Data'!BI18="No Data",1,IF('Indicator Data imputation'!BI18&lt;&gt;"",1,0))</f>
        <v>1</v>
      </c>
      <c r="BJ17" s="177">
        <f>IF('Indicator Data'!BJ18="No Data",1,IF('Indicator Data imputation'!BJ18&lt;&gt;"",1,0))</f>
        <v>0</v>
      </c>
      <c r="BK17" s="177">
        <f>IF('Indicator Data'!BK18="No Data",1,IF('Indicator Data imputation'!BK18&lt;&gt;"",1,0))</f>
        <v>0</v>
      </c>
      <c r="BL17" s="177">
        <f>IF('Indicator Data'!BL18="No Data",1,IF('Indicator Data imputation'!BL18&lt;&gt;"",1,0))</f>
        <v>1</v>
      </c>
      <c r="BM17" s="177">
        <f>IF('Indicator Data'!BM18="No Data",1,IF('Indicator Data imputation'!BM18&lt;&gt;"",1,0))</f>
        <v>1</v>
      </c>
      <c r="BN17" s="177">
        <f>IF('Indicator Data'!BN18="No Data",1,IF('Indicator Data imputation'!BN18&lt;&gt;"",1,0))</f>
        <v>1</v>
      </c>
      <c r="BO17" s="177">
        <f>IF('Indicator Data'!BO18="No Data",1,IF('Indicator Data imputation'!BO18&lt;&gt;"",1,0))</f>
        <v>0</v>
      </c>
      <c r="BP17" s="177">
        <f>IF('Indicator Data'!BP18="No Data",1,IF('Indicator Data imputation'!BP18&lt;&gt;"",1,0))</f>
        <v>1</v>
      </c>
      <c r="BQ17" s="177">
        <f>IF('Indicator Data'!BQ18="No Data",1,IF('Indicator Data imputation'!BQ18&lt;&gt;"",1,0))</f>
        <v>0</v>
      </c>
      <c r="BR17" s="177">
        <f>IF('Indicator Data'!BR18="No Data",1,IF('Indicator Data imputation'!BR18&lt;&gt;"",1,0))</f>
        <v>0</v>
      </c>
      <c r="BS17" s="177">
        <f>IF('Indicator Data'!BS18="No Data",1,IF('Indicator Data imputation'!BS18&lt;&gt;"",1,0))</f>
        <v>0</v>
      </c>
      <c r="BT17" s="177">
        <f>IF('Indicator Data'!BT18="No Data",1,IF('Indicator Data imputation'!BT18&lt;&gt;"",1,0))</f>
        <v>0</v>
      </c>
      <c r="BU17" s="177">
        <f>IF('Indicator Data'!BU18="No Data",1,IF('Indicator Data imputation'!BU18&lt;&gt;"",1,0))</f>
        <v>0</v>
      </c>
      <c r="BV17" s="177">
        <f>IF('Indicator Data'!BV18="No Data",1,IF('Indicator Data imputation'!BV18&lt;&gt;"",1,0))</f>
        <v>0</v>
      </c>
      <c r="BW17" s="177">
        <f>IF('Indicator Data'!BW18="No Data",1,IF('Indicator Data imputation'!BW18&lt;&gt;"",1,0))</f>
        <v>0</v>
      </c>
      <c r="BX17" s="177">
        <f>IF('Indicator Data'!BX18="No Data",1,IF('Indicator Data imputation'!BX18&lt;&gt;"",1,0))</f>
        <v>0</v>
      </c>
      <c r="BY17" s="177">
        <f>IF('Indicator Data'!BY18="No Data",1,IF('Indicator Data imputation'!BY18&lt;&gt;"",1,0))</f>
        <v>0</v>
      </c>
      <c r="BZ17" s="177">
        <f>IF('Indicator Data'!BZ18="No Data",1,IF('Indicator Data imputation'!BZ18&lt;&gt;"",1,0))</f>
        <v>0</v>
      </c>
      <c r="CA17" s="177">
        <f>IF('Indicator Data'!CA18="No Data",1,IF('Indicator Data imputation'!CA18&lt;&gt;"",1,0))</f>
        <v>0</v>
      </c>
      <c r="CB17" s="177">
        <f>IF('Indicator Data'!CB18="No Data",1,IF('Indicator Data imputation'!CB18&lt;&gt;"",1,0))</f>
        <v>0</v>
      </c>
      <c r="CC17" s="177">
        <f>IF('Indicator Data'!CC18="No Data",1,IF('Indicator Data imputation'!CC18&lt;&gt;"",1,0))</f>
        <v>0</v>
      </c>
      <c r="CD17" s="177">
        <f>IF('Indicator Data'!CD18="No Data",1,IF('Indicator Data imputation'!CD18&lt;&gt;"",1,0))</f>
        <v>0</v>
      </c>
      <c r="CE17" s="177">
        <f>IF('Indicator Data'!CE18="No Data",1,IF('Indicator Data imputation'!CE18&lt;&gt;"",1,0))</f>
        <v>0</v>
      </c>
      <c r="CF17" s="177">
        <f>IF('Indicator Data'!CF18="No Data",1,IF('Indicator Data imputation'!CF18&lt;&gt;"",1,0))</f>
        <v>0</v>
      </c>
      <c r="CG17" s="177">
        <f>IF('Indicator Data'!CG18="No Data",1,IF('Indicator Data imputation'!CG18&lt;&gt;"",1,0))</f>
        <v>0</v>
      </c>
      <c r="CH17" s="188">
        <f t="shared" si="0"/>
        <v>6</v>
      </c>
      <c r="CI17" s="189">
        <f t="shared" si="1"/>
        <v>7.3170731707317069E-2</v>
      </c>
    </row>
    <row r="18" spans="1:87" x14ac:dyDescent="0.25">
      <c r="A18" s="3" t="str">
        <f>VLOOKUP(C18,Regions!B$3:H$35,7,FALSE)</f>
        <v>Central America</v>
      </c>
      <c r="B18" s="116" t="s">
        <v>18</v>
      </c>
      <c r="C18" s="100" t="s">
        <v>17</v>
      </c>
      <c r="D18" s="177">
        <f>IF('Indicator Data'!D19="No Data",1,IF('Indicator Data imputation'!D19&lt;&gt;"",1,0))</f>
        <v>0</v>
      </c>
      <c r="E18" s="177">
        <f>IF('Indicator Data'!E19="No Data",1,IF('Indicator Data imputation'!E19&lt;&gt;"",1,0))</f>
        <v>0</v>
      </c>
      <c r="F18" s="177">
        <f>IF('Indicator Data'!F19="No Data",1,IF('Indicator Data imputation'!F19&lt;&gt;"",1,0))</f>
        <v>0</v>
      </c>
      <c r="G18" s="177">
        <f>IF('Indicator Data'!G19="No Data",1,IF('Indicator Data imputation'!G19&lt;&gt;"",1,0))</f>
        <v>0</v>
      </c>
      <c r="H18" s="177">
        <f>IF('Indicator Data'!H19="No Data",1,IF('Indicator Data imputation'!H19&lt;&gt;"",1,0))</f>
        <v>0</v>
      </c>
      <c r="I18" s="177">
        <f>IF('Indicator Data'!I19="No Data",1,IF('Indicator Data imputation'!I19&lt;&gt;"",1,0))</f>
        <v>0</v>
      </c>
      <c r="J18" s="177">
        <f>IF('Indicator Data'!J19="No Data",1,IF('Indicator Data imputation'!J19&lt;&gt;"",1,0))</f>
        <v>0</v>
      </c>
      <c r="K18" s="177">
        <f>IF('Indicator Data'!K19="No Data",1,IF('Indicator Data imputation'!K19&lt;&gt;"",1,0))</f>
        <v>0</v>
      </c>
      <c r="L18" s="177">
        <f>IF('Indicator Data'!L19="No Data",1,IF('Indicator Data imputation'!L19&lt;&gt;"",1,0))</f>
        <v>0</v>
      </c>
      <c r="M18" s="177">
        <f>IF('Indicator Data'!M19="No Data",1,IF('Indicator Data imputation'!M19&lt;&gt;"",1,0))</f>
        <v>0</v>
      </c>
      <c r="N18" s="177">
        <f>IF('Indicator Data'!N19="No Data",1,IF('Indicator Data imputation'!N19&lt;&gt;"",1,0))</f>
        <v>0</v>
      </c>
      <c r="O18" s="177">
        <f>IF('Indicator Data'!O19="No Data",1,IF('Indicator Data imputation'!O19&lt;&gt;"",1,0))</f>
        <v>0</v>
      </c>
      <c r="P18" s="177">
        <f>IF('Indicator Data'!P19="No Data",1,IF('Indicator Data imputation'!P19&lt;&gt;"",1,0))</f>
        <v>0</v>
      </c>
      <c r="Q18" s="177">
        <f>IF('Indicator Data'!Q19="No Data",1,IF('Indicator Data imputation'!Q19&lt;&gt;"",1,0))</f>
        <v>0</v>
      </c>
      <c r="R18" s="177">
        <f>IF('Indicator Data'!R19="No Data",1,IF('Indicator Data imputation'!R19&lt;&gt;"",1,0))</f>
        <v>0</v>
      </c>
      <c r="S18" s="177">
        <f>IF('Indicator Data'!S19="No Data",1,IF('Indicator Data imputation'!S19&lt;&gt;"",1,0))</f>
        <v>0</v>
      </c>
      <c r="T18" s="177">
        <f>IF('Indicator Data'!T19="No Data",1,IF('Indicator Data imputation'!T19&lt;&gt;"",1,0))</f>
        <v>0</v>
      </c>
      <c r="U18" s="177">
        <f>IF('Indicator Data'!U19="No Data",1,IF('Indicator Data imputation'!U19&lt;&gt;"",1,0))</f>
        <v>0</v>
      </c>
      <c r="V18" s="177">
        <f>IF('Indicator Data'!V19="No Data",1,IF('Indicator Data imputation'!V19&lt;&gt;"",1,0))</f>
        <v>0</v>
      </c>
      <c r="W18" s="177">
        <f>IF('Indicator Data'!W19="No Data",1,IF('Indicator Data imputation'!W19&lt;&gt;"",1,0))</f>
        <v>0</v>
      </c>
      <c r="X18" s="177">
        <f>IF('Indicator Data'!X19="No Data",1,IF('Indicator Data imputation'!X19&lt;&gt;"",1,0))</f>
        <v>0</v>
      </c>
      <c r="Y18" s="177">
        <f>IF('Indicator Data'!Y19="No Data",1,IF('Indicator Data imputation'!Y19&lt;&gt;"",1,0))</f>
        <v>1</v>
      </c>
      <c r="Z18" s="177">
        <f>IF('Indicator Data'!Z19="No Data",1,IF('Indicator Data imputation'!Z19&lt;&gt;"",1,0))</f>
        <v>1</v>
      </c>
      <c r="AA18" s="177">
        <f>IF('Indicator Data'!AA19="No Data",1,IF('Indicator Data imputation'!AA19&lt;&gt;"",1,0))</f>
        <v>0</v>
      </c>
      <c r="AB18" s="177">
        <f>IF('Indicator Data'!AB19="No Data",1,IF('Indicator Data imputation'!AB19&lt;&gt;"",1,0))</f>
        <v>0</v>
      </c>
      <c r="AC18" s="177">
        <f>IF('Indicator Data'!AC19="No Data",1,IF('Indicator Data imputation'!AC19&lt;&gt;"",1,0))</f>
        <v>0</v>
      </c>
      <c r="AD18" s="177">
        <f>IF('Indicator Data'!AD19="No Data",1,IF('Indicator Data imputation'!AD19&lt;&gt;"",1,0))</f>
        <v>0</v>
      </c>
      <c r="AE18" s="177">
        <f>IF('Indicator Data'!AE19="No Data",1,IF('Indicator Data imputation'!AE19&lt;&gt;"",1,0))</f>
        <v>0</v>
      </c>
      <c r="AF18" s="177">
        <f>IF('Indicator Data'!AF19="No Data",1,IF('Indicator Data imputation'!AF19&lt;&gt;"",1,0))</f>
        <v>0</v>
      </c>
      <c r="AG18" s="251">
        <f>IF('Indicator Data'!AG19="No Data",1,IF('Indicator Data imputation'!AG19&lt;&gt;"",1,0))</f>
        <v>0</v>
      </c>
      <c r="AH18" s="177">
        <f>IF('Indicator Data'!AH19="No Data",1,IF('Indicator Data imputation'!AH19&lt;&gt;"",1,0))</f>
        <v>0</v>
      </c>
      <c r="AI18" s="177">
        <f>IF('Indicator Data'!AI19="No Data",1,IF('Indicator Data imputation'!AI19&lt;&gt;"",1,0))</f>
        <v>0</v>
      </c>
      <c r="AJ18" s="177">
        <f>IF('Indicator Data'!AJ19="No Data",1,IF('Indicator Data imputation'!AJ19&lt;&gt;"",1,0))</f>
        <v>0</v>
      </c>
      <c r="AK18" s="177">
        <f>IF('Indicator Data'!AK19="No Data",1,IF('Indicator Data imputation'!AK19&lt;&gt;"",1,0))</f>
        <v>0</v>
      </c>
      <c r="AL18" s="177">
        <f>IF('Indicator Data'!AL19="No Data",1,IF('Indicator Data imputation'!AL19&lt;&gt;"",1,0))</f>
        <v>0</v>
      </c>
      <c r="AM18" s="177">
        <f>IF('Indicator Data'!AM19="No Data",1,IF('Indicator Data imputation'!AM19&lt;&gt;"",1,0))</f>
        <v>0</v>
      </c>
      <c r="AN18" s="177">
        <f>IF('Indicator Data'!AN19="No Data",1,IF('Indicator Data imputation'!AN19&lt;&gt;"",1,0))</f>
        <v>0</v>
      </c>
      <c r="AO18" s="177">
        <f>IF('Indicator Data'!AO19="No Data",1,IF('Indicator Data imputation'!AO19&lt;&gt;"",1,0))</f>
        <v>0</v>
      </c>
      <c r="AP18" s="177">
        <f>IF('Indicator Data'!AP19="No Data",1,IF('Indicator Data imputation'!AP19&lt;&gt;"",1,0))</f>
        <v>0</v>
      </c>
      <c r="AQ18" s="177">
        <f>IF('Indicator Data'!AQ19="No Data",1,IF('Indicator Data imputation'!AQ19&lt;&gt;"",1,0))</f>
        <v>0</v>
      </c>
      <c r="AR18" s="177">
        <f>IF('Indicator Data'!AR19="No Data",1,IF('Indicator Data imputation'!AR19&lt;&gt;"",1,0))</f>
        <v>0</v>
      </c>
      <c r="AS18" s="177">
        <f>IF('Indicator Data'!AS19="No Data",1,IF('Indicator Data imputation'!AS19&lt;&gt;"",1,0))</f>
        <v>0</v>
      </c>
      <c r="AT18" s="177">
        <f>IF('Indicator Data'!AT19="No Data",1,IF('Indicator Data imputation'!AT19&lt;&gt;"",1,0))</f>
        <v>0</v>
      </c>
      <c r="AU18" s="177">
        <f>IF('Indicator Data'!AU19="No Data",1,IF('Indicator Data imputation'!AU19&lt;&gt;"",1,0))</f>
        <v>0</v>
      </c>
      <c r="AV18" s="177">
        <f>IF('Indicator Data'!AV19="No Data",1,IF('Indicator Data imputation'!AV19&lt;&gt;"",1,0))</f>
        <v>0</v>
      </c>
      <c r="AW18" s="177">
        <f>IF('Indicator Data'!AW19="No Data",1,IF('Indicator Data imputation'!AW19&lt;&gt;"",1,0))</f>
        <v>0</v>
      </c>
      <c r="AX18" s="177">
        <f>IF('Indicator Data'!AX19="No Data",1,IF('Indicator Data imputation'!AX19&lt;&gt;"",1,0))</f>
        <v>0</v>
      </c>
      <c r="AY18" s="177">
        <f>IF('Indicator Data'!AY19="No Data",1,IF('Indicator Data imputation'!AY19&lt;&gt;"",1,0))</f>
        <v>0</v>
      </c>
      <c r="AZ18" s="177">
        <f>IF('Indicator Data'!AZ19="No Data",1,IF('Indicator Data imputation'!AZ19&lt;&gt;"",1,0))</f>
        <v>0</v>
      </c>
      <c r="BA18" s="177">
        <f>IF('Indicator Data'!BA19="No Data",1,IF('Indicator Data imputation'!BA19&lt;&gt;"",1,0))</f>
        <v>0</v>
      </c>
      <c r="BB18" s="177">
        <f>IF('Indicator Data'!BB19="No Data",1,IF('Indicator Data imputation'!BB19&lt;&gt;"",1,0))</f>
        <v>0</v>
      </c>
      <c r="BC18" s="177">
        <f>IF('Indicator Data'!BC19="No Data",1,IF('Indicator Data imputation'!BC19&lt;&gt;"",1,0))</f>
        <v>0</v>
      </c>
      <c r="BD18" s="177">
        <f>IF('Indicator Data'!BD19="No Data",1,IF('Indicator Data imputation'!BD19&lt;&gt;"",1,0))</f>
        <v>0</v>
      </c>
      <c r="BE18" s="177">
        <f>IF('Indicator Data'!BE19="No Data",1,IF('Indicator Data imputation'!BE19&lt;&gt;"",1,0))</f>
        <v>0</v>
      </c>
      <c r="BF18" s="177">
        <f>IF('Indicator Data'!BF19="No Data",1,IF('Indicator Data imputation'!BF19&lt;&gt;"",1,0))</f>
        <v>0</v>
      </c>
      <c r="BG18" s="177">
        <f>IF('Indicator Data'!BG19="No Data",1,IF('Indicator Data imputation'!BG19&lt;&gt;"",1,0))</f>
        <v>0</v>
      </c>
      <c r="BH18" s="177">
        <f>IF('Indicator Data'!BH19="No Data",1,IF('Indicator Data imputation'!BH19&lt;&gt;"",1,0))</f>
        <v>0</v>
      </c>
      <c r="BI18" s="177">
        <f>IF('Indicator Data'!BI19="No Data",1,IF('Indicator Data imputation'!BI19&lt;&gt;"",1,0))</f>
        <v>0</v>
      </c>
      <c r="BJ18" s="177">
        <f>IF('Indicator Data'!BJ19="No Data",1,IF('Indicator Data imputation'!BJ19&lt;&gt;"",1,0))</f>
        <v>0</v>
      </c>
      <c r="BK18" s="177">
        <f>IF('Indicator Data'!BK19="No Data",1,IF('Indicator Data imputation'!BK19&lt;&gt;"",1,0))</f>
        <v>0</v>
      </c>
      <c r="BL18" s="177">
        <f>IF('Indicator Data'!BL19="No Data",1,IF('Indicator Data imputation'!BL19&lt;&gt;"",1,0))</f>
        <v>0</v>
      </c>
      <c r="BM18" s="177">
        <f>IF('Indicator Data'!BM19="No Data",1,IF('Indicator Data imputation'!BM19&lt;&gt;"",1,0))</f>
        <v>0</v>
      </c>
      <c r="BN18" s="177">
        <f>IF('Indicator Data'!BN19="No Data",1,IF('Indicator Data imputation'!BN19&lt;&gt;"",1,0))</f>
        <v>0</v>
      </c>
      <c r="BO18" s="177">
        <f>IF('Indicator Data'!BO19="No Data",1,IF('Indicator Data imputation'!BO19&lt;&gt;"",1,0))</f>
        <v>0</v>
      </c>
      <c r="BP18" s="177">
        <f>IF('Indicator Data'!BP19="No Data",1,IF('Indicator Data imputation'!BP19&lt;&gt;"",1,0))</f>
        <v>0</v>
      </c>
      <c r="BQ18" s="177">
        <f>IF('Indicator Data'!BQ19="No Data",1,IF('Indicator Data imputation'!BQ19&lt;&gt;"",1,0))</f>
        <v>0</v>
      </c>
      <c r="BR18" s="177">
        <f>IF('Indicator Data'!BR19="No Data",1,IF('Indicator Data imputation'!BR19&lt;&gt;"",1,0))</f>
        <v>0</v>
      </c>
      <c r="BS18" s="177">
        <f>IF('Indicator Data'!BS19="No Data",1,IF('Indicator Data imputation'!BS19&lt;&gt;"",1,0))</f>
        <v>0</v>
      </c>
      <c r="BT18" s="177">
        <f>IF('Indicator Data'!BT19="No Data",1,IF('Indicator Data imputation'!BT19&lt;&gt;"",1,0))</f>
        <v>0</v>
      </c>
      <c r="BU18" s="177">
        <f>IF('Indicator Data'!BU19="No Data",1,IF('Indicator Data imputation'!BU19&lt;&gt;"",1,0))</f>
        <v>0</v>
      </c>
      <c r="BV18" s="177">
        <f>IF('Indicator Data'!BV19="No Data",1,IF('Indicator Data imputation'!BV19&lt;&gt;"",1,0))</f>
        <v>0</v>
      </c>
      <c r="BW18" s="177">
        <f>IF('Indicator Data'!BW19="No Data",1,IF('Indicator Data imputation'!BW19&lt;&gt;"",1,0))</f>
        <v>0</v>
      </c>
      <c r="BX18" s="177">
        <f>IF('Indicator Data'!BX19="No Data",1,IF('Indicator Data imputation'!BX19&lt;&gt;"",1,0))</f>
        <v>0</v>
      </c>
      <c r="BY18" s="177">
        <f>IF('Indicator Data'!BY19="No Data",1,IF('Indicator Data imputation'!BY19&lt;&gt;"",1,0))</f>
        <v>0</v>
      </c>
      <c r="BZ18" s="177">
        <f>IF('Indicator Data'!BZ19="No Data",1,IF('Indicator Data imputation'!BZ19&lt;&gt;"",1,0))</f>
        <v>0</v>
      </c>
      <c r="CA18" s="177">
        <f>IF('Indicator Data'!CA19="No Data",1,IF('Indicator Data imputation'!CA19&lt;&gt;"",1,0))</f>
        <v>0</v>
      </c>
      <c r="CB18" s="177">
        <f>IF('Indicator Data'!CB19="No Data",1,IF('Indicator Data imputation'!CB19&lt;&gt;"",1,0))</f>
        <v>0</v>
      </c>
      <c r="CC18" s="177">
        <f>IF('Indicator Data'!CC19="No Data",1,IF('Indicator Data imputation'!CC19&lt;&gt;"",1,0))</f>
        <v>0</v>
      </c>
      <c r="CD18" s="177">
        <f>IF('Indicator Data'!CD19="No Data",1,IF('Indicator Data imputation'!CD19&lt;&gt;"",1,0))</f>
        <v>0</v>
      </c>
      <c r="CE18" s="177">
        <f>IF('Indicator Data'!CE19="No Data",1,IF('Indicator Data imputation'!CE19&lt;&gt;"",1,0))</f>
        <v>0</v>
      </c>
      <c r="CF18" s="177">
        <f>IF('Indicator Data'!CF19="No Data",1,IF('Indicator Data imputation'!CF19&lt;&gt;"",1,0))</f>
        <v>0</v>
      </c>
      <c r="CG18" s="177">
        <f>IF('Indicator Data'!CG19="No Data",1,IF('Indicator Data imputation'!CG19&lt;&gt;"",1,0))</f>
        <v>0</v>
      </c>
      <c r="CH18" s="188">
        <f t="shared" si="0"/>
        <v>2</v>
      </c>
      <c r="CI18" s="189">
        <f t="shared" si="1"/>
        <v>2.4390243902439025E-2</v>
      </c>
    </row>
    <row r="19" spans="1:87" x14ac:dyDescent="0.25">
      <c r="A19" s="3" t="str">
        <f>VLOOKUP(C19,Regions!B$3:H$35,7,FALSE)</f>
        <v>Central America</v>
      </c>
      <c r="B19" s="116" t="s">
        <v>28</v>
      </c>
      <c r="C19" s="100" t="s">
        <v>27</v>
      </c>
      <c r="D19" s="177">
        <f>IF('Indicator Data'!D20="No Data",1,IF('Indicator Data imputation'!D20&lt;&gt;"",1,0))</f>
        <v>0</v>
      </c>
      <c r="E19" s="177">
        <f>IF('Indicator Data'!E20="No Data",1,IF('Indicator Data imputation'!E20&lt;&gt;"",1,0))</f>
        <v>0</v>
      </c>
      <c r="F19" s="177">
        <f>IF('Indicator Data'!F20="No Data",1,IF('Indicator Data imputation'!F20&lt;&gt;"",1,0))</f>
        <v>0</v>
      </c>
      <c r="G19" s="177">
        <f>IF('Indicator Data'!G20="No Data",1,IF('Indicator Data imputation'!G20&lt;&gt;"",1,0))</f>
        <v>0</v>
      </c>
      <c r="H19" s="177">
        <f>IF('Indicator Data'!H20="No Data",1,IF('Indicator Data imputation'!H20&lt;&gt;"",1,0))</f>
        <v>0</v>
      </c>
      <c r="I19" s="177">
        <f>IF('Indicator Data'!I20="No Data",1,IF('Indicator Data imputation'!I20&lt;&gt;"",1,0))</f>
        <v>0</v>
      </c>
      <c r="J19" s="177">
        <f>IF('Indicator Data'!J20="No Data",1,IF('Indicator Data imputation'!J20&lt;&gt;"",1,0))</f>
        <v>0</v>
      </c>
      <c r="K19" s="177">
        <f>IF('Indicator Data'!K20="No Data",1,IF('Indicator Data imputation'!K20&lt;&gt;"",1,0))</f>
        <v>0</v>
      </c>
      <c r="L19" s="177">
        <f>IF('Indicator Data'!L20="No Data",1,IF('Indicator Data imputation'!L20&lt;&gt;"",1,0))</f>
        <v>0</v>
      </c>
      <c r="M19" s="177">
        <f>IF('Indicator Data'!M20="No Data",1,IF('Indicator Data imputation'!M20&lt;&gt;"",1,0))</f>
        <v>0</v>
      </c>
      <c r="N19" s="177">
        <f>IF('Indicator Data'!N20="No Data",1,IF('Indicator Data imputation'!N20&lt;&gt;"",1,0))</f>
        <v>0</v>
      </c>
      <c r="O19" s="177">
        <f>IF('Indicator Data'!O20="No Data",1,IF('Indicator Data imputation'!O20&lt;&gt;"",1,0))</f>
        <v>0</v>
      </c>
      <c r="P19" s="177">
        <f>IF('Indicator Data'!P20="No Data",1,IF('Indicator Data imputation'!P20&lt;&gt;"",1,0))</f>
        <v>1</v>
      </c>
      <c r="Q19" s="177">
        <f>IF('Indicator Data'!Q20="No Data",1,IF('Indicator Data imputation'!Q20&lt;&gt;"",1,0))</f>
        <v>0</v>
      </c>
      <c r="R19" s="177">
        <f>IF('Indicator Data'!R20="No Data",1,IF('Indicator Data imputation'!R20&lt;&gt;"",1,0))</f>
        <v>0</v>
      </c>
      <c r="S19" s="177">
        <f>IF('Indicator Data'!S20="No Data",1,IF('Indicator Data imputation'!S20&lt;&gt;"",1,0))</f>
        <v>0</v>
      </c>
      <c r="T19" s="177">
        <f>IF('Indicator Data'!T20="No Data",1,IF('Indicator Data imputation'!T20&lt;&gt;"",1,0))</f>
        <v>0</v>
      </c>
      <c r="U19" s="177">
        <f>IF('Indicator Data'!U20="No Data",1,IF('Indicator Data imputation'!U20&lt;&gt;"",1,0))</f>
        <v>0</v>
      </c>
      <c r="V19" s="177">
        <f>IF('Indicator Data'!V20="No Data",1,IF('Indicator Data imputation'!V20&lt;&gt;"",1,0))</f>
        <v>0</v>
      </c>
      <c r="W19" s="177">
        <f>IF('Indicator Data'!W20="No Data",1,IF('Indicator Data imputation'!W20&lt;&gt;"",1,0))</f>
        <v>0</v>
      </c>
      <c r="X19" s="177">
        <f>IF('Indicator Data'!X20="No Data",1,IF('Indicator Data imputation'!X20&lt;&gt;"",1,0))</f>
        <v>0</v>
      </c>
      <c r="Y19" s="177">
        <f>IF('Indicator Data'!Y20="No Data",1,IF('Indicator Data imputation'!Y20&lt;&gt;"",1,0))</f>
        <v>0</v>
      </c>
      <c r="Z19" s="177">
        <f>IF('Indicator Data'!Z20="No Data",1,IF('Indicator Data imputation'!Z20&lt;&gt;"",1,0))</f>
        <v>0</v>
      </c>
      <c r="AA19" s="177">
        <f>IF('Indicator Data'!AA20="No Data",1,IF('Indicator Data imputation'!AA20&lt;&gt;"",1,0))</f>
        <v>0</v>
      </c>
      <c r="AB19" s="177">
        <f>IF('Indicator Data'!AB20="No Data",1,IF('Indicator Data imputation'!AB20&lt;&gt;"",1,0))</f>
        <v>0</v>
      </c>
      <c r="AC19" s="177">
        <f>IF('Indicator Data'!AC20="No Data",1,IF('Indicator Data imputation'!AC20&lt;&gt;"",1,0))</f>
        <v>0</v>
      </c>
      <c r="AD19" s="177">
        <f>IF('Indicator Data'!AD20="No Data",1,IF('Indicator Data imputation'!AD20&lt;&gt;"",1,0))</f>
        <v>0</v>
      </c>
      <c r="AE19" s="177">
        <f>IF('Indicator Data'!AE20="No Data",1,IF('Indicator Data imputation'!AE20&lt;&gt;"",1,0))</f>
        <v>0</v>
      </c>
      <c r="AF19" s="177">
        <f>IF('Indicator Data'!AF20="No Data",1,IF('Indicator Data imputation'!AF20&lt;&gt;"",1,0))</f>
        <v>0</v>
      </c>
      <c r="AG19" s="251">
        <f>IF('Indicator Data'!AG20="No Data",1,IF('Indicator Data imputation'!AG20&lt;&gt;"",1,0))</f>
        <v>0</v>
      </c>
      <c r="AH19" s="177">
        <f>IF('Indicator Data'!AH20="No Data",1,IF('Indicator Data imputation'!AH20&lt;&gt;"",1,0))</f>
        <v>0</v>
      </c>
      <c r="AI19" s="177">
        <f>IF('Indicator Data'!AI20="No Data",1,IF('Indicator Data imputation'!AI20&lt;&gt;"",1,0))</f>
        <v>0</v>
      </c>
      <c r="AJ19" s="177">
        <f>IF('Indicator Data'!AJ20="No Data",1,IF('Indicator Data imputation'!AJ20&lt;&gt;"",1,0))</f>
        <v>0</v>
      </c>
      <c r="AK19" s="177">
        <f>IF('Indicator Data'!AK20="No Data",1,IF('Indicator Data imputation'!AK20&lt;&gt;"",1,0))</f>
        <v>0</v>
      </c>
      <c r="AL19" s="177">
        <f>IF('Indicator Data'!AL20="No Data",1,IF('Indicator Data imputation'!AL20&lt;&gt;"",1,0))</f>
        <v>0</v>
      </c>
      <c r="AM19" s="177">
        <f>IF('Indicator Data'!AM20="No Data",1,IF('Indicator Data imputation'!AM20&lt;&gt;"",1,0))</f>
        <v>0</v>
      </c>
      <c r="AN19" s="177">
        <f>IF('Indicator Data'!AN20="No Data",1,IF('Indicator Data imputation'!AN20&lt;&gt;"",1,0))</f>
        <v>0</v>
      </c>
      <c r="AO19" s="177">
        <f>IF('Indicator Data'!AO20="No Data",1,IF('Indicator Data imputation'!AO20&lt;&gt;"",1,0))</f>
        <v>0</v>
      </c>
      <c r="AP19" s="177">
        <f>IF('Indicator Data'!AP20="No Data",1,IF('Indicator Data imputation'!AP20&lt;&gt;"",1,0))</f>
        <v>0</v>
      </c>
      <c r="AQ19" s="177">
        <f>IF('Indicator Data'!AQ20="No Data",1,IF('Indicator Data imputation'!AQ20&lt;&gt;"",1,0))</f>
        <v>0</v>
      </c>
      <c r="AR19" s="177">
        <f>IF('Indicator Data'!AR20="No Data",1,IF('Indicator Data imputation'!AR20&lt;&gt;"",1,0))</f>
        <v>0</v>
      </c>
      <c r="AS19" s="177">
        <f>IF('Indicator Data'!AS20="No Data",1,IF('Indicator Data imputation'!AS20&lt;&gt;"",1,0))</f>
        <v>0</v>
      </c>
      <c r="AT19" s="177">
        <f>IF('Indicator Data'!AT20="No Data",1,IF('Indicator Data imputation'!AT20&lt;&gt;"",1,0))</f>
        <v>0</v>
      </c>
      <c r="AU19" s="177">
        <f>IF('Indicator Data'!AU20="No Data",1,IF('Indicator Data imputation'!AU20&lt;&gt;"",1,0))</f>
        <v>0</v>
      </c>
      <c r="AV19" s="177">
        <f>IF('Indicator Data'!AV20="No Data",1,IF('Indicator Data imputation'!AV20&lt;&gt;"",1,0))</f>
        <v>0</v>
      </c>
      <c r="AW19" s="177">
        <f>IF('Indicator Data'!AW20="No Data",1,IF('Indicator Data imputation'!AW20&lt;&gt;"",1,0))</f>
        <v>0</v>
      </c>
      <c r="AX19" s="177">
        <f>IF('Indicator Data'!AX20="No Data",1,IF('Indicator Data imputation'!AX20&lt;&gt;"",1,0))</f>
        <v>0</v>
      </c>
      <c r="AY19" s="177">
        <f>IF('Indicator Data'!AY20="No Data",1,IF('Indicator Data imputation'!AY20&lt;&gt;"",1,0))</f>
        <v>0</v>
      </c>
      <c r="AZ19" s="177">
        <f>IF('Indicator Data'!AZ20="No Data",1,IF('Indicator Data imputation'!AZ20&lt;&gt;"",1,0))</f>
        <v>0</v>
      </c>
      <c r="BA19" s="177">
        <f>IF('Indicator Data'!BA20="No Data",1,IF('Indicator Data imputation'!BA20&lt;&gt;"",1,0))</f>
        <v>0</v>
      </c>
      <c r="BB19" s="177">
        <f>IF('Indicator Data'!BB20="No Data",1,IF('Indicator Data imputation'!BB20&lt;&gt;"",1,0))</f>
        <v>0</v>
      </c>
      <c r="BC19" s="177">
        <f>IF('Indicator Data'!BC20="No Data",1,IF('Indicator Data imputation'!BC20&lt;&gt;"",1,0))</f>
        <v>0</v>
      </c>
      <c r="BD19" s="177">
        <f>IF('Indicator Data'!BD20="No Data",1,IF('Indicator Data imputation'!BD20&lt;&gt;"",1,0))</f>
        <v>0</v>
      </c>
      <c r="BE19" s="177">
        <f>IF('Indicator Data'!BE20="No Data",1,IF('Indicator Data imputation'!BE20&lt;&gt;"",1,0))</f>
        <v>0</v>
      </c>
      <c r="BF19" s="177">
        <f>IF('Indicator Data'!BF20="No Data",1,IF('Indicator Data imputation'!BF20&lt;&gt;"",1,0))</f>
        <v>0</v>
      </c>
      <c r="BG19" s="177">
        <f>IF('Indicator Data'!BG20="No Data",1,IF('Indicator Data imputation'!BG20&lt;&gt;"",1,0))</f>
        <v>0</v>
      </c>
      <c r="BH19" s="177">
        <f>IF('Indicator Data'!BH20="No Data",1,IF('Indicator Data imputation'!BH20&lt;&gt;"",1,0))</f>
        <v>0</v>
      </c>
      <c r="BI19" s="177">
        <f>IF('Indicator Data'!BI20="No Data",1,IF('Indicator Data imputation'!BI20&lt;&gt;"",1,0))</f>
        <v>0</v>
      </c>
      <c r="BJ19" s="177">
        <f>IF('Indicator Data'!BJ20="No Data",1,IF('Indicator Data imputation'!BJ20&lt;&gt;"",1,0))</f>
        <v>0</v>
      </c>
      <c r="BK19" s="177">
        <f>IF('Indicator Data'!BK20="No Data",1,IF('Indicator Data imputation'!BK20&lt;&gt;"",1,0))</f>
        <v>0</v>
      </c>
      <c r="BL19" s="177">
        <f>IF('Indicator Data'!BL20="No Data",1,IF('Indicator Data imputation'!BL20&lt;&gt;"",1,0))</f>
        <v>0</v>
      </c>
      <c r="BM19" s="177">
        <f>IF('Indicator Data'!BM20="No Data",1,IF('Indicator Data imputation'!BM20&lt;&gt;"",1,0))</f>
        <v>0</v>
      </c>
      <c r="BN19" s="177">
        <f>IF('Indicator Data'!BN20="No Data",1,IF('Indicator Data imputation'!BN20&lt;&gt;"",1,0))</f>
        <v>0</v>
      </c>
      <c r="BO19" s="177">
        <f>IF('Indicator Data'!BO20="No Data",1,IF('Indicator Data imputation'!BO20&lt;&gt;"",1,0))</f>
        <v>0</v>
      </c>
      <c r="BP19" s="177">
        <f>IF('Indicator Data'!BP20="No Data",1,IF('Indicator Data imputation'!BP20&lt;&gt;"",1,0))</f>
        <v>0</v>
      </c>
      <c r="BQ19" s="177">
        <f>IF('Indicator Data'!BQ20="No Data",1,IF('Indicator Data imputation'!BQ20&lt;&gt;"",1,0))</f>
        <v>0</v>
      </c>
      <c r="BR19" s="177">
        <f>IF('Indicator Data'!BR20="No Data",1,IF('Indicator Data imputation'!BR20&lt;&gt;"",1,0))</f>
        <v>0</v>
      </c>
      <c r="BS19" s="177">
        <f>IF('Indicator Data'!BS20="No Data",1,IF('Indicator Data imputation'!BS20&lt;&gt;"",1,0))</f>
        <v>0</v>
      </c>
      <c r="BT19" s="177">
        <f>IF('Indicator Data'!BT20="No Data",1,IF('Indicator Data imputation'!BT20&lt;&gt;"",1,0))</f>
        <v>0</v>
      </c>
      <c r="BU19" s="177">
        <f>IF('Indicator Data'!BU20="No Data",1,IF('Indicator Data imputation'!BU20&lt;&gt;"",1,0))</f>
        <v>0</v>
      </c>
      <c r="BV19" s="177">
        <f>IF('Indicator Data'!BV20="No Data",1,IF('Indicator Data imputation'!BV20&lt;&gt;"",1,0))</f>
        <v>0</v>
      </c>
      <c r="BW19" s="177">
        <f>IF('Indicator Data'!BW20="No Data",1,IF('Indicator Data imputation'!BW20&lt;&gt;"",1,0))</f>
        <v>0</v>
      </c>
      <c r="BX19" s="177">
        <f>IF('Indicator Data'!BX20="No Data",1,IF('Indicator Data imputation'!BX20&lt;&gt;"",1,0))</f>
        <v>0</v>
      </c>
      <c r="BY19" s="177">
        <f>IF('Indicator Data'!BY20="No Data",1,IF('Indicator Data imputation'!BY20&lt;&gt;"",1,0))</f>
        <v>0</v>
      </c>
      <c r="BZ19" s="177">
        <f>IF('Indicator Data'!BZ20="No Data",1,IF('Indicator Data imputation'!BZ20&lt;&gt;"",1,0))</f>
        <v>0</v>
      </c>
      <c r="CA19" s="177">
        <f>IF('Indicator Data'!CA20="No Data",1,IF('Indicator Data imputation'!CA20&lt;&gt;"",1,0))</f>
        <v>0</v>
      </c>
      <c r="CB19" s="177">
        <f>IF('Indicator Data'!CB20="No Data",1,IF('Indicator Data imputation'!CB20&lt;&gt;"",1,0))</f>
        <v>0</v>
      </c>
      <c r="CC19" s="177">
        <f>IF('Indicator Data'!CC20="No Data",1,IF('Indicator Data imputation'!CC20&lt;&gt;"",1,0))</f>
        <v>0</v>
      </c>
      <c r="CD19" s="177">
        <f>IF('Indicator Data'!CD20="No Data",1,IF('Indicator Data imputation'!CD20&lt;&gt;"",1,0))</f>
        <v>0</v>
      </c>
      <c r="CE19" s="177">
        <f>IF('Indicator Data'!CE20="No Data",1,IF('Indicator Data imputation'!CE20&lt;&gt;"",1,0))</f>
        <v>0</v>
      </c>
      <c r="CF19" s="177">
        <f>IF('Indicator Data'!CF20="No Data",1,IF('Indicator Data imputation'!CF20&lt;&gt;"",1,0))</f>
        <v>0</v>
      </c>
      <c r="CG19" s="177">
        <f>IF('Indicator Data'!CG20="No Data",1,IF('Indicator Data imputation'!CG20&lt;&gt;"",1,0))</f>
        <v>0</v>
      </c>
      <c r="CH19" s="188">
        <f t="shared" si="0"/>
        <v>1</v>
      </c>
      <c r="CI19" s="189">
        <f t="shared" si="1"/>
        <v>1.2195121951219513E-2</v>
      </c>
    </row>
    <row r="20" spans="1:87" x14ac:dyDescent="0.25">
      <c r="A20" s="3" t="str">
        <f>VLOOKUP(C20,Regions!B$3:H$35,7,FALSE)</f>
        <v>Central America</v>
      </c>
      <c r="B20" s="116" t="s">
        <v>32</v>
      </c>
      <c r="C20" s="100" t="s">
        <v>31</v>
      </c>
      <c r="D20" s="177">
        <f>IF('Indicator Data'!D21="No Data",1,IF('Indicator Data imputation'!D21&lt;&gt;"",1,0))</f>
        <v>0</v>
      </c>
      <c r="E20" s="177">
        <f>IF('Indicator Data'!E21="No Data",1,IF('Indicator Data imputation'!E21&lt;&gt;"",1,0))</f>
        <v>0</v>
      </c>
      <c r="F20" s="177">
        <f>IF('Indicator Data'!F21="No Data",1,IF('Indicator Data imputation'!F21&lt;&gt;"",1,0))</f>
        <v>0</v>
      </c>
      <c r="G20" s="177">
        <f>IF('Indicator Data'!G21="No Data",1,IF('Indicator Data imputation'!G21&lt;&gt;"",1,0))</f>
        <v>0</v>
      </c>
      <c r="H20" s="177">
        <f>IF('Indicator Data'!H21="No Data",1,IF('Indicator Data imputation'!H21&lt;&gt;"",1,0))</f>
        <v>0</v>
      </c>
      <c r="I20" s="177">
        <f>IF('Indicator Data'!I21="No Data",1,IF('Indicator Data imputation'!I21&lt;&gt;"",1,0))</f>
        <v>0</v>
      </c>
      <c r="J20" s="177">
        <f>IF('Indicator Data'!J21="No Data",1,IF('Indicator Data imputation'!J21&lt;&gt;"",1,0))</f>
        <v>0</v>
      </c>
      <c r="K20" s="177">
        <f>IF('Indicator Data'!K21="No Data",1,IF('Indicator Data imputation'!K21&lt;&gt;"",1,0))</f>
        <v>0</v>
      </c>
      <c r="L20" s="177">
        <f>IF('Indicator Data'!L21="No Data",1,IF('Indicator Data imputation'!L21&lt;&gt;"",1,0))</f>
        <v>0</v>
      </c>
      <c r="M20" s="177">
        <f>IF('Indicator Data'!M21="No Data",1,IF('Indicator Data imputation'!M21&lt;&gt;"",1,0))</f>
        <v>0</v>
      </c>
      <c r="N20" s="177">
        <f>IF('Indicator Data'!N21="No Data",1,IF('Indicator Data imputation'!N21&lt;&gt;"",1,0))</f>
        <v>0</v>
      </c>
      <c r="O20" s="177">
        <f>IF('Indicator Data'!O21="No Data",1,IF('Indicator Data imputation'!O21&lt;&gt;"",1,0))</f>
        <v>0</v>
      </c>
      <c r="P20" s="177">
        <f>IF('Indicator Data'!P21="No Data",1,IF('Indicator Data imputation'!P21&lt;&gt;"",1,0))</f>
        <v>1</v>
      </c>
      <c r="Q20" s="177">
        <f>IF('Indicator Data'!Q21="No Data",1,IF('Indicator Data imputation'!Q21&lt;&gt;"",1,0))</f>
        <v>0</v>
      </c>
      <c r="R20" s="177">
        <f>IF('Indicator Data'!R21="No Data",1,IF('Indicator Data imputation'!R21&lt;&gt;"",1,0))</f>
        <v>0</v>
      </c>
      <c r="S20" s="177">
        <f>IF('Indicator Data'!S21="No Data",1,IF('Indicator Data imputation'!S21&lt;&gt;"",1,0))</f>
        <v>0</v>
      </c>
      <c r="T20" s="177">
        <f>IF('Indicator Data'!T21="No Data",1,IF('Indicator Data imputation'!T21&lt;&gt;"",1,0))</f>
        <v>0</v>
      </c>
      <c r="U20" s="177">
        <f>IF('Indicator Data'!U21="No Data",1,IF('Indicator Data imputation'!U21&lt;&gt;"",1,0))</f>
        <v>0</v>
      </c>
      <c r="V20" s="177">
        <f>IF('Indicator Data'!V21="No Data",1,IF('Indicator Data imputation'!V21&lt;&gt;"",1,0))</f>
        <v>0</v>
      </c>
      <c r="W20" s="177">
        <f>IF('Indicator Data'!W21="No Data",1,IF('Indicator Data imputation'!W21&lt;&gt;"",1,0))</f>
        <v>0</v>
      </c>
      <c r="X20" s="177">
        <f>IF('Indicator Data'!X21="No Data",1,IF('Indicator Data imputation'!X21&lt;&gt;"",1,0))</f>
        <v>0</v>
      </c>
      <c r="Y20" s="177">
        <f>IF('Indicator Data'!Y21="No Data",1,IF('Indicator Data imputation'!Y21&lt;&gt;"",1,0))</f>
        <v>0</v>
      </c>
      <c r="Z20" s="177">
        <f>IF('Indicator Data'!Z21="No Data",1,IF('Indicator Data imputation'!Z21&lt;&gt;"",1,0))</f>
        <v>0</v>
      </c>
      <c r="AA20" s="177">
        <f>IF('Indicator Data'!AA21="No Data",1,IF('Indicator Data imputation'!AA21&lt;&gt;"",1,0))</f>
        <v>0</v>
      </c>
      <c r="AB20" s="177">
        <f>IF('Indicator Data'!AB21="No Data",1,IF('Indicator Data imputation'!AB21&lt;&gt;"",1,0))</f>
        <v>0</v>
      </c>
      <c r="AC20" s="177">
        <f>IF('Indicator Data'!AC21="No Data",1,IF('Indicator Data imputation'!AC21&lt;&gt;"",1,0))</f>
        <v>0</v>
      </c>
      <c r="AD20" s="177">
        <f>IF('Indicator Data'!AD21="No Data",1,IF('Indicator Data imputation'!AD21&lt;&gt;"",1,0))</f>
        <v>0</v>
      </c>
      <c r="AE20" s="177">
        <f>IF('Indicator Data'!AE21="No Data",1,IF('Indicator Data imputation'!AE21&lt;&gt;"",1,0))</f>
        <v>0</v>
      </c>
      <c r="AF20" s="177">
        <f>IF('Indicator Data'!AF21="No Data",1,IF('Indicator Data imputation'!AF21&lt;&gt;"",1,0))</f>
        <v>0</v>
      </c>
      <c r="AG20" s="251">
        <f>IF('Indicator Data'!AG21="No Data",1,IF('Indicator Data imputation'!AG21&lt;&gt;"",1,0))</f>
        <v>0</v>
      </c>
      <c r="AH20" s="177">
        <f>IF('Indicator Data'!AH21="No Data",1,IF('Indicator Data imputation'!AH21&lt;&gt;"",1,0))</f>
        <v>0</v>
      </c>
      <c r="AI20" s="177">
        <f>IF('Indicator Data'!AI21="No Data",1,IF('Indicator Data imputation'!AI21&lt;&gt;"",1,0))</f>
        <v>0</v>
      </c>
      <c r="AJ20" s="177">
        <f>IF('Indicator Data'!AJ21="No Data",1,IF('Indicator Data imputation'!AJ21&lt;&gt;"",1,0))</f>
        <v>0</v>
      </c>
      <c r="AK20" s="177">
        <f>IF('Indicator Data'!AK21="No Data",1,IF('Indicator Data imputation'!AK21&lt;&gt;"",1,0))</f>
        <v>0</v>
      </c>
      <c r="AL20" s="177">
        <f>IF('Indicator Data'!AL21="No Data",1,IF('Indicator Data imputation'!AL21&lt;&gt;"",1,0))</f>
        <v>0</v>
      </c>
      <c r="AM20" s="177">
        <f>IF('Indicator Data'!AM21="No Data",1,IF('Indicator Data imputation'!AM21&lt;&gt;"",1,0))</f>
        <v>0</v>
      </c>
      <c r="AN20" s="177">
        <f>IF('Indicator Data'!AN21="No Data",1,IF('Indicator Data imputation'!AN21&lt;&gt;"",1,0))</f>
        <v>0</v>
      </c>
      <c r="AO20" s="177">
        <f>IF('Indicator Data'!AO21="No Data",1,IF('Indicator Data imputation'!AO21&lt;&gt;"",1,0))</f>
        <v>0</v>
      </c>
      <c r="AP20" s="177">
        <f>IF('Indicator Data'!AP21="No Data",1,IF('Indicator Data imputation'!AP21&lt;&gt;"",1,0))</f>
        <v>0</v>
      </c>
      <c r="AQ20" s="177">
        <f>IF('Indicator Data'!AQ21="No Data",1,IF('Indicator Data imputation'!AQ21&lt;&gt;"",1,0))</f>
        <v>0</v>
      </c>
      <c r="AR20" s="177">
        <f>IF('Indicator Data'!AR21="No Data",1,IF('Indicator Data imputation'!AR21&lt;&gt;"",1,0))</f>
        <v>0</v>
      </c>
      <c r="AS20" s="177">
        <f>IF('Indicator Data'!AS21="No Data",1,IF('Indicator Data imputation'!AS21&lt;&gt;"",1,0))</f>
        <v>0</v>
      </c>
      <c r="AT20" s="177">
        <f>IF('Indicator Data'!AT21="No Data",1,IF('Indicator Data imputation'!AT21&lt;&gt;"",1,0))</f>
        <v>0</v>
      </c>
      <c r="AU20" s="177">
        <f>IF('Indicator Data'!AU21="No Data",1,IF('Indicator Data imputation'!AU21&lt;&gt;"",1,0))</f>
        <v>0</v>
      </c>
      <c r="AV20" s="177">
        <f>IF('Indicator Data'!AV21="No Data",1,IF('Indicator Data imputation'!AV21&lt;&gt;"",1,0))</f>
        <v>0</v>
      </c>
      <c r="AW20" s="177">
        <f>IF('Indicator Data'!AW21="No Data",1,IF('Indicator Data imputation'!AW21&lt;&gt;"",1,0))</f>
        <v>0</v>
      </c>
      <c r="AX20" s="177">
        <f>IF('Indicator Data'!AX21="No Data",1,IF('Indicator Data imputation'!AX21&lt;&gt;"",1,0))</f>
        <v>0</v>
      </c>
      <c r="AY20" s="177">
        <f>IF('Indicator Data'!AY21="No Data",1,IF('Indicator Data imputation'!AY21&lt;&gt;"",1,0))</f>
        <v>0</v>
      </c>
      <c r="AZ20" s="177">
        <f>IF('Indicator Data'!AZ21="No Data",1,IF('Indicator Data imputation'!AZ21&lt;&gt;"",1,0))</f>
        <v>0</v>
      </c>
      <c r="BA20" s="177">
        <f>IF('Indicator Data'!BA21="No Data",1,IF('Indicator Data imputation'!BA21&lt;&gt;"",1,0))</f>
        <v>0</v>
      </c>
      <c r="BB20" s="177">
        <f>IF('Indicator Data'!BB21="No Data",1,IF('Indicator Data imputation'!BB21&lt;&gt;"",1,0))</f>
        <v>0</v>
      </c>
      <c r="BC20" s="177">
        <f>IF('Indicator Data'!BC21="No Data",1,IF('Indicator Data imputation'!BC21&lt;&gt;"",1,0))</f>
        <v>0</v>
      </c>
      <c r="BD20" s="177">
        <f>IF('Indicator Data'!BD21="No Data",1,IF('Indicator Data imputation'!BD21&lt;&gt;"",1,0))</f>
        <v>0</v>
      </c>
      <c r="BE20" s="177">
        <f>IF('Indicator Data'!BE21="No Data",1,IF('Indicator Data imputation'!BE21&lt;&gt;"",1,0))</f>
        <v>0</v>
      </c>
      <c r="BF20" s="177">
        <f>IF('Indicator Data'!BF21="No Data",1,IF('Indicator Data imputation'!BF21&lt;&gt;"",1,0))</f>
        <v>0</v>
      </c>
      <c r="BG20" s="177">
        <f>IF('Indicator Data'!BG21="No Data",1,IF('Indicator Data imputation'!BG21&lt;&gt;"",1,0))</f>
        <v>0</v>
      </c>
      <c r="BH20" s="177">
        <f>IF('Indicator Data'!BH21="No Data",1,IF('Indicator Data imputation'!BH21&lt;&gt;"",1,0))</f>
        <v>0</v>
      </c>
      <c r="BI20" s="177">
        <f>IF('Indicator Data'!BI21="No Data",1,IF('Indicator Data imputation'!BI21&lt;&gt;"",1,0))</f>
        <v>0</v>
      </c>
      <c r="BJ20" s="177">
        <f>IF('Indicator Data'!BJ21="No Data",1,IF('Indicator Data imputation'!BJ21&lt;&gt;"",1,0))</f>
        <v>0</v>
      </c>
      <c r="BK20" s="177">
        <f>IF('Indicator Data'!BK21="No Data",1,IF('Indicator Data imputation'!BK21&lt;&gt;"",1,0))</f>
        <v>0</v>
      </c>
      <c r="BL20" s="177">
        <f>IF('Indicator Data'!BL21="No Data",1,IF('Indicator Data imputation'!BL21&lt;&gt;"",1,0))</f>
        <v>0</v>
      </c>
      <c r="BM20" s="177">
        <f>IF('Indicator Data'!BM21="No Data",1,IF('Indicator Data imputation'!BM21&lt;&gt;"",1,0))</f>
        <v>0</v>
      </c>
      <c r="BN20" s="177">
        <f>IF('Indicator Data'!BN21="No Data",1,IF('Indicator Data imputation'!BN21&lt;&gt;"",1,0))</f>
        <v>0</v>
      </c>
      <c r="BO20" s="177">
        <f>IF('Indicator Data'!BO21="No Data",1,IF('Indicator Data imputation'!BO21&lt;&gt;"",1,0))</f>
        <v>0</v>
      </c>
      <c r="BP20" s="177">
        <f>IF('Indicator Data'!BP21="No Data",1,IF('Indicator Data imputation'!BP21&lt;&gt;"",1,0))</f>
        <v>0</v>
      </c>
      <c r="BQ20" s="177">
        <f>IF('Indicator Data'!BQ21="No Data",1,IF('Indicator Data imputation'!BQ21&lt;&gt;"",1,0))</f>
        <v>0</v>
      </c>
      <c r="BR20" s="177">
        <f>IF('Indicator Data'!BR21="No Data",1,IF('Indicator Data imputation'!BR21&lt;&gt;"",1,0))</f>
        <v>0</v>
      </c>
      <c r="BS20" s="177">
        <f>IF('Indicator Data'!BS21="No Data",1,IF('Indicator Data imputation'!BS21&lt;&gt;"",1,0))</f>
        <v>0</v>
      </c>
      <c r="BT20" s="177">
        <f>IF('Indicator Data'!BT21="No Data",1,IF('Indicator Data imputation'!BT21&lt;&gt;"",1,0))</f>
        <v>0</v>
      </c>
      <c r="BU20" s="177">
        <f>IF('Indicator Data'!BU21="No Data",1,IF('Indicator Data imputation'!BU21&lt;&gt;"",1,0))</f>
        <v>0</v>
      </c>
      <c r="BV20" s="177">
        <f>IF('Indicator Data'!BV21="No Data",1,IF('Indicator Data imputation'!BV21&lt;&gt;"",1,0))</f>
        <v>0</v>
      </c>
      <c r="BW20" s="177">
        <f>IF('Indicator Data'!BW21="No Data",1,IF('Indicator Data imputation'!BW21&lt;&gt;"",1,0))</f>
        <v>0</v>
      </c>
      <c r="BX20" s="177">
        <f>IF('Indicator Data'!BX21="No Data",1,IF('Indicator Data imputation'!BX21&lt;&gt;"",1,0))</f>
        <v>0</v>
      </c>
      <c r="BY20" s="177">
        <f>IF('Indicator Data'!BY21="No Data",1,IF('Indicator Data imputation'!BY21&lt;&gt;"",1,0))</f>
        <v>0</v>
      </c>
      <c r="BZ20" s="177">
        <f>IF('Indicator Data'!BZ21="No Data",1,IF('Indicator Data imputation'!BZ21&lt;&gt;"",1,0))</f>
        <v>0</v>
      </c>
      <c r="CA20" s="177">
        <f>IF('Indicator Data'!CA21="No Data",1,IF('Indicator Data imputation'!CA21&lt;&gt;"",1,0))</f>
        <v>0</v>
      </c>
      <c r="CB20" s="177">
        <f>IF('Indicator Data'!CB21="No Data",1,IF('Indicator Data imputation'!CB21&lt;&gt;"",1,0))</f>
        <v>0</v>
      </c>
      <c r="CC20" s="177">
        <f>IF('Indicator Data'!CC21="No Data",1,IF('Indicator Data imputation'!CC21&lt;&gt;"",1,0))</f>
        <v>0</v>
      </c>
      <c r="CD20" s="177">
        <f>IF('Indicator Data'!CD21="No Data",1,IF('Indicator Data imputation'!CD21&lt;&gt;"",1,0))</f>
        <v>0</v>
      </c>
      <c r="CE20" s="177">
        <f>IF('Indicator Data'!CE21="No Data",1,IF('Indicator Data imputation'!CE21&lt;&gt;"",1,0))</f>
        <v>0</v>
      </c>
      <c r="CF20" s="177">
        <f>IF('Indicator Data'!CF21="No Data",1,IF('Indicator Data imputation'!CF21&lt;&gt;"",1,0))</f>
        <v>0</v>
      </c>
      <c r="CG20" s="177">
        <f>IF('Indicator Data'!CG21="No Data",1,IF('Indicator Data imputation'!CG21&lt;&gt;"",1,0))</f>
        <v>0</v>
      </c>
      <c r="CH20" s="188">
        <f t="shared" si="0"/>
        <v>1</v>
      </c>
      <c r="CI20" s="189">
        <f t="shared" si="1"/>
        <v>1.2195121951219513E-2</v>
      </c>
    </row>
    <row r="21" spans="1:87" x14ac:dyDescent="0.25">
      <c r="A21" s="3" t="str">
        <f>VLOOKUP(C21,Regions!B$3:H$35,7,FALSE)</f>
        <v>Central America</v>
      </c>
      <c r="B21" s="116" t="s">
        <v>38</v>
      </c>
      <c r="C21" s="100" t="s">
        <v>37</v>
      </c>
      <c r="D21" s="177">
        <f>IF('Indicator Data'!D22="No Data",1,IF('Indicator Data imputation'!D22&lt;&gt;"",1,0))</f>
        <v>0</v>
      </c>
      <c r="E21" s="177">
        <f>IF('Indicator Data'!E22="No Data",1,IF('Indicator Data imputation'!E22&lt;&gt;"",1,0))</f>
        <v>0</v>
      </c>
      <c r="F21" s="177">
        <f>IF('Indicator Data'!F22="No Data",1,IF('Indicator Data imputation'!F22&lt;&gt;"",1,0))</f>
        <v>0</v>
      </c>
      <c r="G21" s="177">
        <f>IF('Indicator Data'!G22="No Data",1,IF('Indicator Data imputation'!G22&lt;&gt;"",1,0))</f>
        <v>0</v>
      </c>
      <c r="H21" s="177">
        <f>IF('Indicator Data'!H22="No Data",1,IF('Indicator Data imputation'!H22&lt;&gt;"",1,0))</f>
        <v>0</v>
      </c>
      <c r="I21" s="177">
        <f>IF('Indicator Data'!I22="No Data",1,IF('Indicator Data imputation'!I22&lt;&gt;"",1,0))</f>
        <v>0</v>
      </c>
      <c r="J21" s="177">
        <f>IF('Indicator Data'!J22="No Data",1,IF('Indicator Data imputation'!J22&lt;&gt;"",1,0))</f>
        <v>0</v>
      </c>
      <c r="K21" s="177">
        <f>IF('Indicator Data'!K22="No Data",1,IF('Indicator Data imputation'!K22&lt;&gt;"",1,0))</f>
        <v>0</v>
      </c>
      <c r="L21" s="177">
        <f>IF('Indicator Data'!L22="No Data",1,IF('Indicator Data imputation'!L22&lt;&gt;"",1,0))</f>
        <v>0</v>
      </c>
      <c r="M21" s="177">
        <f>IF('Indicator Data'!M22="No Data",1,IF('Indicator Data imputation'!M22&lt;&gt;"",1,0))</f>
        <v>0</v>
      </c>
      <c r="N21" s="177">
        <f>IF('Indicator Data'!N22="No Data",1,IF('Indicator Data imputation'!N22&lt;&gt;"",1,0))</f>
        <v>0</v>
      </c>
      <c r="O21" s="177">
        <f>IF('Indicator Data'!O22="No Data",1,IF('Indicator Data imputation'!O22&lt;&gt;"",1,0))</f>
        <v>0</v>
      </c>
      <c r="P21" s="177">
        <f>IF('Indicator Data'!P22="No Data",1,IF('Indicator Data imputation'!P22&lt;&gt;"",1,0))</f>
        <v>1</v>
      </c>
      <c r="Q21" s="177">
        <f>IF('Indicator Data'!Q22="No Data",1,IF('Indicator Data imputation'!Q22&lt;&gt;"",1,0))</f>
        <v>0</v>
      </c>
      <c r="R21" s="177">
        <f>IF('Indicator Data'!R22="No Data",1,IF('Indicator Data imputation'!R22&lt;&gt;"",1,0))</f>
        <v>0</v>
      </c>
      <c r="S21" s="177">
        <f>IF('Indicator Data'!S22="No Data",1,IF('Indicator Data imputation'!S22&lt;&gt;"",1,0))</f>
        <v>0</v>
      </c>
      <c r="T21" s="177">
        <f>IF('Indicator Data'!T22="No Data",1,IF('Indicator Data imputation'!T22&lt;&gt;"",1,0))</f>
        <v>0</v>
      </c>
      <c r="U21" s="177">
        <f>IF('Indicator Data'!U22="No Data",1,IF('Indicator Data imputation'!U22&lt;&gt;"",1,0))</f>
        <v>0</v>
      </c>
      <c r="V21" s="177">
        <f>IF('Indicator Data'!V22="No Data",1,IF('Indicator Data imputation'!V22&lt;&gt;"",1,0))</f>
        <v>0</v>
      </c>
      <c r="W21" s="177">
        <f>IF('Indicator Data'!W22="No Data",1,IF('Indicator Data imputation'!W22&lt;&gt;"",1,0))</f>
        <v>0</v>
      </c>
      <c r="X21" s="177">
        <f>IF('Indicator Data'!X22="No Data",1,IF('Indicator Data imputation'!X22&lt;&gt;"",1,0))</f>
        <v>0</v>
      </c>
      <c r="Y21" s="177">
        <f>IF('Indicator Data'!Y22="No Data",1,IF('Indicator Data imputation'!Y22&lt;&gt;"",1,0))</f>
        <v>0</v>
      </c>
      <c r="Z21" s="177">
        <f>IF('Indicator Data'!Z22="No Data",1,IF('Indicator Data imputation'!Z22&lt;&gt;"",1,0))</f>
        <v>0</v>
      </c>
      <c r="AA21" s="177">
        <f>IF('Indicator Data'!AA22="No Data",1,IF('Indicator Data imputation'!AA22&lt;&gt;"",1,0))</f>
        <v>0</v>
      </c>
      <c r="AB21" s="177">
        <f>IF('Indicator Data'!AB22="No Data",1,IF('Indicator Data imputation'!AB22&lt;&gt;"",1,0))</f>
        <v>0</v>
      </c>
      <c r="AC21" s="177">
        <f>IF('Indicator Data'!AC22="No Data",1,IF('Indicator Data imputation'!AC22&lt;&gt;"",1,0))</f>
        <v>0</v>
      </c>
      <c r="AD21" s="177">
        <f>IF('Indicator Data'!AD22="No Data",1,IF('Indicator Data imputation'!AD22&lt;&gt;"",1,0))</f>
        <v>0</v>
      </c>
      <c r="AE21" s="177">
        <f>IF('Indicator Data'!AE22="No Data",1,IF('Indicator Data imputation'!AE22&lt;&gt;"",1,0))</f>
        <v>0</v>
      </c>
      <c r="AF21" s="177">
        <f>IF('Indicator Data'!AF22="No Data",1,IF('Indicator Data imputation'!AF22&lt;&gt;"",1,0))</f>
        <v>0</v>
      </c>
      <c r="AG21" s="251">
        <f>IF('Indicator Data'!AG22="No Data",1,IF('Indicator Data imputation'!AG22&lt;&gt;"",1,0))</f>
        <v>0</v>
      </c>
      <c r="AH21" s="177">
        <f>IF('Indicator Data'!AH22="No Data",1,IF('Indicator Data imputation'!AH22&lt;&gt;"",1,0))</f>
        <v>0</v>
      </c>
      <c r="AI21" s="177">
        <f>IF('Indicator Data'!AI22="No Data",1,IF('Indicator Data imputation'!AI22&lt;&gt;"",1,0))</f>
        <v>1</v>
      </c>
      <c r="AJ21" s="177">
        <f>IF('Indicator Data'!AJ22="No Data",1,IF('Indicator Data imputation'!AJ22&lt;&gt;"",1,0))</f>
        <v>0</v>
      </c>
      <c r="AK21" s="177">
        <f>IF('Indicator Data'!AK22="No Data",1,IF('Indicator Data imputation'!AK22&lt;&gt;"",1,0))</f>
        <v>0</v>
      </c>
      <c r="AL21" s="177">
        <f>IF('Indicator Data'!AL22="No Data",1,IF('Indicator Data imputation'!AL22&lt;&gt;"",1,0))</f>
        <v>0</v>
      </c>
      <c r="AM21" s="177">
        <f>IF('Indicator Data'!AM22="No Data",1,IF('Indicator Data imputation'!AM22&lt;&gt;"",1,0))</f>
        <v>0</v>
      </c>
      <c r="AN21" s="177">
        <f>IF('Indicator Data'!AN22="No Data",1,IF('Indicator Data imputation'!AN22&lt;&gt;"",1,0))</f>
        <v>0</v>
      </c>
      <c r="AO21" s="177">
        <f>IF('Indicator Data'!AO22="No Data",1,IF('Indicator Data imputation'!AO22&lt;&gt;"",1,0))</f>
        <v>0</v>
      </c>
      <c r="AP21" s="177">
        <f>IF('Indicator Data'!AP22="No Data",1,IF('Indicator Data imputation'!AP22&lt;&gt;"",1,0))</f>
        <v>0</v>
      </c>
      <c r="AQ21" s="177">
        <f>IF('Indicator Data'!AQ22="No Data",1,IF('Indicator Data imputation'!AQ22&lt;&gt;"",1,0))</f>
        <v>0</v>
      </c>
      <c r="AR21" s="177">
        <f>IF('Indicator Data'!AR22="No Data",1,IF('Indicator Data imputation'!AR22&lt;&gt;"",1,0))</f>
        <v>0</v>
      </c>
      <c r="AS21" s="177">
        <f>IF('Indicator Data'!AS22="No Data",1,IF('Indicator Data imputation'!AS22&lt;&gt;"",1,0))</f>
        <v>0</v>
      </c>
      <c r="AT21" s="177">
        <f>IF('Indicator Data'!AT22="No Data",1,IF('Indicator Data imputation'!AT22&lt;&gt;"",1,0))</f>
        <v>0</v>
      </c>
      <c r="AU21" s="177">
        <f>IF('Indicator Data'!AU22="No Data",1,IF('Indicator Data imputation'!AU22&lt;&gt;"",1,0))</f>
        <v>0</v>
      </c>
      <c r="AV21" s="177">
        <f>IF('Indicator Data'!AV22="No Data",1,IF('Indicator Data imputation'!AV22&lt;&gt;"",1,0))</f>
        <v>0</v>
      </c>
      <c r="AW21" s="177">
        <f>IF('Indicator Data'!AW22="No Data",1,IF('Indicator Data imputation'!AW22&lt;&gt;"",1,0))</f>
        <v>0</v>
      </c>
      <c r="AX21" s="177">
        <f>IF('Indicator Data'!AX22="No Data",1,IF('Indicator Data imputation'!AX22&lt;&gt;"",1,0))</f>
        <v>0</v>
      </c>
      <c r="AY21" s="177">
        <f>IF('Indicator Data'!AY22="No Data",1,IF('Indicator Data imputation'!AY22&lt;&gt;"",1,0))</f>
        <v>0</v>
      </c>
      <c r="AZ21" s="177">
        <f>IF('Indicator Data'!AZ22="No Data",1,IF('Indicator Data imputation'!AZ22&lt;&gt;"",1,0))</f>
        <v>0</v>
      </c>
      <c r="BA21" s="177">
        <f>IF('Indicator Data'!BA22="No Data",1,IF('Indicator Data imputation'!BA22&lt;&gt;"",1,0))</f>
        <v>0</v>
      </c>
      <c r="BB21" s="177">
        <f>IF('Indicator Data'!BB22="No Data",1,IF('Indicator Data imputation'!BB22&lt;&gt;"",1,0))</f>
        <v>0</v>
      </c>
      <c r="BC21" s="177">
        <f>IF('Indicator Data'!BC22="No Data",1,IF('Indicator Data imputation'!BC22&lt;&gt;"",1,0))</f>
        <v>0</v>
      </c>
      <c r="BD21" s="177">
        <f>IF('Indicator Data'!BD22="No Data",1,IF('Indicator Data imputation'!BD22&lt;&gt;"",1,0))</f>
        <v>0</v>
      </c>
      <c r="BE21" s="177">
        <f>IF('Indicator Data'!BE22="No Data",1,IF('Indicator Data imputation'!BE22&lt;&gt;"",1,0))</f>
        <v>0</v>
      </c>
      <c r="BF21" s="177">
        <f>IF('Indicator Data'!BF22="No Data",1,IF('Indicator Data imputation'!BF22&lt;&gt;"",1,0))</f>
        <v>0</v>
      </c>
      <c r="BG21" s="177">
        <f>IF('Indicator Data'!BG22="No Data",1,IF('Indicator Data imputation'!BG22&lt;&gt;"",1,0))</f>
        <v>0</v>
      </c>
      <c r="BH21" s="177">
        <f>IF('Indicator Data'!BH22="No Data",1,IF('Indicator Data imputation'!BH22&lt;&gt;"",1,0))</f>
        <v>0</v>
      </c>
      <c r="BI21" s="177">
        <f>IF('Indicator Data'!BI22="No Data",1,IF('Indicator Data imputation'!BI22&lt;&gt;"",1,0))</f>
        <v>0</v>
      </c>
      <c r="BJ21" s="177">
        <f>IF('Indicator Data'!BJ22="No Data",1,IF('Indicator Data imputation'!BJ22&lt;&gt;"",1,0))</f>
        <v>1</v>
      </c>
      <c r="BK21" s="177">
        <f>IF('Indicator Data'!BK22="No Data",1,IF('Indicator Data imputation'!BK22&lt;&gt;"",1,0))</f>
        <v>0</v>
      </c>
      <c r="BL21" s="177">
        <f>IF('Indicator Data'!BL22="No Data",1,IF('Indicator Data imputation'!BL22&lt;&gt;"",1,0))</f>
        <v>0</v>
      </c>
      <c r="BM21" s="177">
        <f>IF('Indicator Data'!BM22="No Data",1,IF('Indicator Data imputation'!BM22&lt;&gt;"",1,0))</f>
        <v>0</v>
      </c>
      <c r="BN21" s="177">
        <f>IF('Indicator Data'!BN22="No Data",1,IF('Indicator Data imputation'!BN22&lt;&gt;"",1,0))</f>
        <v>0</v>
      </c>
      <c r="BO21" s="177">
        <f>IF('Indicator Data'!BO22="No Data",1,IF('Indicator Data imputation'!BO22&lt;&gt;"",1,0))</f>
        <v>0</v>
      </c>
      <c r="BP21" s="177">
        <f>IF('Indicator Data'!BP22="No Data",1,IF('Indicator Data imputation'!BP22&lt;&gt;"",1,0))</f>
        <v>0</v>
      </c>
      <c r="BQ21" s="177">
        <f>IF('Indicator Data'!BQ22="No Data",1,IF('Indicator Data imputation'!BQ22&lt;&gt;"",1,0))</f>
        <v>0</v>
      </c>
      <c r="BR21" s="177">
        <f>IF('Indicator Data'!BR22="No Data",1,IF('Indicator Data imputation'!BR22&lt;&gt;"",1,0))</f>
        <v>0</v>
      </c>
      <c r="BS21" s="177">
        <f>IF('Indicator Data'!BS22="No Data",1,IF('Indicator Data imputation'!BS22&lt;&gt;"",1,0))</f>
        <v>0</v>
      </c>
      <c r="BT21" s="177">
        <f>IF('Indicator Data'!BT22="No Data",1,IF('Indicator Data imputation'!BT22&lt;&gt;"",1,0))</f>
        <v>0</v>
      </c>
      <c r="BU21" s="177">
        <f>IF('Indicator Data'!BU22="No Data",1,IF('Indicator Data imputation'!BU22&lt;&gt;"",1,0))</f>
        <v>0</v>
      </c>
      <c r="BV21" s="177">
        <f>IF('Indicator Data'!BV22="No Data",1,IF('Indicator Data imputation'!BV22&lt;&gt;"",1,0))</f>
        <v>0</v>
      </c>
      <c r="BW21" s="177">
        <f>IF('Indicator Data'!BW22="No Data",1,IF('Indicator Data imputation'!BW22&lt;&gt;"",1,0))</f>
        <v>0</v>
      </c>
      <c r="BX21" s="177">
        <f>IF('Indicator Data'!BX22="No Data",1,IF('Indicator Data imputation'!BX22&lt;&gt;"",1,0))</f>
        <v>0</v>
      </c>
      <c r="BY21" s="177">
        <f>IF('Indicator Data'!BY22="No Data",1,IF('Indicator Data imputation'!BY22&lt;&gt;"",1,0))</f>
        <v>0</v>
      </c>
      <c r="BZ21" s="177">
        <f>IF('Indicator Data'!BZ22="No Data",1,IF('Indicator Data imputation'!BZ22&lt;&gt;"",1,0))</f>
        <v>0</v>
      </c>
      <c r="CA21" s="177">
        <f>IF('Indicator Data'!CA22="No Data",1,IF('Indicator Data imputation'!CA22&lt;&gt;"",1,0))</f>
        <v>0</v>
      </c>
      <c r="CB21" s="177">
        <f>IF('Indicator Data'!CB22="No Data",1,IF('Indicator Data imputation'!CB22&lt;&gt;"",1,0))</f>
        <v>0</v>
      </c>
      <c r="CC21" s="177">
        <f>IF('Indicator Data'!CC22="No Data",1,IF('Indicator Data imputation'!CC22&lt;&gt;"",1,0))</f>
        <v>0</v>
      </c>
      <c r="CD21" s="177">
        <f>IF('Indicator Data'!CD22="No Data",1,IF('Indicator Data imputation'!CD22&lt;&gt;"",1,0))</f>
        <v>0</v>
      </c>
      <c r="CE21" s="177">
        <f>IF('Indicator Data'!CE22="No Data",1,IF('Indicator Data imputation'!CE22&lt;&gt;"",1,0))</f>
        <v>0</v>
      </c>
      <c r="CF21" s="177">
        <f>IF('Indicator Data'!CF22="No Data",1,IF('Indicator Data imputation'!CF22&lt;&gt;"",1,0))</f>
        <v>0</v>
      </c>
      <c r="CG21" s="177">
        <f>IF('Indicator Data'!CG22="No Data",1,IF('Indicator Data imputation'!CG22&lt;&gt;"",1,0))</f>
        <v>0</v>
      </c>
      <c r="CH21" s="188">
        <f t="shared" si="0"/>
        <v>3</v>
      </c>
      <c r="CI21" s="189">
        <f t="shared" si="1"/>
        <v>3.6585365853658534E-2</v>
      </c>
    </row>
    <row r="22" spans="1:87" x14ac:dyDescent="0.25">
      <c r="A22" s="3" t="str">
        <f>VLOOKUP(C22,Regions!B$3:H$35,7,FALSE)</f>
        <v>Central America</v>
      </c>
      <c r="B22" s="116" t="s">
        <v>42</v>
      </c>
      <c r="C22" s="100" t="s">
        <v>41</v>
      </c>
      <c r="D22" s="177">
        <f>IF('Indicator Data'!D23="No Data",1,IF('Indicator Data imputation'!D23&lt;&gt;"",1,0))</f>
        <v>0</v>
      </c>
      <c r="E22" s="177">
        <f>IF('Indicator Data'!E23="No Data",1,IF('Indicator Data imputation'!E23&lt;&gt;"",1,0))</f>
        <v>0</v>
      </c>
      <c r="F22" s="177">
        <f>IF('Indicator Data'!F23="No Data",1,IF('Indicator Data imputation'!F23&lt;&gt;"",1,0))</f>
        <v>0</v>
      </c>
      <c r="G22" s="177">
        <f>IF('Indicator Data'!G23="No Data",1,IF('Indicator Data imputation'!G23&lt;&gt;"",1,0))</f>
        <v>0</v>
      </c>
      <c r="H22" s="177">
        <f>IF('Indicator Data'!H23="No Data",1,IF('Indicator Data imputation'!H23&lt;&gt;"",1,0))</f>
        <v>0</v>
      </c>
      <c r="I22" s="177">
        <f>IF('Indicator Data'!I23="No Data",1,IF('Indicator Data imputation'!I23&lt;&gt;"",1,0))</f>
        <v>0</v>
      </c>
      <c r="J22" s="177">
        <f>IF('Indicator Data'!J23="No Data",1,IF('Indicator Data imputation'!J23&lt;&gt;"",1,0))</f>
        <v>0</v>
      </c>
      <c r="K22" s="177">
        <f>IF('Indicator Data'!K23="No Data",1,IF('Indicator Data imputation'!K23&lt;&gt;"",1,0))</f>
        <v>0</v>
      </c>
      <c r="L22" s="177">
        <f>IF('Indicator Data'!L23="No Data",1,IF('Indicator Data imputation'!L23&lt;&gt;"",1,0))</f>
        <v>0</v>
      </c>
      <c r="M22" s="177">
        <f>IF('Indicator Data'!M23="No Data",1,IF('Indicator Data imputation'!M23&lt;&gt;"",1,0))</f>
        <v>0</v>
      </c>
      <c r="N22" s="177">
        <f>IF('Indicator Data'!N23="No Data",1,IF('Indicator Data imputation'!N23&lt;&gt;"",1,0))</f>
        <v>0</v>
      </c>
      <c r="O22" s="177">
        <f>IF('Indicator Data'!O23="No Data",1,IF('Indicator Data imputation'!O23&lt;&gt;"",1,0))</f>
        <v>0</v>
      </c>
      <c r="P22" s="177">
        <f>IF('Indicator Data'!P23="No Data",1,IF('Indicator Data imputation'!P23&lt;&gt;"",1,0))</f>
        <v>0</v>
      </c>
      <c r="Q22" s="177">
        <f>IF('Indicator Data'!Q23="No Data",1,IF('Indicator Data imputation'!Q23&lt;&gt;"",1,0))</f>
        <v>0</v>
      </c>
      <c r="R22" s="177">
        <f>IF('Indicator Data'!R23="No Data",1,IF('Indicator Data imputation'!R23&lt;&gt;"",1,0))</f>
        <v>0</v>
      </c>
      <c r="S22" s="177">
        <f>IF('Indicator Data'!S23="No Data",1,IF('Indicator Data imputation'!S23&lt;&gt;"",1,0))</f>
        <v>0</v>
      </c>
      <c r="T22" s="177">
        <f>IF('Indicator Data'!T23="No Data",1,IF('Indicator Data imputation'!T23&lt;&gt;"",1,0))</f>
        <v>0</v>
      </c>
      <c r="U22" s="177">
        <f>IF('Indicator Data'!U23="No Data",1,IF('Indicator Data imputation'!U23&lt;&gt;"",1,0))</f>
        <v>0</v>
      </c>
      <c r="V22" s="177">
        <f>IF('Indicator Data'!V23="No Data",1,IF('Indicator Data imputation'!V23&lt;&gt;"",1,0))</f>
        <v>0</v>
      </c>
      <c r="W22" s="177">
        <f>IF('Indicator Data'!W23="No Data",1,IF('Indicator Data imputation'!W23&lt;&gt;"",1,0))</f>
        <v>0</v>
      </c>
      <c r="X22" s="177">
        <f>IF('Indicator Data'!X23="No Data",1,IF('Indicator Data imputation'!X23&lt;&gt;"",1,0))</f>
        <v>0</v>
      </c>
      <c r="Y22" s="177">
        <f>IF('Indicator Data'!Y23="No Data",1,IF('Indicator Data imputation'!Y23&lt;&gt;"",1,0))</f>
        <v>0</v>
      </c>
      <c r="Z22" s="177">
        <f>IF('Indicator Data'!Z23="No Data",1,IF('Indicator Data imputation'!Z23&lt;&gt;"",1,0))</f>
        <v>0</v>
      </c>
      <c r="AA22" s="177">
        <f>IF('Indicator Data'!AA23="No Data",1,IF('Indicator Data imputation'!AA23&lt;&gt;"",1,0))</f>
        <v>0</v>
      </c>
      <c r="AB22" s="177">
        <f>IF('Indicator Data'!AB23="No Data",1,IF('Indicator Data imputation'!AB23&lt;&gt;"",1,0))</f>
        <v>0</v>
      </c>
      <c r="AC22" s="177">
        <f>IF('Indicator Data'!AC23="No Data",1,IF('Indicator Data imputation'!AC23&lt;&gt;"",1,0))</f>
        <v>0</v>
      </c>
      <c r="AD22" s="177">
        <f>IF('Indicator Data'!AD23="No Data",1,IF('Indicator Data imputation'!AD23&lt;&gt;"",1,0))</f>
        <v>0</v>
      </c>
      <c r="AE22" s="177">
        <f>IF('Indicator Data'!AE23="No Data",1,IF('Indicator Data imputation'!AE23&lt;&gt;"",1,0))</f>
        <v>0</v>
      </c>
      <c r="AF22" s="177">
        <f>IF('Indicator Data'!AF23="No Data",1,IF('Indicator Data imputation'!AF23&lt;&gt;"",1,0))</f>
        <v>0</v>
      </c>
      <c r="AG22" s="251">
        <f>IF('Indicator Data'!AG23="No Data",1,IF('Indicator Data imputation'!AG23&lt;&gt;"",1,0))</f>
        <v>0</v>
      </c>
      <c r="AH22" s="177">
        <f>IF('Indicator Data'!AH23="No Data",1,IF('Indicator Data imputation'!AH23&lt;&gt;"",1,0))</f>
        <v>0</v>
      </c>
      <c r="AI22" s="177">
        <f>IF('Indicator Data'!AI23="No Data",1,IF('Indicator Data imputation'!AI23&lt;&gt;"",1,0))</f>
        <v>0</v>
      </c>
      <c r="AJ22" s="177">
        <f>IF('Indicator Data'!AJ23="No Data",1,IF('Indicator Data imputation'!AJ23&lt;&gt;"",1,0))</f>
        <v>0</v>
      </c>
      <c r="AK22" s="177">
        <f>IF('Indicator Data'!AK23="No Data",1,IF('Indicator Data imputation'!AK23&lt;&gt;"",1,0))</f>
        <v>0</v>
      </c>
      <c r="AL22" s="177">
        <f>IF('Indicator Data'!AL23="No Data",1,IF('Indicator Data imputation'!AL23&lt;&gt;"",1,0))</f>
        <v>0</v>
      </c>
      <c r="AM22" s="177">
        <f>IF('Indicator Data'!AM23="No Data",1,IF('Indicator Data imputation'!AM23&lt;&gt;"",1,0))</f>
        <v>0</v>
      </c>
      <c r="AN22" s="177">
        <f>IF('Indicator Data'!AN23="No Data",1,IF('Indicator Data imputation'!AN23&lt;&gt;"",1,0))</f>
        <v>0</v>
      </c>
      <c r="AO22" s="177">
        <f>IF('Indicator Data'!AO23="No Data",1,IF('Indicator Data imputation'!AO23&lt;&gt;"",1,0))</f>
        <v>0</v>
      </c>
      <c r="AP22" s="177">
        <f>IF('Indicator Data'!AP23="No Data",1,IF('Indicator Data imputation'!AP23&lt;&gt;"",1,0))</f>
        <v>0</v>
      </c>
      <c r="AQ22" s="177">
        <f>IF('Indicator Data'!AQ23="No Data",1,IF('Indicator Data imputation'!AQ23&lt;&gt;"",1,0))</f>
        <v>0</v>
      </c>
      <c r="AR22" s="177">
        <f>IF('Indicator Data'!AR23="No Data",1,IF('Indicator Data imputation'!AR23&lt;&gt;"",1,0))</f>
        <v>0</v>
      </c>
      <c r="AS22" s="177">
        <f>IF('Indicator Data'!AS23="No Data",1,IF('Indicator Data imputation'!AS23&lt;&gt;"",1,0))</f>
        <v>0</v>
      </c>
      <c r="AT22" s="177">
        <f>IF('Indicator Data'!AT23="No Data",1,IF('Indicator Data imputation'!AT23&lt;&gt;"",1,0))</f>
        <v>0</v>
      </c>
      <c r="AU22" s="177">
        <f>IF('Indicator Data'!AU23="No Data",1,IF('Indicator Data imputation'!AU23&lt;&gt;"",1,0))</f>
        <v>0</v>
      </c>
      <c r="AV22" s="177">
        <f>IF('Indicator Data'!AV23="No Data",1,IF('Indicator Data imputation'!AV23&lt;&gt;"",1,0))</f>
        <v>0</v>
      </c>
      <c r="AW22" s="177">
        <f>IF('Indicator Data'!AW23="No Data",1,IF('Indicator Data imputation'!AW23&lt;&gt;"",1,0))</f>
        <v>0</v>
      </c>
      <c r="AX22" s="177">
        <f>IF('Indicator Data'!AX23="No Data",1,IF('Indicator Data imputation'!AX23&lt;&gt;"",1,0))</f>
        <v>0</v>
      </c>
      <c r="AY22" s="177">
        <f>IF('Indicator Data'!AY23="No Data",1,IF('Indicator Data imputation'!AY23&lt;&gt;"",1,0))</f>
        <v>0</v>
      </c>
      <c r="AZ22" s="177">
        <f>IF('Indicator Data'!AZ23="No Data",1,IF('Indicator Data imputation'!AZ23&lt;&gt;"",1,0))</f>
        <v>0</v>
      </c>
      <c r="BA22" s="177">
        <f>IF('Indicator Data'!BA23="No Data",1,IF('Indicator Data imputation'!BA23&lt;&gt;"",1,0))</f>
        <v>0</v>
      </c>
      <c r="BB22" s="177">
        <f>IF('Indicator Data'!BB23="No Data",1,IF('Indicator Data imputation'!BB23&lt;&gt;"",1,0))</f>
        <v>0</v>
      </c>
      <c r="BC22" s="177">
        <f>IF('Indicator Data'!BC23="No Data",1,IF('Indicator Data imputation'!BC23&lt;&gt;"",1,0))</f>
        <v>0</v>
      </c>
      <c r="BD22" s="177">
        <f>IF('Indicator Data'!BD23="No Data",1,IF('Indicator Data imputation'!BD23&lt;&gt;"",1,0))</f>
        <v>0</v>
      </c>
      <c r="BE22" s="177">
        <f>IF('Indicator Data'!BE23="No Data",1,IF('Indicator Data imputation'!BE23&lt;&gt;"",1,0))</f>
        <v>0</v>
      </c>
      <c r="BF22" s="177">
        <f>IF('Indicator Data'!BF23="No Data",1,IF('Indicator Data imputation'!BF23&lt;&gt;"",1,0))</f>
        <v>0</v>
      </c>
      <c r="BG22" s="177">
        <f>IF('Indicator Data'!BG23="No Data",1,IF('Indicator Data imputation'!BG23&lt;&gt;"",1,0))</f>
        <v>0</v>
      </c>
      <c r="BH22" s="177">
        <f>IF('Indicator Data'!BH23="No Data",1,IF('Indicator Data imputation'!BH23&lt;&gt;"",1,0))</f>
        <v>0</v>
      </c>
      <c r="BI22" s="177">
        <f>IF('Indicator Data'!BI23="No Data",1,IF('Indicator Data imputation'!BI23&lt;&gt;"",1,0))</f>
        <v>0</v>
      </c>
      <c r="BJ22" s="177">
        <f>IF('Indicator Data'!BJ23="No Data",1,IF('Indicator Data imputation'!BJ23&lt;&gt;"",1,0))</f>
        <v>0</v>
      </c>
      <c r="BK22" s="177">
        <f>IF('Indicator Data'!BK23="No Data",1,IF('Indicator Data imputation'!BK23&lt;&gt;"",1,0))</f>
        <v>0</v>
      </c>
      <c r="BL22" s="177">
        <f>IF('Indicator Data'!BL23="No Data",1,IF('Indicator Data imputation'!BL23&lt;&gt;"",1,0))</f>
        <v>0</v>
      </c>
      <c r="BM22" s="177">
        <f>IF('Indicator Data'!BM23="No Data",1,IF('Indicator Data imputation'!BM23&lt;&gt;"",1,0))</f>
        <v>0</v>
      </c>
      <c r="BN22" s="177">
        <f>IF('Indicator Data'!BN23="No Data",1,IF('Indicator Data imputation'!BN23&lt;&gt;"",1,0))</f>
        <v>0</v>
      </c>
      <c r="BO22" s="177">
        <f>IF('Indicator Data'!BO23="No Data",1,IF('Indicator Data imputation'!BO23&lt;&gt;"",1,0))</f>
        <v>0</v>
      </c>
      <c r="BP22" s="177">
        <f>IF('Indicator Data'!BP23="No Data",1,IF('Indicator Data imputation'!BP23&lt;&gt;"",1,0))</f>
        <v>0</v>
      </c>
      <c r="BQ22" s="177">
        <f>IF('Indicator Data'!BQ23="No Data",1,IF('Indicator Data imputation'!BQ23&lt;&gt;"",1,0))</f>
        <v>0</v>
      </c>
      <c r="BR22" s="177">
        <f>IF('Indicator Data'!BR23="No Data",1,IF('Indicator Data imputation'!BR23&lt;&gt;"",1,0))</f>
        <v>0</v>
      </c>
      <c r="BS22" s="177">
        <f>IF('Indicator Data'!BS23="No Data",1,IF('Indicator Data imputation'!BS23&lt;&gt;"",1,0))</f>
        <v>0</v>
      </c>
      <c r="BT22" s="177">
        <f>IF('Indicator Data'!BT23="No Data",1,IF('Indicator Data imputation'!BT23&lt;&gt;"",1,0))</f>
        <v>0</v>
      </c>
      <c r="BU22" s="177">
        <f>IF('Indicator Data'!BU23="No Data",1,IF('Indicator Data imputation'!BU23&lt;&gt;"",1,0))</f>
        <v>0</v>
      </c>
      <c r="BV22" s="177">
        <f>IF('Indicator Data'!BV23="No Data",1,IF('Indicator Data imputation'!BV23&lt;&gt;"",1,0))</f>
        <v>0</v>
      </c>
      <c r="BW22" s="177">
        <f>IF('Indicator Data'!BW23="No Data",1,IF('Indicator Data imputation'!BW23&lt;&gt;"",1,0))</f>
        <v>0</v>
      </c>
      <c r="BX22" s="177">
        <f>IF('Indicator Data'!BX23="No Data",1,IF('Indicator Data imputation'!BX23&lt;&gt;"",1,0))</f>
        <v>0</v>
      </c>
      <c r="BY22" s="177">
        <f>IF('Indicator Data'!BY23="No Data",1,IF('Indicator Data imputation'!BY23&lt;&gt;"",1,0))</f>
        <v>0</v>
      </c>
      <c r="BZ22" s="177">
        <f>IF('Indicator Data'!BZ23="No Data",1,IF('Indicator Data imputation'!BZ23&lt;&gt;"",1,0))</f>
        <v>0</v>
      </c>
      <c r="CA22" s="177">
        <f>IF('Indicator Data'!CA23="No Data",1,IF('Indicator Data imputation'!CA23&lt;&gt;"",1,0))</f>
        <v>0</v>
      </c>
      <c r="CB22" s="177">
        <f>IF('Indicator Data'!CB23="No Data",1,IF('Indicator Data imputation'!CB23&lt;&gt;"",1,0))</f>
        <v>0</v>
      </c>
      <c r="CC22" s="177">
        <f>IF('Indicator Data'!CC23="No Data",1,IF('Indicator Data imputation'!CC23&lt;&gt;"",1,0))</f>
        <v>0</v>
      </c>
      <c r="CD22" s="177">
        <f>IF('Indicator Data'!CD23="No Data",1,IF('Indicator Data imputation'!CD23&lt;&gt;"",1,0))</f>
        <v>0</v>
      </c>
      <c r="CE22" s="177">
        <f>IF('Indicator Data'!CE23="No Data",1,IF('Indicator Data imputation'!CE23&lt;&gt;"",1,0))</f>
        <v>0</v>
      </c>
      <c r="CF22" s="177">
        <f>IF('Indicator Data'!CF23="No Data",1,IF('Indicator Data imputation'!CF23&lt;&gt;"",1,0))</f>
        <v>0</v>
      </c>
      <c r="CG22" s="177">
        <f>IF('Indicator Data'!CG23="No Data",1,IF('Indicator Data imputation'!CG23&lt;&gt;"",1,0))</f>
        <v>0</v>
      </c>
      <c r="CH22" s="188">
        <f t="shared" si="0"/>
        <v>0</v>
      </c>
      <c r="CI22" s="189">
        <f t="shared" si="1"/>
        <v>0</v>
      </c>
    </row>
    <row r="23" spans="1:87" x14ac:dyDescent="0.25">
      <c r="A23" s="3" t="str">
        <f>VLOOKUP(C23,Regions!B$3:H$35,7,FALSE)</f>
        <v>Central America</v>
      </c>
      <c r="B23" s="116" t="s">
        <v>44</v>
      </c>
      <c r="C23" s="100" t="s">
        <v>43</v>
      </c>
      <c r="D23" s="177">
        <f>IF('Indicator Data'!D24="No Data",1,IF('Indicator Data imputation'!D24&lt;&gt;"",1,0))</f>
        <v>0</v>
      </c>
      <c r="E23" s="177">
        <f>IF('Indicator Data'!E24="No Data",1,IF('Indicator Data imputation'!E24&lt;&gt;"",1,0))</f>
        <v>0</v>
      </c>
      <c r="F23" s="177">
        <f>IF('Indicator Data'!F24="No Data",1,IF('Indicator Data imputation'!F24&lt;&gt;"",1,0))</f>
        <v>0</v>
      </c>
      <c r="G23" s="177">
        <f>IF('Indicator Data'!G24="No Data",1,IF('Indicator Data imputation'!G24&lt;&gt;"",1,0))</f>
        <v>0</v>
      </c>
      <c r="H23" s="177">
        <f>IF('Indicator Data'!H24="No Data",1,IF('Indicator Data imputation'!H24&lt;&gt;"",1,0))</f>
        <v>0</v>
      </c>
      <c r="I23" s="177">
        <f>IF('Indicator Data'!I24="No Data",1,IF('Indicator Data imputation'!I24&lt;&gt;"",1,0))</f>
        <v>0</v>
      </c>
      <c r="J23" s="177">
        <f>IF('Indicator Data'!J24="No Data",1,IF('Indicator Data imputation'!J24&lt;&gt;"",1,0))</f>
        <v>0</v>
      </c>
      <c r="K23" s="177">
        <f>IF('Indicator Data'!K24="No Data",1,IF('Indicator Data imputation'!K24&lt;&gt;"",1,0))</f>
        <v>0</v>
      </c>
      <c r="L23" s="177">
        <f>IF('Indicator Data'!L24="No Data",1,IF('Indicator Data imputation'!L24&lt;&gt;"",1,0))</f>
        <v>0</v>
      </c>
      <c r="M23" s="177">
        <f>IF('Indicator Data'!M24="No Data",1,IF('Indicator Data imputation'!M24&lt;&gt;"",1,0))</f>
        <v>0</v>
      </c>
      <c r="N23" s="177">
        <f>IF('Indicator Data'!N24="No Data",1,IF('Indicator Data imputation'!N24&lt;&gt;"",1,0))</f>
        <v>0</v>
      </c>
      <c r="O23" s="177">
        <f>IF('Indicator Data'!O24="No Data",1,IF('Indicator Data imputation'!O24&lt;&gt;"",1,0))</f>
        <v>0</v>
      </c>
      <c r="P23" s="177">
        <f>IF('Indicator Data'!P24="No Data",1,IF('Indicator Data imputation'!P24&lt;&gt;"",1,0))</f>
        <v>0</v>
      </c>
      <c r="Q23" s="177">
        <f>IF('Indicator Data'!Q24="No Data",1,IF('Indicator Data imputation'!Q24&lt;&gt;"",1,0))</f>
        <v>0</v>
      </c>
      <c r="R23" s="177">
        <f>IF('Indicator Data'!R24="No Data",1,IF('Indicator Data imputation'!R24&lt;&gt;"",1,0))</f>
        <v>0</v>
      </c>
      <c r="S23" s="177">
        <f>IF('Indicator Data'!S24="No Data",1,IF('Indicator Data imputation'!S24&lt;&gt;"",1,0))</f>
        <v>0</v>
      </c>
      <c r="T23" s="177">
        <f>IF('Indicator Data'!T24="No Data",1,IF('Indicator Data imputation'!T24&lt;&gt;"",1,0))</f>
        <v>0</v>
      </c>
      <c r="U23" s="177">
        <f>IF('Indicator Data'!U24="No Data",1,IF('Indicator Data imputation'!U24&lt;&gt;"",1,0))</f>
        <v>0</v>
      </c>
      <c r="V23" s="177">
        <f>IF('Indicator Data'!V24="No Data",1,IF('Indicator Data imputation'!V24&lt;&gt;"",1,0))</f>
        <v>0</v>
      </c>
      <c r="W23" s="177">
        <f>IF('Indicator Data'!W24="No Data",1,IF('Indicator Data imputation'!W24&lt;&gt;"",1,0))</f>
        <v>0</v>
      </c>
      <c r="X23" s="177">
        <f>IF('Indicator Data'!X24="No Data",1,IF('Indicator Data imputation'!X24&lt;&gt;"",1,0))</f>
        <v>0</v>
      </c>
      <c r="Y23" s="177">
        <f>IF('Indicator Data'!Y24="No Data",1,IF('Indicator Data imputation'!Y24&lt;&gt;"",1,0))</f>
        <v>0</v>
      </c>
      <c r="Z23" s="177">
        <f>IF('Indicator Data'!Z24="No Data",1,IF('Indicator Data imputation'!Z24&lt;&gt;"",1,0))</f>
        <v>0</v>
      </c>
      <c r="AA23" s="177">
        <f>IF('Indicator Data'!AA24="No Data",1,IF('Indicator Data imputation'!AA24&lt;&gt;"",1,0))</f>
        <v>0</v>
      </c>
      <c r="AB23" s="177">
        <f>IF('Indicator Data'!AB24="No Data",1,IF('Indicator Data imputation'!AB24&lt;&gt;"",1,0))</f>
        <v>0</v>
      </c>
      <c r="AC23" s="177">
        <f>IF('Indicator Data'!AC24="No Data",1,IF('Indicator Data imputation'!AC24&lt;&gt;"",1,0))</f>
        <v>0</v>
      </c>
      <c r="AD23" s="177">
        <f>IF('Indicator Data'!AD24="No Data",1,IF('Indicator Data imputation'!AD24&lt;&gt;"",1,0))</f>
        <v>0</v>
      </c>
      <c r="AE23" s="177">
        <f>IF('Indicator Data'!AE24="No Data",1,IF('Indicator Data imputation'!AE24&lt;&gt;"",1,0))</f>
        <v>0</v>
      </c>
      <c r="AF23" s="177">
        <f>IF('Indicator Data'!AF24="No Data",1,IF('Indicator Data imputation'!AF24&lt;&gt;"",1,0))</f>
        <v>0</v>
      </c>
      <c r="AG23" s="251">
        <f>IF('Indicator Data'!AG24="No Data",1,IF('Indicator Data imputation'!AG24&lt;&gt;"",1,0))</f>
        <v>0</v>
      </c>
      <c r="AH23" s="177">
        <f>IF('Indicator Data'!AH24="No Data",1,IF('Indicator Data imputation'!AH24&lt;&gt;"",1,0))</f>
        <v>0</v>
      </c>
      <c r="AI23" s="177">
        <f>IF('Indicator Data'!AI24="No Data",1,IF('Indicator Data imputation'!AI24&lt;&gt;"",1,0))</f>
        <v>0</v>
      </c>
      <c r="AJ23" s="177">
        <f>IF('Indicator Data'!AJ24="No Data",1,IF('Indicator Data imputation'!AJ24&lt;&gt;"",1,0))</f>
        <v>0</v>
      </c>
      <c r="AK23" s="177">
        <f>IF('Indicator Data'!AK24="No Data",1,IF('Indicator Data imputation'!AK24&lt;&gt;"",1,0))</f>
        <v>0</v>
      </c>
      <c r="AL23" s="177">
        <f>IF('Indicator Data'!AL24="No Data",1,IF('Indicator Data imputation'!AL24&lt;&gt;"",1,0))</f>
        <v>0</v>
      </c>
      <c r="AM23" s="177">
        <f>IF('Indicator Data'!AM24="No Data",1,IF('Indicator Data imputation'!AM24&lt;&gt;"",1,0))</f>
        <v>0</v>
      </c>
      <c r="AN23" s="177">
        <f>IF('Indicator Data'!AN24="No Data",1,IF('Indicator Data imputation'!AN24&lt;&gt;"",1,0))</f>
        <v>0</v>
      </c>
      <c r="AO23" s="177">
        <f>IF('Indicator Data'!AO24="No Data",1,IF('Indicator Data imputation'!AO24&lt;&gt;"",1,0))</f>
        <v>0</v>
      </c>
      <c r="AP23" s="177">
        <f>IF('Indicator Data'!AP24="No Data",1,IF('Indicator Data imputation'!AP24&lt;&gt;"",1,0))</f>
        <v>0</v>
      </c>
      <c r="AQ23" s="177">
        <f>IF('Indicator Data'!AQ24="No Data",1,IF('Indicator Data imputation'!AQ24&lt;&gt;"",1,0))</f>
        <v>0</v>
      </c>
      <c r="AR23" s="177">
        <f>IF('Indicator Data'!AR24="No Data",1,IF('Indicator Data imputation'!AR24&lt;&gt;"",1,0))</f>
        <v>0</v>
      </c>
      <c r="AS23" s="177">
        <f>IF('Indicator Data'!AS24="No Data",1,IF('Indicator Data imputation'!AS24&lt;&gt;"",1,0))</f>
        <v>0</v>
      </c>
      <c r="AT23" s="177">
        <f>IF('Indicator Data'!AT24="No Data",1,IF('Indicator Data imputation'!AT24&lt;&gt;"",1,0))</f>
        <v>0</v>
      </c>
      <c r="AU23" s="177">
        <f>IF('Indicator Data'!AU24="No Data",1,IF('Indicator Data imputation'!AU24&lt;&gt;"",1,0))</f>
        <v>0</v>
      </c>
      <c r="AV23" s="177">
        <f>IF('Indicator Data'!AV24="No Data",1,IF('Indicator Data imputation'!AV24&lt;&gt;"",1,0))</f>
        <v>0</v>
      </c>
      <c r="AW23" s="177">
        <f>IF('Indicator Data'!AW24="No Data",1,IF('Indicator Data imputation'!AW24&lt;&gt;"",1,0))</f>
        <v>0</v>
      </c>
      <c r="AX23" s="177">
        <f>IF('Indicator Data'!AX24="No Data",1,IF('Indicator Data imputation'!AX24&lt;&gt;"",1,0))</f>
        <v>0</v>
      </c>
      <c r="AY23" s="177">
        <f>IF('Indicator Data'!AY24="No Data",1,IF('Indicator Data imputation'!AY24&lt;&gt;"",1,0))</f>
        <v>0</v>
      </c>
      <c r="AZ23" s="177">
        <f>IF('Indicator Data'!AZ24="No Data",1,IF('Indicator Data imputation'!AZ24&lt;&gt;"",1,0))</f>
        <v>0</v>
      </c>
      <c r="BA23" s="177">
        <f>IF('Indicator Data'!BA24="No Data",1,IF('Indicator Data imputation'!BA24&lt;&gt;"",1,0))</f>
        <v>0</v>
      </c>
      <c r="BB23" s="177">
        <f>IF('Indicator Data'!BB24="No Data",1,IF('Indicator Data imputation'!BB24&lt;&gt;"",1,0))</f>
        <v>0</v>
      </c>
      <c r="BC23" s="177">
        <f>IF('Indicator Data'!BC24="No Data",1,IF('Indicator Data imputation'!BC24&lt;&gt;"",1,0))</f>
        <v>0</v>
      </c>
      <c r="BD23" s="177">
        <f>IF('Indicator Data'!BD24="No Data",1,IF('Indicator Data imputation'!BD24&lt;&gt;"",1,0))</f>
        <v>0</v>
      </c>
      <c r="BE23" s="177">
        <f>IF('Indicator Data'!BE24="No Data",1,IF('Indicator Data imputation'!BE24&lt;&gt;"",1,0))</f>
        <v>0</v>
      </c>
      <c r="BF23" s="177">
        <f>IF('Indicator Data'!BF24="No Data",1,IF('Indicator Data imputation'!BF24&lt;&gt;"",1,0))</f>
        <v>0</v>
      </c>
      <c r="BG23" s="177">
        <f>IF('Indicator Data'!BG24="No Data",1,IF('Indicator Data imputation'!BG24&lt;&gt;"",1,0))</f>
        <v>0</v>
      </c>
      <c r="BH23" s="177">
        <f>IF('Indicator Data'!BH24="No Data",1,IF('Indicator Data imputation'!BH24&lt;&gt;"",1,0))</f>
        <v>0</v>
      </c>
      <c r="BI23" s="177">
        <f>IF('Indicator Data'!BI24="No Data",1,IF('Indicator Data imputation'!BI24&lt;&gt;"",1,0))</f>
        <v>0</v>
      </c>
      <c r="BJ23" s="177">
        <f>IF('Indicator Data'!BJ24="No Data",1,IF('Indicator Data imputation'!BJ24&lt;&gt;"",1,0))</f>
        <v>0</v>
      </c>
      <c r="BK23" s="177">
        <f>IF('Indicator Data'!BK24="No Data",1,IF('Indicator Data imputation'!BK24&lt;&gt;"",1,0))</f>
        <v>0</v>
      </c>
      <c r="BL23" s="177">
        <f>IF('Indicator Data'!BL24="No Data",1,IF('Indicator Data imputation'!BL24&lt;&gt;"",1,0))</f>
        <v>0</v>
      </c>
      <c r="BM23" s="177">
        <f>IF('Indicator Data'!BM24="No Data",1,IF('Indicator Data imputation'!BM24&lt;&gt;"",1,0))</f>
        <v>0</v>
      </c>
      <c r="BN23" s="177">
        <f>IF('Indicator Data'!BN24="No Data",1,IF('Indicator Data imputation'!BN24&lt;&gt;"",1,0))</f>
        <v>0</v>
      </c>
      <c r="BO23" s="177">
        <f>IF('Indicator Data'!BO24="No Data",1,IF('Indicator Data imputation'!BO24&lt;&gt;"",1,0))</f>
        <v>0</v>
      </c>
      <c r="BP23" s="177">
        <f>IF('Indicator Data'!BP24="No Data",1,IF('Indicator Data imputation'!BP24&lt;&gt;"",1,0))</f>
        <v>0</v>
      </c>
      <c r="BQ23" s="177">
        <f>IF('Indicator Data'!BQ24="No Data",1,IF('Indicator Data imputation'!BQ24&lt;&gt;"",1,0))</f>
        <v>0</v>
      </c>
      <c r="BR23" s="177">
        <f>IF('Indicator Data'!BR24="No Data",1,IF('Indicator Data imputation'!BR24&lt;&gt;"",1,0))</f>
        <v>0</v>
      </c>
      <c r="BS23" s="177">
        <f>IF('Indicator Data'!BS24="No Data",1,IF('Indicator Data imputation'!BS24&lt;&gt;"",1,0))</f>
        <v>0</v>
      </c>
      <c r="BT23" s="177">
        <f>IF('Indicator Data'!BT24="No Data",1,IF('Indicator Data imputation'!BT24&lt;&gt;"",1,0))</f>
        <v>0</v>
      </c>
      <c r="BU23" s="177">
        <f>IF('Indicator Data'!BU24="No Data",1,IF('Indicator Data imputation'!BU24&lt;&gt;"",1,0))</f>
        <v>0</v>
      </c>
      <c r="BV23" s="177">
        <f>IF('Indicator Data'!BV24="No Data",1,IF('Indicator Data imputation'!BV24&lt;&gt;"",1,0))</f>
        <v>0</v>
      </c>
      <c r="BW23" s="177">
        <f>IF('Indicator Data'!BW24="No Data",1,IF('Indicator Data imputation'!BW24&lt;&gt;"",1,0))</f>
        <v>0</v>
      </c>
      <c r="BX23" s="177">
        <f>IF('Indicator Data'!BX24="No Data",1,IF('Indicator Data imputation'!BX24&lt;&gt;"",1,0))</f>
        <v>0</v>
      </c>
      <c r="BY23" s="177">
        <f>IF('Indicator Data'!BY24="No Data",1,IF('Indicator Data imputation'!BY24&lt;&gt;"",1,0))</f>
        <v>1</v>
      </c>
      <c r="BZ23" s="177">
        <f>IF('Indicator Data'!BZ24="No Data",1,IF('Indicator Data imputation'!BZ24&lt;&gt;"",1,0))</f>
        <v>1</v>
      </c>
      <c r="CA23" s="177">
        <f>IF('Indicator Data'!CA24="No Data",1,IF('Indicator Data imputation'!CA24&lt;&gt;"",1,0))</f>
        <v>1</v>
      </c>
      <c r="CB23" s="177">
        <f>IF('Indicator Data'!CB24="No Data",1,IF('Indicator Data imputation'!CB24&lt;&gt;"",1,0))</f>
        <v>0</v>
      </c>
      <c r="CC23" s="177">
        <f>IF('Indicator Data'!CC24="No Data",1,IF('Indicator Data imputation'!CC24&lt;&gt;"",1,0))</f>
        <v>1</v>
      </c>
      <c r="CD23" s="177">
        <f>IF('Indicator Data'!CD24="No Data",1,IF('Indicator Data imputation'!CD24&lt;&gt;"",1,0))</f>
        <v>0</v>
      </c>
      <c r="CE23" s="177">
        <f>IF('Indicator Data'!CE24="No Data",1,IF('Indicator Data imputation'!CE24&lt;&gt;"",1,0))</f>
        <v>0</v>
      </c>
      <c r="CF23" s="177">
        <f>IF('Indicator Data'!CF24="No Data",1,IF('Indicator Data imputation'!CF24&lt;&gt;"",1,0))</f>
        <v>0</v>
      </c>
      <c r="CG23" s="177">
        <f>IF('Indicator Data'!CG24="No Data",1,IF('Indicator Data imputation'!CG24&lt;&gt;"",1,0))</f>
        <v>0</v>
      </c>
      <c r="CH23" s="188">
        <f t="shared" si="0"/>
        <v>4</v>
      </c>
      <c r="CI23" s="189">
        <f t="shared" si="1"/>
        <v>4.878048780487805E-2</v>
      </c>
    </row>
    <row r="24" spans="1:87" x14ac:dyDescent="0.25">
      <c r="A24" s="3" t="str">
        <f>VLOOKUP(C24,Regions!B$3:H$35,7,FALSE)</f>
        <v>Central America</v>
      </c>
      <c r="B24" s="116" t="s">
        <v>46</v>
      </c>
      <c r="C24" s="100" t="s">
        <v>45</v>
      </c>
      <c r="D24" s="177">
        <f>IF('Indicator Data'!D25="No Data",1,IF('Indicator Data imputation'!D25&lt;&gt;"",1,0))</f>
        <v>0</v>
      </c>
      <c r="E24" s="177">
        <f>IF('Indicator Data'!E25="No Data",1,IF('Indicator Data imputation'!E25&lt;&gt;"",1,0))</f>
        <v>0</v>
      </c>
      <c r="F24" s="177">
        <f>IF('Indicator Data'!F25="No Data",1,IF('Indicator Data imputation'!F25&lt;&gt;"",1,0))</f>
        <v>0</v>
      </c>
      <c r="G24" s="177">
        <f>IF('Indicator Data'!G25="No Data",1,IF('Indicator Data imputation'!G25&lt;&gt;"",1,0))</f>
        <v>0</v>
      </c>
      <c r="H24" s="177">
        <f>IF('Indicator Data'!H25="No Data",1,IF('Indicator Data imputation'!H25&lt;&gt;"",1,0))</f>
        <v>0</v>
      </c>
      <c r="I24" s="177">
        <f>IF('Indicator Data'!I25="No Data",1,IF('Indicator Data imputation'!I25&lt;&gt;"",1,0))</f>
        <v>0</v>
      </c>
      <c r="J24" s="177">
        <f>IF('Indicator Data'!J25="No Data",1,IF('Indicator Data imputation'!J25&lt;&gt;"",1,0))</f>
        <v>0</v>
      </c>
      <c r="K24" s="177">
        <f>IF('Indicator Data'!K25="No Data",1,IF('Indicator Data imputation'!K25&lt;&gt;"",1,0))</f>
        <v>0</v>
      </c>
      <c r="L24" s="177">
        <f>IF('Indicator Data'!L25="No Data",1,IF('Indicator Data imputation'!L25&lt;&gt;"",1,0))</f>
        <v>0</v>
      </c>
      <c r="M24" s="177">
        <f>IF('Indicator Data'!M25="No Data",1,IF('Indicator Data imputation'!M25&lt;&gt;"",1,0))</f>
        <v>0</v>
      </c>
      <c r="N24" s="177">
        <f>IF('Indicator Data'!N25="No Data",1,IF('Indicator Data imputation'!N25&lt;&gt;"",1,0))</f>
        <v>0</v>
      </c>
      <c r="O24" s="177">
        <f>IF('Indicator Data'!O25="No Data",1,IF('Indicator Data imputation'!O25&lt;&gt;"",1,0))</f>
        <v>0</v>
      </c>
      <c r="P24" s="177">
        <f>IF('Indicator Data'!P25="No Data",1,IF('Indicator Data imputation'!P25&lt;&gt;"",1,0))</f>
        <v>0</v>
      </c>
      <c r="Q24" s="177">
        <f>IF('Indicator Data'!Q25="No Data",1,IF('Indicator Data imputation'!Q25&lt;&gt;"",1,0))</f>
        <v>0</v>
      </c>
      <c r="R24" s="177">
        <f>IF('Indicator Data'!R25="No Data",1,IF('Indicator Data imputation'!R25&lt;&gt;"",1,0))</f>
        <v>0</v>
      </c>
      <c r="S24" s="177">
        <f>IF('Indicator Data'!S25="No Data",1,IF('Indicator Data imputation'!S25&lt;&gt;"",1,0))</f>
        <v>0</v>
      </c>
      <c r="T24" s="177">
        <f>IF('Indicator Data'!T25="No Data",1,IF('Indicator Data imputation'!T25&lt;&gt;"",1,0))</f>
        <v>0</v>
      </c>
      <c r="U24" s="177">
        <f>IF('Indicator Data'!U25="No Data",1,IF('Indicator Data imputation'!U25&lt;&gt;"",1,0))</f>
        <v>0</v>
      </c>
      <c r="V24" s="177">
        <f>IF('Indicator Data'!V25="No Data",1,IF('Indicator Data imputation'!V25&lt;&gt;"",1,0))</f>
        <v>0</v>
      </c>
      <c r="W24" s="177">
        <f>IF('Indicator Data'!W25="No Data",1,IF('Indicator Data imputation'!W25&lt;&gt;"",1,0))</f>
        <v>0</v>
      </c>
      <c r="X24" s="177">
        <f>IF('Indicator Data'!X25="No Data",1,IF('Indicator Data imputation'!X25&lt;&gt;"",1,0))</f>
        <v>0</v>
      </c>
      <c r="Y24" s="177">
        <f>IF('Indicator Data'!Y25="No Data",1,IF('Indicator Data imputation'!Y25&lt;&gt;"",1,0))</f>
        <v>1</v>
      </c>
      <c r="Z24" s="177">
        <f>IF('Indicator Data'!Z25="No Data",1,IF('Indicator Data imputation'!Z25&lt;&gt;"",1,0))</f>
        <v>1</v>
      </c>
      <c r="AA24" s="177">
        <f>IF('Indicator Data'!AA25="No Data",1,IF('Indicator Data imputation'!AA25&lt;&gt;"",1,0))</f>
        <v>0</v>
      </c>
      <c r="AB24" s="177">
        <f>IF('Indicator Data'!AB25="No Data",1,IF('Indicator Data imputation'!AB25&lt;&gt;"",1,0))</f>
        <v>0</v>
      </c>
      <c r="AC24" s="177">
        <f>IF('Indicator Data'!AC25="No Data",1,IF('Indicator Data imputation'!AC25&lt;&gt;"",1,0))</f>
        <v>0</v>
      </c>
      <c r="AD24" s="177">
        <f>IF('Indicator Data'!AD25="No Data",1,IF('Indicator Data imputation'!AD25&lt;&gt;"",1,0))</f>
        <v>0</v>
      </c>
      <c r="AE24" s="177">
        <f>IF('Indicator Data'!AE25="No Data",1,IF('Indicator Data imputation'!AE25&lt;&gt;"",1,0))</f>
        <v>0</v>
      </c>
      <c r="AF24" s="177">
        <f>IF('Indicator Data'!AF25="No Data",1,IF('Indicator Data imputation'!AF25&lt;&gt;"",1,0))</f>
        <v>0</v>
      </c>
      <c r="AG24" s="251">
        <f>IF('Indicator Data'!AG25="No Data",1,IF('Indicator Data imputation'!AG25&lt;&gt;"",1,0))</f>
        <v>0</v>
      </c>
      <c r="AH24" s="177">
        <f>IF('Indicator Data'!AH25="No Data",1,IF('Indicator Data imputation'!AH25&lt;&gt;"",1,0))</f>
        <v>0</v>
      </c>
      <c r="AI24" s="177">
        <f>IF('Indicator Data'!AI25="No Data",1,IF('Indicator Data imputation'!AI25&lt;&gt;"",1,0))</f>
        <v>0</v>
      </c>
      <c r="AJ24" s="177">
        <f>IF('Indicator Data'!AJ25="No Data",1,IF('Indicator Data imputation'!AJ25&lt;&gt;"",1,0))</f>
        <v>0</v>
      </c>
      <c r="AK24" s="177">
        <f>IF('Indicator Data'!AK25="No Data",1,IF('Indicator Data imputation'!AK25&lt;&gt;"",1,0))</f>
        <v>0</v>
      </c>
      <c r="AL24" s="177">
        <f>IF('Indicator Data'!AL25="No Data",1,IF('Indicator Data imputation'!AL25&lt;&gt;"",1,0))</f>
        <v>0</v>
      </c>
      <c r="AM24" s="177">
        <f>IF('Indicator Data'!AM25="No Data",1,IF('Indicator Data imputation'!AM25&lt;&gt;"",1,0))</f>
        <v>0</v>
      </c>
      <c r="AN24" s="177">
        <f>IF('Indicator Data'!AN25="No Data",1,IF('Indicator Data imputation'!AN25&lt;&gt;"",1,0))</f>
        <v>0</v>
      </c>
      <c r="AO24" s="177">
        <f>IF('Indicator Data'!AO25="No Data",1,IF('Indicator Data imputation'!AO25&lt;&gt;"",1,0))</f>
        <v>0</v>
      </c>
      <c r="AP24" s="177">
        <f>IF('Indicator Data'!AP25="No Data",1,IF('Indicator Data imputation'!AP25&lt;&gt;"",1,0))</f>
        <v>0</v>
      </c>
      <c r="AQ24" s="177">
        <f>IF('Indicator Data'!AQ25="No Data",1,IF('Indicator Data imputation'!AQ25&lt;&gt;"",1,0))</f>
        <v>0</v>
      </c>
      <c r="AR24" s="177">
        <f>IF('Indicator Data'!AR25="No Data",1,IF('Indicator Data imputation'!AR25&lt;&gt;"",1,0))</f>
        <v>0</v>
      </c>
      <c r="AS24" s="177">
        <f>IF('Indicator Data'!AS25="No Data",1,IF('Indicator Data imputation'!AS25&lt;&gt;"",1,0))</f>
        <v>0</v>
      </c>
      <c r="AT24" s="177">
        <f>IF('Indicator Data'!AT25="No Data",1,IF('Indicator Data imputation'!AT25&lt;&gt;"",1,0))</f>
        <v>0</v>
      </c>
      <c r="AU24" s="177">
        <f>IF('Indicator Data'!AU25="No Data",1,IF('Indicator Data imputation'!AU25&lt;&gt;"",1,0))</f>
        <v>0</v>
      </c>
      <c r="AV24" s="177">
        <f>IF('Indicator Data'!AV25="No Data",1,IF('Indicator Data imputation'!AV25&lt;&gt;"",1,0))</f>
        <v>0</v>
      </c>
      <c r="AW24" s="177">
        <f>IF('Indicator Data'!AW25="No Data",1,IF('Indicator Data imputation'!AW25&lt;&gt;"",1,0))</f>
        <v>0</v>
      </c>
      <c r="AX24" s="177">
        <f>IF('Indicator Data'!AX25="No Data",1,IF('Indicator Data imputation'!AX25&lt;&gt;"",1,0))</f>
        <v>0</v>
      </c>
      <c r="AY24" s="177">
        <f>IF('Indicator Data'!AY25="No Data",1,IF('Indicator Data imputation'!AY25&lt;&gt;"",1,0))</f>
        <v>0</v>
      </c>
      <c r="AZ24" s="177">
        <f>IF('Indicator Data'!AZ25="No Data",1,IF('Indicator Data imputation'!AZ25&lt;&gt;"",1,0))</f>
        <v>0</v>
      </c>
      <c r="BA24" s="177">
        <f>IF('Indicator Data'!BA25="No Data",1,IF('Indicator Data imputation'!BA25&lt;&gt;"",1,0))</f>
        <v>0</v>
      </c>
      <c r="BB24" s="177">
        <f>IF('Indicator Data'!BB25="No Data",1,IF('Indicator Data imputation'!BB25&lt;&gt;"",1,0))</f>
        <v>0</v>
      </c>
      <c r="BC24" s="177">
        <f>IF('Indicator Data'!BC25="No Data",1,IF('Indicator Data imputation'!BC25&lt;&gt;"",1,0))</f>
        <v>0</v>
      </c>
      <c r="BD24" s="177">
        <f>IF('Indicator Data'!BD25="No Data",1,IF('Indicator Data imputation'!BD25&lt;&gt;"",1,0))</f>
        <v>0</v>
      </c>
      <c r="BE24" s="177">
        <f>IF('Indicator Data'!BE25="No Data",1,IF('Indicator Data imputation'!BE25&lt;&gt;"",1,0))</f>
        <v>0</v>
      </c>
      <c r="BF24" s="177">
        <f>IF('Indicator Data'!BF25="No Data",1,IF('Indicator Data imputation'!BF25&lt;&gt;"",1,0))</f>
        <v>0</v>
      </c>
      <c r="BG24" s="177">
        <f>IF('Indicator Data'!BG25="No Data",1,IF('Indicator Data imputation'!BG25&lt;&gt;"",1,0))</f>
        <v>0</v>
      </c>
      <c r="BH24" s="177">
        <f>IF('Indicator Data'!BH25="No Data",1,IF('Indicator Data imputation'!BH25&lt;&gt;"",1,0))</f>
        <v>0</v>
      </c>
      <c r="BI24" s="177">
        <f>IF('Indicator Data'!BI25="No Data",1,IF('Indicator Data imputation'!BI25&lt;&gt;"",1,0))</f>
        <v>0</v>
      </c>
      <c r="BJ24" s="177">
        <f>IF('Indicator Data'!BJ25="No Data",1,IF('Indicator Data imputation'!BJ25&lt;&gt;"",1,0))</f>
        <v>0</v>
      </c>
      <c r="BK24" s="177">
        <f>IF('Indicator Data'!BK25="No Data",1,IF('Indicator Data imputation'!BK25&lt;&gt;"",1,0))</f>
        <v>0</v>
      </c>
      <c r="BL24" s="177">
        <f>IF('Indicator Data'!BL25="No Data",1,IF('Indicator Data imputation'!BL25&lt;&gt;"",1,0))</f>
        <v>0</v>
      </c>
      <c r="BM24" s="177">
        <f>IF('Indicator Data'!BM25="No Data",1,IF('Indicator Data imputation'!BM25&lt;&gt;"",1,0))</f>
        <v>0</v>
      </c>
      <c r="BN24" s="177">
        <f>IF('Indicator Data'!BN25="No Data",1,IF('Indicator Data imputation'!BN25&lt;&gt;"",1,0))</f>
        <v>0</v>
      </c>
      <c r="BO24" s="177">
        <f>IF('Indicator Data'!BO25="No Data",1,IF('Indicator Data imputation'!BO25&lt;&gt;"",1,0))</f>
        <v>0</v>
      </c>
      <c r="BP24" s="177">
        <f>IF('Indicator Data'!BP25="No Data",1,IF('Indicator Data imputation'!BP25&lt;&gt;"",1,0))</f>
        <v>0</v>
      </c>
      <c r="BQ24" s="177">
        <f>IF('Indicator Data'!BQ25="No Data",1,IF('Indicator Data imputation'!BQ25&lt;&gt;"",1,0))</f>
        <v>0</v>
      </c>
      <c r="BR24" s="177">
        <f>IF('Indicator Data'!BR25="No Data",1,IF('Indicator Data imputation'!BR25&lt;&gt;"",1,0))</f>
        <v>0</v>
      </c>
      <c r="BS24" s="177">
        <f>IF('Indicator Data'!BS25="No Data",1,IF('Indicator Data imputation'!BS25&lt;&gt;"",1,0))</f>
        <v>0</v>
      </c>
      <c r="BT24" s="177">
        <f>IF('Indicator Data'!BT25="No Data",1,IF('Indicator Data imputation'!BT25&lt;&gt;"",1,0))</f>
        <v>0</v>
      </c>
      <c r="BU24" s="177">
        <f>IF('Indicator Data'!BU25="No Data",1,IF('Indicator Data imputation'!BU25&lt;&gt;"",1,0))</f>
        <v>0</v>
      </c>
      <c r="BV24" s="177">
        <f>IF('Indicator Data'!BV25="No Data",1,IF('Indicator Data imputation'!BV25&lt;&gt;"",1,0))</f>
        <v>0</v>
      </c>
      <c r="BW24" s="177">
        <f>IF('Indicator Data'!BW25="No Data",1,IF('Indicator Data imputation'!BW25&lt;&gt;"",1,0))</f>
        <v>0</v>
      </c>
      <c r="BX24" s="177">
        <f>IF('Indicator Data'!BX25="No Data",1,IF('Indicator Data imputation'!BX25&lt;&gt;"",1,0))</f>
        <v>0</v>
      </c>
      <c r="BY24" s="177">
        <f>IF('Indicator Data'!BY25="No Data",1,IF('Indicator Data imputation'!BY25&lt;&gt;"",1,0))</f>
        <v>0</v>
      </c>
      <c r="BZ24" s="177">
        <f>IF('Indicator Data'!BZ25="No Data",1,IF('Indicator Data imputation'!BZ25&lt;&gt;"",1,0))</f>
        <v>1</v>
      </c>
      <c r="CA24" s="177">
        <f>IF('Indicator Data'!CA25="No Data",1,IF('Indicator Data imputation'!CA25&lt;&gt;"",1,0))</f>
        <v>0</v>
      </c>
      <c r="CB24" s="177">
        <f>IF('Indicator Data'!CB25="No Data",1,IF('Indicator Data imputation'!CB25&lt;&gt;"",1,0))</f>
        <v>0</v>
      </c>
      <c r="CC24" s="177">
        <f>IF('Indicator Data'!CC25="No Data",1,IF('Indicator Data imputation'!CC25&lt;&gt;"",1,0))</f>
        <v>0</v>
      </c>
      <c r="CD24" s="177">
        <f>IF('Indicator Data'!CD25="No Data",1,IF('Indicator Data imputation'!CD25&lt;&gt;"",1,0))</f>
        <v>0</v>
      </c>
      <c r="CE24" s="177">
        <f>IF('Indicator Data'!CE25="No Data",1,IF('Indicator Data imputation'!CE25&lt;&gt;"",1,0))</f>
        <v>0</v>
      </c>
      <c r="CF24" s="177">
        <f>IF('Indicator Data'!CF25="No Data",1,IF('Indicator Data imputation'!CF25&lt;&gt;"",1,0))</f>
        <v>0</v>
      </c>
      <c r="CG24" s="177">
        <f>IF('Indicator Data'!CG25="No Data",1,IF('Indicator Data imputation'!CG25&lt;&gt;"",1,0))</f>
        <v>0</v>
      </c>
      <c r="CH24" s="188">
        <f t="shared" si="0"/>
        <v>3</v>
      </c>
      <c r="CI24" s="189">
        <f t="shared" si="1"/>
        <v>3.6585365853658534E-2</v>
      </c>
    </row>
    <row r="25" spans="1:87" x14ac:dyDescent="0.25">
      <c r="A25" s="3" t="str">
        <f>VLOOKUP(C25,Regions!B$3:H$35,7,FALSE)</f>
        <v>South America</v>
      </c>
      <c r="B25" s="116" t="s">
        <v>3</v>
      </c>
      <c r="C25" s="100" t="s">
        <v>2</v>
      </c>
      <c r="D25" s="177">
        <f>IF('Indicator Data'!D26="No Data",1,IF('Indicator Data imputation'!D26&lt;&gt;"",1,0))</f>
        <v>0</v>
      </c>
      <c r="E25" s="177">
        <f>IF('Indicator Data'!E26="No Data",1,IF('Indicator Data imputation'!E26&lt;&gt;"",1,0))</f>
        <v>0</v>
      </c>
      <c r="F25" s="177">
        <f>IF('Indicator Data'!F26="No Data",1,IF('Indicator Data imputation'!F26&lt;&gt;"",1,0))</f>
        <v>0</v>
      </c>
      <c r="G25" s="177">
        <f>IF('Indicator Data'!G26="No Data",1,IF('Indicator Data imputation'!G26&lt;&gt;"",1,0))</f>
        <v>0</v>
      </c>
      <c r="H25" s="177">
        <f>IF('Indicator Data'!H26="No Data",1,IF('Indicator Data imputation'!H26&lt;&gt;"",1,0))</f>
        <v>0</v>
      </c>
      <c r="I25" s="177">
        <f>IF('Indicator Data'!I26="No Data",1,IF('Indicator Data imputation'!I26&lt;&gt;"",1,0))</f>
        <v>0</v>
      </c>
      <c r="J25" s="177">
        <f>IF('Indicator Data'!J26="No Data",1,IF('Indicator Data imputation'!J26&lt;&gt;"",1,0))</f>
        <v>0</v>
      </c>
      <c r="K25" s="177">
        <f>IF('Indicator Data'!K26="No Data",1,IF('Indicator Data imputation'!K26&lt;&gt;"",1,0))</f>
        <v>0</v>
      </c>
      <c r="L25" s="177">
        <f>IF('Indicator Data'!L26="No Data",1,IF('Indicator Data imputation'!L26&lt;&gt;"",1,0))</f>
        <v>0</v>
      </c>
      <c r="M25" s="177">
        <f>IF('Indicator Data'!M26="No Data",1,IF('Indicator Data imputation'!M26&lt;&gt;"",1,0))</f>
        <v>0</v>
      </c>
      <c r="N25" s="177">
        <f>IF('Indicator Data'!N26="No Data",1,IF('Indicator Data imputation'!N26&lt;&gt;"",1,0))</f>
        <v>0</v>
      </c>
      <c r="O25" s="177">
        <f>IF('Indicator Data'!O26="No Data",1,IF('Indicator Data imputation'!O26&lt;&gt;"",1,0))</f>
        <v>0</v>
      </c>
      <c r="P25" s="177">
        <f>IF('Indicator Data'!P26="No Data",1,IF('Indicator Data imputation'!P26&lt;&gt;"",1,0))</f>
        <v>0</v>
      </c>
      <c r="Q25" s="177">
        <f>IF('Indicator Data'!Q26="No Data",1,IF('Indicator Data imputation'!Q26&lt;&gt;"",1,0))</f>
        <v>0</v>
      </c>
      <c r="R25" s="177">
        <f>IF('Indicator Data'!R26="No Data",1,IF('Indicator Data imputation'!R26&lt;&gt;"",1,0))</f>
        <v>0</v>
      </c>
      <c r="S25" s="177">
        <f>IF('Indicator Data'!S26="No Data",1,IF('Indicator Data imputation'!S26&lt;&gt;"",1,0))</f>
        <v>0</v>
      </c>
      <c r="T25" s="177">
        <f>IF('Indicator Data'!T26="No Data",1,IF('Indicator Data imputation'!T26&lt;&gt;"",1,0))</f>
        <v>0</v>
      </c>
      <c r="U25" s="177">
        <f>IF('Indicator Data'!U26="No Data",1,IF('Indicator Data imputation'!U26&lt;&gt;"",1,0))</f>
        <v>0</v>
      </c>
      <c r="V25" s="177">
        <f>IF('Indicator Data'!V26="No Data",1,IF('Indicator Data imputation'!V26&lt;&gt;"",1,0))</f>
        <v>0</v>
      </c>
      <c r="W25" s="177">
        <f>IF('Indicator Data'!W26="No Data",1,IF('Indicator Data imputation'!W26&lt;&gt;"",1,0))</f>
        <v>0</v>
      </c>
      <c r="X25" s="177">
        <f>IF('Indicator Data'!X26="No Data",1,IF('Indicator Data imputation'!X26&lt;&gt;"",1,0))</f>
        <v>0</v>
      </c>
      <c r="Y25" s="177">
        <f>IF('Indicator Data'!Y26="No Data",1,IF('Indicator Data imputation'!Y26&lt;&gt;"",1,0))</f>
        <v>1</v>
      </c>
      <c r="Z25" s="177">
        <f>IF('Indicator Data'!Z26="No Data",1,IF('Indicator Data imputation'!Z26&lt;&gt;"",1,0))</f>
        <v>1</v>
      </c>
      <c r="AA25" s="177">
        <f>IF('Indicator Data'!AA26="No Data",1,IF('Indicator Data imputation'!AA26&lt;&gt;"",1,0))</f>
        <v>0</v>
      </c>
      <c r="AB25" s="177">
        <f>IF('Indicator Data'!AB26="No Data",1,IF('Indicator Data imputation'!AB26&lt;&gt;"",1,0))</f>
        <v>0</v>
      </c>
      <c r="AC25" s="177">
        <f>IF('Indicator Data'!AC26="No Data",1,IF('Indicator Data imputation'!AC26&lt;&gt;"",1,0))</f>
        <v>0</v>
      </c>
      <c r="AD25" s="177">
        <f>IF('Indicator Data'!AD26="No Data",1,IF('Indicator Data imputation'!AD26&lt;&gt;"",1,0))</f>
        <v>0</v>
      </c>
      <c r="AE25" s="177">
        <f>IF('Indicator Data'!AE26="No Data",1,IF('Indicator Data imputation'!AE26&lt;&gt;"",1,0))</f>
        <v>0</v>
      </c>
      <c r="AF25" s="177">
        <f>IF('Indicator Data'!AF26="No Data",1,IF('Indicator Data imputation'!AF26&lt;&gt;"",1,0))</f>
        <v>0</v>
      </c>
      <c r="AG25" s="251">
        <f>IF('Indicator Data'!AG26="No Data",1,IF('Indicator Data imputation'!AG26&lt;&gt;"",1,0))</f>
        <v>0</v>
      </c>
      <c r="AH25" s="177">
        <f>IF('Indicator Data'!AH26="No Data",1,IF('Indicator Data imputation'!AH26&lt;&gt;"",1,0))</f>
        <v>0</v>
      </c>
      <c r="AI25" s="177">
        <f>IF('Indicator Data'!AI26="No Data",1,IF('Indicator Data imputation'!AI26&lt;&gt;"",1,0))</f>
        <v>0</v>
      </c>
      <c r="AJ25" s="177">
        <f>IF('Indicator Data'!AJ26="No Data",1,IF('Indicator Data imputation'!AJ26&lt;&gt;"",1,0))</f>
        <v>0</v>
      </c>
      <c r="AK25" s="177">
        <f>IF('Indicator Data'!AK26="No Data",1,IF('Indicator Data imputation'!AK26&lt;&gt;"",1,0))</f>
        <v>0</v>
      </c>
      <c r="AL25" s="177">
        <f>IF('Indicator Data'!AL26="No Data",1,IF('Indicator Data imputation'!AL26&lt;&gt;"",1,0))</f>
        <v>0</v>
      </c>
      <c r="AM25" s="177">
        <f>IF('Indicator Data'!AM26="No Data",1,IF('Indicator Data imputation'!AM26&lt;&gt;"",1,0))</f>
        <v>0</v>
      </c>
      <c r="AN25" s="177">
        <f>IF('Indicator Data'!AN26="No Data",1,IF('Indicator Data imputation'!AN26&lt;&gt;"",1,0))</f>
        <v>0</v>
      </c>
      <c r="AO25" s="177">
        <f>IF('Indicator Data'!AO26="No Data",1,IF('Indicator Data imputation'!AO26&lt;&gt;"",1,0))</f>
        <v>0</v>
      </c>
      <c r="AP25" s="177">
        <f>IF('Indicator Data'!AP26="No Data",1,IF('Indicator Data imputation'!AP26&lt;&gt;"",1,0))</f>
        <v>0</v>
      </c>
      <c r="AQ25" s="177">
        <f>IF('Indicator Data'!AQ26="No Data",1,IF('Indicator Data imputation'!AQ26&lt;&gt;"",1,0))</f>
        <v>0</v>
      </c>
      <c r="AR25" s="177">
        <f>IF('Indicator Data'!AR26="No Data",1,IF('Indicator Data imputation'!AR26&lt;&gt;"",1,0))</f>
        <v>0</v>
      </c>
      <c r="AS25" s="177">
        <f>IF('Indicator Data'!AS26="No Data",1,IF('Indicator Data imputation'!AS26&lt;&gt;"",1,0))</f>
        <v>0</v>
      </c>
      <c r="AT25" s="177">
        <f>IF('Indicator Data'!AT26="No Data",1,IF('Indicator Data imputation'!AT26&lt;&gt;"",1,0))</f>
        <v>0</v>
      </c>
      <c r="AU25" s="177">
        <f>IF('Indicator Data'!AU26="No Data",1,IF('Indicator Data imputation'!AU26&lt;&gt;"",1,0))</f>
        <v>0</v>
      </c>
      <c r="AV25" s="177">
        <f>IF('Indicator Data'!AV26="No Data",1,IF('Indicator Data imputation'!AV26&lt;&gt;"",1,0))</f>
        <v>0</v>
      </c>
      <c r="AW25" s="177">
        <f>IF('Indicator Data'!AW26="No Data",1,IF('Indicator Data imputation'!AW26&lt;&gt;"",1,0))</f>
        <v>0</v>
      </c>
      <c r="AX25" s="177">
        <f>IF('Indicator Data'!AX26="No Data",1,IF('Indicator Data imputation'!AX26&lt;&gt;"",1,0))</f>
        <v>0</v>
      </c>
      <c r="AY25" s="177">
        <f>IF('Indicator Data'!AY26="No Data",1,IF('Indicator Data imputation'!AY26&lt;&gt;"",1,0))</f>
        <v>0</v>
      </c>
      <c r="AZ25" s="177">
        <f>IF('Indicator Data'!AZ26="No Data",1,IF('Indicator Data imputation'!AZ26&lt;&gt;"",1,0))</f>
        <v>0</v>
      </c>
      <c r="BA25" s="177">
        <f>IF('Indicator Data'!BA26="No Data",1,IF('Indicator Data imputation'!BA26&lt;&gt;"",1,0))</f>
        <v>0</v>
      </c>
      <c r="BB25" s="177">
        <f>IF('Indicator Data'!BB26="No Data",1,IF('Indicator Data imputation'!BB26&lt;&gt;"",1,0))</f>
        <v>0</v>
      </c>
      <c r="BC25" s="177">
        <f>IF('Indicator Data'!BC26="No Data",1,IF('Indicator Data imputation'!BC26&lt;&gt;"",1,0))</f>
        <v>0</v>
      </c>
      <c r="BD25" s="177">
        <f>IF('Indicator Data'!BD26="No Data",1,IF('Indicator Data imputation'!BD26&lt;&gt;"",1,0))</f>
        <v>0</v>
      </c>
      <c r="BE25" s="177">
        <f>IF('Indicator Data'!BE26="No Data",1,IF('Indicator Data imputation'!BE26&lt;&gt;"",1,0))</f>
        <v>0</v>
      </c>
      <c r="BF25" s="177">
        <f>IF('Indicator Data'!BF26="No Data",1,IF('Indicator Data imputation'!BF26&lt;&gt;"",1,0))</f>
        <v>0</v>
      </c>
      <c r="BG25" s="177">
        <f>IF('Indicator Data'!BG26="No Data",1,IF('Indicator Data imputation'!BG26&lt;&gt;"",1,0))</f>
        <v>1</v>
      </c>
      <c r="BH25" s="177">
        <f>IF('Indicator Data'!BH26="No Data",1,IF('Indicator Data imputation'!BH26&lt;&gt;"",1,0))</f>
        <v>1</v>
      </c>
      <c r="BI25" s="177">
        <f>IF('Indicator Data'!BI26="No Data",1,IF('Indicator Data imputation'!BI26&lt;&gt;"",1,0))</f>
        <v>0</v>
      </c>
      <c r="BJ25" s="177">
        <f>IF('Indicator Data'!BJ26="No Data",1,IF('Indicator Data imputation'!BJ26&lt;&gt;"",1,0))</f>
        <v>0</v>
      </c>
      <c r="BK25" s="177">
        <f>IF('Indicator Data'!BK26="No Data",1,IF('Indicator Data imputation'!BK26&lt;&gt;"",1,0))</f>
        <v>0</v>
      </c>
      <c r="BL25" s="177">
        <f>IF('Indicator Data'!BL26="No Data",1,IF('Indicator Data imputation'!BL26&lt;&gt;"",1,0))</f>
        <v>0</v>
      </c>
      <c r="BM25" s="177">
        <f>IF('Indicator Data'!BM26="No Data",1,IF('Indicator Data imputation'!BM26&lt;&gt;"",1,0))</f>
        <v>0</v>
      </c>
      <c r="BN25" s="177">
        <f>IF('Indicator Data'!BN26="No Data",1,IF('Indicator Data imputation'!BN26&lt;&gt;"",1,0))</f>
        <v>0</v>
      </c>
      <c r="BO25" s="177">
        <f>IF('Indicator Data'!BO26="No Data",1,IF('Indicator Data imputation'!BO26&lt;&gt;"",1,0))</f>
        <v>0</v>
      </c>
      <c r="BP25" s="177">
        <f>IF('Indicator Data'!BP26="No Data",1,IF('Indicator Data imputation'!BP26&lt;&gt;"",1,0))</f>
        <v>0</v>
      </c>
      <c r="BQ25" s="177">
        <f>IF('Indicator Data'!BQ26="No Data",1,IF('Indicator Data imputation'!BQ26&lt;&gt;"",1,0))</f>
        <v>0</v>
      </c>
      <c r="BR25" s="177">
        <f>IF('Indicator Data'!BR26="No Data",1,IF('Indicator Data imputation'!BR26&lt;&gt;"",1,0))</f>
        <v>0</v>
      </c>
      <c r="BS25" s="177">
        <f>IF('Indicator Data'!BS26="No Data",1,IF('Indicator Data imputation'!BS26&lt;&gt;"",1,0))</f>
        <v>0</v>
      </c>
      <c r="BT25" s="177">
        <f>IF('Indicator Data'!BT26="No Data",1,IF('Indicator Data imputation'!BT26&lt;&gt;"",1,0))</f>
        <v>0</v>
      </c>
      <c r="BU25" s="177">
        <f>IF('Indicator Data'!BU26="No Data",1,IF('Indicator Data imputation'!BU26&lt;&gt;"",1,0))</f>
        <v>0</v>
      </c>
      <c r="BV25" s="177">
        <f>IF('Indicator Data'!BV26="No Data",1,IF('Indicator Data imputation'!BV26&lt;&gt;"",1,0))</f>
        <v>0</v>
      </c>
      <c r="BW25" s="177">
        <f>IF('Indicator Data'!BW26="No Data",1,IF('Indicator Data imputation'!BW26&lt;&gt;"",1,0))</f>
        <v>0</v>
      </c>
      <c r="BX25" s="177">
        <f>IF('Indicator Data'!BX26="No Data",1,IF('Indicator Data imputation'!BX26&lt;&gt;"",1,0))</f>
        <v>0</v>
      </c>
      <c r="BY25" s="177">
        <f>IF('Indicator Data'!BY26="No Data",1,IF('Indicator Data imputation'!BY26&lt;&gt;"",1,0))</f>
        <v>0</v>
      </c>
      <c r="BZ25" s="177">
        <f>IF('Indicator Data'!BZ26="No Data",1,IF('Indicator Data imputation'!BZ26&lt;&gt;"",1,0))</f>
        <v>0</v>
      </c>
      <c r="CA25" s="177">
        <f>IF('Indicator Data'!CA26="No Data",1,IF('Indicator Data imputation'!CA26&lt;&gt;"",1,0))</f>
        <v>0</v>
      </c>
      <c r="CB25" s="177">
        <f>IF('Indicator Data'!CB26="No Data",1,IF('Indicator Data imputation'!CB26&lt;&gt;"",1,0))</f>
        <v>0</v>
      </c>
      <c r="CC25" s="177">
        <f>IF('Indicator Data'!CC26="No Data",1,IF('Indicator Data imputation'!CC26&lt;&gt;"",1,0))</f>
        <v>1</v>
      </c>
      <c r="CD25" s="177">
        <f>IF('Indicator Data'!CD26="No Data",1,IF('Indicator Data imputation'!CD26&lt;&gt;"",1,0))</f>
        <v>0</v>
      </c>
      <c r="CE25" s="177">
        <f>IF('Indicator Data'!CE26="No Data",1,IF('Indicator Data imputation'!CE26&lt;&gt;"",1,0))</f>
        <v>0</v>
      </c>
      <c r="CF25" s="177">
        <f>IF('Indicator Data'!CF26="No Data",1,IF('Indicator Data imputation'!CF26&lt;&gt;"",1,0))</f>
        <v>0</v>
      </c>
      <c r="CG25" s="177">
        <f>IF('Indicator Data'!CG26="No Data",1,IF('Indicator Data imputation'!CG26&lt;&gt;"",1,0))</f>
        <v>0</v>
      </c>
      <c r="CH25" s="188">
        <f t="shared" si="0"/>
        <v>5</v>
      </c>
      <c r="CI25" s="189">
        <f t="shared" si="1"/>
        <v>6.097560975609756E-2</v>
      </c>
    </row>
    <row r="26" spans="1:87" x14ac:dyDescent="0.25">
      <c r="A26" s="3" t="str">
        <f>VLOOKUP(C26,Regions!B$3:H$35,7,FALSE)</f>
        <v>South America</v>
      </c>
      <c r="B26" s="116" t="s">
        <v>426</v>
      </c>
      <c r="C26" s="100" t="s">
        <v>10</v>
      </c>
      <c r="D26" s="177">
        <f>IF('Indicator Data'!D27="No Data",1,IF('Indicator Data imputation'!D27&lt;&gt;"",1,0))</f>
        <v>0</v>
      </c>
      <c r="E26" s="177">
        <f>IF('Indicator Data'!E27="No Data",1,IF('Indicator Data imputation'!E27&lt;&gt;"",1,0))</f>
        <v>0</v>
      </c>
      <c r="F26" s="177">
        <f>IF('Indicator Data'!F27="No Data",1,IF('Indicator Data imputation'!F27&lt;&gt;"",1,0))</f>
        <v>0</v>
      </c>
      <c r="G26" s="177">
        <f>IF('Indicator Data'!G27="No Data",1,IF('Indicator Data imputation'!G27&lt;&gt;"",1,0))</f>
        <v>0</v>
      </c>
      <c r="H26" s="177">
        <f>IF('Indicator Data'!H27="No Data",1,IF('Indicator Data imputation'!H27&lt;&gt;"",1,0))</f>
        <v>0</v>
      </c>
      <c r="I26" s="177">
        <f>IF('Indicator Data'!I27="No Data",1,IF('Indicator Data imputation'!I27&lt;&gt;"",1,0))</f>
        <v>0</v>
      </c>
      <c r="J26" s="177">
        <f>IF('Indicator Data'!J27="No Data",1,IF('Indicator Data imputation'!J27&lt;&gt;"",1,0))</f>
        <v>0</v>
      </c>
      <c r="K26" s="177">
        <f>IF('Indicator Data'!K27="No Data",1,IF('Indicator Data imputation'!K27&lt;&gt;"",1,0))</f>
        <v>0</v>
      </c>
      <c r="L26" s="177">
        <f>IF('Indicator Data'!L27="No Data",1,IF('Indicator Data imputation'!L27&lt;&gt;"",1,0))</f>
        <v>0</v>
      </c>
      <c r="M26" s="177">
        <f>IF('Indicator Data'!M27="No Data",1,IF('Indicator Data imputation'!M27&lt;&gt;"",1,0))</f>
        <v>0</v>
      </c>
      <c r="N26" s="177">
        <f>IF('Indicator Data'!N27="No Data",1,IF('Indicator Data imputation'!N27&lt;&gt;"",1,0))</f>
        <v>0</v>
      </c>
      <c r="O26" s="177">
        <f>IF('Indicator Data'!O27="No Data",1,IF('Indicator Data imputation'!O27&lt;&gt;"",1,0))</f>
        <v>0</v>
      </c>
      <c r="P26" s="177">
        <f>IF('Indicator Data'!P27="No Data",1,IF('Indicator Data imputation'!P27&lt;&gt;"",1,0))</f>
        <v>0</v>
      </c>
      <c r="Q26" s="177">
        <f>IF('Indicator Data'!Q27="No Data",1,IF('Indicator Data imputation'!Q27&lt;&gt;"",1,0))</f>
        <v>0</v>
      </c>
      <c r="R26" s="177">
        <f>IF('Indicator Data'!R27="No Data",1,IF('Indicator Data imputation'!R27&lt;&gt;"",1,0))</f>
        <v>0</v>
      </c>
      <c r="S26" s="177">
        <f>IF('Indicator Data'!S27="No Data",1,IF('Indicator Data imputation'!S27&lt;&gt;"",1,0))</f>
        <v>0</v>
      </c>
      <c r="T26" s="177">
        <f>IF('Indicator Data'!T27="No Data",1,IF('Indicator Data imputation'!T27&lt;&gt;"",1,0))</f>
        <v>0</v>
      </c>
      <c r="U26" s="177">
        <f>IF('Indicator Data'!U27="No Data",1,IF('Indicator Data imputation'!U27&lt;&gt;"",1,0))</f>
        <v>0</v>
      </c>
      <c r="V26" s="177">
        <f>IF('Indicator Data'!V27="No Data",1,IF('Indicator Data imputation'!V27&lt;&gt;"",1,0))</f>
        <v>0</v>
      </c>
      <c r="W26" s="177">
        <f>IF('Indicator Data'!W27="No Data",1,IF('Indicator Data imputation'!W27&lt;&gt;"",1,0))</f>
        <v>0</v>
      </c>
      <c r="X26" s="177">
        <f>IF('Indicator Data'!X27="No Data",1,IF('Indicator Data imputation'!X27&lt;&gt;"",1,0))</f>
        <v>0</v>
      </c>
      <c r="Y26" s="177">
        <f>IF('Indicator Data'!Y27="No Data",1,IF('Indicator Data imputation'!Y27&lt;&gt;"",1,0))</f>
        <v>0</v>
      </c>
      <c r="Z26" s="177">
        <f>IF('Indicator Data'!Z27="No Data",1,IF('Indicator Data imputation'!Z27&lt;&gt;"",1,0))</f>
        <v>0</v>
      </c>
      <c r="AA26" s="177">
        <f>IF('Indicator Data'!AA27="No Data",1,IF('Indicator Data imputation'!AA27&lt;&gt;"",1,0))</f>
        <v>0</v>
      </c>
      <c r="AB26" s="177">
        <f>IF('Indicator Data'!AB27="No Data",1,IF('Indicator Data imputation'!AB27&lt;&gt;"",1,0))</f>
        <v>0</v>
      </c>
      <c r="AC26" s="177">
        <f>IF('Indicator Data'!AC27="No Data",1,IF('Indicator Data imputation'!AC27&lt;&gt;"",1,0))</f>
        <v>0</v>
      </c>
      <c r="AD26" s="177">
        <f>IF('Indicator Data'!AD27="No Data",1,IF('Indicator Data imputation'!AD27&lt;&gt;"",1,0))</f>
        <v>0</v>
      </c>
      <c r="AE26" s="177">
        <f>IF('Indicator Data'!AE27="No Data",1,IF('Indicator Data imputation'!AE27&lt;&gt;"",1,0))</f>
        <v>0</v>
      </c>
      <c r="AF26" s="177">
        <f>IF('Indicator Data'!AF27="No Data",1,IF('Indicator Data imputation'!AF27&lt;&gt;"",1,0))</f>
        <v>0</v>
      </c>
      <c r="AG26" s="251">
        <f>IF('Indicator Data'!AG27="No Data",1,IF('Indicator Data imputation'!AG27&lt;&gt;"",1,0))</f>
        <v>0</v>
      </c>
      <c r="AH26" s="177">
        <f>IF('Indicator Data'!AH27="No Data",1,IF('Indicator Data imputation'!AH27&lt;&gt;"",1,0))</f>
        <v>0</v>
      </c>
      <c r="AI26" s="177">
        <f>IF('Indicator Data'!AI27="No Data",1,IF('Indicator Data imputation'!AI27&lt;&gt;"",1,0))</f>
        <v>0</v>
      </c>
      <c r="AJ26" s="177">
        <f>IF('Indicator Data'!AJ27="No Data",1,IF('Indicator Data imputation'!AJ27&lt;&gt;"",1,0))</f>
        <v>0</v>
      </c>
      <c r="AK26" s="177">
        <f>IF('Indicator Data'!AK27="No Data",1,IF('Indicator Data imputation'!AK27&lt;&gt;"",1,0))</f>
        <v>0</v>
      </c>
      <c r="AL26" s="177">
        <f>IF('Indicator Data'!AL27="No Data",1,IF('Indicator Data imputation'!AL27&lt;&gt;"",1,0))</f>
        <v>0</v>
      </c>
      <c r="AM26" s="177">
        <f>IF('Indicator Data'!AM27="No Data",1,IF('Indicator Data imputation'!AM27&lt;&gt;"",1,0))</f>
        <v>0</v>
      </c>
      <c r="AN26" s="177">
        <f>IF('Indicator Data'!AN27="No Data",1,IF('Indicator Data imputation'!AN27&lt;&gt;"",1,0))</f>
        <v>0</v>
      </c>
      <c r="AO26" s="177">
        <f>IF('Indicator Data'!AO27="No Data",1,IF('Indicator Data imputation'!AO27&lt;&gt;"",1,0))</f>
        <v>0</v>
      </c>
      <c r="AP26" s="177">
        <f>IF('Indicator Data'!AP27="No Data",1,IF('Indicator Data imputation'!AP27&lt;&gt;"",1,0))</f>
        <v>0</v>
      </c>
      <c r="AQ26" s="177">
        <f>IF('Indicator Data'!AQ27="No Data",1,IF('Indicator Data imputation'!AQ27&lt;&gt;"",1,0))</f>
        <v>0</v>
      </c>
      <c r="AR26" s="177">
        <f>IF('Indicator Data'!AR27="No Data",1,IF('Indicator Data imputation'!AR27&lt;&gt;"",1,0))</f>
        <v>0</v>
      </c>
      <c r="AS26" s="177">
        <f>IF('Indicator Data'!AS27="No Data",1,IF('Indicator Data imputation'!AS27&lt;&gt;"",1,0))</f>
        <v>0</v>
      </c>
      <c r="AT26" s="177">
        <f>IF('Indicator Data'!AT27="No Data",1,IF('Indicator Data imputation'!AT27&lt;&gt;"",1,0))</f>
        <v>0</v>
      </c>
      <c r="AU26" s="177">
        <f>IF('Indicator Data'!AU27="No Data",1,IF('Indicator Data imputation'!AU27&lt;&gt;"",1,0))</f>
        <v>0</v>
      </c>
      <c r="AV26" s="177">
        <f>IF('Indicator Data'!AV27="No Data",1,IF('Indicator Data imputation'!AV27&lt;&gt;"",1,0))</f>
        <v>0</v>
      </c>
      <c r="AW26" s="177">
        <f>IF('Indicator Data'!AW27="No Data",1,IF('Indicator Data imputation'!AW27&lt;&gt;"",1,0))</f>
        <v>0</v>
      </c>
      <c r="AX26" s="177">
        <f>IF('Indicator Data'!AX27="No Data",1,IF('Indicator Data imputation'!AX27&lt;&gt;"",1,0))</f>
        <v>0</v>
      </c>
      <c r="AY26" s="177">
        <f>IF('Indicator Data'!AY27="No Data",1,IF('Indicator Data imputation'!AY27&lt;&gt;"",1,0))</f>
        <v>0</v>
      </c>
      <c r="AZ26" s="177">
        <f>IF('Indicator Data'!AZ27="No Data",1,IF('Indicator Data imputation'!AZ27&lt;&gt;"",1,0))</f>
        <v>0</v>
      </c>
      <c r="BA26" s="177">
        <f>IF('Indicator Data'!BA27="No Data",1,IF('Indicator Data imputation'!BA27&lt;&gt;"",1,0))</f>
        <v>0</v>
      </c>
      <c r="BB26" s="177">
        <f>IF('Indicator Data'!BB27="No Data",1,IF('Indicator Data imputation'!BB27&lt;&gt;"",1,0))</f>
        <v>0</v>
      </c>
      <c r="BC26" s="177">
        <f>IF('Indicator Data'!BC27="No Data",1,IF('Indicator Data imputation'!BC27&lt;&gt;"",1,0))</f>
        <v>0</v>
      </c>
      <c r="BD26" s="177">
        <f>IF('Indicator Data'!BD27="No Data",1,IF('Indicator Data imputation'!BD27&lt;&gt;"",1,0))</f>
        <v>0</v>
      </c>
      <c r="BE26" s="177">
        <f>IF('Indicator Data'!BE27="No Data",1,IF('Indicator Data imputation'!BE27&lt;&gt;"",1,0))</f>
        <v>0</v>
      </c>
      <c r="BF26" s="177">
        <f>IF('Indicator Data'!BF27="No Data",1,IF('Indicator Data imputation'!BF27&lt;&gt;"",1,0))</f>
        <v>0</v>
      </c>
      <c r="BG26" s="177">
        <f>IF('Indicator Data'!BG27="No Data",1,IF('Indicator Data imputation'!BG27&lt;&gt;"",1,0))</f>
        <v>0</v>
      </c>
      <c r="BH26" s="177">
        <f>IF('Indicator Data'!BH27="No Data",1,IF('Indicator Data imputation'!BH27&lt;&gt;"",1,0))</f>
        <v>0</v>
      </c>
      <c r="BI26" s="177">
        <f>IF('Indicator Data'!BI27="No Data",1,IF('Indicator Data imputation'!BI27&lt;&gt;"",1,0))</f>
        <v>0</v>
      </c>
      <c r="BJ26" s="177">
        <f>IF('Indicator Data'!BJ27="No Data",1,IF('Indicator Data imputation'!BJ27&lt;&gt;"",1,0))</f>
        <v>0</v>
      </c>
      <c r="BK26" s="177">
        <f>IF('Indicator Data'!BK27="No Data",1,IF('Indicator Data imputation'!BK27&lt;&gt;"",1,0))</f>
        <v>0</v>
      </c>
      <c r="BL26" s="177">
        <f>IF('Indicator Data'!BL27="No Data",1,IF('Indicator Data imputation'!BL27&lt;&gt;"",1,0))</f>
        <v>0</v>
      </c>
      <c r="BM26" s="177">
        <f>IF('Indicator Data'!BM27="No Data",1,IF('Indicator Data imputation'!BM27&lt;&gt;"",1,0))</f>
        <v>0</v>
      </c>
      <c r="BN26" s="177">
        <f>IF('Indicator Data'!BN27="No Data",1,IF('Indicator Data imputation'!BN27&lt;&gt;"",1,0))</f>
        <v>0</v>
      </c>
      <c r="BO26" s="177">
        <f>IF('Indicator Data'!BO27="No Data",1,IF('Indicator Data imputation'!BO27&lt;&gt;"",1,0))</f>
        <v>0</v>
      </c>
      <c r="BP26" s="177">
        <f>IF('Indicator Data'!BP27="No Data",1,IF('Indicator Data imputation'!BP27&lt;&gt;"",1,0))</f>
        <v>0</v>
      </c>
      <c r="BQ26" s="177">
        <f>IF('Indicator Data'!BQ27="No Data",1,IF('Indicator Data imputation'!BQ27&lt;&gt;"",1,0))</f>
        <v>0</v>
      </c>
      <c r="BR26" s="177">
        <f>IF('Indicator Data'!BR27="No Data",1,IF('Indicator Data imputation'!BR27&lt;&gt;"",1,0))</f>
        <v>0</v>
      </c>
      <c r="BS26" s="177">
        <f>IF('Indicator Data'!BS27="No Data",1,IF('Indicator Data imputation'!BS27&lt;&gt;"",1,0))</f>
        <v>0</v>
      </c>
      <c r="BT26" s="177">
        <f>IF('Indicator Data'!BT27="No Data",1,IF('Indicator Data imputation'!BT27&lt;&gt;"",1,0))</f>
        <v>0</v>
      </c>
      <c r="BU26" s="177">
        <f>IF('Indicator Data'!BU27="No Data",1,IF('Indicator Data imputation'!BU27&lt;&gt;"",1,0))</f>
        <v>0</v>
      </c>
      <c r="BV26" s="177">
        <f>IF('Indicator Data'!BV27="No Data",1,IF('Indicator Data imputation'!BV27&lt;&gt;"",1,0))</f>
        <v>0</v>
      </c>
      <c r="BW26" s="177">
        <f>IF('Indicator Data'!BW27="No Data",1,IF('Indicator Data imputation'!BW27&lt;&gt;"",1,0))</f>
        <v>1</v>
      </c>
      <c r="BX26" s="177">
        <f>IF('Indicator Data'!BX27="No Data",1,IF('Indicator Data imputation'!BX27&lt;&gt;"",1,0))</f>
        <v>1</v>
      </c>
      <c r="BY26" s="177">
        <f>IF('Indicator Data'!BY27="No Data",1,IF('Indicator Data imputation'!BY27&lt;&gt;"",1,0))</f>
        <v>0</v>
      </c>
      <c r="BZ26" s="177">
        <f>IF('Indicator Data'!BZ27="No Data",1,IF('Indicator Data imputation'!BZ27&lt;&gt;"",1,0))</f>
        <v>0</v>
      </c>
      <c r="CA26" s="177">
        <f>IF('Indicator Data'!CA27="No Data",1,IF('Indicator Data imputation'!CA27&lt;&gt;"",1,0))</f>
        <v>0</v>
      </c>
      <c r="CB26" s="177">
        <f>IF('Indicator Data'!CB27="No Data",1,IF('Indicator Data imputation'!CB27&lt;&gt;"",1,0))</f>
        <v>0</v>
      </c>
      <c r="CC26" s="177">
        <f>IF('Indicator Data'!CC27="No Data",1,IF('Indicator Data imputation'!CC27&lt;&gt;"",1,0))</f>
        <v>0</v>
      </c>
      <c r="CD26" s="177">
        <f>IF('Indicator Data'!CD27="No Data",1,IF('Indicator Data imputation'!CD27&lt;&gt;"",1,0))</f>
        <v>0</v>
      </c>
      <c r="CE26" s="177">
        <f>IF('Indicator Data'!CE27="No Data",1,IF('Indicator Data imputation'!CE27&lt;&gt;"",1,0))</f>
        <v>0</v>
      </c>
      <c r="CF26" s="177">
        <f>IF('Indicator Data'!CF27="No Data",1,IF('Indicator Data imputation'!CF27&lt;&gt;"",1,0))</f>
        <v>0</v>
      </c>
      <c r="CG26" s="177">
        <f>IF('Indicator Data'!CG27="No Data",1,IF('Indicator Data imputation'!CG27&lt;&gt;"",1,0))</f>
        <v>0</v>
      </c>
      <c r="CH26" s="188">
        <f t="shared" si="0"/>
        <v>2</v>
      </c>
      <c r="CI26" s="189">
        <f t="shared" si="1"/>
        <v>2.4390243902439025E-2</v>
      </c>
    </row>
    <row r="27" spans="1:87" x14ac:dyDescent="0.25">
      <c r="A27" s="3" t="str">
        <f>VLOOKUP(C27,Regions!B$3:H$35,7,FALSE)</f>
        <v>South America</v>
      </c>
      <c r="B27" s="116" t="s">
        <v>12</v>
      </c>
      <c r="C27" s="100" t="s">
        <v>11</v>
      </c>
      <c r="D27" s="177">
        <f>IF('Indicator Data'!D28="No Data",1,IF('Indicator Data imputation'!D28&lt;&gt;"",1,0))</f>
        <v>0</v>
      </c>
      <c r="E27" s="177">
        <f>IF('Indicator Data'!E28="No Data",1,IF('Indicator Data imputation'!E28&lt;&gt;"",1,0))</f>
        <v>0</v>
      </c>
      <c r="F27" s="177">
        <f>IF('Indicator Data'!F28="No Data",1,IF('Indicator Data imputation'!F28&lt;&gt;"",1,0))</f>
        <v>0</v>
      </c>
      <c r="G27" s="177">
        <f>IF('Indicator Data'!G28="No Data",1,IF('Indicator Data imputation'!G28&lt;&gt;"",1,0))</f>
        <v>0</v>
      </c>
      <c r="H27" s="177">
        <f>IF('Indicator Data'!H28="No Data",1,IF('Indicator Data imputation'!H28&lt;&gt;"",1,0))</f>
        <v>0</v>
      </c>
      <c r="I27" s="177">
        <f>IF('Indicator Data'!I28="No Data",1,IF('Indicator Data imputation'!I28&lt;&gt;"",1,0))</f>
        <v>0</v>
      </c>
      <c r="J27" s="177">
        <f>IF('Indicator Data'!J28="No Data",1,IF('Indicator Data imputation'!J28&lt;&gt;"",1,0))</f>
        <v>0</v>
      </c>
      <c r="K27" s="177">
        <f>IF('Indicator Data'!K28="No Data",1,IF('Indicator Data imputation'!K28&lt;&gt;"",1,0))</f>
        <v>0</v>
      </c>
      <c r="L27" s="177">
        <f>IF('Indicator Data'!L28="No Data",1,IF('Indicator Data imputation'!L28&lt;&gt;"",1,0))</f>
        <v>0</v>
      </c>
      <c r="M27" s="177">
        <f>IF('Indicator Data'!M28="No Data",1,IF('Indicator Data imputation'!M28&lt;&gt;"",1,0))</f>
        <v>0</v>
      </c>
      <c r="N27" s="177">
        <f>IF('Indicator Data'!N28="No Data",1,IF('Indicator Data imputation'!N28&lt;&gt;"",1,0))</f>
        <v>0</v>
      </c>
      <c r="O27" s="177">
        <f>IF('Indicator Data'!O28="No Data",1,IF('Indicator Data imputation'!O28&lt;&gt;"",1,0))</f>
        <v>0</v>
      </c>
      <c r="P27" s="177">
        <f>IF('Indicator Data'!P28="No Data",1,IF('Indicator Data imputation'!P28&lt;&gt;"",1,0))</f>
        <v>0</v>
      </c>
      <c r="Q27" s="177">
        <f>IF('Indicator Data'!Q28="No Data",1,IF('Indicator Data imputation'!Q28&lt;&gt;"",1,0))</f>
        <v>0</v>
      </c>
      <c r="R27" s="177">
        <f>IF('Indicator Data'!R28="No Data",1,IF('Indicator Data imputation'!R28&lt;&gt;"",1,0))</f>
        <v>0</v>
      </c>
      <c r="S27" s="177">
        <f>IF('Indicator Data'!S28="No Data",1,IF('Indicator Data imputation'!S28&lt;&gt;"",1,0))</f>
        <v>0</v>
      </c>
      <c r="T27" s="177">
        <f>IF('Indicator Data'!T28="No Data",1,IF('Indicator Data imputation'!T28&lt;&gt;"",1,0))</f>
        <v>0</v>
      </c>
      <c r="U27" s="177">
        <f>IF('Indicator Data'!U28="No Data",1,IF('Indicator Data imputation'!U28&lt;&gt;"",1,0))</f>
        <v>0</v>
      </c>
      <c r="V27" s="177">
        <f>IF('Indicator Data'!V28="No Data",1,IF('Indicator Data imputation'!V28&lt;&gt;"",1,0))</f>
        <v>0</v>
      </c>
      <c r="W27" s="177">
        <f>IF('Indicator Data'!W28="No Data",1,IF('Indicator Data imputation'!W28&lt;&gt;"",1,0))</f>
        <v>0</v>
      </c>
      <c r="X27" s="177">
        <f>IF('Indicator Data'!X28="No Data",1,IF('Indicator Data imputation'!X28&lt;&gt;"",1,0))</f>
        <v>0</v>
      </c>
      <c r="Y27" s="177">
        <f>IF('Indicator Data'!Y28="No Data",1,IF('Indicator Data imputation'!Y28&lt;&gt;"",1,0))</f>
        <v>0</v>
      </c>
      <c r="Z27" s="177">
        <f>IF('Indicator Data'!Z28="No Data",1,IF('Indicator Data imputation'!Z28&lt;&gt;"",1,0))</f>
        <v>0</v>
      </c>
      <c r="AA27" s="177">
        <f>IF('Indicator Data'!AA28="No Data",1,IF('Indicator Data imputation'!AA28&lt;&gt;"",1,0))</f>
        <v>0</v>
      </c>
      <c r="AB27" s="177">
        <f>IF('Indicator Data'!AB28="No Data",1,IF('Indicator Data imputation'!AB28&lt;&gt;"",1,0))</f>
        <v>0</v>
      </c>
      <c r="AC27" s="177">
        <f>IF('Indicator Data'!AC28="No Data",1,IF('Indicator Data imputation'!AC28&lt;&gt;"",1,0))</f>
        <v>0</v>
      </c>
      <c r="AD27" s="177">
        <f>IF('Indicator Data'!AD28="No Data",1,IF('Indicator Data imputation'!AD28&lt;&gt;"",1,0))</f>
        <v>0</v>
      </c>
      <c r="AE27" s="177">
        <f>IF('Indicator Data'!AE28="No Data",1,IF('Indicator Data imputation'!AE28&lt;&gt;"",1,0))</f>
        <v>0</v>
      </c>
      <c r="AF27" s="177">
        <f>IF('Indicator Data'!AF28="No Data",1,IF('Indicator Data imputation'!AF28&lt;&gt;"",1,0))</f>
        <v>0</v>
      </c>
      <c r="AG27" s="251">
        <f>IF('Indicator Data'!AG28="No Data",1,IF('Indicator Data imputation'!AG28&lt;&gt;"",1,0))</f>
        <v>0</v>
      </c>
      <c r="AH27" s="177">
        <f>IF('Indicator Data'!AH28="No Data",1,IF('Indicator Data imputation'!AH28&lt;&gt;"",1,0))</f>
        <v>0</v>
      </c>
      <c r="AI27" s="177">
        <f>IF('Indicator Data'!AI28="No Data",1,IF('Indicator Data imputation'!AI28&lt;&gt;"",1,0))</f>
        <v>0</v>
      </c>
      <c r="AJ27" s="177">
        <f>IF('Indicator Data'!AJ28="No Data",1,IF('Indicator Data imputation'!AJ28&lt;&gt;"",1,0))</f>
        <v>0</v>
      </c>
      <c r="AK27" s="177">
        <f>IF('Indicator Data'!AK28="No Data",1,IF('Indicator Data imputation'!AK28&lt;&gt;"",1,0))</f>
        <v>0</v>
      </c>
      <c r="AL27" s="177">
        <f>IF('Indicator Data'!AL28="No Data",1,IF('Indicator Data imputation'!AL28&lt;&gt;"",1,0))</f>
        <v>0</v>
      </c>
      <c r="AM27" s="177">
        <f>IF('Indicator Data'!AM28="No Data",1,IF('Indicator Data imputation'!AM28&lt;&gt;"",1,0))</f>
        <v>0</v>
      </c>
      <c r="AN27" s="177">
        <f>IF('Indicator Data'!AN28="No Data",1,IF('Indicator Data imputation'!AN28&lt;&gt;"",1,0))</f>
        <v>0</v>
      </c>
      <c r="AO27" s="177">
        <f>IF('Indicator Data'!AO28="No Data",1,IF('Indicator Data imputation'!AO28&lt;&gt;"",1,0))</f>
        <v>0</v>
      </c>
      <c r="AP27" s="177">
        <f>IF('Indicator Data'!AP28="No Data",1,IF('Indicator Data imputation'!AP28&lt;&gt;"",1,0))</f>
        <v>0</v>
      </c>
      <c r="AQ27" s="177">
        <f>IF('Indicator Data'!AQ28="No Data",1,IF('Indicator Data imputation'!AQ28&lt;&gt;"",1,0))</f>
        <v>0</v>
      </c>
      <c r="AR27" s="177">
        <f>IF('Indicator Data'!AR28="No Data",1,IF('Indicator Data imputation'!AR28&lt;&gt;"",1,0))</f>
        <v>0</v>
      </c>
      <c r="AS27" s="177">
        <f>IF('Indicator Data'!AS28="No Data",1,IF('Indicator Data imputation'!AS28&lt;&gt;"",1,0))</f>
        <v>0</v>
      </c>
      <c r="AT27" s="177">
        <f>IF('Indicator Data'!AT28="No Data",1,IF('Indicator Data imputation'!AT28&lt;&gt;"",1,0))</f>
        <v>0</v>
      </c>
      <c r="AU27" s="177">
        <f>IF('Indicator Data'!AU28="No Data",1,IF('Indicator Data imputation'!AU28&lt;&gt;"",1,0))</f>
        <v>0</v>
      </c>
      <c r="AV27" s="177">
        <f>IF('Indicator Data'!AV28="No Data",1,IF('Indicator Data imputation'!AV28&lt;&gt;"",1,0))</f>
        <v>0</v>
      </c>
      <c r="AW27" s="177">
        <f>IF('Indicator Data'!AW28="No Data",1,IF('Indicator Data imputation'!AW28&lt;&gt;"",1,0))</f>
        <v>0</v>
      </c>
      <c r="AX27" s="177">
        <f>IF('Indicator Data'!AX28="No Data",1,IF('Indicator Data imputation'!AX28&lt;&gt;"",1,0))</f>
        <v>0</v>
      </c>
      <c r="AY27" s="177">
        <f>IF('Indicator Data'!AY28="No Data",1,IF('Indicator Data imputation'!AY28&lt;&gt;"",1,0))</f>
        <v>0</v>
      </c>
      <c r="AZ27" s="177">
        <f>IF('Indicator Data'!AZ28="No Data",1,IF('Indicator Data imputation'!AZ28&lt;&gt;"",1,0))</f>
        <v>0</v>
      </c>
      <c r="BA27" s="177">
        <f>IF('Indicator Data'!BA28="No Data",1,IF('Indicator Data imputation'!BA28&lt;&gt;"",1,0))</f>
        <v>0</v>
      </c>
      <c r="BB27" s="177">
        <f>IF('Indicator Data'!BB28="No Data",1,IF('Indicator Data imputation'!BB28&lt;&gt;"",1,0))</f>
        <v>0</v>
      </c>
      <c r="BC27" s="177">
        <f>IF('Indicator Data'!BC28="No Data",1,IF('Indicator Data imputation'!BC28&lt;&gt;"",1,0))</f>
        <v>0</v>
      </c>
      <c r="BD27" s="177">
        <f>IF('Indicator Data'!BD28="No Data",1,IF('Indicator Data imputation'!BD28&lt;&gt;"",1,0))</f>
        <v>0</v>
      </c>
      <c r="BE27" s="177">
        <f>IF('Indicator Data'!BE28="No Data",1,IF('Indicator Data imputation'!BE28&lt;&gt;"",1,0))</f>
        <v>0</v>
      </c>
      <c r="BF27" s="177">
        <f>IF('Indicator Data'!BF28="No Data",1,IF('Indicator Data imputation'!BF28&lt;&gt;"",1,0))</f>
        <v>0</v>
      </c>
      <c r="BG27" s="177">
        <f>IF('Indicator Data'!BG28="No Data",1,IF('Indicator Data imputation'!BG28&lt;&gt;"",1,0))</f>
        <v>0</v>
      </c>
      <c r="BH27" s="177">
        <f>IF('Indicator Data'!BH28="No Data",1,IF('Indicator Data imputation'!BH28&lt;&gt;"",1,0))</f>
        <v>0</v>
      </c>
      <c r="BI27" s="177">
        <f>IF('Indicator Data'!BI28="No Data",1,IF('Indicator Data imputation'!BI28&lt;&gt;"",1,0))</f>
        <v>0</v>
      </c>
      <c r="BJ27" s="177">
        <f>IF('Indicator Data'!BJ28="No Data",1,IF('Indicator Data imputation'!BJ28&lt;&gt;"",1,0))</f>
        <v>1</v>
      </c>
      <c r="BK27" s="177">
        <f>IF('Indicator Data'!BK28="No Data",1,IF('Indicator Data imputation'!BK28&lt;&gt;"",1,0))</f>
        <v>0</v>
      </c>
      <c r="BL27" s="177">
        <f>IF('Indicator Data'!BL28="No Data",1,IF('Indicator Data imputation'!BL28&lt;&gt;"",1,0))</f>
        <v>0</v>
      </c>
      <c r="BM27" s="177">
        <f>IF('Indicator Data'!BM28="No Data",1,IF('Indicator Data imputation'!BM28&lt;&gt;"",1,0))</f>
        <v>0</v>
      </c>
      <c r="BN27" s="177">
        <f>IF('Indicator Data'!BN28="No Data",1,IF('Indicator Data imputation'!BN28&lt;&gt;"",1,0))</f>
        <v>0</v>
      </c>
      <c r="BO27" s="177">
        <f>IF('Indicator Data'!BO28="No Data",1,IF('Indicator Data imputation'!BO28&lt;&gt;"",1,0))</f>
        <v>0</v>
      </c>
      <c r="BP27" s="177">
        <f>IF('Indicator Data'!BP28="No Data",1,IF('Indicator Data imputation'!BP28&lt;&gt;"",1,0))</f>
        <v>0</v>
      </c>
      <c r="BQ27" s="177">
        <f>IF('Indicator Data'!BQ28="No Data",1,IF('Indicator Data imputation'!BQ28&lt;&gt;"",1,0))</f>
        <v>0</v>
      </c>
      <c r="BR27" s="177">
        <f>IF('Indicator Data'!BR28="No Data",1,IF('Indicator Data imputation'!BR28&lt;&gt;"",1,0))</f>
        <v>0</v>
      </c>
      <c r="BS27" s="177">
        <f>IF('Indicator Data'!BS28="No Data",1,IF('Indicator Data imputation'!BS28&lt;&gt;"",1,0))</f>
        <v>0</v>
      </c>
      <c r="BT27" s="177">
        <f>IF('Indicator Data'!BT28="No Data",1,IF('Indicator Data imputation'!BT28&lt;&gt;"",1,0))</f>
        <v>0</v>
      </c>
      <c r="BU27" s="177">
        <f>IF('Indicator Data'!BU28="No Data",1,IF('Indicator Data imputation'!BU28&lt;&gt;"",1,0))</f>
        <v>0</v>
      </c>
      <c r="BV27" s="177">
        <f>IF('Indicator Data'!BV28="No Data",1,IF('Indicator Data imputation'!BV28&lt;&gt;"",1,0))</f>
        <v>0</v>
      </c>
      <c r="BW27" s="177">
        <f>IF('Indicator Data'!BW28="No Data",1,IF('Indicator Data imputation'!BW28&lt;&gt;"",1,0))</f>
        <v>0</v>
      </c>
      <c r="BX27" s="177">
        <f>IF('Indicator Data'!BX28="No Data",1,IF('Indicator Data imputation'!BX28&lt;&gt;"",1,0))</f>
        <v>0</v>
      </c>
      <c r="BY27" s="177">
        <f>IF('Indicator Data'!BY28="No Data",1,IF('Indicator Data imputation'!BY28&lt;&gt;"",1,0))</f>
        <v>1</v>
      </c>
      <c r="BZ27" s="177">
        <f>IF('Indicator Data'!BZ28="No Data",1,IF('Indicator Data imputation'!BZ28&lt;&gt;"",1,0))</f>
        <v>1</v>
      </c>
      <c r="CA27" s="177">
        <f>IF('Indicator Data'!CA28="No Data",1,IF('Indicator Data imputation'!CA28&lt;&gt;"",1,0))</f>
        <v>0</v>
      </c>
      <c r="CB27" s="177">
        <f>IF('Indicator Data'!CB28="No Data",1,IF('Indicator Data imputation'!CB28&lt;&gt;"",1,0))</f>
        <v>0</v>
      </c>
      <c r="CC27" s="177">
        <f>IF('Indicator Data'!CC28="No Data",1,IF('Indicator Data imputation'!CC28&lt;&gt;"",1,0))</f>
        <v>0</v>
      </c>
      <c r="CD27" s="177">
        <f>IF('Indicator Data'!CD28="No Data",1,IF('Indicator Data imputation'!CD28&lt;&gt;"",1,0))</f>
        <v>0</v>
      </c>
      <c r="CE27" s="177">
        <f>IF('Indicator Data'!CE28="No Data",1,IF('Indicator Data imputation'!CE28&lt;&gt;"",1,0))</f>
        <v>0</v>
      </c>
      <c r="CF27" s="177">
        <f>IF('Indicator Data'!CF28="No Data",1,IF('Indicator Data imputation'!CF28&lt;&gt;"",1,0))</f>
        <v>0</v>
      </c>
      <c r="CG27" s="177">
        <f>IF('Indicator Data'!CG28="No Data",1,IF('Indicator Data imputation'!CG28&lt;&gt;"",1,0))</f>
        <v>0</v>
      </c>
      <c r="CH27" s="188">
        <f t="shared" si="0"/>
        <v>3</v>
      </c>
      <c r="CI27" s="189">
        <f t="shared" si="1"/>
        <v>3.6585365853658534E-2</v>
      </c>
    </row>
    <row r="28" spans="1:87" x14ac:dyDescent="0.25">
      <c r="A28" s="3" t="str">
        <f>VLOOKUP(C28,Regions!B$3:H$35,7,FALSE)</f>
        <v>South America</v>
      </c>
      <c r="B28" s="116" t="s">
        <v>14</v>
      </c>
      <c r="C28" s="100" t="s">
        <v>13</v>
      </c>
      <c r="D28" s="177">
        <f>IF('Indicator Data'!D29="No Data",1,IF('Indicator Data imputation'!D29&lt;&gt;"",1,0))</f>
        <v>0</v>
      </c>
      <c r="E28" s="177">
        <f>IF('Indicator Data'!E29="No Data",1,IF('Indicator Data imputation'!E29&lt;&gt;"",1,0))</f>
        <v>0</v>
      </c>
      <c r="F28" s="177">
        <f>IF('Indicator Data'!F29="No Data",1,IF('Indicator Data imputation'!F29&lt;&gt;"",1,0))</f>
        <v>0</v>
      </c>
      <c r="G28" s="177">
        <f>IF('Indicator Data'!G29="No Data",1,IF('Indicator Data imputation'!G29&lt;&gt;"",1,0))</f>
        <v>0</v>
      </c>
      <c r="H28" s="177">
        <f>IF('Indicator Data'!H29="No Data",1,IF('Indicator Data imputation'!H29&lt;&gt;"",1,0))</f>
        <v>0</v>
      </c>
      <c r="I28" s="177">
        <f>IF('Indicator Data'!I29="No Data",1,IF('Indicator Data imputation'!I29&lt;&gt;"",1,0))</f>
        <v>0</v>
      </c>
      <c r="J28" s="177">
        <f>IF('Indicator Data'!J29="No Data",1,IF('Indicator Data imputation'!J29&lt;&gt;"",1,0))</f>
        <v>0</v>
      </c>
      <c r="K28" s="177">
        <f>IF('Indicator Data'!K29="No Data",1,IF('Indicator Data imputation'!K29&lt;&gt;"",1,0))</f>
        <v>0</v>
      </c>
      <c r="L28" s="177">
        <f>IF('Indicator Data'!L29="No Data",1,IF('Indicator Data imputation'!L29&lt;&gt;"",1,0))</f>
        <v>0</v>
      </c>
      <c r="M28" s="177">
        <f>IF('Indicator Data'!M29="No Data",1,IF('Indicator Data imputation'!M29&lt;&gt;"",1,0))</f>
        <v>0</v>
      </c>
      <c r="N28" s="177">
        <f>IF('Indicator Data'!N29="No Data",1,IF('Indicator Data imputation'!N29&lt;&gt;"",1,0))</f>
        <v>0</v>
      </c>
      <c r="O28" s="177">
        <f>IF('Indicator Data'!O29="No Data",1,IF('Indicator Data imputation'!O29&lt;&gt;"",1,0))</f>
        <v>0</v>
      </c>
      <c r="P28" s="177">
        <f>IF('Indicator Data'!P29="No Data",1,IF('Indicator Data imputation'!P29&lt;&gt;"",1,0))</f>
        <v>1</v>
      </c>
      <c r="Q28" s="177">
        <f>IF('Indicator Data'!Q29="No Data",1,IF('Indicator Data imputation'!Q29&lt;&gt;"",1,0))</f>
        <v>0</v>
      </c>
      <c r="R28" s="177">
        <f>IF('Indicator Data'!R29="No Data",1,IF('Indicator Data imputation'!R29&lt;&gt;"",1,0))</f>
        <v>0</v>
      </c>
      <c r="S28" s="177">
        <f>IF('Indicator Data'!S29="No Data",1,IF('Indicator Data imputation'!S29&lt;&gt;"",1,0))</f>
        <v>0</v>
      </c>
      <c r="T28" s="177">
        <f>IF('Indicator Data'!T29="No Data",1,IF('Indicator Data imputation'!T29&lt;&gt;"",1,0))</f>
        <v>0</v>
      </c>
      <c r="U28" s="177">
        <f>IF('Indicator Data'!U29="No Data",1,IF('Indicator Data imputation'!U29&lt;&gt;"",1,0))</f>
        <v>0</v>
      </c>
      <c r="V28" s="177">
        <f>IF('Indicator Data'!V29="No Data",1,IF('Indicator Data imputation'!V29&lt;&gt;"",1,0))</f>
        <v>0</v>
      </c>
      <c r="W28" s="177">
        <f>IF('Indicator Data'!W29="No Data",1,IF('Indicator Data imputation'!W29&lt;&gt;"",1,0))</f>
        <v>0</v>
      </c>
      <c r="X28" s="177">
        <f>IF('Indicator Data'!X29="No Data",1,IF('Indicator Data imputation'!X29&lt;&gt;"",1,0))</f>
        <v>0</v>
      </c>
      <c r="Y28" s="177">
        <f>IF('Indicator Data'!Y29="No Data",1,IF('Indicator Data imputation'!Y29&lt;&gt;"",1,0))</f>
        <v>1</v>
      </c>
      <c r="Z28" s="177">
        <f>IF('Indicator Data'!Z29="No Data",1,IF('Indicator Data imputation'!Z29&lt;&gt;"",1,0))</f>
        <v>1</v>
      </c>
      <c r="AA28" s="177">
        <f>IF('Indicator Data'!AA29="No Data",1,IF('Indicator Data imputation'!AA29&lt;&gt;"",1,0))</f>
        <v>0</v>
      </c>
      <c r="AB28" s="177">
        <f>IF('Indicator Data'!AB29="No Data",1,IF('Indicator Data imputation'!AB29&lt;&gt;"",1,0))</f>
        <v>0</v>
      </c>
      <c r="AC28" s="177">
        <f>IF('Indicator Data'!AC29="No Data",1,IF('Indicator Data imputation'!AC29&lt;&gt;"",1,0))</f>
        <v>0</v>
      </c>
      <c r="AD28" s="177">
        <f>IF('Indicator Data'!AD29="No Data",1,IF('Indicator Data imputation'!AD29&lt;&gt;"",1,0))</f>
        <v>0</v>
      </c>
      <c r="AE28" s="177">
        <f>IF('Indicator Data'!AE29="No Data",1,IF('Indicator Data imputation'!AE29&lt;&gt;"",1,0))</f>
        <v>0</v>
      </c>
      <c r="AF28" s="177">
        <f>IF('Indicator Data'!AF29="No Data",1,IF('Indicator Data imputation'!AF29&lt;&gt;"",1,0))</f>
        <v>0</v>
      </c>
      <c r="AG28" s="251">
        <f>IF('Indicator Data'!AG29="No Data",1,IF('Indicator Data imputation'!AG29&lt;&gt;"",1,0))</f>
        <v>0</v>
      </c>
      <c r="AH28" s="177">
        <f>IF('Indicator Data'!AH29="No Data",1,IF('Indicator Data imputation'!AH29&lt;&gt;"",1,0))</f>
        <v>0</v>
      </c>
      <c r="AI28" s="177">
        <f>IF('Indicator Data'!AI29="No Data",1,IF('Indicator Data imputation'!AI29&lt;&gt;"",1,0))</f>
        <v>0</v>
      </c>
      <c r="AJ28" s="177">
        <f>IF('Indicator Data'!AJ29="No Data",1,IF('Indicator Data imputation'!AJ29&lt;&gt;"",1,0))</f>
        <v>0</v>
      </c>
      <c r="AK28" s="177">
        <f>IF('Indicator Data'!AK29="No Data",1,IF('Indicator Data imputation'!AK29&lt;&gt;"",1,0))</f>
        <v>0</v>
      </c>
      <c r="AL28" s="177">
        <f>IF('Indicator Data'!AL29="No Data",1,IF('Indicator Data imputation'!AL29&lt;&gt;"",1,0))</f>
        <v>0</v>
      </c>
      <c r="AM28" s="177">
        <f>IF('Indicator Data'!AM29="No Data",1,IF('Indicator Data imputation'!AM29&lt;&gt;"",1,0))</f>
        <v>0</v>
      </c>
      <c r="AN28" s="177">
        <f>IF('Indicator Data'!AN29="No Data",1,IF('Indicator Data imputation'!AN29&lt;&gt;"",1,0))</f>
        <v>0</v>
      </c>
      <c r="AO28" s="177">
        <f>IF('Indicator Data'!AO29="No Data",1,IF('Indicator Data imputation'!AO29&lt;&gt;"",1,0))</f>
        <v>0</v>
      </c>
      <c r="AP28" s="177">
        <f>IF('Indicator Data'!AP29="No Data",1,IF('Indicator Data imputation'!AP29&lt;&gt;"",1,0))</f>
        <v>0</v>
      </c>
      <c r="AQ28" s="177">
        <f>IF('Indicator Data'!AQ29="No Data",1,IF('Indicator Data imputation'!AQ29&lt;&gt;"",1,0))</f>
        <v>0</v>
      </c>
      <c r="AR28" s="177">
        <f>IF('Indicator Data'!AR29="No Data",1,IF('Indicator Data imputation'!AR29&lt;&gt;"",1,0))</f>
        <v>0</v>
      </c>
      <c r="AS28" s="177">
        <f>IF('Indicator Data'!AS29="No Data",1,IF('Indicator Data imputation'!AS29&lt;&gt;"",1,0))</f>
        <v>0</v>
      </c>
      <c r="AT28" s="177">
        <f>IF('Indicator Data'!AT29="No Data",1,IF('Indicator Data imputation'!AT29&lt;&gt;"",1,0))</f>
        <v>0</v>
      </c>
      <c r="AU28" s="177">
        <f>IF('Indicator Data'!AU29="No Data",1,IF('Indicator Data imputation'!AU29&lt;&gt;"",1,0))</f>
        <v>0</v>
      </c>
      <c r="AV28" s="177">
        <f>IF('Indicator Data'!AV29="No Data",1,IF('Indicator Data imputation'!AV29&lt;&gt;"",1,0))</f>
        <v>0</v>
      </c>
      <c r="AW28" s="177">
        <f>IF('Indicator Data'!AW29="No Data",1,IF('Indicator Data imputation'!AW29&lt;&gt;"",1,0))</f>
        <v>0</v>
      </c>
      <c r="AX28" s="177">
        <f>IF('Indicator Data'!AX29="No Data",1,IF('Indicator Data imputation'!AX29&lt;&gt;"",1,0))</f>
        <v>0</v>
      </c>
      <c r="AY28" s="177">
        <f>IF('Indicator Data'!AY29="No Data",1,IF('Indicator Data imputation'!AY29&lt;&gt;"",1,0))</f>
        <v>0</v>
      </c>
      <c r="AZ28" s="177">
        <f>IF('Indicator Data'!AZ29="No Data",1,IF('Indicator Data imputation'!AZ29&lt;&gt;"",1,0))</f>
        <v>0</v>
      </c>
      <c r="BA28" s="177">
        <f>IF('Indicator Data'!BA29="No Data",1,IF('Indicator Data imputation'!BA29&lt;&gt;"",1,0))</f>
        <v>0</v>
      </c>
      <c r="BB28" s="177">
        <f>IF('Indicator Data'!BB29="No Data",1,IF('Indicator Data imputation'!BB29&lt;&gt;"",1,0))</f>
        <v>0</v>
      </c>
      <c r="BC28" s="177">
        <f>IF('Indicator Data'!BC29="No Data",1,IF('Indicator Data imputation'!BC29&lt;&gt;"",1,0))</f>
        <v>0</v>
      </c>
      <c r="BD28" s="177">
        <f>IF('Indicator Data'!BD29="No Data",1,IF('Indicator Data imputation'!BD29&lt;&gt;"",1,0))</f>
        <v>0</v>
      </c>
      <c r="BE28" s="177">
        <f>IF('Indicator Data'!BE29="No Data",1,IF('Indicator Data imputation'!BE29&lt;&gt;"",1,0))</f>
        <v>0</v>
      </c>
      <c r="BF28" s="177">
        <f>IF('Indicator Data'!BF29="No Data",1,IF('Indicator Data imputation'!BF29&lt;&gt;"",1,0))</f>
        <v>0</v>
      </c>
      <c r="BG28" s="177">
        <f>IF('Indicator Data'!BG29="No Data",1,IF('Indicator Data imputation'!BG29&lt;&gt;"",1,0))</f>
        <v>0</v>
      </c>
      <c r="BH28" s="177">
        <f>IF('Indicator Data'!BH29="No Data",1,IF('Indicator Data imputation'!BH29&lt;&gt;"",1,0))</f>
        <v>0</v>
      </c>
      <c r="BI28" s="177">
        <f>IF('Indicator Data'!BI29="No Data",1,IF('Indicator Data imputation'!BI29&lt;&gt;"",1,0))</f>
        <v>0</v>
      </c>
      <c r="BJ28" s="177">
        <f>IF('Indicator Data'!BJ29="No Data",1,IF('Indicator Data imputation'!BJ29&lt;&gt;"",1,0))</f>
        <v>0</v>
      </c>
      <c r="BK28" s="177">
        <f>IF('Indicator Data'!BK29="No Data",1,IF('Indicator Data imputation'!BK29&lt;&gt;"",1,0))</f>
        <v>0</v>
      </c>
      <c r="BL28" s="177">
        <f>IF('Indicator Data'!BL29="No Data",1,IF('Indicator Data imputation'!BL29&lt;&gt;"",1,0))</f>
        <v>0</v>
      </c>
      <c r="BM28" s="177">
        <f>IF('Indicator Data'!BM29="No Data",1,IF('Indicator Data imputation'!BM29&lt;&gt;"",1,0))</f>
        <v>0</v>
      </c>
      <c r="BN28" s="177">
        <f>IF('Indicator Data'!BN29="No Data",1,IF('Indicator Data imputation'!BN29&lt;&gt;"",1,0))</f>
        <v>0</v>
      </c>
      <c r="BO28" s="177">
        <f>IF('Indicator Data'!BO29="No Data",1,IF('Indicator Data imputation'!BO29&lt;&gt;"",1,0))</f>
        <v>0</v>
      </c>
      <c r="BP28" s="177">
        <f>IF('Indicator Data'!BP29="No Data",1,IF('Indicator Data imputation'!BP29&lt;&gt;"",1,0))</f>
        <v>0</v>
      </c>
      <c r="BQ28" s="177">
        <f>IF('Indicator Data'!BQ29="No Data",1,IF('Indicator Data imputation'!BQ29&lt;&gt;"",1,0))</f>
        <v>0</v>
      </c>
      <c r="BR28" s="177">
        <f>IF('Indicator Data'!BR29="No Data",1,IF('Indicator Data imputation'!BR29&lt;&gt;"",1,0))</f>
        <v>0</v>
      </c>
      <c r="BS28" s="177">
        <f>IF('Indicator Data'!BS29="No Data",1,IF('Indicator Data imputation'!BS29&lt;&gt;"",1,0))</f>
        <v>0</v>
      </c>
      <c r="BT28" s="177">
        <f>IF('Indicator Data'!BT29="No Data",1,IF('Indicator Data imputation'!BT29&lt;&gt;"",1,0))</f>
        <v>0</v>
      </c>
      <c r="BU28" s="177">
        <f>IF('Indicator Data'!BU29="No Data",1,IF('Indicator Data imputation'!BU29&lt;&gt;"",1,0))</f>
        <v>0</v>
      </c>
      <c r="BV28" s="177">
        <f>IF('Indicator Data'!BV29="No Data",1,IF('Indicator Data imputation'!BV29&lt;&gt;"",1,0))</f>
        <v>0</v>
      </c>
      <c r="BW28" s="177">
        <f>IF('Indicator Data'!BW29="No Data",1,IF('Indicator Data imputation'!BW29&lt;&gt;"",1,0))</f>
        <v>0</v>
      </c>
      <c r="BX28" s="177">
        <f>IF('Indicator Data'!BX29="No Data",1,IF('Indicator Data imputation'!BX29&lt;&gt;"",1,0))</f>
        <v>0</v>
      </c>
      <c r="BY28" s="177">
        <f>IF('Indicator Data'!BY29="No Data",1,IF('Indicator Data imputation'!BY29&lt;&gt;"",1,0))</f>
        <v>0</v>
      </c>
      <c r="BZ28" s="177">
        <f>IF('Indicator Data'!BZ29="No Data",1,IF('Indicator Data imputation'!BZ29&lt;&gt;"",1,0))</f>
        <v>0</v>
      </c>
      <c r="CA28" s="177">
        <f>IF('Indicator Data'!CA29="No Data",1,IF('Indicator Data imputation'!CA29&lt;&gt;"",1,0))</f>
        <v>0</v>
      </c>
      <c r="CB28" s="177">
        <f>IF('Indicator Data'!CB29="No Data",1,IF('Indicator Data imputation'!CB29&lt;&gt;"",1,0))</f>
        <v>0</v>
      </c>
      <c r="CC28" s="177">
        <f>IF('Indicator Data'!CC29="No Data",1,IF('Indicator Data imputation'!CC29&lt;&gt;"",1,0))</f>
        <v>0</v>
      </c>
      <c r="CD28" s="177">
        <f>IF('Indicator Data'!CD29="No Data",1,IF('Indicator Data imputation'!CD29&lt;&gt;"",1,0))</f>
        <v>0</v>
      </c>
      <c r="CE28" s="177">
        <f>IF('Indicator Data'!CE29="No Data",1,IF('Indicator Data imputation'!CE29&lt;&gt;"",1,0))</f>
        <v>0</v>
      </c>
      <c r="CF28" s="177">
        <f>IF('Indicator Data'!CF29="No Data",1,IF('Indicator Data imputation'!CF29&lt;&gt;"",1,0))</f>
        <v>0</v>
      </c>
      <c r="CG28" s="177">
        <f>IF('Indicator Data'!CG29="No Data",1,IF('Indicator Data imputation'!CG29&lt;&gt;"",1,0))</f>
        <v>0</v>
      </c>
      <c r="CH28" s="188">
        <f t="shared" si="0"/>
        <v>3</v>
      </c>
      <c r="CI28" s="189">
        <f t="shared" si="1"/>
        <v>3.6585365853658534E-2</v>
      </c>
    </row>
    <row r="29" spans="1:87" x14ac:dyDescent="0.25">
      <c r="A29" s="3" t="str">
        <f>VLOOKUP(C29,Regions!B$3:H$35,7,FALSE)</f>
        <v>South America</v>
      </c>
      <c r="B29" s="116" t="s">
        <v>16</v>
      </c>
      <c r="C29" s="100" t="s">
        <v>15</v>
      </c>
      <c r="D29" s="177">
        <f>IF('Indicator Data'!D30="No Data",1,IF('Indicator Data imputation'!D30&lt;&gt;"",1,0))</f>
        <v>0</v>
      </c>
      <c r="E29" s="177">
        <f>IF('Indicator Data'!E30="No Data",1,IF('Indicator Data imputation'!E30&lt;&gt;"",1,0))</f>
        <v>0</v>
      </c>
      <c r="F29" s="177">
        <f>IF('Indicator Data'!F30="No Data",1,IF('Indicator Data imputation'!F30&lt;&gt;"",1,0))</f>
        <v>0</v>
      </c>
      <c r="G29" s="177">
        <f>IF('Indicator Data'!G30="No Data",1,IF('Indicator Data imputation'!G30&lt;&gt;"",1,0))</f>
        <v>0</v>
      </c>
      <c r="H29" s="177">
        <f>IF('Indicator Data'!H30="No Data",1,IF('Indicator Data imputation'!H30&lt;&gt;"",1,0))</f>
        <v>0</v>
      </c>
      <c r="I29" s="177">
        <f>IF('Indicator Data'!I30="No Data",1,IF('Indicator Data imputation'!I30&lt;&gt;"",1,0))</f>
        <v>0</v>
      </c>
      <c r="J29" s="177">
        <f>IF('Indicator Data'!J30="No Data",1,IF('Indicator Data imputation'!J30&lt;&gt;"",1,0))</f>
        <v>0</v>
      </c>
      <c r="K29" s="177">
        <f>IF('Indicator Data'!K30="No Data",1,IF('Indicator Data imputation'!K30&lt;&gt;"",1,0))</f>
        <v>0</v>
      </c>
      <c r="L29" s="177">
        <f>IF('Indicator Data'!L30="No Data",1,IF('Indicator Data imputation'!L30&lt;&gt;"",1,0))</f>
        <v>0</v>
      </c>
      <c r="M29" s="177">
        <f>IF('Indicator Data'!M30="No Data",1,IF('Indicator Data imputation'!M30&lt;&gt;"",1,0))</f>
        <v>0</v>
      </c>
      <c r="N29" s="177">
        <f>IF('Indicator Data'!N30="No Data",1,IF('Indicator Data imputation'!N30&lt;&gt;"",1,0))</f>
        <v>0</v>
      </c>
      <c r="O29" s="177">
        <f>IF('Indicator Data'!O30="No Data",1,IF('Indicator Data imputation'!O30&lt;&gt;"",1,0))</f>
        <v>0</v>
      </c>
      <c r="P29" s="177">
        <f>IF('Indicator Data'!P30="No Data",1,IF('Indicator Data imputation'!P30&lt;&gt;"",1,0))</f>
        <v>0</v>
      </c>
      <c r="Q29" s="177">
        <f>IF('Indicator Data'!Q30="No Data",1,IF('Indicator Data imputation'!Q30&lt;&gt;"",1,0))</f>
        <v>0</v>
      </c>
      <c r="R29" s="177">
        <f>IF('Indicator Data'!R30="No Data",1,IF('Indicator Data imputation'!R30&lt;&gt;"",1,0))</f>
        <v>0</v>
      </c>
      <c r="S29" s="177">
        <f>IF('Indicator Data'!S30="No Data",1,IF('Indicator Data imputation'!S30&lt;&gt;"",1,0))</f>
        <v>0</v>
      </c>
      <c r="T29" s="177">
        <f>IF('Indicator Data'!T30="No Data",1,IF('Indicator Data imputation'!T30&lt;&gt;"",1,0))</f>
        <v>0</v>
      </c>
      <c r="U29" s="177">
        <f>IF('Indicator Data'!U30="No Data",1,IF('Indicator Data imputation'!U30&lt;&gt;"",1,0))</f>
        <v>0</v>
      </c>
      <c r="V29" s="177">
        <f>IF('Indicator Data'!V30="No Data",1,IF('Indicator Data imputation'!V30&lt;&gt;"",1,0))</f>
        <v>0</v>
      </c>
      <c r="W29" s="177">
        <f>IF('Indicator Data'!W30="No Data",1,IF('Indicator Data imputation'!W30&lt;&gt;"",1,0))</f>
        <v>0</v>
      </c>
      <c r="X29" s="177">
        <f>IF('Indicator Data'!X30="No Data",1,IF('Indicator Data imputation'!X30&lt;&gt;"",1,0))</f>
        <v>0</v>
      </c>
      <c r="Y29" s="177">
        <f>IF('Indicator Data'!Y30="No Data",1,IF('Indicator Data imputation'!Y30&lt;&gt;"",1,0))</f>
        <v>0</v>
      </c>
      <c r="Z29" s="177">
        <f>IF('Indicator Data'!Z30="No Data",1,IF('Indicator Data imputation'!Z30&lt;&gt;"",1,0))</f>
        <v>0</v>
      </c>
      <c r="AA29" s="177">
        <f>IF('Indicator Data'!AA30="No Data",1,IF('Indicator Data imputation'!AA30&lt;&gt;"",1,0))</f>
        <v>0</v>
      </c>
      <c r="AB29" s="177">
        <f>IF('Indicator Data'!AB30="No Data",1,IF('Indicator Data imputation'!AB30&lt;&gt;"",1,0))</f>
        <v>0</v>
      </c>
      <c r="AC29" s="177">
        <f>IF('Indicator Data'!AC30="No Data",1,IF('Indicator Data imputation'!AC30&lt;&gt;"",1,0))</f>
        <v>0</v>
      </c>
      <c r="AD29" s="177">
        <f>IF('Indicator Data'!AD30="No Data",1,IF('Indicator Data imputation'!AD30&lt;&gt;"",1,0))</f>
        <v>0</v>
      </c>
      <c r="AE29" s="177">
        <f>IF('Indicator Data'!AE30="No Data",1,IF('Indicator Data imputation'!AE30&lt;&gt;"",1,0))</f>
        <v>0</v>
      </c>
      <c r="AF29" s="177">
        <f>IF('Indicator Data'!AF30="No Data",1,IF('Indicator Data imputation'!AF30&lt;&gt;"",1,0))</f>
        <v>0</v>
      </c>
      <c r="AG29" s="251">
        <f>IF('Indicator Data'!AG30="No Data",1,IF('Indicator Data imputation'!AG30&lt;&gt;"",1,0))</f>
        <v>0</v>
      </c>
      <c r="AH29" s="177">
        <f>IF('Indicator Data'!AH30="No Data",1,IF('Indicator Data imputation'!AH30&lt;&gt;"",1,0))</f>
        <v>0</v>
      </c>
      <c r="AI29" s="177">
        <f>IF('Indicator Data'!AI30="No Data",1,IF('Indicator Data imputation'!AI30&lt;&gt;"",1,0))</f>
        <v>0</v>
      </c>
      <c r="AJ29" s="177">
        <f>IF('Indicator Data'!AJ30="No Data",1,IF('Indicator Data imputation'!AJ30&lt;&gt;"",1,0))</f>
        <v>0</v>
      </c>
      <c r="AK29" s="177">
        <f>IF('Indicator Data'!AK30="No Data",1,IF('Indicator Data imputation'!AK30&lt;&gt;"",1,0))</f>
        <v>0</v>
      </c>
      <c r="AL29" s="177">
        <f>IF('Indicator Data'!AL30="No Data",1,IF('Indicator Data imputation'!AL30&lt;&gt;"",1,0))</f>
        <v>0</v>
      </c>
      <c r="AM29" s="177">
        <f>IF('Indicator Data'!AM30="No Data",1,IF('Indicator Data imputation'!AM30&lt;&gt;"",1,0))</f>
        <v>0</v>
      </c>
      <c r="AN29" s="177">
        <f>IF('Indicator Data'!AN30="No Data",1,IF('Indicator Data imputation'!AN30&lt;&gt;"",1,0))</f>
        <v>0</v>
      </c>
      <c r="AO29" s="177">
        <f>IF('Indicator Data'!AO30="No Data",1,IF('Indicator Data imputation'!AO30&lt;&gt;"",1,0))</f>
        <v>0</v>
      </c>
      <c r="AP29" s="177">
        <f>IF('Indicator Data'!AP30="No Data",1,IF('Indicator Data imputation'!AP30&lt;&gt;"",1,0))</f>
        <v>0</v>
      </c>
      <c r="AQ29" s="177">
        <f>IF('Indicator Data'!AQ30="No Data",1,IF('Indicator Data imputation'!AQ30&lt;&gt;"",1,0))</f>
        <v>0</v>
      </c>
      <c r="AR29" s="177">
        <f>IF('Indicator Data'!AR30="No Data",1,IF('Indicator Data imputation'!AR30&lt;&gt;"",1,0))</f>
        <v>0</v>
      </c>
      <c r="AS29" s="177">
        <f>IF('Indicator Data'!AS30="No Data",1,IF('Indicator Data imputation'!AS30&lt;&gt;"",1,0))</f>
        <v>0</v>
      </c>
      <c r="AT29" s="177">
        <f>IF('Indicator Data'!AT30="No Data",1,IF('Indicator Data imputation'!AT30&lt;&gt;"",1,0))</f>
        <v>0</v>
      </c>
      <c r="AU29" s="177">
        <f>IF('Indicator Data'!AU30="No Data",1,IF('Indicator Data imputation'!AU30&lt;&gt;"",1,0))</f>
        <v>0</v>
      </c>
      <c r="AV29" s="177">
        <f>IF('Indicator Data'!AV30="No Data",1,IF('Indicator Data imputation'!AV30&lt;&gt;"",1,0))</f>
        <v>0</v>
      </c>
      <c r="AW29" s="177">
        <f>IF('Indicator Data'!AW30="No Data",1,IF('Indicator Data imputation'!AW30&lt;&gt;"",1,0))</f>
        <v>0</v>
      </c>
      <c r="AX29" s="177">
        <f>IF('Indicator Data'!AX30="No Data",1,IF('Indicator Data imputation'!AX30&lt;&gt;"",1,0))</f>
        <v>0</v>
      </c>
      <c r="AY29" s="177">
        <f>IF('Indicator Data'!AY30="No Data",1,IF('Indicator Data imputation'!AY30&lt;&gt;"",1,0))</f>
        <v>0</v>
      </c>
      <c r="AZ29" s="177">
        <f>IF('Indicator Data'!AZ30="No Data",1,IF('Indicator Data imputation'!AZ30&lt;&gt;"",1,0))</f>
        <v>0</v>
      </c>
      <c r="BA29" s="177">
        <f>IF('Indicator Data'!BA30="No Data",1,IF('Indicator Data imputation'!BA30&lt;&gt;"",1,0))</f>
        <v>0</v>
      </c>
      <c r="BB29" s="177">
        <f>IF('Indicator Data'!BB30="No Data",1,IF('Indicator Data imputation'!BB30&lt;&gt;"",1,0))</f>
        <v>0</v>
      </c>
      <c r="BC29" s="177">
        <f>IF('Indicator Data'!BC30="No Data",1,IF('Indicator Data imputation'!BC30&lt;&gt;"",1,0))</f>
        <v>0</v>
      </c>
      <c r="BD29" s="177">
        <f>IF('Indicator Data'!BD30="No Data",1,IF('Indicator Data imputation'!BD30&lt;&gt;"",1,0))</f>
        <v>0</v>
      </c>
      <c r="BE29" s="177">
        <f>IF('Indicator Data'!BE30="No Data",1,IF('Indicator Data imputation'!BE30&lt;&gt;"",1,0))</f>
        <v>0</v>
      </c>
      <c r="BF29" s="177">
        <f>IF('Indicator Data'!BF30="No Data",1,IF('Indicator Data imputation'!BF30&lt;&gt;"",1,0))</f>
        <v>0</v>
      </c>
      <c r="BG29" s="177">
        <f>IF('Indicator Data'!BG30="No Data",1,IF('Indicator Data imputation'!BG30&lt;&gt;"",1,0))</f>
        <v>0</v>
      </c>
      <c r="BH29" s="177">
        <f>IF('Indicator Data'!BH30="No Data",1,IF('Indicator Data imputation'!BH30&lt;&gt;"",1,0))</f>
        <v>0</v>
      </c>
      <c r="BI29" s="177">
        <f>IF('Indicator Data'!BI30="No Data",1,IF('Indicator Data imputation'!BI30&lt;&gt;"",1,0))</f>
        <v>0</v>
      </c>
      <c r="BJ29" s="177">
        <f>IF('Indicator Data'!BJ30="No Data",1,IF('Indicator Data imputation'!BJ30&lt;&gt;"",1,0))</f>
        <v>0</v>
      </c>
      <c r="BK29" s="177">
        <f>IF('Indicator Data'!BK30="No Data",1,IF('Indicator Data imputation'!BK30&lt;&gt;"",1,0))</f>
        <v>0</v>
      </c>
      <c r="BL29" s="177">
        <f>IF('Indicator Data'!BL30="No Data",1,IF('Indicator Data imputation'!BL30&lt;&gt;"",1,0))</f>
        <v>0</v>
      </c>
      <c r="BM29" s="177">
        <f>IF('Indicator Data'!BM30="No Data",1,IF('Indicator Data imputation'!BM30&lt;&gt;"",1,0))</f>
        <v>0</v>
      </c>
      <c r="BN29" s="177">
        <f>IF('Indicator Data'!BN30="No Data",1,IF('Indicator Data imputation'!BN30&lt;&gt;"",1,0))</f>
        <v>0</v>
      </c>
      <c r="BO29" s="177">
        <f>IF('Indicator Data'!BO30="No Data",1,IF('Indicator Data imputation'!BO30&lt;&gt;"",1,0))</f>
        <v>0</v>
      </c>
      <c r="BP29" s="177">
        <f>IF('Indicator Data'!BP30="No Data",1,IF('Indicator Data imputation'!BP30&lt;&gt;"",1,0))</f>
        <v>0</v>
      </c>
      <c r="BQ29" s="177">
        <f>IF('Indicator Data'!BQ30="No Data",1,IF('Indicator Data imputation'!BQ30&lt;&gt;"",1,0))</f>
        <v>0</v>
      </c>
      <c r="BR29" s="177">
        <f>IF('Indicator Data'!BR30="No Data",1,IF('Indicator Data imputation'!BR30&lt;&gt;"",1,0))</f>
        <v>0</v>
      </c>
      <c r="BS29" s="177">
        <f>IF('Indicator Data'!BS30="No Data",1,IF('Indicator Data imputation'!BS30&lt;&gt;"",1,0))</f>
        <v>0</v>
      </c>
      <c r="BT29" s="177">
        <f>IF('Indicator Data'!BT30="No Data",1,IF('Indicator Data imputation'!BT30&lt;&gt;"",1,0))</f>
        <v>0</v>
      </c>
      <c r="BU29" s="177">
        <f>IF('Indicator Data'!BU30="No Data",1,IF('Indicator Data imputation'!BU30&lt;&gt;"",1,0))</f>
        <v>0</v>
      </c>
      <c r="BV29" s="177">
        <f>IF('Indicator Data'!BV30="No Data",1,IF('Indicator Data imputation'!BV30&lt;&gt;"",1,0))</f>
        <v>0</v>
      </c>
      <c r="BW29" s="177">
        <f>IF('Indicator Data'!BW30="No Data",1,IF('Indicator Data imputation'!BW30&lt;&gt;"",1,0))</f>
        <v>0</v>
      </c>
      <c r="BX29" s="177">
        <f>IF('Indicator Data'!BX30="No Data",1,IF('Indicator Data imputation'!BX30&lt;&gt;"",1,0))</f>
        <v>0</v>
      </c>
      <c r="BY29" s="177">
        <f>IF('Indicator Data'!BY30="No Data",1,IF('Indicator Data imputation'!BY30&lt;&gt;"",1,0))</f>
        <v>0</v>
      </c>
      <c r="BZ29" s="177">
        <f>IF('Indicator Data'!BZ30="No Data",1,IF('Indicator Data imputation'!BZ30&lt;&gt;"",1,0))</f>
        <v>0</v>
      </c>
      <c r="CA29" s="177">
        <f>IF('Indicator Data'!CA30="No Data",1,IF('Indicator Data imputation'!CA30&lt;&gt;"",1,0))</f>
        <v>0</v>
      </c>
      <c r="CB29" s="177">
        <f>IF('Indicator Data'!CB30="No Data",1,IF('Indicator Data imputation'!CB30&lt;&gt;"",1,0))</f>
        <v>0</v>
      </c>
      <c r="CC29" s="177">
        <f>IF('Indicator Data'!CC30="No Data",1,IF('Indicator Data imputation'!CC30&lt;&gt;"",1,0))</f>
        <v>0</v>
      </c>
      <c r="CD29" s="177">
        <f>IF('Indicator Data'!CD30="No Data",1,IF('Indicator Data imputation'!CD30&lt;&gt;"",1,0))</f>
        <v>0</v>
      </c>
      <c r="CE29" s="177">
        <f>IF('Indicator Data'!CE30="No Data",1,IF('Indicator Data imputation'!CE30&lt;&gt;"",1,0))</f>
        <v>0</v>
      </c>
      <c r="CF29" s="177">
        <f>IF('Indicator Data'!CF30="No Data",1,IF('Indicator Data imputation'!CF30&lt;&gt;"",1,0))</f>
        <v>0</v>
      </c>
      <c r="CG29" s="177">
        <f>IF('Indicator Data'!CG30="No Data",1,IF('Indicator Data imputation'!CG30&lt;&gt;"",1,0))</f>
        <v>0</v>
      </c>
      <c r="CH29" s="188">
        <f t="shared" si="0"/>
        <v>0</v>
      </c>
      <c r="CI29" s="189">
        <f t="shared" si="1"/>
        <v>0</v>
      </c>
    </row>
    <row r="30" spans="1:87" x14ac:dyDescent="0.25">
      <c r="A30" s="3" t="str">
        <f>VLOOKUP(C30,Regions!B$3:H$35,7,FALSE)</f>
        <v>South America</v>
      </c>
      <c r="B30" s="116" t="s">
        <v>26</v>
      </c>
      <c r="C30" s="100" t="s">
        <v>25</v>
      </c>
      <c r="D30" s="177">
        <f>IF('Indicator Data'!D31="No Data",1,IF('Indicator Data imputation'!D31&lt;&gt;"",1,0))</f>
        <v>0</v>
      </c>
      <c r="E30" s="177">
        <f>IF('Indicator Data'!E31="No Data",1,IF('Indicator Data imputation'!E31&lt;&gt;"",1,0))</f>
        <v>0</v>
      </c>
      <c r="F30" s="177">
        <f>IF('Indicator Data'!F31="No Data",1,IF('Indicator Data imputation'!F31&lt;&gt;"",1,0))</f>
        <v>0</v>
      </c>
      <c r="G30" s="177">
        <f>IF('Indicator Data'!G31="No Data",1,IF('Indicator Data imputation'!G31&lt;&gt;"",1,0))</f>
        <v>0</v>
      </c>
      <c r="H30" s="177">
        <f>IF('Indicator Data'!H31="No Data",1,IF('Indicator Data imputation'!H31&lt;&gt;"",1,0))</f>
        <v>0</v>
      </c>
      <c r="I30" s="177">
        <f>IF('Indicator Data'!I31="No Data",1,IF('Indicator Data imputation'!I31&lt;&gt;"",1,0))</f>
        <v>0</v>
      </c>
      <c r="J30" s="177">
        <f>IF('Indicator Data'!J31="No Data",1,IF('Indicator Data imputation'!J31&lt;&gt;"",1,0))</f>
        <v>0</v>
      </c>
      <c r="K30" s="177">
        <f>IF('Indicator Data'!K31="No Data",1,IF('Indicator Data imputation'!K31&lt;&gt;"",1,0))</f>
        <v>0</v>
      </c>
      <c r="L30" s="177">
        <f>IF('Indicator Data'!L31="No Data",1,IF('Indicator Data imputation'!L31&lt;&gt;"",1,0))</f>
        <v>0</v>
      </c>
      <c r="M30" s="177">
        <f>IF('Indicator Data'!M31="No Data",1,IF('Indicator Data imputation'!M31&lt;&gt;"",1,0))</f>
        <v>0</v>
      </c>
      <c r="N30" s="177">
        <f>IF('Indicator Data'!N31="No Data",1,IF('Indicator Data imputation'!N31&lt;&gt;"",1,0))</f>
        <v>0</v>
      </c>
      <c r="O30" s="177">
        <f>IF('Indicator Data'!O31="No Data",1,IF('Indicator Data imputation'!O31&lt;&gt;"",1,0))</f>
        <v>0</v>
      </c>
      <c r="P30" s="177">
        <f>IF('Indicator Data'!P31="No Data",1,IF('Indicator Data imputation'!P31&lt;&gt;"",1,0))</f>
        <v>1</v>
      </c>
      <c r="Q30" s="177">
        <f>IF('Indicator Data'!Q31="No Data",1,IF('Indicator Data imputation'!Q31&lt;&gt;"",1,0))</f>
        <v>0</v>
      </c>
      <c r="R30" s="177">
        <f>IF('Indicator Data'!R31="No Data",1,IF('Indicator Data imputation'!R31&lt;&gt;"",1,0))</f>
        <v>0</v>
      </c>
      <c r="S30" s="177">
        <f>IF('Indicator Data'!S31="No Data",1,IF('Indicator Data imputation'!S31&lt;&gt;"",1,0))</f>
        <v>0</v>
      </c>
      <c r="T30" s="177">
        <f>IF('Indicator Data'!T31="No Data",1,IF('Indicator Data imputation'!T31&lt;&gt;"",1,0))</f>
        <v>0</v>
      </c>
      <c r="U30" s="177">
        <f>IF('Indicator Data'!U31="No Data",1,IF('Indicator Data imputation'!U31&lt;&gt;"",1,0))</f>
        <v>0</v>
      </c>
      <c r="V30" s="177">
        <f>IF('Indicator Data'!V31="No Data",1,IF('Indicator Data imputation'!V31&lt;&gt;"",1,0))</f>
        <v>0</v>
      </c>
      <c r="W30" s="177">
        <f>IF('Indicator Data'!W31="No Data",1,IF('Indicator Data imputation'!W31&lt;&gt;"",1,0))</f>
        <v>0</v>
      </c>
      <c r="X30" s="177">
        <f>IF('Indicator Data'!X31="No Data",1,IF('Indicator Data imputation'!X31&lt;&gt;"",1,0))</f>
        <v>0</v>
      </c>
      <c r="Y30" s="177">
        <f>IF('Indicator Data'!Y31="No Data",1,IF('Indicator Data imputation'!Y31&lt;&gt;"",1,0))</f>
        <v>0</v>
      </c>
      <c r="Z30" s="177">
        <f>IF('Indicator Data'!Z31="No Data",1,IF('Indicator Data imputation'!Z31&lt;&gt;"",1,0))</f>
        <v>0</v>
      </c>
      <c r="AA30" s="177">
        <f>IF('Indicator Data'!AA31="No Data",1,IF('Indicator Data imputation'!AA31&lt;&gt;"",1,0))</f>
        <v>0</v>
      </c>
      <c r="AB30" s="177">
        <f>IF('Indicator Data'!AB31="No Data",1,IF('Indicator Data imputation'!AB31&lt;&gt;"",1,0))</f>
        <v>0</v>
      </c>
      <c r="AC30" s="177">
        <f>IF('Indicator Data'!AC31="No Data",1,IF('Indicator Data imputation'!AC31&lt;&gt;"",1,0))</f>
        <v>0</v>
      </c>
      <c r="AD30" s="177">
        <f>IF('Indicator Data'!AD31="No Data",1,IF('Indicator Data imputation'!AD31&lt;&gt;"",1,0))</f>
        <v>0</v>
      </c>
      <c r="AE30" s="177">
        <f>IF('Indicator Data'!AE31="No Data",1,IF('Indicator Data imputation'!AE31&lt;&gt;"",1,0))</f>
        <v>0</v>
      </c>
      <c r="AF30" s="177">
        <f>IF('Indicator Data'!AF31="No Data",1,IF('Indicator Data imputation'!AF31&lt;&gt;"",1,0))</f>
        <v>0</v>
      </c>
      <c r="AG30" s="251">
        <f>IF('Indicator Data'!AG31="No Data",1,IF('Indicator Data imputation'!AG31&lt;&gt;"",1,0))</f>
        <v>0</v>
      </c>
      <c r="AH30" s="177">
        <f>IF('Indicator Data'!AH31="No Data",1,IF('Indicator Data imputation'!AH31&lt;&gt;"",1,0))</f>
        <v>0</v>
      </c>
      <c r="AI30" s="177">
        <f>IF('Indicator Data'!AI31="No Data",1,IF('Indicator Data imputation'!AI31&lt;&gt;"",1,0))</f>
        <v>0</v>
      </c>
      <c r="AJ30" s="177">
        <f>IF('Indicator Data'!AJ31="No Data",1,IF('Indicator Data imputation'!AJ31&lt;&gt;"",1,0))</f>
        <v>0</v>
      </c>
      <c r="AK30" s="177">
        <f>IF('Indicator Data'!AK31="No Data",1,IF('Indicator Data imputation'!AK31&lt;&gt;"",1,0))</f>
        <v>0</v>
      </c>
      <c r="AL30" s="177">
        <f>IF('Indicator Data'!AL31="No Data",1,IF('Indicator Data imputation'!AL31&lt;&gt;"",1,0))</f>
        <v>0</v>
      </c>
      <c r="AM30" s="177">
        <f>IF('Indicator Data'!AM31="No Data",1,IF('Indicator Data imputation'!AM31&lt;&gt;"",1,0))</f>
        <v>0</v>
      </c>
      <c r="AN30" s="177">
        <f>IF('Indicator Data'!AN31="No Data",1,IF('Indicator Data imputation'!AN31&lt;&gt;"",1,0))</f>
        <v>0</v>
      </c>
      <c r="AO30" s="177">
        <f>IF('Indicator Data'!AO31="No Data",1,IF('Indicator Data imputation'!AO31&lt;&gt;"",1,0))</f>
        <v>0</v>
      </c>
      <c r="AP30" s="177">
        <f>IF('Indicator Data'!AP31="No Data",1,IF('Indicator Data imputation'!AP31&lt;&gt;"",1,0))</f>
        <v>0</v>
      </c>
      <c r="AQ30" s="177">
        <f>IF('Indicator Data'!AQ31="No Data",1,IF('Indicator Data imputation'!AQ31&lt;&gt;"",1,0))</f>
        <v>0</v>
      </c>
      <c r="AR30" s="177">
        <f>IF('Indicator Data'!AR31="No Data",1,IF('Indicator Data imputation'!AR31&lt;&gt;"",1,0))</f>
        <v>0</v>
      </c>
      <c r="AS30" s="177">
        <f>IF('Indicator Data'!AS31="No Data",1,IF('Indicator Data imputation'!AS31&lt;&gt;"",1,0))</f>
        <v>0</v>
      </c>
      <c r="AT30" s="177">
        <f>IF('Indicator Data'!AT31="No Data",1,IF('Indicator Data imputation'!AT31&lt;&gt;"",1,0))</f>
        <v>0</v>
      </c>
      <c r="AU30" s="177">
        <f>IF('Indicator Data'!AU31="No Data",1,IF('Indicator Data imputation'!AU31&lt;&gt;"",1,0))</f>
        <v>0</v>
      </c>
      <c r="AV30" s="177">
        <f>IF('Indicator Data'!AV31="No Data",1,IF('Indicator Data imputation'!AV31&lt;&gt;"",1,0))</f>
        <v>0</v>
      </c>
      <c r="AW30" s="177">
        <f>IF('Indicator Data'!AW31="No Data",1,IF('Indicator Data imputation'!AW31&lt;&gt;"",1,0))</f>
        <v>0</v>
      </c>
      <c r="AX30" s="177">
        <f>IF('Indicator Data'!AX31="No Data",1,IF('Indicator Data imputation'!AX31&lt;&gt;"",1,0))</f>
        <v>0</v>
      </c>
      <c r="AY30" s="177">
        <f>IF('Indicator Data'!AY31="No Data",1,IF('Indicator Data imputation'!AY31&lt;&gt;"",1,0))</f>
        <v>0</v>
      </c>
      <c r="AZ30" s="177">
        <f>IF('Indicator Data'!AZ31="No Data",1,IF('Indicator Data imputation'!AZ31&lt;&gt;"",1,0))</f>
        <v>0</v>
      </c>
      <c r="BA30" s="177">
        <f>IF('Indicator Data'!BA31="No Data",1,IF('Indicator Data imputation'!BA31&lt;&gt;"",1,0))</f>
        <v>0</v>
      </c>
      <c r="BB30" s="177">
        <f>IF('Indicator Data'!BB31="No Data",1,IF('Indicator Data imputation'!BB31&lt;&gt;"",1,0))</f>
        <v>0</v>
      </c>
      <c r="BC30" s="177">
        <f>IF('Indicator Data'!BC31="No Data",1,IF('Indicator Data imputation'!BC31&lt;&gt;"",1,0))</f>
        <v>0</v>
      </c>
      <c r="BD30" s="177">
        <f>IF('Indicator Data'!BD31="No Data",1,IF('Indicator Data imputation'!BD31&lt;&gt;"",1,0))</f>
        <v>0</v>
      </c>
      <c r="BE30" s="177">
        <f>IF('Indicator Data'!BE31="No Data",1,IF('Indicator Data imputation'!BE31&lt;&gt;"",1,0))</f>
        <v>0</v>
      </c>
      <c r="BF30" s="177">
        <f>IF('Indicator Data'!BF31="No Data",1,IF('Indicator Data imputation'!BF31&lt;&gt;"",1,0))</f>
        <v>0</v>
      </c>
      <c r="BG30" s="177">
        <f>IF('Indicator Data'!BG31="No Data",1,IF('Indicator Data imputation'!BG31&lt;&gt;"",1,0))</f>
        <v>0</v>
      </c>
      <c r="BH30" s="177">
        <f>IF('Indicator Data'!BH31="No Data",1,IF('Indicator Data imputation'!BH31&lt;&gt;"",1,0))</f>
        <v>0</v>
      </c>
      <c r="BI30" s="177">
        <f>IF('Indicator Data'!BI31="No Data",1,IF('Indicator Data imputation'!BI31&lt;&gt;"",1,0))</f>
        <v>0</v>
      </c>
      <c r="BJ30" s="177">
        <f>IF('Indicator Data'!BJ31="No Data",1,IF('Indicator Data imputation'!BJ31&lt;&gt;"",1,0))</f>
        <v>0</v>
      </c>
      <c r="BK30" s="177">
        <f>IF('Indicator Data'!BK31="No Data",1,IF('Indicator Data imputation'!BK31&lt;&gt;"",1,0))</f>
        <v>0</v>
      </c>
      <c r="BL30" s="177">
        <f>IF('Indicator Data'!BL31="No Data",1,IF('Indicator Data imputation'!BL31&lt;&gt;"",1,0))</f>
        <v>0</v>
      </c>
      <c r="BM30" s="177">
        <f>IF('Indicator Data'!BM31="No Data",1,IF('Indicator Data imputation'!BM31&lt;&gt;"",1,0))</f>
        <v>0</v>
      </c>
      <c r="BN30" s="177">
        <f>IF('Indicator Data'!BN31="No Data",1,IF('Indicator Data imputation'!BN31&lt;&gt;"",1,0))</f>
        <v>0</v>
      </c>
      <c r="BO30" s="177">
        <f>IF('Indicator Data'!BO31="No Data",1,IF('Indicator Data imputation'!BO31&lt;&gt;"",1,0))</f>
        <v>0</v>
      </c>
      <c r="BP30" s="177">
        <f>IF('Indicator Data'!BP31="No Data",1,IF('Indicator Data imputation'!BP31&lt;&gt;"",1,0))</f>
        <v>0</v>
      </c>
      <c r="BQ30" s="177">
        <f>IF('Indicator Data'!BQ31="No Data",1,IF('Indicator Data imputation'!BQ31&lt;&gt;"",1,0))</f>
        <v>0</v>
      </c>
      <c r="BR30" s="177">
        <f>IF('Indicator Data'!BR31="No Data",1,IF('Indicator Data imputation'!BR31&lt;&gt;"",1,0))</f>
        <v>0</v>
      </c>
      <c r="BS30" s="177">
        <f>IF('Indicator Data'!BS31="No Data",1,IF('Indicator Data imputation'!BS31&lt;&gt;"",1,0))</f>
        <v>0</v>
      </c>
      <c r="BT30" s="177">
        <f>IF('Indicator Data'!BT31="No Data",1,IF('Indicator Data imputation'!BT31&lt;&gt;"",1,0))</f>
        <v>0</v>
      </c>
      <c r="BU30" s="177">
        <f>IF('Indicator Data'!BU31="No Data",1,IF('Indicator Data imputation'!BU31&lt;&gt;"",1,0))</f>
        <v>0</v>
      </c>
      <c r="BV30" s="177">
        <f>IF('Indicator Data'!BV31="No Data",1,IF('Indicator Data imputation'!BV31&lt;&gt;"",1,0))</f>
        <v>0</v>
      </c>
      <c r="BW30" s="177">
        <f>IF('Indicator Data'!BW31="No Data",1,IF('Indicator Data imputation'!BW31&lt;&gt;"",1,0))</f>
        <v>0</v>
      </c>
      <c r="BX30" s="177">
        <f>IF('Indicator Data'!BX31="No Data",1,IF('Indicator Data imputation'!BX31&lt;&gt;"",1,0))</f>
        <v>0</v>
      </c>
      <c r="BY30" s="177">
        <f>IF('Indicator Data'!BY31="No Data",1,IF('Indicator Data imputation'!BY31&lt;&gt;"",1,0))</f>
        <v>0</v>
      </c>
      <c r="BZ30" s="177">
        <f>IF('Indicator Data'!BZ31="No Data",1,IF('Indicator Data imputation'!BZ31&lt;&gt;"",1,0))</f>
        <v>0</v>
      </c>
      <c r="CA30" s="177">
        <f>IF('Indicator Data'!CA31="No Data",1,IF('Indicator Data imputation'!CA31&lt;&gt;"",1,0))</f>
        <v>0</v>
      </c>
      <c r="CB30" s="177">
        <f>IF('Indicator Data'!CB31="No Data",1,IF('Indicator Data imputation'!CB31&lt;&gt;"",1,0))</f>
        <v>0</v>
      </c>
      <c r="CC30" s="177">
        <f>IF('Indicator Data'!CC31="No Data",1,IF('Indicator Data imputation'!CC31&lt;&gt;"",1,0))</f>
        <v>0</v>
      </c>
      <c r="CD30" s="177">
        <f>IF('Indicator Data'!CD31="No Data",1,IF('Indicator Data imputation'!CD31&lt;&gt;"",1,0))</f>
        <v>0</v>
      </c>
      <c r="CE30" s="177">
        <f>IF('Indicator Data'!CE31="No Data",1,IF('Indicator Data imputation'!CE31&lt;&gt;"",1,0))</f>
        <v>0</v>
      </c>
      <c r="CF30" s="177">
        <f>IF('Indicator Data'!CF31="No Data",1,IF('Indicator Data imputation'!CF31&lt;&gt;"",1,0))</f>
        <v>0</v>
      </c>
      <c r="CG30" s="177">
        <f>IF('Indicator Data'!CG31="No Data",1,IF('Indicator Data imputation'!CG31&lt;&gt;"",1,0))</f>
        <v>0</v>
      </c>
      <c r="CH30" s="188">
        <f t="shared" si="0"/>
        <v>1</v>
      </c>
      <c r="CI30" s="189">
        <f t="shared" si="1"/>
        <v>1.2195121951219513E-2</v>
      </c>
    </row>
    <row r="31" spans="1:87" x14ac:dyDescent="0.25">
      <c r="A31" s="3" t="str">
        <f>VLOOKUP(C31,Regions!B$3:H$35,7,FALSE)</f>
        <v>South America</v>
      </c>
      <c r="B31" s="116" t="s">
        <v>34</v>
      </c>
      <c r="C31" s="100" t="s">
        <v>33</v>
      </c>
      <c r="D31" s="177">
        <f>IF('Indicator Data'!D32="No Data",1,IF('Indicator Data imputation'!D32&lt;&gt;"",1,0))</f>
        <v>0</v>
      </c>
      <c r="E31" s="177">
        <f>IF('Indicator Data'!E32="No Data",1,IF('Indicator Data imputation'!E32&lt;&gt;"",1,0))</f>
        <v>0</v>
      </c>
      <c r="F31" s="177">
        <f>IF('Indicator Data'!F32="No Data",1,IF('Indicator Data imputation'!F32&lt;&gt;"",1,0))</f>
        <v>0</v>
      </c>
      <c r="G31" s="177">
        <f>IF('Indicator Data'!G32="No Data",1,IF('Indicator Data imputation'!G32&lt;&gt;"",1,0))</f>
        <v>0</v>
      </c>
      <c r="H31" s="177">
        <f>IF('Indicator Data'!H32="No Data",1,IF('Indicator Data imputation'!H32&lt;&gt;"",1,0))</f>
        <v>0</v>
      </c>
      <c r="I31" s="177">
        <f>IF('Indicator Data'!I32="No Data",1,IF('Indicator Data imputation'!I32&lt;&gt;"",1,0))</f>
        <v>0</v>
      </c>
      <c r="J31" s="177">
        <f>IF('Indicator Data'!J32="No Data",1,IF('Indicator Data imputation'!J32&lt;&gt;"",1,0))</f>
        <v>0</v>
      </c>
      <c r="K31" s="177">
        <f>IF('Indicator Data'!K32="No Data",1,IF('Indicator Data imputation'!K32&lt;&gt;"",1,0))</f>
        <v>0</v>
      </c>
      <c r="L31" s="177">
        <f>IF('Indicator Data'!L32="No Data",1,IF('Indicator Data imputation'!L32&lt;&gt;"",1,0))</f>
        <v>0</v>
      </c>
      <c r="M31" s="177">
        <f>IF('Indicator Data'!M32="No Data",1,IF('Indicator Data imputation'!M32&lt;&gt;"",1,0))</f>
        <v>0</v>
      </c>
      <c r="N31" s="177">
        <f>IF('Indicator Data'!N32="No Data",1,IF('Indicator Data imputation'!N32&lt;&gt;"",1,0))</f>
        <v>0</v>
      </c>
      <c r="O31" s="177">
        <f>IF('Indicator Data'!O32="No Data",1,IF('Indicator Data imputation'!O32&lt;&gt;"",1,0))</f>
        <v>0</v>
      </c>
      <c r="P31" s="177">
        <f>IF('Indicator Data'!P32="No Data",1,IF('Indicator Data imputation'!P32&lt;&gt;"",1,0))</f>
        <v>0</v>
      </c>
      <c r="Q31" s="177">
        <f>IF('Indicator Data'!Q32="No Data",1,IF('Indicator Data imputation'!Q32&lt;&gt;"",1,0))</f>
        <v>0</v>
      </c>
      <c r="R31" s="177">
        <f>IF('Indicator Data'!R32="No Data",1,IF('Indicator Data imputation'!R32&lt;&gt;"",1,0))</f>
        <v>0</v>
      </c>
      <c r="S31" s="177">
        <f>IF('Indicator Data'!S32="No Data",1,IF('Indicator Data imputation'!S32&lt;&gt;"",1,0))</f>
        <v>0</v>
      </c>
      <c r="T31" s="177">
        <f>IF('Indicator Data'!T32="No Data",1,IF('Indicator Data imputation'!T32&lt;&gt;"",1,0))</f>
        <v>0</v>
      </c>
      <c r="U31" s="177">
        <f>IF('Indicator Data'!U32="No Data",1,IF('Indicator Data imputation'!U32&lt;&gt;"",1,0))</f>
        <v>0</v>
      </c>
      <c r="V31" s="177">
        <f>IF('Indicator Data'!V32="No Data",1,IF('Indicator Data imputation'!V32&lt;&gt;"",1,0))</f>
        <v>0</v>
      </c>
      <c r="W31" s="177">
        <f>IF('Indicator Data'!W32="No Data",1,IF('Indicator Data imputation'!W32&lt;&gt;"",1,0))</f>
        <v>0</v>
      </c>
      <c r="X31" s="177">
        <f>IF('Indicator Data'!X32="No Data",1,IF('Indicator Data imputation'!X32&lt;&gt;"",1,0))</f>
        <v>0</v>
      </c>
      <c r="Y31" s="177">
        <f>IF('Indicator Data'!Y32="No Data",1,IF('Indicator Data imputation'!Y32&lt;&gt;"",1,0))</f>
        <v>0</v>
      </c>
      <c r="Z31" s="177">
        <f>IF('Indicator Data'!Z32="No Data",1,IF('Indicator Data imputation'!Z32&lt;&gt;"",1,0))</f>
        <v>0</v>
      </c>
      <c r="AA31" s="177">
        <f>IF('Indicator Data'!AA32="No Data",1,IF('Indicator Data imputation'!AA32&lt;&gt;"",1,0))</f>
        <v>1</v>
      </c>
      <c r="AB31" s="177">
        <f>IF('Indicator Data'!AB32="No Data",1,IF('Indicator Data imputation'!AB32&lt;&gt;"",1,0))</f>
        <v>0</v>
      </c>
      <c r="AC31" s="177">
        <f>IF('Indicator Data'!AC32="No Data",1,IF('Indicator Data imputation'!AC32&lt;&gt;"",1,0))</f>
        <v>0</v>
      </c>
      <c r="AD31" s="177">
        <f>IF('Indicator Data'!AD32="No Data",1,IF('Indicator Data imputation'!AD32&lt;&gt;"",1,0))</f>
        <v>0</v>
      </c>
      <c r="AE31" s="177">
        <f>IF('Indicator Data'!AE32="No Data",1,IF('Indicator Data imputation'!AE32&lt;&gt;"",1,0))</f>
        <v>0</v>
      </c>
      <c r="AF31" s="177">
        <f>IF('Indicator Data'!AF32="No Data",1,IF('Indicator Data imputation'!AF32&lt;&gt;"",1,0))</f>
        <v>0</v>
      </c>
      <c r="AG31" s="251">
        <f>IF('Indicator Data'!AG32="No Data",1,IF('Indicator Data imputation'!AG32&lt;&gt;"",1,0))</f>
        <v>0</v>
      </c>
      <c r="AH31" s="177">
        <f>IF('Indicator Data'!AH32="No Data",1,IF('Indicator Data imputation'!AH32&lt;&gt;"",1,0))</f>
        <v>0</v>
      </c>
      <c r="AI31" s="177">
        <f>IF('Indicator Data'!AI32="No Data",1,IF('Indicator Data imputation'!AI32&lt;&gt;"",1,0))</f>
        <v>0</v>
      </c>
      <c r="AJ31" s="177">
        <f>IF('Indicator Data'!AJ32="No Data",1,IF('Indicator Data imputation'!AJ32&lt;&gt;"",1,0))</f>
        <v>0</v>
      </c>
      <c r="AK31" s="177">
        <f>IF('Indicator Data'!AK32="No Data",1,IF('Indicator Data imputation'!AK32&lt;&gt;"",1,0))</f>
        <v>0</v>
      </c>
      <c r="AL31" s="177">
        <f>IF('Indicator Data'!AL32="No Data",1,IF('Indicator Data imputation'!AL32&lt;&gt;"",1,0))</f>
        <v>0</v>
      </c>
      <c r="AM31" s="177">
        <f>IF('Indicator Data'!AM32="No Data",1,IF('Indicator Data imputation'!AM32&lt;&gt;"",1,0))</f>
        <v>0</v>
      </c>
      <c r="AN31" s="177">
        <f>IF('Indicator Data'!AN32="No Data",1,IF('Indicator Data imputation'!AN32&lt;&gt;"",1,0))</f>
        <v>0</v>
      </c>
      <c r="AO31" s="177">
        <f>IF('Indicator Data'!AO32="No Data",1,IF('Indicator Data imputation'!AO32&lt;&gt;"",1,0))</f>
        <v>0</v>
      </c>
      <c r="AP31" s="177">
        <f>IF('Indicator Data'!AP32="No Data",1,IF('Indicator Data imputation'!AP32&lt;&gt;"",1,0))</f>
        <v>0</v>
      </c>
      <c r="AQ31" s="177">
        <f>IF('Indicator Data'!AQ32="No Data",1,IF('Indicator Data imputation'!AQ32&lt;&gt;"",1,0))</f>
        <v>0</v>
      </c>
      <c r="AR31" s="177">
        <f>IF('Indicator Data'!AR32="No Data",1,IF('Indicator Data imputation'!AR32&lt;&gt;"",1,0))</f>
        <v>0</v>
      </c>
      <c r="AS31" s="177">
        <f>IF('Indicator Data'!AS32="No Data",1,IF('Indicator Data imputation'!AS32&lt;&gt;"",1,0))</f>
        <v>0</v>
      </c>
      <c r="AT31" s="177">
        <f>IF('Indicator Data'!AT32="No Data",1,IF('Indicator Data imputation'!AT32&lt;&gt;"",1,0))</f>
        <v>0</v>
      </c>
      <c r="AU31" s="177">
        <f>IF('Indicator Data'!AU32="No Data",1,IF('Indicator Data imputation'!AU32&lt;&gt;"",1,0))</f>
        <v>0</v>
      </c>
      <c r="AV31" s="177">
        <f>IF('Indicator Data'!AV32="No Data",1,IF('Indicator Data imputation'!AV32&lt;&gt;"",1,0))</f>
        <v>0</v>
      </c>
      <c r="AW31" s="177">
        <f>IF('Indicator Data'!AW32="No Data",1,IF('Indicator Data imputation'!AW32&lt;&gt;"",1,0))</f>
        <v>0</v>
      </c>
      <c r="AX31" s="177">
        <f>IF('Indicator Data'!AX32="No Data",1,IF('Indicator Data imputation'!AX32&lt;&gt;"",1,0))</f>
        <v>0</v>
      </c>
      <c r="AY31" s="177">
        <f>IF('Indicator Data'!AY32="No Data",1,IF('Indicator Data imputation'!AY32&lt;&gt;"",1,0))</f>
        <v>0</v>
      </c>
      <c r="AZ31" s="177">
        <f>IF('Indicator Data'!AZ32="No Data",1,IF('Indicator Data imputation'!AZ32&lt;&gt;"",1,0))</f>
        <v>0</v>
      </c>
      <c r="BA31" s="177">
        <f>IF('Indicator Data'!BA32="No Data",1,IF('Indicator Data imputation'!BA32&lt;&gt;"",1,0))</f>
        <v>0</v>
      </c>
      <c r="BB31" s="177">
        <f>IF('Indicator Data'!BB32="No Data",1,IF('Indicator Data imputation'!BB32&lt;&gt;"",1,0))</f>
        <v>0</v>
      </c>
      <c r="BC31" s="177">
        <f>IF('Indicator Data'!BC32="No Data",1,IF('Indicator Data imputation'!BC32&lt;&gt;"",1,0))</f>
        <v>0</v>
      </c>
      <c r="BD31" s="177">
        <f>IF('Indicator Data'!BD32="No Data",1,IF('Indicator Data imputation'!BD32&lt;&gt;"",1,0))</f>
        <v>0</v>
      </c>
      <c r="BE31" s="177">
        <f>IF('Indicator Data'!BE32="No Data",1,IF('Indicator Data imputation'!BE32&lt;&gt;"",1,0))</f>
        <v>0</v>
      </c>
      <c r="BF31" s="177">
        <f>IF('Indicator Data'!BF32="No Data",1,IF('Indicator Data imputation'!BF32&lt;&gt;"",1,0))</f>
        <v>0</v>
      </c>
      <c r="BG31" s="177">
        <f>IF('Indicator Data'!BG32="No Data",1,IF('Indicator Data imputation'!BG32&lt;&gt;"",1,0))</f>
        <v>1</v>
      </c>
      <c r="BH31" s="177">
        <f>IF('Indicator Data'!BH32="No Data",1,IF('Indicator Data imputation'!BH32&lt;&gt;"",1,0))</f>
        <v>1</v>
      </c>
      <c r="BI31" s="177">
        <f>IF('Indicator Data'!BI32="No Data",1,IF('Indicator Data imputation'!BI32&lt;&gt;"",1,0))</f>
        <v>1</v>
      </c>
      <c r="BJ31" s="177">
        <f>IF('Indicator Data'!BJ32="No Data",1,IF('Indicator Data imputation'!BJ32&lt;&gt;"",1,0))</f>
        <v>1</v>
      </c>
      <c r="BK31" s="177">
        <f>IF('Indicator Data'!BK32="No Data",1,IF('Indicator Data imputation'!BK32&lt;&gt;"",1,0))</f>
        <v>0</v>
      </c>
      <c r="BL31" s="177">
        <f>IF('Indicator Data'!BL32="No Data",1,IF('Indicator Data imputation'!BL32&lt;&gt;"",1,0))</f>
        <v>0</v>
      </c>
      <c r="BM31" s="177">
        <f>IF('Indicator Data'!BM32="No Data",1,IF('Indicator Data imputation'!BM32&lt;&gt;"",1,0))</f>
        <v>1</v>
      </c>
      <c r="BN31" s="177">
        <f>IF('Indicator Data'!BN32="No Data",1,IF('Indicator Data imputation'!BN32&lt;&gt;"",1,0))</f>
        <v>1</v>
      </c>
      <c r="BO31" s="177">
        <f>IF('Indicator Data'!BO32="No Data",1,IF('Indicator Data imputation'!BO32&lt;&gt;"",1,0))</f>
        <v>0</v>
      </c>
      <c r="BP31" s="177">
        <f>IF('Indicator Data'!BP32="No Data",1,IF('Indicator Data imputation'!BP32&lt;&gt;"",1,0))</f>
        <v>0</v>
      </c>
      <c r="BQ31" s="177">
        <f>IF('Indicator Data'!BQ32="No Data",1,IF('Indicator Data imputation'!BQ32&lt;&gt;"",1,0))</f>
        <v>0</v>
      </c>
      <c r="BR31" s="177">
        <f>IF('Indicator Data'!BR32="No Data",1,IF('Indicator Data imputation'!BR32&lt;&gt;"",1,0))</f>
        <v>0</v>
      </c>
      <c r="BS31" s="177">
        <f>IF('Indicator Data'!BS32="No Data",1,IF('Indicator Data imputation'!BS32&lt;&gt;"",1,0))</f>
        <v>0</v>
      </c>
      <c r="BT31" s="177">
        <f>IF('Indicator Data'!BT32="No Data",1,IF('Indicator Data imputation'!BT32&lt;&gt;"",1,0))</f>
        <v>0</v>
      </c>
      <c r="BU31" s="177">
        <f>IF('Indicator Data'!BU32="No Data",1,IF('Indicator Data imputation'!BU32&lt;&gt;"",1,0))</f>
        <v>0</v>
      </c>
      <c r="BV31" s="177">
        <f>IF('Indicator Data'!BV32="No Data",1,IF('Indicator Data imputation'!BV32&lt;&gt;"",1,0))</f>
        <v>0</v>
      </c>
      <c r="BW31" s="177">
        <f>IF('Indicator Data'!BW32="No Data",1,IF('Indicator Data imputation'!BW32&lt;&gt;"",1,0))</f>
        <v>0</v>
      </c>
      <c r="BX31" s="177">
        <f>IF('Indicator Data'!BX32="No Data",1,IF('Indicator Data imputation'!BX32&lt;&gt;"",1,0))</f>
        <v>0</v>
      </c>
      <c r="BY31" s="177">
        <f>IF('Indicator Data'!BY32="No Data",1,IF('Indicator Data imputation'!BY32&lt;&gt;"",1,0))</f>
        <v>0</v>
      </c>
      <c r="BZ31" s="177">
        <f>IF('Indicator Data'!BZ32="No Data",1,IF('Indicator Data imputation'!BZ32&lt;&gt;"",1,0))</f>
        <v>1</v>
      </c>
      <c r="CA31" s="177">
        <f>IF('Indicator Data'!CA32="No Data",1,IF('Indicator Data imputation'!CA32&lt;&gt;"",1,0))</f>
        <v>1</v>
      </c>
      <c r="CB31" s="177">
        <f>IF('Indicator Data'!CB32="No Data",1,IF('Indicator Data imputation'!CB32&lt;&gt;"",1,0))</f>
        <v>0</v>
      </c>
      <c r="CC31" s="177">
        <f>IF('Indicator Data'!CC32="No Data",1,IF('Indicator Data imputation'!CC32&lt;&gt;"",1,0))</f>
        <v>0</v>
      </c>
      <c r="CD31" s="177">
        <f>IF('Indicator Data'!CD32="No Data",1,IF('Indicator Data imputation'!CD32&lt;&gt;"",1,0))</f>
        <v>0</v>
      </c>
      <c r="CE31" s="177">
        <f>IF('Indicator Data'!CE32="No Data",1,IF('Indicator Data imputation'!CE32&lt;&gt;"",1,0))</f>
        <v>0</v>
      </c>
      <c r="CF31" s="177">
        <f>IF('Indicator Data'!CF32="No Data",1,IF('Indicator Data imputation'!CF32&lt;&gt;"",1,0))</f>
        <v>0</v>
      </c>
      <c r="CG31" s="177">
        <f>IF('Indicator Data'!CG32="No Data",1,IF('Indicator Data imputation'!CG32&lt;&gt;"",1,0))</f>
        <v>0</v>
      </c>
      <c r="CH31" s="188">
        <f t="shared" si="0"/>
        <v>9</v>
      </c>
      <c r="CI31" s="189">
        <f t="shared" si="1"/>
        <v>0.10975609756097561</v>
      </c>
    </row>
    <row r="32" spans="1:87" x14ac:dyDescent="0.25">
      <c r="A32" s="3" t="str">
        <f>VLOOKUP(C32,Regions!B$3:H$35,7,FALSE)</f>
        <v>South America</v>
      </c>
      <c r="B32" s="116" t="s">
        <v>48</v>
      </c>
      <c r="C32" s="100" t="s">
        <v>47</v>
      </c>
      <c r="D32" s="177">
        <f>IF('Indicator Data'!D33="No Data",1,IF('Indicator Data imputation'!D33&lt;&gt;"",1,0))</f>
        <v>0</v>
      </c>
      <c r="E32" s="177">
        <f>IF('Indicator Data'!E33="No Data",1,IF('Indicator Data imputation'!E33&lt;&gt;"",1,0))</f>
        <v>0</v>
      </c>
      <c r="F32" s="177">
        <f>IF('Indicator Data'!F33="No Data",1,IF('Indicator Data imputation'!F33&lt;&gt;"",1,0))</f>
        <v>0</v>
      </c>
      <c r="G32" s="177">
        <f>IF('Indicator Data'!G33="No Data",1,IF('Indicator Data imputation'!G33&lt;&gt;"",1,0))</f>
        <v>0</v>
      </c>
      <c r="H32" s="177">
        <f>IF('Indicator Data'!H33="No Data",1,IF('Indicator Data imputation'!H33&lt;&gt;"",1,0))</f>
        <v>0</v>
      </c>
      <c r="I32" s="177">
        <f>IF('Indicator Data'!I33="No Data",1,IF('Indicator Data imputation'!I33&lt;&gt;"",1,0))</f>
        <v>0</v>
      </c>
      <c r="J32" s="177">
        <f>IF('Indicator Data'!J33="No Data",1,IF('Indicator Data imputation'!J33&lt;&gt;"",1,0))</f>
        <v>0</v>
      </c>
      <c r="K32" s="177">
        <f>IF('Indicator Data'!K33="No Data",1,IF('Indicator Data imputation'!K33&lt;&gt;"",1,0))</f>
        <v>0</v>
      </c>
      <c r="L32" s="177">
        <f>IF('Indicator Data'!L33="No Data",1,IF('Indicator Data imputation'!L33&lt;&gt;"",1,0))</f>
        <v>0</v>
      </c>
      <c r="M32" s="177">
        <f>IF('Indicator Data'!M33="No Data",1,IF('Indicator Data imputation'!M33&lt;&gt;"",1,0))</f>
        <v>0</v>
      </c>
      <c r="N32" s="177">
        <f>IF('Indicator Data'!N33="No Data",1,IF('Indicator Data imputation'!N33&lt;&gt;"",1,0))</f>
        <v>0</v>
      </c>
      <c r="O32" s="177">
        <f>IF('Indicator Data'!O33="No Data",1,IF('Indicator Data imputation'!O33&lt;&gt;"",1,0))</f>
        <v>0</v>
      </c>
      <c r="P32" s="177">
        <f>IF('Indicator Data'!P33="No Data",1,IF('Indicator Data imputation'!P33&lt;&gt;"",1,0))</f>
        <v>0</v>
      </c>
      <c r="Q32" s="177">
        <f>IF('Indicator Data'!Q33="No Data",1,IF('Indicator Data imputation'!Q33&lt;&gt;"",1,0))</f>
        <v>0</v>
      </c>
      <c r="R32" s="177">
        <f>IF('Indicator Data'!R33="No Data",1,IF('Indicator Data imputation'!R33&lt;&gt;"",1,0))</f>
        <v>0</v>
      </c>
      <c r="S32" s="177">
        <f>IF('Indicator Data'!S33="No Data",1,IF('Indicator Data imputation'!S33&lt;&gt;"",1,0))</f>
        <v>0</v>
      </c>
      <c r="T32" s="177">
        <f>IF('Indicator Data'!T33="No Data",1,IF('Indicator Data imputation'!T33&lt;&gt;"",1,0))</f>
        <v>0</v>
      </c>
      <c r="U32" s="177">
        <f>IF('Indicator Data'!U33="No Data",1,IF('Indicator Data imputation'!U33&lt;&gt;"",1,0))</f>
        <v>0</v>
      </c>
      <c r="V32" s="177">
        <f>IF('Indicator Data'!V33="No Data",1,IF('Indicator Data imputation'!V33&lt;&gt;"",1,0))</f>
        <v>0</v>
      </c>
      <c r="W32" s="177">
        <f>IF('Indicator Data'!W33="No Data",1,IF('Indicator Data imputation'!W33&lt;&gt;"",1,0))</f>
        <v>0</v>
      </c>
      <c r="X32" s="177">
        <f>IF('Indicator Data'!X33="No Data",1,IF('Indicator Data imputation'!X33&lt;&gt;"",1,0))</f>
        <v>0</v>
      </c>
      <c r="Y32" s="177">
        <f>IF('Indicator Data'!Y33="No Data",1,IF('Indicator Data imputation'!Y33&lt;&gt;"",1,0))</f>
        <v>0</v>
      </c>
      <c r="Z32" s="177">
        <f>IF('Indicator Data'!Z33="No Data",1,IF('Indicator Data imputation'!Z33&lt;&gt;"",1,0))</f>
        <v>0</v>
      </c>
      <c r="AA32" s="177">
        <f>IF('Indicator Data'!AA33="No Data",1,IF('Indicator Data imputation'!AA33&lt;&gt;"",1,0))</f>
        <v>0</v>
      </c>
      <c r="AB32" s="177">
        <f>IF('Indicator Data'!AB33="No Data",1,IF('Indicator Data imputation'!AB33&lt;&gt;"",1,0))</f>
        <v>0</v>
      </c>
      <c r="AC32" s="177">
        <f>IF('Indicator Data'!AC33="No Data",1,IF('Indicator Data imputation'!AC33&lt;&gt;"",1,0))</f>
        <v>0</v>
      </c>
      <c r="AD32" s="177">
        <f>IF('Indicator Data'!AD33="No Data",1,IF('Indicator Data imputation'!AD33&lt;&gt;"",1,0))</f>
        <v>0</v>
      </c>
      <c r="AE32" s="177">
        <f>IF('Indicator Data'!AE33="No Data",1,IF('Indicator Data imputation'!AE33&lt;&gt;"",1,0))</f>
        <v>0</v>
      </c>
      <c r="AF32" s="177">
        <f>IF('Indicator Data'!AF33="No Data",1,IF('Indicator Data imputation'!AF33&lt;&gt;"",1,0))</f>
        <v>0</v>
      </c>
      <c r="AG32" s="251">
        <f>IF('Indicator Data'!AG33="No Data",1,IF('Indicator Data imputation'!AG33&lt;&gt;"",1,0))</f>
        <v>0</v>
      </c>
      <c r="AH32" s="177">
        <f>IF('Indicator Data'!AH33="No Data",1,IF('Indicator Data imputation'!AH33&lt;&gt;"",1,0))</f>
        <v>0</v>
      </c>
      <c r="AI32" s="177">
        <f>IF('Indicator Data'!AI33="No Data",1,IF('Indicator Data imputation'!AI33&lt;&gt;"",1,0))</f>
        <v>0</v>
      </c>
      <c r="AJ32" s="177">
        <f>IF('Indicator Data'!AJ33="No Data",1,IF('Indicator Data imputation'!AJ33&lt;&gt;"",1,0))</f>
        <v>0</v>
      </c>
      <c r="AK32" s="177">
        <f>IF('Indicator Data'!AK33="No Data",1,IF('Indicator Data imputation'!AK33&lt;&gt;"",1,0))</f>
        <v>0</v>
      </c>
      <c r="AL32" s="177">
        <f>IF('Indicator Data'!AL33="No Data",1,IF('Indicator Data imputation'!AL33&lt;&gt;"",1,0))</f>
        <v>0</v>
      </c>
      <c r="AM32" s="177">
        <f>IF('Indicator Data'!AM33="No Data",1,IF('Indicator Data imputation'!AM33&lt;&gt;"",1,0))</f>
        <v>0</v>
      </c>
      <c r="AN32" s="177">
        <f>IF('Indicator Data'!AN33="No Data",1,IF('Indicator Data imputation'!AN33&lt;&gt;"",1,0))</f>
        <v>0</v>
      </c>
      <c r="AO32" s="177">
        <f>IF('Indicator Data'!AO33="No Data",1,IF('Indicator Data imputation'!AO33&lt;&gt;"",1,0))</f>
        <v>0</v>
      </c>
      <c r="AP32" s="177">
        <f>IF('Indicator Data'!AP33="No Data",1,IF('Indicator Data imputation'!AP33&lt;&gt;"",1,0))</f>
        <v>0</v>
      </c>
      <c r="AQ32" s="177">
        <f>IF('Indicator Data'!AQ33="No Data",1,IF('Indicator Data imputation'!AQ33&lt;&gt;"",1,0))</f>
        <v>0</v>
      </c>
      <c r="AR32" s="177">
        <f>IF('Indicator Data'!AR33="No Data",1,IF('Indicator Data imputation'!AR33&lt;&gt;"",1,0))</f>
        <v>0</v>
      </c>
      <c r="AS32" s="177">
        <f>IF('Indicator Data'!AS33="No Data",1,IF('Indicator Data imputation'!AS33&lt;&gt;"",1,0))</f>
        <v>0</v>
      </c>
      <c r="AT32" s="177">
        <f>IF('Indicator Data'!AT33="No Data",1,IF('Indicator Data imputation'!AT33&lt;&gt;"",1,0))</f>
        <v>0</v>
      </c>
      <c r="AU32" s="177">
        <f>IF('Indicator Data'!AU33="No Data",1,IF('Indicator Data imputation'!AU33&lt;&gt;"",1,0))</f>
        <v>0</v>
      </c>
      <c r="AV32" s="177">
        <f>IF('Indicator Data'!AV33="No Data",1,IF('Indicator Data imputation'!AV33&lt;&gt;"",1,0))</f>
        <v>0</v>
      </c>
      <c r="AW32" s="177">
        <f>IF('Indicator Data'!AW33="No Data",1,IF('Indicator Data imputation'!AW33&lt;&gt;"",1,0))</f>
        <v>0</v>
      </c>
      <c r="AX32" s="177">
        <f>IF('Indicator Data'!AX33="No Data",1,IF('Indicator Data imputation'!AX33&lt;&gt;"",1,0))</f>
        <v>0</v>
      </c>
      <c r="AY32" s="177">
        <f>IF('Indicator Data'!AY33="No Data",1,IF('Indicator Data imputation'!AY33&lt;&gt;"",1,0))</f>
        <v>0</v>
      </c>
      <c r="AZ32" s="177">
        <f>IF('Indicator Data'!AZ33="No Data",1,IF('Indicator Data imputation'!AZ33&lt;&gt;"",1,0))</f>
        <v>0</v>
      </c>
      <c r="BA32" s="177">
        <f>IF('Indicator Data'!BA33="No Data",1,IF('Indicator Data imputation'!BA33&lt;&gt;"",1,0))</f>
        <v>0</v>
      </c>
      <c r="BB32" s="177">
        <f>IF('Indicator Data'!BB33="No Data",1,IF('Indicator Data imputation'!BB33&lt;&gt;"",1,0))</f>
        <v>0</v>
      </c>
      <c r="BC32" s="177">
        <f>IF('Indicator Data'!BC33="No Data",1,IF('Indicator Data imputation'!BC33&lt;&gt;"",1,0))</f>
        <v>0</v>
      </c>
      <c r="BD32" s="177">
        <f>IF('Indicator Data'!BD33="No Data",1,IF('Indicator Data imputation'!BD33&lt;&gt;"",1,0))</f>
        <v>0</v>
      </c>
      <c r="BE32" s="177">
        <f>IF('Indicator Data'!BE33="No Data",1,IF('Indicator Data imputation'!BE33&lt;&gt;"",1,0))</f>
        <v>0</v>
      </c>
      <c r="BF32" s="177">
        <f>IF('Indicator Data'!BF33="No Data",1,IF('Indicator Data imputation'!BF33&lt;&gt;"",1,0))</f>
        <v>0</v>
      </c>
      <c r="BG32" s="177">
        <f>IF('Indicator Data'!BG33="No Data",1,IF('Indicator Data imputation'!BG33&lt;&gt;"",1,0))</f>
        <v>0</v>
      </c>
      <c r="BH32" s="177">
        <f>IF('Indicator Data'!BH33="No Data",1,IF('Indicator Data imputation'!BH33&lt;&gt;"",1,0))</f>
        <v>0</v>
      </c>
      <c r="BI32" s="177">
        <f>IF('Indicator Data'!BI33="No Data",1,IF('Indicator Data imputation'!BI33&lt;&gt;"",1,0))</f>
        <v>0</v>
      </c>
      <c r="BJ32" s="177">
        <f>IF('Indicator Data'!BJ33="No Data",1,IF('Indicator Data imputation'!BJ33&lt;&gt;"",1,0))</f>
        <v>0</v>
      </c>
      <c r="BK32" s="177">
        <f>IF('Indicator Data'!BK33="No Data",1,IF('Indicator Data imputation'!BK33&lt;&gt;"",1,0))</f>
        <v>0</v>
      </c>
      <c r="BL32" s="177">
        <f>IF('Indicator Data'!BL33="No Data",1,IF('Indicator Data imputation'!BL33&lt;&gt;"",1,0))</f>
        <v>0</v>
      </c>
      <c r="BM32" s="177">
        <f>IF('Indicator Data'!BM33="No Data",1,IF('Indicator Data imputation'!BM33&lt;&gt;"",1,0))</f>
        <v>0</v>
      </c>
      <c r="BN32" s="177">
        <f>IF('Indicator Data'!BN33="No Data",1,IF('Indicator Data imputation'!BN33&lt;&gt;"",1,0))</f>
        <v>0</v>
      </c>
      <c r="BO32" s="177">
        <f>IF('Indicator Data'!BO33="No Data",1,IF('Indicator Data imputation'!BO33&lt;&gt;"",1,0))</f>
        <v>0</v>
      </c>
      <c r="BP32" s="177">
        <f>IF('Indicator Data'!BP33="No Data",1,IF('Indicator Data imputation'!BP33&lt;&gt;"",1,0))</f>
        <v>0</v>
      </c>
      <c r="BQ32" s="177">
        <f>IF('Indicator Data'!BQ33="No Data",1,IF('Indicator Data imputation'!BQ33&lt;&gt;"",1,0))</f>
        <v>0</v>
      </c>
      <c r="BR32" s="177">
        <f>IF('Indicator Data'!BR33="No Data",1,IF('Indicator Data imputation'!BR33&lt;&gt;"",1,0))</f>
        <v>0</v>
      </c>
      <c r="BS32" s="177">
        <f>IF('Indicator Data'!BS33="No Data",1,IF('Indicator Data imputation'!BS33&lt;&gt;"",1,0))</f>
        <v>0</v>
      </c>
      <c r="BT32" s="177">
        <f>IF('Indicator Data'!BT33="No Data",1,IF('Indicator Data imputation'!BT33&lt;&gt;"",1,0))</f>
        <v>0</v>
      </c>
      <c r="BU32" s="177">
        <f>IF('Indicator Data'!BU33="No Data",1,IF('Indicator Data imputation'!BU33&lt;&gt;"",1,0))</f>
        <v>0</v>
      </c>
      <c r="BV32" s="177">
        <f>IF('Indicator Data'!BV33="No Data",1,IF('Indicator Data imputation'!BV33&lt;&gt;"",1,0))</f>
        <v>0</v>
      </c>
      <c r="BW32" s="177">
        <f>IF('Indicator Data'!BW33="No Data",1,IF('Indicator Data imputation'!BW33&lt;&gt;"",1,0))</f>
        <v>0</v>
      </c>
      <c r="BX32" s="177">
        <f>IF('Indicator Data'!BX33="No Data",1,IF('Indicator Data imputation'!BX33&lt;&gt;"",1,0))</f>
        <v>0</v>
      </c>
      <c r="BY32" s="177">
        <f>IF('Indicator Data'!BY33="No Data",1,IF('Indicator Data imputation'!BY33&lt;&gt;"",1,0))</f>
        <v>0</v>
      </c>
      <c r="BZ32" s="177">
        <f>IF('Indicator Data'!BZ33="No Data",1,IF('Indicator Data imputation'!BZ33&lt;&gt;"",1,0))</f>
        <v>1</v>
      </c>
      <c r="CA32" s="177">
        <f>IF('Indicator Data'!CA33="No Data",1,IF('Indicator Data imputation'!CA33&lt;&gt;"",1,0))</f>
        <v>0</v>
      </c>
      <c r="CB32" s="177">
        <f>IF('Indicator Data'!CB33="No Data",1,IF('Indicator Data imputation'!CB33&lt;&gt;"",1,0))</f>
        <v>0</v>
      </c>
      <c r="CC32" s="177">
        <f>IF('Indicator Data'!CC33="No Data",1,IF('Indicator Data imputation'!CC33&lt;&gt;"",1,0))</f>
        <v>0</v>
      </c>
      <c r="CD32" s="177">
        <f>IF('Indicator Data'!CD33="No Data",1,IF('Indicator Data imputation'!CD33&lt;&gt;"",1,0))</f>
        <v>0</v>
      </c>
      <c r="CE32" s="177">
        <f>IF('Indicator Data'!CE33="No Data",1,IF('Indicator Data imputation'!CE33&lt;&gt;"",1,0))</f>
        <v>0</v>
      </c>
      <c r="CF32" s="177">
        <f>IF('Indicator Data'!CF33="No Data",1,IF('Indicator Data imputation'!CF33&lt;&gt;"",1,0))</f>
        <v>0</v>
      </c>
      <c r="CG32" s="177">
        <f>IF('Indicator Data'!CG33="No Data",1,IF('Indicator Data imputation'!CG33&lt;&gt;"",1,0))</f>
        <v>0</v>
      </c>
      <c r="CH32" s="188">
        <f t="shared" si="0"/>
        <v>1</v>
      </c>
      <c r="CI32" s="189">
        <f t="shared" si="1"/>
        <v>1.2195121951219513E-2</v>
      </c>
    </row>
    <row r="33" spans="1:87" x14ac:dyDescent="0.25">
      <c r="A33" s="3" t="str">
        <f>VLOOKUP(C33,Regions!B$3:H$35,7,FALSE)</f>
        <v>South America</v>
      </c>
      <c r="B33" s="116" t="s">
        <v>50</v>
      </c>
      <c r="C33" s="100" t="s">
        <v>49</v>
      </c>
      <c r="D33" s="177">
        <f>IF('Indicator Data'!D34="No Data",1,IF('Indicator Data imputation'!D34&lt;&gt;"",1,0))</f>
        <v>0</v>
      </c>
      <c r="E33" s="177">
        <f>IF('Indicator Data'!E34="No Data",1,IF('Indicator Data imputation'!E34&lt;&gt;"",1,0))</f>
        <v>0</v>
      </c>
      <c r="F33" s="177">
        <f>IF('Indicator Data'!F34="No Data",1,IF('Indicator Data imputation'!F34&lt;&gt;"",1,0))</f>
        <v>0</v>
      </c>
      <c r="G33" s="177">
        <f>IF('Indicator Data'!G34="No Data",1,IF('Indicator Data imputation'!G34&lt;&gt;"",1,0))</f>
        <v>0</v>
      </c>
      <c r="H33" s="177">
        <f>IF('Indicator Data'!H34="No Data",1,IF('Indicator Data imputation'!H34&lt;&gt;"",1,0))</f>
        <v>0</v>
      </c>
      <c r="I33" s="177">
        <f>IF('Indicator Data'!I34="No Data",1,IF('Indicator Data imputation'!I34&lt;&gt;"",1,0))</f>
        <v>0</v>
      </c>
      <c r="J33" s="177">
        <f>IF('Indicator Data'!J34="No Data",1,IF('Indicator Data imputation'!J34&lt;&gt;"",1,0))</f>
        <v>0</v>
      </c>
      <c r="K33" s="177">
        <f>IF('Indicator Data'!K34="No Data",1,IF('Indicator Data imputation'!K34&lt;&gt;"",1,0))</f>
        <v>0</v>
      </c>
      <c r="L33" s="177">
        <f>IF('Indicator Data'!L34="No Data",1,IF('Indicator Data imputation'!L34&lt;&gt;"",1,0))</f>
        <v>0</v>
      </c>
      <c r="M33" s="177">
        <f>IF('Indicator Data'!M34="No Data",1,IF('Indicator Data imputation'!M34&lt;&gt;"",1,0))</f>
        <v>0</v>
      </c>
      <c r="N33" s="177">
        <f>IF('Indicator Data'!N34="No Data",1,IF('Indicator Data imputation'!N34&lt;&gt;"",1,0))</f>
        <v>0</v>
      </c>
      <c r="O33" s="177">
        <f>IF('Indicator Data'!O34="No Data",1,IF('Indicator Data imputation'!O34&lt;&gt;"",1,0))</f>
        <v>0</v>
      </c>
      <c r="P33" s="177">
        <f>IF('Indicator Data'!P34="No Data",1,IF('Indicator Data imputation'!P34&lt;&gt;"",1,0))</f>
        <v>0</v>
      </c>
      <c r="Q33" s="177">
        <f>IF('Indicator Data'!Q34="No Data",1,IF('Indicator Data imputation'!Q34&lt;&gt;"",1,0))</f>
        <v>0</v>
      </c>
      <c r="R33" s="177">
        <f>IF('Indicator Data'!R34="No Data",1,IF('Indicator Data imputation'!R34&lt;&gt;"",1,0))</f>
        <v>0</v>
      </c>
      <c r="S33" s="177">
        <f>IF('Indicator Data'!S34="No Data",1,IF('Indicator Data imputation'!S34&lt;&gt;"",1,0))</f>
        <v>0</v>
      </c>
      <c r="T33" s="177">
        <f>IF('Indicator Data'!T34="No Data",1,IF('Indicator Data imputation'!T34&lt;&gt;"",1,0))</f>
        <v>0</v>
      </c>
      <c r="U33" s="177">
        <f>IF('Indicator Data'!U34="No Data",1,IF('Indicator Data imputation'!U34&lt;&gt;"",1,0))</f>
        <v>0</v>
      </c>
      <c r="V33" s="177">
        <f>IF('Indicator Data'!V34="No Data",1,IF('Indicator Data imputation'!V34&lt;&gt;"",1,0))</f>
        <v>0</v>
      </c>
      <c r="W33" s="177">
        <f>IF('Indicator Data'!W34="No Data",1,IF('Indicator Data imputation'!W34&lt;&gt;"",1,0))</f>
        <v>0</v>
      </c>
      <c r="X33" s="177">
        <f>IF('Indicator Data'!X34="No Data",1,IF('Indicator Data imputation'!X34&lt;&gt;"",1,0))</f>
        <v>0</v>
      </c>
      <c r="Y33" s="177">
        <f>IF('Indicator Data'!Y34="No Data",1,IF('Indicator Data imputation'!Y34&lt;&gt;"",1,0))</f>
        <v>0</v>
      </c>
      <c r="Z33" s="177">
        <f>IF('Indicator Data'!Z34="No Data",1,IF('Indicator Data imputation'!Z34&lt;&gt;"",1,0))</f>
        <v>0</v>
      </c>
      <c r="AA33" s="177">
        <f>IF('Indicator Data'!AA34="No Data",1,IF('Indicator Data imputation'!AA34&lt;&gt;"",1,0))</f>
        <v>0</v>
      </c>
      <c r="AB33" s="177">
        <f>IF('Indicator Data'!AB34="No Data",1,IF('Indicator Data imputation'!AB34&lt;&gt;"",1,0))</f>
        <v>0</v>
      </c>
      <c r="AC33" s="177">
        <f>IF('Indicator Data'!AC34="No Data",1,IF('Indicator Data imputation'!AC34&lt;&gt;"",1,0))</f>
        <v>0</v>
      </c>
      <c r="AD33" s="177">
        <f>IF('Indicator Data'!AD34="No Data",1,IF('Indicator Data imputation'!AD34&lt;&gt;"",1,0))</f>
        <v>0</v>
      </c>
      <c r="AE33" s="177">
        <f>IF('Indicator Data'!AE34="No Data",1,IF('Indicator Data imputation'!AE34&lt;&gt;"",1,0))</f>
        <v>0</v>
      </c>
      <c r="AF33" s="177">
        <f>IF('Indicator Data'!AF34="No Data",1,IF('Indicator Data imputation'!AF34&lt;&gt;"",1,0))</f>
        <v>0</v>
      </c>
      <c r="AG33" s="251">
        <f>IF('Indicator Data'!AG34="No Data",1,IF('Indicator Data imputation'!AG34&lt;&gt;"",1,0))</f>
        <v>0</v>
      </c>
      <c r="AH33" s="177">
        <f>IF('Indicator Data'!AH34="No Data",1,IF('Indicator Data imputation'!AH34&lt;&gt;"",1,0))</f>
        <v>0</v>
      </c>
      <c r="AI33" s="177">
        <f>IF('Indicator Data'!AI34="No Data",1,IF('Indicator Data imputation'!AI34&lt;&gt;"",1,0))</f>
        <v>0</v>
      </c>
      <c r="AJ33" s="177">
        <f>IF('Indicator Data'!AJ34="No Data",1,IF('Indicator Data imputation'!AJ34&lt;&gt;"",1,0))</f>
        <v>0</v>
      </c>
      <c r="AK33" s="177">
        <f>IF('Indicator Data'!AK34="No Data",1,IF('Indicator Data imputation'!AK34&lt;&gt;"",1,0))</f>
        <v>0</v>
      </c>
      <c r="AL33" s="177">
        <f>IF('Indicator Data'!AL34="No Data",1,IF('Indicator Data imputation'!AL34&lt;&gt;"",1,0))</f>
        <v>0</v>
      </c>
      <c r="AM33" s="177">
        <f>IF('Indicator Data'!AM34="No Data",1,IF('Indicator Data imputation'!AM34&lt;&gt;"",1,0))</f>
        <v>0</v>
      </c>
      <c r="AN33" s="177">
        <f>IF('Indicator Data'!AN34="No Data",1,IF('Indicator Data imputation'!AN34&lt;&gt;"",1,0))</f>
        <v>0</v>
      </c>
      <c r="AO33" s="177">
        <f>IF('Indicator Data'!AO34="No Data",1,IF('Indicator Data imputation'!AO34&lt;&gt;"",1,0))</f>
        <v>0</v>
      </c>
      <c r="AP33" s="177">
        <f>IF('Indicator Data'!AP34="No Data",1,IF('Indicator Data imputation'!AP34&lt;&gt;"",1,0))</f>
        <v>0</v>
      </c>
      <c r="AQ33" s="177">
        <f>IF('Indicator Data'!AQ34="No Data",1,IF('Indicator Data imputation'!AQ34&lt;&gt;"",1,0))</f>
        <v>0</v>
      </c>
      <c r="AR33" s="177">
        <f>IF('Indicator Data'!AR34="No Data",1,IF('Indicator Data imputation'!AR34&lt;&gt;"",1,0))</f>
        <v>0</v>
      </c>
      <c r="AS33" s="177">
        <f>IF('Indicator Data'!AS34="No Data",1,IF('Indicator Data imputation'!AS34&lt;&gt;"",1,0))</f>
        <v>0</v>
      </c>
      <c r="AT33" s="177">
        <f>IF('Indicator Data'!AT34="No Data",1,IF('Indicator Data imputation'!AT34&lt;&gt;"",1,0))</f>
        <v>0</v>
      </c>
      <c r="AU33" s="177">
        <f>IF('Indicator Data'!AU34="No Data",1,IF('Indicator Data imputation'!AU34&lt;&gt;"",1,0))</f>
        <v>0</v>
      </c>
      <c r="AV33" s="177">
        <f>IF('Indicator Data'!AV34="No Data",1,IF('Indicator Data imputation'!AV34&lt;&gt;"",1,0))</f>
        <v>0</v>
      </c>
      <c r="AW33" s="177">
        <f>IF('Indicator Data'!AW34="No Data",1,IF('Indicator Data imputation'!AW34&lt;&gt;"",1,0))</f>
        <v>0</v>
      </c>
      <c r="AX33" s="177">
        <f>IF('Indicator Data'!AX34="No Data",1,IF('Indicator Data imputation'!AX34&lt;&gt;"",1,0))</f>
        <v>0</v>
      </c>
      <c r="AY33" s="177">
        <f>IF('Indicator Data'!AY34="No Data",1,IF('Indicator Data imputation'!AY34&lt;&gt;"",1,0))</f>
        <v>0</v>
      </c>
      <c r="AZ33" s="177">
        <f>IF('Indicator Data'!AZ34="No Data",1,IF('Indicator Data imputation'!AZ34&lt;&gt;"",1,0))</f>
        <v>0</v>
      </c>
      <c r="BA33" s="177">
        <f>IF('Indicator Data'!BA34="No Data",1,IF('Indicator Data imputation'!BA34&lt;&gt;"",1,0))</f>
        <v>0</v>
      </c>
      <c r="BB33" s="177">
        <f>IF('Indicator Data'!BB34="No Data",1,IF('Indicator Data imputation'!BB34&lt;&gt;"",1,0))</f>
        <v>0</v>
      </c>
      <c r="BC33" s="177">
        <f>IF('Indicator Data'!BC34="No Data",1,IF('Indicator Data imputation'!BC34&lt;&gt;"",1,0))</f>
        <v>0</v>
      </c>
      <c r="BD33" s="177">
        <f>IF('Indicator Data'!BD34="No Data",1,IF('Indicator Data imputation'!BD34&lt;&gt;"",1,0))</f>
        <v>0</v>
      </c>
      <c r="BE33" s="177">
        <f>IF('Indicator Data'!BE34="No Data",1,IF('Indicator Data imputation'!BE34&lt;&gt;"",1,0))</f>
        <v>0</v>
      </c>
      <c r="BF33" s="177">
        <f>IF('Indicator Data'!BF34="No Data",1,IF('Indicator Data imputation'!BF34&lt;&gt;"",1,0))</f>
        <v>0</v>
      </c>
      <c r="BG33" s="177">
        <f>IF('Indicator Data'!BG34="No Data",1,IF('Indicator Data imputation'!BG34&lt;&gt;"",1,0))</f>
        <v>0</v>
      </c>
      <c r="BH33" s="177">
        <f>IF('Indicator Data'!BH34="No Data",1,IF('Indicator Data imputation'!BH34&lt;&gt;"",1,0))</f>
        <v>0</v>
      </c>
      <c r="BI33" s="177">
        <f>IF('Indicator Data'!BI34="No Data",1,IF('Indicator Data imputation'!BI34&lt;&gt;"",1,0))</f>
        <v>0</v>
      </c>
      <c r="BJ33" s="177">
        <f>IF('Indicator Data'!BJ34="No Data",1,IF('Indicator Data imputation'!BJ34&lt;&gt;"",1,0))</f>
        <v>0</v>
      </c>
      <c r="BK33" s="177">
        <f>IF('Indicator Data'!BK34="No Data",1,IF('Indicator Data imputation'!BK34&lt;&gt;"",1,0))</f>
        <v>0</v>
      </c>
      <c r="BL33" s="177">
        <f>IF('Indicator Data'!BL34="No Data",1,IF('Indicator Data imputation'!BL34&lt;&gt;"",1,0))</f>
        <v>0</v>
      </c>
      <c r="BM33" s="177">
        <f>IF('Indicator Data'!BM34="No Data",1,IF('Indicator Data imputation'!BM34&lt;&gt;"",1,0))</f>
        <v>0</v>
      </c>
      <c r="BN33" s="177">
        <f>IF('Indicator Data'!BN34="No Data",1,IF('Indicator Data imputation'!BN34&lt;&gt;"",1,0))</f>
        <v>0</v>
      </c>
      <c r="BO33" s="177">
        <f>IF('Indicator Data'!BO34="No Data",1,IF('Indicator Data imputation'!BO34&lt;&gt;"",1,0))</f>
        <v>0</v>
      </c>
      <c r="BP33" s="177">
        <f>IF('Indicator Data'!BP34="No Data",1,IF('Indicator Data imputation'!BP34&lt;&gt;"",1,0))</f>
        <v>0</v>
      </c>
      <c r="BQ33" s="177">
        <f>IF('Indicator Data'!BQ34="No Data",1,IF('Indicator Data imputation'!BQ34&lt;&gt;"",1,0))</f>
        <v>0</v>
      </c>
      <c r="BR33" s="177">
        <f>IF('Indicator Data'!BR34="No Data",1,IF('Indicator Data imputation'!BR34&lt;&gt;"",1,0))</f>
        <v>0</v>
      </c>
      <c r="BS33" s="177">
        <f>IF('Indicator Data'!BS34="No Data",1,IF('Indicator Data imputation'!BS34&lt;&gt;"",1,0))</f>
        <v>0</v>
      </c>
      <c r="BT33" s="177">
        <f>IF('Indicator Data'!BT34="No Data",1,IF('Indicator Data imputation'!BT34&lt;&gt;"",1,0))</f>
        <v>0</v>
      </c>
      <c r="BU33" s="177">
        <f>IF('Indicator Data'!BU34="No Data",1,IF('Indicator Data imputation'!BU34&lt;&gt;"",1,0))</f>
        <v>0</v>
      </c>
      <c r="BV33" s="177">
        <f>IF('Indicator Data'!BV34="No Data",1,IF('Indicator Data imputation'!BV34&lt;&gt;"",1,0))</f>
        <v>0</v>
      </c>
      <c r="BW33" s="177">
        <f>IF('Indicator Data'!BW34="No Data",1,IF('Indicator Data imputation'!BW34&lt;&gt;"",1,0))</f>
        <v>0</v>
      </c>
      <c r="BX33" s="177">
        <f>IF('Indicator Data'!BX34="No Data",1,IF('Indicator Data imputation'!BX34&lt;&gt;"",1,0))</f>
        <v>0</v>
      </c>
      <c r="BY33" s="177">
        <f>IF('Indicator Data'!BY34="No Data",1,IF('Indicator Data imputation'!BY34&lt;&gt;"",1,0))</f>
        <v>0</v>
      </c>
      <c r="BZ33" s="177">
        <f>IF('Indicator Data'!BZ34="No Data",1,IF('Indicator Data imputation'!BZ34&lt;&gt;"",1,0))</f>
        <v>0</v>
      </c>
      <c r="CA33" s="177">
        <f>IF('Indicator Data'!CA34="No Data",1,IF('Indicator Data imputation'!CA34&lt;&gt;"",1,0))</f>
        <v>0</v>
      </c>
      <c r="CB33" s="177">
        <f>IF('Indicator Data'!CB34="No Data",1,IF('Indicator Data imputation'!CB34&lt;&gt;"",1,0))</f>
        <v>0</v>
      </c>
      <c r="CC33" s="177">
        <f>IF('Indicator Data'!CC34="No Data",1,IF('Indicator Data imputation'!CC34&lt;&gt;"",1,0))</f>
        <v>0</v>
      </c>
      <c r="CD33" s="177">
        <f>IF('Indicator Data'!CD34="No Data",1,IF('Indicator Data imputation'!CD34&lt;&gt;"",1,0))</f>
        <v>0</v>
      </c>
      <c r="CE33" s="177">
        <f>IF('Indicator Data'!CE34="No Data",1,IF('Indicator Data imputation'!CE34&lt;&gt;"",1,0))</f>
        <v>0</v>
      </c>
      <c r="CF33" s="177">
        <f>IF('Indicator Data'!CF34="No Data",1,IF('Indicator Data imputation'!CF34&lt;&gt;"",1,0))</f>
        <v>0</v>
      </c>
      <c r="CG33" s="177">
        <f>IF('Indicator Data'!CG34="No Data",1,IF('Indicator Data imputation'!CG34&lt;&gt;"",1,0))</f>
        <v>0</v>
      </c>
      <c r="CH33" s="188">
        <f t="shared" si="0"/>
        <v>0</v>
      </c>
      <c r="CI33" s="189">
        <f t="shared" si="1"/>
        <v>0</v>
      </c>
    </row>
    <row r="34" spans="1:87" x14ac:dyDescent="0.25">
      <c r="A34" s="3" t="str">
        <f>VLOOKUP(C34,Regions!B$3:H$35,7,FALSE)</f>
        <v>South America</v>
      </c>
      <c r="B34" s="116" t="s">
        <v>58</v>
      </c>
      <c r="C34" s="100" t="s">
        <v>57</v>
      </c>
      <c r="D34" s="177">
        <f>IF('Indicator Data'!D35="No Data",1,IF('Indicator Data imputation'!D35&lt;&gt;"",1,0))</f>
        <v>0</v>
      </c>
      <c r="E34" s="177">
        <f>IF('Indicator Data'!E35="No Data",1,IF('Indicator Data imputation'!E35&lt;&gt;"",1,0))</f>
        <v>0</v>
      </c>
      <c r="F34" s="177">
        <f>IF('Indicator Data'!F35="No Data",1,IF('Indicator Data imputation'!F35&lt;&gt;"",1,0))</f>
        <v>0</v>
      </c>
      <c r="G34" s="177">
        <f>IF('Indicator Data'!G35="No Data",1,IF('Indicator Data imputation'!G35&lt;&gt;"",1,0))</f>
        <v>0</v>
      </c>
      <c r="H34" s="177">
        <f>IF('Indicator Data'!H35="No Data",1,IF('Indicator Data imputation'!H35&lt;&gt;"",1,0))</f>
        <v>0</v>
      </c>
      <c r="I34" s="177">
        <f>IF('Indicator Data'!I35="No Data",1,IF('Indicator Data imputation'!I35&lt;&gt;"",1,0))</f>
        <v>0</v>
      </c>
      <c r="J34" s="177">
        <f>IF('Indicator Data'!J35="No Data",1,IF('Indicator Data imputation'!J35&lt;&gt;"",1,0))</f>
        <v>0</v>
      </c>
      <c r="K34" s="177">
        <f>IF('Indicator Data'!K35="No Data",1,IF('Indicator Data imputation'!K35&lt;&gt;"",1,0))</f>
        <v>0</v>
      </c>
      <c r="L34" s="177">
        <f>IF('Indicator Data'!L35="No Data",1,IF('Indicator Data imputation'!L35&lt;&gt;"",1,0))</f>
        <v>0</v>
      </c>
      <c r="M34" s="177">
        <f>IF('Indicator Data'!M35="No Data",1,IF('Indicator Data imputation'!M35&lt;&gt;"",1,0))</f>
        <v>0</v>
      </c>
      <c r="N34" s="177">
        <f>IF('Indicator Data'!N35="No Data",1,IF('Indicator Data imputation'!N35&lt;&gt;"",1,0))</f>
        <v>0</v>
      </c>
      <c r="O34" s="177">
        <f>IF('Indicator Data'!O35="No Data",1,IF('Indicator Data imputation'!O35&lt;&gt;"",1,0))</f>
        <v>0</v>
      </c>
      <c r="P34" s="177">
        <f>IF('Indicator Data'!P35="No Data",1,IF('Indicator Data imputation'!P35&lt;&gt;"",1,0))</f>
        <v>1</v>
      </c>
      <c r="Q34" s="177">
        <f>IF('Indicator Data'!Q35="No Data",1,IF('Indicator Data imputation'!Q35&lt;&gt;"",1,0))</f>
        <v>0</v>
      </c>
      <c r="R34" s="177">
        <f>IF('Indicator Data'!R35="No Data",1,IF('Indicator Data imputation'!R35&lt;&gt;"",1,0))</f>
        <v>0</v>
      </c>
      <c r="S34" s="177">
        <f>IF('Indicator Data'!S35="No Data",1,IF('Indicator Data imputation'!S35&lt;&gt;"",1,0))</f>
        <v>0</v>
      </c>
      <c r="T34" s="177">
        <f>IF('Indicator Data'!T35="No Data",1,IF('Indicator Data imputation'!T35&lt;&gt;"",1,0))</f>
        <v>0</v>
      </c>
      <c r="U34" s="177">
        <f>IF('Indicator Data'!U35="No Data",1,IF('Indicator Data imputation'!U35&lt;&gt;"",1,0))</f>
        <v>0</v>
      </c>
      <c r="V34" s="177">
        <f>IF('Indicator Data'!V35="No Data",1,IF('Indicator Data imputation'!V35&lt;&gt;"",1,0))</f>
        <v>0</v>
      </c>
      <c r="W34" s="177">
        <f>IF('Indicator Data'!W35="No Data",1,IF('Indicator Data imputation'!W35&lt;&gt;"",1,0))</f>
        <v>0</v>
      </c>
      <c r="X34" s="177">
        <f>IF('Indicator Data'!X35="No Data",1,IF('Indicator Data imputation'!X35&lt;&gt;"",1,0))</f>
        <v>0</v>
      </c>
      <c r="Y34" s="177">
        <f>IF('Indicator Data'!Y35="No Data",1,IF('Indicator Data imputation'!Y35&lt;&gt;"",1,0))</f>
        <v>0</v>
      </c>
      <c r="Z34" s="177">
        <f>IF('Indicator Data'!Z35="No Data",1,IF('Indicator Data imputation'!Z35&lt;&gt;"",1,0))</f>
        <v>0</v>
      </c>
      <c r="AA34" s="177">
        <f>IF('Indicator Data'!AA35="No Data",1,IF('Indicator Data imputation'!AA35&lt;&gt;"",1,0))</f>
        <v>0</v>
      </c>
      <c r="AB34" s="177">
        <f>IF('Indicator Data'!AB35="No Data",1,IF('Indicator Data imputation'!AB35&lt;&gt;"",1,0))</f>
        <v>0</v>
      </c>
      <c r="AC34" s="177">
        <f>IF('Indicator Data'!AC35="No Data",1,IF('Indicator Data imputation'!AC35&lt;&gt;"",1,0))</f>
        <v>0</v>
      </c>
      <c r="AD34" s="177">
        <f>IF('Indicator Data'!AD35="No Data",1,IF('Indicator Data imputation'!AD35&lt;&gt;"",1,0))</f>
        <v>0</v>
      </c>
      <c r="AE34" s="177">
        <f>IF('Indicator Data'!AE35="No Data",1,IF('Indicator Data imputation'!AE35&lt;&gt;"",1,0))</f>
        <v>0</v>
      </c>
      <c r="AF34" s="177">
        <f>IF('Indicator Data'!AF35="No Data",1,IF('Indicator Data imputation'!AF35&lt;&gt;"",1,0))</f>
        <v>0</v>
      </c>
      <c r="AG34" s="251">
        <f>IF('Indicator Data'!AG35="No Data",1,IF('Indicator Data imputation'!AG35&lt;&gt;"",1,0))</f>
        <v>0</v>
      </c>
      <c r="AH34" s="177">
        <f>IF('Indicator Data'!AH35="No Data",1,IF('Indicator Data imputation'!AH35&lt;&gt;"",1,0))</f>
        <v>0</v>
      </c>
      <c r="AI34" s="177">
        <f>IF('Indicator Data'!AI35="No Data",1,IF('Indicator Data imputation'!AI35&lt;&gt;"",1,0))</f>
        <v>0</v>
      </c>
      <c r="AJ34" s="177">
        <f>IF('Indicator Data'!AJ35="No Data",1,IF('Indicator Data imputation'!AJ35&lt;&gt;"",1,0))</f>
        <v>0</v>
      </c>
      <c r="AK34" s="177">
        <f>IF('Indicator Data'!AK35="No Data",1,IF('Indicator Data imputation'!AK35&lt;&gt;"",1,0))</f>
        <v>0</v>
      </c>
      <c r="AL34" s="177">
        <f>IF('Indicator Data'!AL35="No Data",1,IF('Indicator Data imputation'!AL35&lt;&gt;"",1,0))</f>
        <v>0</v>
      </c>
      <c r="AM34" s="177">
        <f>IF('Indicator Data'!AM35="No Data",1,IF('Indicator Data imputation'!AM35&lt;&gt;"",1,0))</f>
        <v>0</v>
      </c>
      <c r="AN34" s="177">
        <f>IF('Indicator Data'!AN35="No Data",1,IF('Indicator Data imputation'!AN35&lt;&gt;"",1,0))</f>
        <v>0</v>
      </c>
      <c r="AO34" s="177">
        <f>IF('Indicator Data'!AO35="No Data",1,IF('Indicator Data imputation'!AO35&lt;&gt;"",1,0))</f>
        <v>0</v>
      </c>
      <c r="AP34" s="177">
        <f>IF('Indicator Data'!AP35="No Data",1,IF('Indicator Data imputation'!AP35&lt;&gt;"",1,0))</f>
        <v>0</v>
      </c>
      <c r="AQ34" s="177">
        <f>IF('Indicator Data'!AQ35="No Data",1,IF('Indicator Data imputation'!AQ35&lt;&gt;"",1,0))</f>
        <v>0</v>
      </c>
      <c r="AR34" s="177">
        <f>IF('Indicator Data'!AR35="No Data",1,IF('Indicator Data imputation'!AR35&lt;&gt;"",1,0))</f>
        <v>0</v>
      </c>
      <c r="AS34" s="177">
        <f>IF('Indicator Data'!AS35="No Data",1,IF('Indicator Data imputation'!AS35&lt;&gt;"",1,0))</f>
        <v>0</v>
      </c>
      <c r="AT34" s="177">
        <f>IF('Indicator Data'!AT35="No Data",1,IF('Indicator Data imputation'!AT35&lt;&gt;"",1,0))</f>
        <v>1</v>
      </c>
      <c r="AU34" s="177">
        <f>IF('Indicator Data'!AU35="No Data",1,IF('Indicator Data imputation'!AU35&lt;&gt;"",1,0))</f>
        <v>0</v>
      </c>
      <c r="AV34" s="177">
        <f>IF('Indicator Data'!AV35="No Data",1,IF('Indicator Data imputation'!AV35&lt;&gt;"",1,0))</f>
        <v>0</v>
      </c>
      <c r="AW34" s="177">
        <f>IF('Indicator Data'!AW35="No Data",1,IF('Indicator Data imputation'!AW35&lt;&gt;"",1,0))</f>
        <v>0</v>
      </c>
      <c r="AX34" s="177">
        <f>IF('Indicator Data'!AX35="No Data",1,IF('Indicator Data imputation'!AX35&lt;&gt;"",1,0))</f>
        <v>0</v>
      </c>
      <c r="AY34" s="177">
        <f>IF('Indicator Data'!AY35="No Data",1,IF('Indicator Data imputation'!AY35&lt;&gt;"",1,0))</f>
        <v>0</v>
      </c>
      <c r="AZ34" s="177">
        <f>IF('Indicator Data'!AZ35="No Data",1,IF('Indicator Data imputation'!AZ35&lt;&gt;"",1,0))</f>
        <v>0</v>
      </c>
      <c r="BA34" s="177">
        <f>IF('Indicator Data'!BA35="No Data",1,IF('Indicator Data imputation'!BA35&lt;&gt;"",1,0))</f>
        <v>0</v>
      </c>
      <c r="BB34" s="177">
        <f>IF('Indicator Data'!BB35="No Data",1,IF('Indicator Data imputation'!BB35&lt;&gt;"",1,0))</f>
        <v>0</v>
      </c>
      <c r="BC34" s="177">
        <f>IF('Indicator Data'!BC35="No Data",1,IF('Indicator Data imputation'!BC35&lt;&gt;"",1,0))</f>
        <v>0</v>
      </c>
      <c r="BD34" s="177">
        <f>IF('Indicator Data'!BD35="No Data",1,IF('Indicator Data imputation'!BD35&lt;&gt;"",1,0))</f>
        <v>0</v>
      </c>
      <c r="BE34" s="177">
        <f>IF('Indicator Data'!BE35="No Data",1,IF('Indicator Data imputation'!BE35&lt;&gt;"",1,0))</f>
        <v>0</v>
      </c>
      <c r="BF34" s="177">
        <f>IF('Indicator Data'!BF35="No Data",1,IF('Indicator Data imputation'!BF35&lt;&gt;"",1,0))</f>
        <v>0</v>
      </c>
      <c r="BG34" s="177">
        <f>IF('Indicator Data'!BG35="No Data",1,IF('Indicator Data imputation'!BG35&lt;&gt;"",1,0))</f>
        <v>0</v>
      </c>
      <c r="BH34" s="177">
        <f>IF('Indicator Data'!BH35="No Data",1,IF('Indicator Data imputation'!BH35&lt;&gt;"",1,0))</f>
        <v>0</v>
      </c>
      <c r="BI34" s="177">
        <f>IF('Indicator Data'!BI35="No Data",1,IF('Indicator Data imputation'!BI35&lt;&gt;"",1,0))</f>
        <v>1</v>
      </c>
      <c r="BJ34" s="177">
        <f>IF('Indicator Data'!BJ35="No Data",1,IF('Indicator Data imputation'!BJ35&lt;&gt;"",1,0))</f>
        <v>0</v>
      </c>
      <c r="BK34" s="177">
        <f>IF('Indicator Data'!BK35="No Data",1,IF('Indicator Data imputation'!BK35&lt;&gt;"",1,0))</f>
        <v>0</v>
      </c>
      <c r="BL34" s="177">
        <f>IF('Indicator Data'!BL35="No Data",1,IF('Indicator Data imputation'!BL35&lt;&gt;"",1,0))</f>
        <v>0</v>
      </c>
      <c r="BM34" s="177">
        <f>IF('Indicator Data'!BM35="No Data",1,IF('Indicator Data imputation'!BM35&lt;&gt;"",1,0))</f>
        <v>1</v>
      </c>
      <c r="BN34" s="177">
        <f>IF('Indicator Data'!BN35="No Data",1,IF('Indicator Data imputation'!BN35&lt;&gt;"",1,0))</f>
        <v>1</v>
      </c>
      <c r="BO34" s="177">
        <f>IF('Indicator Data'!BO35="No Data",1,IF('Indicator Data imputation'!BO35&lt;&gt;"",1,0))</f>
        <v>1</v>
      </c>
      <c r="BP34" s="177">
        <f>IF('Indicator Data'!BP35="No Data",1,IF('Indicator Data imputation'!BP35&lt;&gt;"",1,0))</f>
        <v>1</v>
      </c>
      <c r="BQ34" s="177">
        <f>IF('Indicator Data'!BQ35="No Data",1,IF('Indicator Data imputation'!BQ35&lt;&gt;"",1,0))</f>
        <v>0</v>
      </c>
      <c r="BR34" s="177">
        <f>IF('Indicator Data'!BR35="No Data",1,IF('Indicator Data imputation'!BR35&lt;&gt;"",1,0))</f>
        <v>0</v>
      </c>
      <c r="BS34" s="177">
        <f>IF('Indicator Data'!BS35="No Data",1,IF('Indicator Data imputation'!BS35&lt;&gt;"",1,0))</f>
        <v>0</v>
      </c>
      <c r="BT34" s="177">
        <f>IF('Indicator Data'!BT35="No Data",1,IF('Indicator Data imputation'!BT35&lt;&gt;"",1,0))</f>
        <v>0</v>
      </c>
      <c r="BU34" s="177">
        <f>IF('Indicator Data'!BU35="No Data",1,IF('Indicator Data imputation'!BU35&lt;&gt;"",1,0))</f>
        <v>0</v>
      </c>
      <c r="BV34" s="177">
        <f>IF('Indicator Data'!BV35="No Data",1,IF('Indicator Data imputation'!BV35&lt;&gt;"",1,0))</f>
        <v>0</v>
      </c>
      <c r="BW34" s="177">
        <f>IF('Indicator Data'!BW35="No Data",1,IF('Indicator Data imputation'!BW35&lt;&gt;"",1,0))</f>
        <v>1</v>
      </c>
      <c r="BX34" s="177">
        <f>IF('Indicator Data'!BX35="No Data",1,IF('Indicator Data imputation'!BX35&lt;&gt;"",1,0))</f>
        <v>1</v>
      </c>
      <c r="BY34" s="177">
        <f>IF('Indicator Data'!BY35="No Data",1,IF('Indicator Data imputation'!BY35&lt;&gt;"",1,0))</f>
        <v>0</v>
      </c>
      <c r="BZ34" s="177">
        <f>IF('Indicator Data'!BZ35="No Data",1,IF('Indicator Data imputation'!BZ35&lt;&gt;"",1,0))</f>
        <v>0</v>
      </c>
      <c r="CA34" s="177">
        <f>IF('Indicator Data'!CA35="No Data",1,IF('Indicator Data imputation'!CA35&lt;&gt;"",1,0))</f>
        <v>0</v>
      </c>
      <c r="CB34" s="177">
        <f>IF('Indicator Data'!CB35="No Data",1,IF('Indicator Data imputation'!CB35&lt;&gt;"",1,0))</f>
        <v>0</v>
      </c>
      <c r="CC34" s="177">
        <f>IF('Indicator Data'!CC35="No Data",1,IF('Indicator Data imputation'!CC35&lt;&gt;"",1,0))</f>
        <v>0</v>
      </c>
      <c r="CD34" s="177">
        <f>IF('Indicator Data'!CD35="No Data",1,IF('Indicator Data imputation'!CD35&lt;&gt;"",1,0))</f>
        <v>0</v>
      </c>
      <c r="CE34" s="177">
        <f>IF('Indicator Data'!CE35="No Data",1,IF('Indicator Data imputation'!CE35&lt;&gt;"",1,0))</f>
        <v>0</v>
      </c>
      <c r="CF34" s="177">
        <f>IF('Indicator Data'!CF35="No Data",1,IF('Indicator Data imputation'!CF35&lt;&gt;"",1,0))</f>
        <v>0</v>
      </c>
      <c r="CG34" s="177">
        <f>IF('Indicator Data'!CG35="No Data",1,IF('Indicator Data imputation'!CG35&lt;&gt;"",1,0))</f>
        <v>0</v>
      </c>
      <c r="CH34" s="188">
        <f t="shared" si="0"/>
        <v>9</v>
      </c>
      <c r="CI34" s="189">
        <f t="shared" si="1"/>
        <v>0.10975609756097561</v>
      </c>
    </row>
    <row r="35" spans="1:87" x14ac:dyDescent="0.25">
      <c r="A35" s="3" t="str">
        <f>VLOOKUP(C35,Regions!B$3:H$35,7,FALSE)</f>
        <v>South America</v>
      </c>
      <c r="B35" s="116" t="s">
        <v>62</v>
      </c>
      <c r="C35" s="100" t="s">
        <v>61</v>
      </c>
      <c r="D35" s="177">
        <f>IF('Indicator Data'!D36="No Data",1,IF('Indicator Data imputation'!D36&lt;&gt;"",1,0))</f>
        <v>0</v>
      </c>
      <c r="E35" s="177">
        <f>IF('Indicator Data'!E36="No Data",1,IF('Indicator Data imputation'!E36&lt;&gt;"",1,0))</f>
        <v>0</v>
      </c>
      <c r="F35" s="177">
        <f>IF('Indicator Data'!F36="No Data",1,IF('Indicator Data imputation'!F36&lt;&gt;"",1,0))</f>
        <v>0</v>
      </c>
      <c r="G35" s="177">
        <f>IF('Indicator Data'!G36="No Data",1,IF('Indicator Data imputation'!G36&lt;&gt;"",1,0))</f>
        <v>0</v>
      </c>
      <c r="H35" s="177">
        <f>IF('Indicator Data'!H36="No Data",1,IF('Indicator Data imputation'!H36&lt;&gt;"",1,0))</f>
        <v>0</v>
      </c>
      <c r="I35" s="177">
        <f>IF('Indicator Data'!I36="No Data",1,IF('Indicator Data imputation'!I36&lt;&gt;"",1,0))</f>
        <v>0</v>
      </c>
      <c r="J35" s="177">
        <f>IF('Indicator Data'!J36="No Data",1,IF('Indicator Data imputation'!J36&lt;&gt;"",1,0))</f>
        <v>0</v>
      </c>
      <c r="K35" s="177">
        <f>IF('Indicator Data'!K36="No Data",1,IF('Indicator Data imputation'!K36&lt;&gt;"",1,0))</f>
        <v>0</v>
      </c>
      <c r="L35" s="177">
        <f>IF('Indicator Data'!L36="No Data",1,IF('Indicator Data imputation'!L36&lt;&gt;"",1,0))</f>
        <v>0</v>
      </c>
      <c r="M35" s="177">
        <f>IF('Indicator Data'!M36="No Data",1,IF('Indicator Data imputation'!M36&lt;&gt;"",1,0))</f>
        <v>0</v>
      </c>
      <c r="N35" s="177">
        <f>IF('Indicator Data'!N36="No Data",1,IF('Indicator Data imputation'!N36&lt;&gt;"",1,0))</f>
        <v>0</v>
      </c>
      <c r="O35" s="177">
        <f>IF('Indicator Data'!O36="No Data",1,IF('Indicator Data imputation'!O36&lt;&gt;"",1,0))</f>
        <v>0</v>
      </c>
      <c r="P35" s="177">
        <f>IF('Indicator Data'!P36="No Data",1,IF('Indicator Data imputation'!P36&lt;&gt;"",1,0))</f>
        <v>1</v>
      </c>
      <c r="Q35" s="177">
        <f>IF('Indicator Data'!Q36="No Data",1,IF('Indicator Data imputation'!Q36&lt;&gt;"",1,0))</f>
        <v>0</v>
      </c>
      <c r="R35" s="177">
        <f>IF('Indicator Data'!R36="No Data",1,IF('Indicator Data imputation'!R36&lt;&gt;"",1,0))</f>
        <v>0</v>
      </c>
      <c r="S35" s="177">
        <f>IF('Indicator Data'!S36="No Data",1,IF('Indicator Data imputation'!S36&lt;&gt;"",1,0))</f>
        <v>0</v>
      </c>
      <c r="T35" s="177">
        <f>IF('Indicator Data'!T36="No Data",1,IF('Indicator Data imputation'!T36&lt;&gt;"",1,0))</f>
        <v>0</v>
      </c>
      <c r="U35" s="177">
        <f>IF('Indicator Data'!U36="No Data",1,IF('Indicator Data imputation'!U36&lt;&gt;"",1,0))</f>
        <v>0</v>
      </c>
      <c r="V35" s="177">
        <f>IF('Indicator Data'!V36="No Data",1,IF('Indicator Data imputation'!V36&lt;&gt;"",1,0))</f>
        <v>0</v>
      </c>
      <c r="W35" s="177">
        <f>IF('Indicator Data'!W36="No Data",1,IF('Indicator Data imputation'!W36&lt;&gt;"",1,0))</f>
        <v>0</v>
      </c>
      <c r="X35" s="177">
        <f>IF('Indicator Data'!X36="No Data",1,IF('Indicator Data imputation'!X36&lt;&gt;"",1,0))</f>
        <v>0</v>
      </c>
      <c r="Y35" s="177">
        <f>IF('Indicator Data'!Y36="No Data",1,IF('Indicator Data imputation'!Y36&lt;&gt;"",1,0))</f>
        <v>1</v>
      </c>
      <c r="Z35" s="177">
        <f>IF('Indicator Data'!Z36="No Data",1,IF('Indicator Data imputation'!Z36&lt;&gt;"",1,0))</f>
        <v>1</v>
      </c>
      <c r="AA35" s="177">
        <f>IF('Indicator Data'!AA36="No Data",1,IF('Indicator Data imputation'!AA36&lt;&gt;"",1,0))</f>
        <v>0</v>
      </c>
      <c r="AB35" s="177">
        <f>IF('Indicator Data'!AB36="No Data",1,IF('Indicator Data imputation'!AB36&lt;&gt;"",1,0))</f>
        <v>0</v>
      </c>
      <c r="AC35" s="177">
        <f>IF('Indicator Data'!AC36="No Data",1,IF('Indicator Data imputation'!AC36&lt;&gt;"",1,0))</f>
        <v>0</v>
      </c>
      <c r="AD35" s="177">
        <f>IF('Indicator Data'!AD36="No Data",1,IF('Indicator Data imputation'!AD36&lt;&gt;"",1,0))</f>
        <v>0</v>
      </c>
      <c r="AE35" s="177">
        <f>IF('Indicator Data'!AE36="No Data",1,IF('Indicator Data imputation'!AE36&lt;&gt;"",1,0))</f>
        <v>0</v>
      </c>
      <c r="AF35" s="177">
        <f>IF('Indicator Data'!AF36="No Data",1,IF('Indicator Data imputation'!AF36&lt;&gt;"",1,0))</f>
        <v>0</v>
      </c>
      <c r="AG35" s="251">
        <f>IF('Indicator Data'!AG36="No Data",1,IF('Indicator Data imputation'!AG36&lt;&gt;"",1,0))</f>
        <v>0</v>
      </c>
      <c r="AH35" s="177">
        <f>IF('Indicator Data'!AH36="No Data",1,IF('Indicator Data imputation'!AH36&lt;&gt;"",1,0))</f>
        <v>0</v>
      </c>
      <c r="AI35" s="177">
        <f>IF('Indicator Data'!AI36="No Data",1,IF('Indicator Data imputation'!AI36&lt;&gt;"",1,0))</f>
        <v>0</v>
      </c>
      <c r="AJ35" s="177">
        <f>IF('Indicator Data'!AJ36="No Data",1,IF('Indicator Data imputation'!AJ36&lt;&gt;"",1,0))</f>
        <v>0</v>
      </c>
      <c r="AK35" s="177">
        <f>IF('Indicator Data'!AK36="No Data",1,IF('Indicator Data imputation'!AK36&lt;&gt;"",1,0))</f>
        <v>0</v>
      </c>
      <c r="AL35" s="177">
        <f>IF('Indicator Data'!AL36="No Data",1,IF('Indicator Data imputation'!AL36&lt;&gt;"",1,0))</f>
        <v>0</v>
      </c>
      <c r="AM35" s="177">
        <f>IF('Indicator Data'!AM36="No Data",1,IF('Indicator Data imputation'!AM36&lt;&gt;"",1,0))</f>
        <v>0</v>
      </c>
      <c r="AN35" s="177">
        <f>IF('Indicator Data'!AN36="No Data",1,IF('Indicator Data imputation'!AN36&lt;&gt;"",1,0))</f>
        <v>0</v>
      </c>
      <c r="AO35" s="177">
        <f>IF('Indicator Data'!AO36="No Data",1,IF('Indicator Data imputation'!AO36&lt;&gt;"",1,0))</f>
        <v>0</v>
      </c>
      <c r="AP35" s="177">
        <f>IF('Indicator Data'!AP36="No Data",1,IF('Indicator Data imputation'!AP36&lt;&gt;"",1,0))</f>
        <v>0</v>
      </c>
      <c r="AQ35" s="177">
        <f>IF('Indicator Data'!AQ36="No Data",1,IF('Indicator Data imputation'!AQ36&lt;&gt;"",1,0))</f>
        <v>0</v>
      </c>
      <c r="AR35" s="177">
        <f>IF('Indicator Data'!AR36="No Data",1,IF('Indicator Data imputation'!AR36&lt;&gt;"",1,0))</f>
        <v>0</v>
      </c>
      <c r="AS35" s="177">
        <f>IF('Indicator Data'!AS36="No Data",1,IF('Indicator Data imputation'!AS36&lt;&gt;"",1,0))</f>
        <v>0</v>
      </c>
      <c r="AT35" s="177">
        <f>IF('Indicator Data'!AT36="No Data",1,IF('Indicator Data imputation'!AT36&lt;&gt;"",1,0))</f>
        <v>0</v>
      </c>
      <c r="AU35" s="177">
        <f>IF('Indicator Data'!AU36="No Data",1,IF('Indicator Data imputation'!AU36&lt;&gt;"",1,0))</f>
        <v>1</v>
      </c>
      <c r="AV35" s="177">
        <f>IF('Indicator Data'!AV36="No Data",1,IF('Indicator Data imputation'!AV36&lt;&gt;"",1,0))</f>
        <v>0</v>
      </c>
      <c r="AW35" s="177">
        <f>IF('Indicator Data'!AW36="No Data",1,IF('Indicator Data imputation'!AW36&lt;&gt;"",1,0))</f>
        <v>0</v>
      </c>
      <c r="AX35" s="177">
        <f>IF('Indicator Data'!AX36="No Data",1,IF('Indicator Data imputation'!AX36&lt;&gt;"",1,0))</f>
        <v>0</v>
      </c>
      <c r="AY35" s="177">
        <f>IF('Indicator Data'!AY36="No Data",1,IF('Indicator Data imputation'!AY36&lt;&gt;"",1,0))</f>
        <v>0</v>
      </c>
      <c r="AZ35" s="177">
        <f>IF('Indicator Data'!AZ36="No Data",1,IF('Indicator Data imputation'!AZ36&lt;&gt;"",1,0))</f>
        <v>0</v>
      </c>
      <c r="BA35" s="177">
        <f>IF('Indicator Data'!BA36="No Data",1,IF('Indicator Data imputation'!BA36&lt;&gt;"",1,0))</f>
        <v>0</v>
      </c>
      <c r="BB35" s="177">
        <f>IF('Indicator Data'!BB36="No Data",1,IF('Indicator Data imputation'!BB36&lt;&gt;"",1,0))</f>
        <v>0</v>
      </c>
      <c r="BC35" s="177">
        <f>IF('Indicator Data'!BC36="No Data",1,IF('Indicator Data imputation'!BC36&lt;&gt;"",1,0))</f>
        <v>0</v>
      </c>
      <c r="BD35" s="177">
        <f>IF('Indicator Data'!BD36="No Data",1,IF('Indicator Data imputation'!BD36&lt;&gt;"",1,0))</f>
        <v>0</v>
      </c>
      <c r="BE35" s="177">
        <f>IF('Indicator Data'!BE36="No Data",1,IF('Indicator Data imputation'!BE36&lt;&gt;"",1,0))</f>
        <v>0</v>
      </c>
      <c r="BF35" s="177">
        <f>IF('Indicator Data'!BF36="No Data",1,IF('Indicator Data imputation'!BF36&lt;&gt;"",1,0))</f>
        <v>0</v>
      </c>
      <c r="BG35" s="177">
        <f>IF('Indicator Data'!BG36="No Data",1,IF('Indicator Data imputation'!BG36&lt;&gt;"",1,0))</f>
        <v>0</v>
      </c>
      <c r="BH35" s="177">
        <f>IF('Indicator Data'!BH36="No Data",1,IF('Indicator Data imputation'!BH36&lt;&gt;"",1,0))</f>
        <v>0</v>
      </c>
      <c r="BI35" s="177">
        <f>IF('Indicator Data'!BI36="No Data",1,IF('Indicator Data imputation'!BI36&lt;&gt;"",1,0))</f>
        <v>0</v>
      </c>
      <c r="BJ35" s="177">
        <f>IF('Indicator Data'!BJ36="No Data",1,IF('Indicator Data imputation'!BJ36&lt;&gt;"",1,0))</f>
        <v>0</v>
      </c>
      <c r="BK35" s="177">
        <f>IF('Indicator Data'!BK36="No Data",1,IF('Indicator Data imputation'!BK36&lt;&gt;"",1,0))</f>
        <v>0</v>
      </c>
      <c r="BL35" s="177">
        <f>IF('Indicator Data'!BL36="No Data",1,IF('Indicator Data imputation'!BL36&lt;&gt;"",1,0))</f>
        <v>0</v>
      </c>
      <c r="BM35" s="177">
        <f>IF('Indicator Data'!BM36="No Data",1,IF('Indicator Data imputation'!BM36&lt;&gt;"",1,0))</f>
        <v>0</v>
      </c>
      <c r="BN35" s="177">
        <f>IF('Indicator Data'!BN36="No Data",1,IF('Indicator Data imputation'!BN36&lt;&gt;"",1,0))</f>
        <v>0</v>
      </c>
      <c r="BO35" s="177">
        <f>IF('Indicator Data'!BO36="No Data",1,IF('Indicator Data imputation'!BO36&lt;&gt;"",1,0))</f>
        <v>0</v>
      </c>
      <c r="BP35" s="177">
        <f>IF('Indicator Data'!BP36="No Data",1,IF('Indicator Data imputation'!BP36&lt;&gt;"",1,0))</f>
        <v>0</v>
      </c>
      <c r="BQ35" s="177">
        <f>IF('Indicator Data'!BQ36="No Data",1,IF('Indicator Data imputation'!BQ36&lt;&gt;"",1,0))</f>
        <v>0</v>
      </c>
      <c r="BR35" s="177">
        <f>IF('Indicator Data'!BR36="No Data",1,IF('Indicator Data imputation'!BR36&lt;&gt;"",1,0))</f>
        <v>0</v>
      </c>
      <c r="BS35" s="177">
        <f>IF('Indicator Data'!BS36="No Data",1,IF('Indicator Data imputation'!BS36&lt;&gt;"",1,0))</f>
        <v>0</v>
      </c>
      <c r="BT35" s="177">
        <f>IF('Indicator Data'!BT36="No Data",1,IF('Indicator Data imputation'!BT36&lt;&gt;"",1,0))</f>
        <v>0</v>
      </c>
      <c r="BU35" s="177">
        <f>IF('Indicator Data'!BU36="No Data",1,IF('Indicator Data imputation'!BU36&lt;&gt;"",1,0))</f>
        <v>0</v>
      </c>
      <c r="BV35" s="177">
        <f>IF('Indicator Data'!BV36="No Data",1,IF('Indicator Data imputation'!BV36&lt;&gt;"",1,0))</f>
        <v>0</v>
      </c>
      <c r="BW35" s="177">
        <f>IF('Indicator Data'!BW36="No Data",1,IF('Indicator Data imputation'!BW36&lt;&gt;"",1,0))</f>
        <v>0</v>
      </c>
      <c r="BX35" s="177">
        <f>IF('Indicator Data'!BX36="No Data",1,IF('Indicator Data imputation'!BX36&lt;&gt;"",1,0))</f>
        <v>0</v>
      </c>
      <c r="BY35" s="177">
        <f>IF('Indicator Data'!BY36="No Data",1,IF('Indicator Data imputation'!BY36&lt;&gt;"",1,0))</f>
        <v>0</v>
      </c>
      <c r="BZ35" s="177">
        <f>IF('Indicator Data'!BZ36="No Data",1,IF('Indicator Data imputation'!BZ36&lt;&gt;"",1,0))</f>
        <v>1</v>
      </c>
      <c r="CA35" s="177">
        <f>IF('Indicator Data'!CA36="No Data",1,IF('Indicator Data imputation'!CA36&lt;&gt;"",1,0))</f>
        <v>0</v>
      </c>
      <c r="CB35" s="177">
        <f>IF('Indicator Data'!CB36="No Data",1,IF('Indicator Data imputation'!CB36&lt;&gt;"",1,0))</f>
        <v>0</v>
      </c>
      <c r="CC35" s="177">
        <f>IF('Indicator Data'!CC36="No Data",1,IF('Indicator Data imputation'!CC36&lt;&gt;"",1,0))</f>
        <v>0</v>
      </c>
      <c r="CD35" s="177">
        <f>IF('Indicator Data'!CD36="No Data",1,IF('Indicator Data imputation'!CD36&lt;&gt;"",1,0))</f>
        <v>0</v>
      </c>
      <c r="CE35" s="177">
        <f>IF('Indicator Data'!CE36="No Data",1,IF('Indicator Data imputation'!CE36&lt;&gt;"",1,0))</f>
        <v>0</v>
      </c>
      <c r="CF35" s="177">
        <f>IF('Indicator Data'!CF36="No Data",1,IF('Indicator Data imputation'!CF36&lt;&gt;"",1,0))</f>
        <v>0</v>
      </c>
      <c r="CG35" s="177">
        <f>IF('Indicator Data'!CG36="No Data",1,IF('Indicator Data imputation'!CG36&lt;&gt;"",1,0))</f>
        <v>0</v>
      </c>
      <c r="CH35" s="188">
        <f t="shared" si="0"/>
        <v>5</v>
      </c>
      <c r="CI35" s="189">
        <f t="shared" si="1"/>
        <v>6.097560975609756E-2</v>
      </c>
    </row>
    <row r="36" spans="1:87" x14ac:dyDescent="0.25">
      <c r="A36" s="3" t="str">
        <f>VLOOKUP(C36,Regions!B$3:H$35,7,FALSE)</f>
        <v>South America</v>
      </c>
      <c r="B36" s="116" t="s">
        <v>427</v>
      </c>
      <c r="C36" s="100" t="s">
        <v>63</v>
      </c>
      <c r="D36" s="177">
        <f>IF('Indicator Data'!D37="No Data",1,IF('Indicator Data imputation'!D37&lt;&gt;"",1,0))</f>
        <v>0</v>
      </c>
      <c r="E36" s="177">
        <f>IF('Indicator Data'!E37="No Data",1,IF('Indicator Data imputation'!E37&lt;&gt;"",1,0))</f>
        <v>0</v>
      </c>
      <c r="F36" s="177">
        <f>IF('Indicator Data'!F37="No Data",1,IF('Indicator Data imputation'!F37&lt;&gt;"",1,0))</f>
        <v>0</v>
      </c>
      <c r="G36" s="177">
        <f>IF('Indicator Data'!G37="No Data",1,IF('Indicator Data imputation'!G37&lt;&gt;"",1,0))</f>
        <v>0</v>
      </c>
      <c r="H36" s="177">
        <f>IF('Indicator Data'!H37="No Data",1,IF('Indicator Data imputation'!H37&lt;&gt;"",1,0))</f>
        <v>0</v>
      </c>
      <c r="I36" s="177">
        <f>IF('Indicator Data'!I37="No Data",1,IF('Indicator Data imputation'!I37&lt;&gt;"",1,0))</f>
        <v>0</v>
      </c>
      <c r="J36" s="177">
        <f>IF('Indicator Data'!J37="No Data",1,IF('Indicator Data imputation'!J37&lt;&gt;"",1,0))</f>
        <v>0</v>
      </c>
      <c r="K36" s="177">
        <f>IF('Indicator Data'!K37="No Data",1,IF('Indicator Data imputation'!K37&lt;&gt;"",1,0))</f>
        <v>0</v>
      </c>
      <c r="L36" s="177">
        <f>IF('Indicator Data'!L37="No Data",1,IF('Indicator Data imputation'!L37&lt;&gt;"",1,0))</f>
        <v>0</v>
      </c>
      <c r="M36" s="177">
        <f>IF('Indicator Data'!M37="No Data",1,IF('Indicator Data imputation'!M37&lt;&gt;"",1,0))</f>
        <v>0</v>
      </c>
      <c r="N36" s="177">
        <f>IF('Indicator Data'!N37="No Data",1,IF('Indicator Data imputation'!N37&lt;&gt;"",1,0))</f>
        <v>0</v>
      </c>
      <c r="O36" s="177">
        <f>IF('Indicator Data'!O37="No Data",1,IF('Indicator Data imputation'!O37&lt;&gt;"",1,0))</f>
        <v>0</v>
      </c>
      <c r="P36" s="177">
        <f>IF('Indicator Data'!P37="No Data",1,IF('Indicator Data imputation'!P37&lt;&gt;"",1,0))</f>
        <v>0</v>
      </c>
      <c r="Q36" s="177">
        <f>IF('Indicator Data'!Q37="No Data",1,IF('Indicator Data imputation'!Q37&lt;&gt;"",1,0))</f>
        <v>0</v>
      </c>
      <c r="R36" s="177">
        <f>IF('Indicator Data'!R37="No Data",1,IF('Indicator Data imputation'!R37&lt;&gt;"",1,0))</f>
        <v>0</v>
      </c>
      <c r="S36" s="177">
        <f>IF('Indicator Data'!S37="No Data",1,IF('Indicator Data imputation'!S37&lt;&gt;"",1,0))</f>
        <v>0</v>
      </c>
      <c r="T36" s="177">
        <f>IF('Indicator Data'!T37="No Data",1,IF('Indicator Data imputation'!T37&lt;&gt;"",1,0))</f>
        <v>0</v>
      </c>
      <c r="U36" s="177">
        <f>IF('Indicator Data'!U37="No Data",1,IF('Indicator Data imputation'!U37&lt;&gt;"",1,0))</f>
        <v>0</v>
      </c>
      <c r="V36" s="177">
        <f>IF('Indicator Data'!V37="No Data",1,IF('Indicator Data imputation'!V37&lt;&gt;"",1,0))</f>
        <v>0</v>
      </c>
      <c r="W36" s="177">
        <f>IF('Indicator Data'!W37="No Data",1,IF('Indicator Data imputation'!W37&lt;&gt;"",1,0))</f>
        <v>0</v>
      </c>
      <c r="X36" s="177">
        <f>IF('Indicator Data'!X37="No Data",1,IF('Indicator Data imputation'!X37&lt;&gt;"",1,0))</f>
        <v>0</v>
      </c>
      <c r="Y36" s="177">
        <f>IF('Indicator Data'!Y37="No Data",1,IF('Indicator Data imputation'!Y37&lt;&gt;"",1,0))</f>
        <v>1</v>
      </c>
      <c r="Z36" s="177">
        <f>IF('Indicator Data'!Z37="No Data",1,IF('Indicator Data imputation'!Z37&lt;&gt;"",1,0))</f>
        <v>1</v>
      </c>
      <c r="AA36" s="177">
        <f>IF('Indicator Data'!AA37="No Data",1,IF('Indicator Data imputation'!AA37&lt;&gt;"",1,0))</f>
        <v>0</v>
      </c>
      <c r="AB36" s="177">
        <f>IF('Indicator Data'!AB37="No Data",1,IF('Indicator Data imputation'!AB37&lt;&gt;"",1,0))</f>
        <v>0</v>
      </c>
      <c r="AC36" s="177">
        <f>IF('Indicator Data'!AC37="No Data",1,IF('Indicator Data imputation'!AC37&lt;&gt;"",1,0))</f>
        <v>0</v>
      </c>
      <c r="AD36" s="177">
        <f>IF('Indicator Data'!AD37="No Data",1,IF('Indicator Data imputation'!AD37&lt;&gt;"",1,0))</f>
        <v>0</v>
      </c>
      <c r="AE36" s="177">
        <f>IF('Indicator Data'!AE37="No Data",1,IF('Indicator Data imputation'!AE37&lt;&gt;"",1,0))</f>
        <v>0</v>
      </c>
      <c r="AF36" s="177">
        <f>IF('Indicator Data'!AF37="No Data",1,IF('Indicator Data imputation'!AF37&lt;&gt;"",1,0))</f>
        <v>0</v>
      </c>
      <c r="AG36" s="251">
        <f>IF('Indicator Data'!AG37="No Data",1,IF('Indicator Data imputation'!AG37&lt;&gt;"",1,0))</f>
        <v>0</v>
      </c>
      <c r="AH36" s="177">
        <f>IF('Indicator Data'!AH37="No Data",1,IF('Indicator Data imputation'!AH37&lt;&gt;"",1,0))</f>
        <v>0</v>
      </c>
      <c r="AI36" s="177">
        <f>IF('Indicator Data'!AI37="No Data",1,IF('Indicator Data imputation'!AI37&lt;&gt;"",1,0))</f>
        <v>1</v>
      </c>
      <c r="AJ36" s="177">
        <f>IF('Indicator Data'!AJ37="No Data",1,IF('Indicator Data imputation'!AJ37&lt;&gt;"",1,0))</f>
        <v>0</v>
      </c>
      <c r="AK36" s="177">
        <f>IF('Indicator Data'!AK37="No Data",1,IF('Indicator Data imputation'!AK37&lt;&gt;"",1,0))</f>
        <v>0</v>
      </c>
      <c r="AL36" s="177">
        <f>IF('Indicator Data'!AL37="No Data",1,IF('Indicator Data imputation'!AL37&lt;&gt;"",1,0))</f>
        <v>0</v>
      </c>
      <c r="AM36" s="177">
        <f>IF('Indicator Data'!AM37="No Data",1,IF('Indicator Data imputation'!AM37&lt;&gt;"",1,0))</f>
        <v>0</v>
      </c>
      <c r="AN36" s="177">
        <f>IF('Indicator Data'!AN37="No Data",1,IF('Indicator Data imputation'!AN37&lt;&gt;"",1,0))</f>
        <v>0</v>
      </c>
      <c r="AO36" s="177">
        <f>IF('Indicator Data'!AO37="No Data",1,IF('Indicator Data imputation'!AO37&lt;&gt;"",1,0))</f>
        <v>0</v>
      </c>
      <c r="AP36" s="177">
        <f>IF('Indicator Data'!AP37="No Data",1,IF('Indicator Data imputation'!AP37&lt;&gt;"",1,0))</f>
        <v>0</v>
      </c>
      <c r="AQ36" s="177">
        <f>IF('Indicator Data'!AQ37="No Data",1,IF('Indicator Data imputation'!AQ37&lt;&gt;"",1,0))</f>
        <v>0</v>
      </c>
      <c r="AR36" s="177">
        <f>IF('Indicator Data'!AR37="No Data",1,IF('Indicator Data imputation'!AR37&lt;&gt;"",1,0))</f>
        <v>0</v>
      </c>
      <c r="AS36" s="177">
        <f>IF('Indicator Data'!AS37="No Data",1,IF('Indicator Data imputation'!AS37&lt;&gt;"",1,0))</f>
        <v>0</v>
      </c>
      <c r="AT36" s="177">
        <f>IF('Indicator Data'!AT37="No Data",1,IF('Indicator Data imputation'!AT37&lt;&gt;"",1,0))</f>
        <v>0</v>
      </c>
      <c r="AU36" s="177">
        <f>IF('Indicator Data'!AU37="No Data",1,IF('Indicator Data imputation'!AU37&lt;&gt;"",1,0))</f>
        <v>0</v>
      </c>
      <c r="AV36" s="177">
        <f>IF('Indicator Data'!AV37="No Data",1,IF('Indicator Data imputation'!AV37&lt;&gt;"",1,0))</f>
        <v>0</v>
      </c>
      <c r="AW36" s="177">
        <f>IF('Indicator Data'!AW37="No Data",1,IF('Indicator Data imputation'!AW37&lt;&gt;"",1,0))</f>
        <v>0</v>
      </c>
      <c r="AX36" s="177">
        <f>IF('Indicator Data'!AX37="No Data",1,IF('Indicator Data imputation'!AX37&lt;&gt;"",1,0))</f>
        <v>0</v>
      </c>
      <c r="AY36" s="177">
        <f>IF('Indicator Data'!AY37="No Data",1,IF('Indicator Data imputation'!AY37&lt;&gt;"",1,0))</f>
        <v>0</v>
      </c>
      <c r="AZ36" s="177">
        <f>IF('Indicator Data'!AZ37="No Data",1,IF('Indicator Data imputation'!AZ37&lt;&gt;"",1,0))</f>
        <v>0</v>
      </c>
      <c r="BA36" s="177">
        <f>IF('Indicator Data'!BA37="No Data",1,IF('Indicator Data imputation'!BA37&lt;&gt;"",1,0))</f>
        <v>0</v>
      </c>
      <c r="BB36" s="177">
        <f>IF('Indicator Data'!BB37="No Data",1,IF('Indicator Data imputation'!BB37&lt;&gt;"",1,0))</f>
        <v>0</v>
      </c>
      <c r="BC36" s="177">
        <f>IF('Indicator Data'!BC37="No Data",1,IF('Indicator Data imputation'!BC37&lt;&gt;"",1,0))</f>
        <v>0</v>
      </c>
      <c r="BD36" s="177">
        <f>IF('Indicator Data'!BD37="No Data",1,IF('Indicator Data imputation'!BD37&lt;&gt;"",1,0))</f>
        <v>0</v>
      </c>
      <c r="BE36" s="177">
        <f>IF('Indicator Data'!BE37="No Data",1,IF('Indicator Data imputation'!BE37&lt;&gt;"",1,0))</f>
        <v>0</v>
      </c>
      <c r="BF36" s="177">
        <f>IF('Indicator Data'!BF37="No Data",1,IF('Indicator Data imputation'!BF37&lt;&gt;"",1,0))</f>
        <v>0</v>
      </c>
      <c r="BG36" s="177">
        <f>IF('Indicator Data'!BG37="No Data",1,IF('Indicator Data imputation'!BG37&lt;&gt;"",1,0))</f>
        <v>0</v>
      </c>
      <c r="BH36" s="177">
        <f>IF('Indicator Data'!BH37="No Data",1,IF('Indicator Data imputation'!BH37&lt;&gt;"",1,0))</f>
        <v>0</v>
      </c>
      <c r="BI36" s="177">
        <f>IF('Indicator Data'!BI37="No Data",1,IF('Indicator Data imputation'!BI37&lt;&gt;"",1,0))</f>
        <v>0</v>
      </c>
      <c r="BJ36" s="177">
        <f>IF('Indicator Data'!BJ37="No Data",1,IF('Indicator Data imputation'!BJ37&lt;&gt;"",1,0))</f>
        <v>0</v>
      </c>
      <c r="BK36" s="177">
        <f>IF('Indicator Data'!BK37="No Data",1,IF('Indicator Data imputation'!BK37&lt;&gt;"",1,0))</f>
        <v>0</v>
      </c>
      <c r="BL36" s="177">
        <f>IF('Indicator Data'!BL37="No Data",1,IF('Indicator Data imputation'!BL37&lt;&gt;"",1,0))</f>
        <v>0</v>
      </c>
      <c r="BM36" s="177">
        <f>IF('Indicator Data'!BM37="No Data",1,IF('Indicator Data imputation'!BM37&lt;&gt;"",1,0))</f>
        <v>1</v>
      </c>
      <c r="BN36" s="177">
        <f>IF('Indicator Data'!BN37="No Data",1,IF('Indicator Data imputation'!BN37&lt;&gt;"",1,0))</f>
        <v>0</v>
      </c>
      <c r="BO36" s="177">
        <f>IF('Indicator Data'!BO37="No Data",1,IF('Indicator Data imputation'!BO37&lt;&gt;"",1,0))</f>
        <v>0</v>
      </c>
      <c r="BP36" s="177">
        <f>IF('Indicator Data'!BP37="No Data",1,IF('Indicator Data imputation'!BP37&lt;&gt;"",1,0))</f>
        <v>0</v>
      </c>
      <c r="BQ36" s="177">
        <f>IF('Indicator Data'!BQ37="No Data",1,IF('Indicator Data imputation'!BQ37&lt;&gt;"",1,0))</f>
        <v>0</v>
      </c>
      <c r="BR36" s="177">
        <f>IF('Indicator Data'!BR37="No Data",1,IF('Indicator Data imputation'!BR37&lt;&gt;"",1,0))</f>
        <v>0</v>
      </c>
      <c r="BS36" s="177">
        <f>IF('Indicator Data'!BS37="No Data",1,IF('Indicator Data imputation'!BS37&lt;&gt;"",1,0))</f>
        <v>0</v>
      </c>
      <c r="BT36" s="177">
        <f>IF('Indicator Data'!BT37="No Data",1,IF('Indicator Data imputation'!BT37&lt;&gt;"",1,0))</f>
        <v>0</v>
      </c>
      <c r="BU36" s="177">
        <f>IF('Indicator Data'!BU37="No Data",1,IF('Indicator Data imputation'!BU37&lt;&gt;"",1,0))</f>
        <v>0</v>
      </c>
      <c r="BV36" s="177">
        <f>IF('Indicator Data'!BV37="No Data",1,IF('Indicator Data imputation'!BV37&lt;&gt;"",1,0))</f>
        <v>0</v>
      </c>
      <c r="BW36" s="177">
        <f>IF('Indicator Data'!BW37="No Data",1,IF('Indicator Data imputation'!BW37&lt;&gt;"",1,0))</f>
        <v>0</v>
      </c>
      <c r="BX36" s="177">
        <f>IF('Indicator Data'!BX37="No Data",1,IF('Indicator Data imputation'!BX37&lt;&gt;"",1,0))</f>
        <v>0</v>
      </c>
      <c r="BY36" s="177">
        <f>IF('Indicator Data'!BY37="No Data",1,IF('Indicator Data imputation'!BY37&lt;&gt;"",1,0))</f>
        <v>0</v>
      </c>
      <c r="BZ36" s="177">
        <f>IF('Indicator Data'!BZ37="No Data",1,IF('Indicator Data imputation'!BZ37&lt;&gt;"",1,0))</f>
        <v>0</v>
      </c>
      <c r="CA36" s="177">
        <f>IF('Indicator Data'!CA37="No Data",1,IF('Indicator Data imputation'!CA37&lt;&gt;"",1,0))</f>
        <v>0</v>
      </c>
      <c r="CB36" s="177">
        <f>IF('Indicator Data'!CB37="No Data",1,IF('Indicator Data imputation'!CB37&lt;&gt;"",1,0))</f>
        <v>0</v>
      </c>
      <c r="CC36" s="177">
        <f>IF('Indicator Data'!CC37="No Data",1,IF('Indicator Data imputation'!CC37&lt;&gt;"",1,0))</f>
        <v>1</v>
      </c>
      <c r="CD36" s="177">
        <f>IF('Indicator Data'!CD37="No Data",1,IF('Indicator Data imputation'!CD37&lt;&gt;"",1,0))</f>
        <v>0</v>
      </c>
      <c r="CE36" s="177">
        <f>IF('Indicator Data'!CE37="No Data",1,IF('Indicator Data imputation'!CE37&lt;&gt;"",1,0))</f>
        <v>0</v>
      </c>
      <c r="CF36" s="177">
        <f>IF('Indicator Data'!CF37="No Data",1,IF('Indicator Data imputation'!CF37&lt;&gt;"",1,0))</f>
        <v>0</v>
      </c>
      <c r="CG36" s="177">
        <f>IF('Indicator Data'!CG37="No Data",1,IF('Indicator Data imputation'!CG37&lt;&gt;"",1,0))</f>
        <v>0</v>
      </c>
      <c r="CH36" s="188">
        <f t="shared" si="0"/>
        <v>5</v>
      </c>
      <c r="CI36" s="189">
        <f t="shared" si="1"/>
        <v>6.097560975609756E-2</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
  <sheetViews>
    <sheetView workbookViewId="0">
      <pane xSplit="2" ySplit="2" topLeftCell="P3" activePane="bottomRight" state="frozen"/>
      <selection activeCell="AP3" sqref="AP3"/>
      <selection pane="topRight" activeCell="AP3" sqref="AP3"/>
      <selection pane="bottomLeft" activeCell="AP3" sqref="AP3"/>
      <selection pane="bottomRight" activeCell="AP3" sqref="AP3"/>
    </sheetView>
  </sheetViews>
  <sheetFormatPr defaultRowHeight="15" x14ac:dyDescent="0.25"/>
  <cols>
    <col min="1" max="1" width="17.7109375" customWidth="1"/>
    <col min="2" max="2" width="27.140625" customWidth="1"/>
    <col min="3" max="3" width="8.7109375" customWidth="1"/>
    <col min="4" max="27" width="7" customWidth="1"/>
    <col min="28" max="28" width="3.7109375" bestFit="1" customWidth="1"/>
    <col min="29" max="29" width="5.5703125" customWidth="1"/>
  </cols>
  <sheetData>
    <row r="1" spans="1:32" x14ac:dyDescent="0.25">
      <c r="A1" s="3"/>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row>
    <row r="2" spans="1:32" ht="111" customHeight="1" thickBot="1" x14ac:dyDescent="0.3">
      <c r="A2" s="15" t="s">
        <v>553</v>
      </c>
      <c r="B2" s="128" t="s">
        <v>75</v>
      </c>
      <c r="C2" s="129" t="s">
        <v>64</v>
      </c>
      <c r="D2" s="49" t="s">
        <v>133</v>
      </c>
      <c r="E2" s="49" t="s">
        <v>856</v>
      </c>
      <c r="F2" s="49" t="s">
        <v>139</v>
      </c>
      <c r="G2" s="49" t="s">
        <v>616</v>
      </c>
      <c r="H2" s="49" t="s">
        <v>636</v>
      </c>
      <c r="I2" s="49" t="s">
        <v>612</v>
      </c>
      <c r="J2" s="49" t="s">
        <v>840</v>
      </c>
      <c r="K2" s="63" t="s">
        <v>106</v>
      </c>
      <c r="L2" s="63" t="s">
        <v>89</v>
      </c>
      <c r="M2" s="63" t="s">
        <v>617</v>
      </c>
      <c r="N2" s="63" t="s">
        <v>88</v>
      </c>
      <c r="O2" s="63" t="s">
        <v>142</v>
      </c>
      <c r="P2" s="63" t="s">
        <v>958</v>
      </c>
      <c r="Q2" s="63" t="s">
        <v>586</v>
      </c>
      <c r="R2" s="63" t="s">
        <v>93</v>
      </c>
      <c r="S2" s="63" t="s">
        <v>94</v>
      </c>
      <c r="T2" s="84" t="s">
        <v>96</v>
      </c>
      <c r="U2" s="84" t="s">
        <v>97</v>
      </c>
      <c r="V2" s="84" t="s">
        <v>613</v>
      </c>
      <c r="W2" s="163" t="s">
        <v>594</v>
      </c>
      <c r="X2" s="84" t="s">
        <v>76</v>
      </c>
      <c r="Y2" s="84" t="s">
        <v>77</v>
      </c>
      <c r="Z2" s="84" t="s">
        <v>91</v>
      </c>
      <c r="AA2" s="163" t="s">
        <v>628</v>
      </c>
      <c r="AB2" s="219" t="s">
        <v>903</v>
      </c>
      <c r="AC2" s="219" t="s">
        <v>904</v>
      </c>
      <c r="AD2" s="49" t="s">
        <v>905</v>
      </c>
      <c r="AE2" s="223" t="s">
        <v>862</v>
      </c>
      <c r="AF2" s="163" t="s">
        <v>863</v>
      </c>
    </row>
    <row r="3" spans="1:32" x14ac:dyDescent="0.25">
      <c r="A3" s="3" t="str">
        <f>VLOOKUP(C3,Regions!B$3:H$35,7,FALSE)</f>
        <v>Caribbean</v>
      </c>
      <c r="B3" s="116" t="s">
        <v>1</v>
      </c>
      <c r="C3" s="100" t="s">
        <v>0</v>
      </c>
      <c r="D3">
        <f>IF('Hazard &amp; Exposure'!AX3="x",1,0)</f>
        <v>0</v>
      </c>
      <c r="E3" s="4">
        <f>IF('Hazard &amp; Exposure'!AZ3="x",1,0)</f>
        <v>0</v>
      </c>
      <c r="F3" s="4">
        <f>IF('Hazard &amp; Exposure'!BA3="x",1,0)</f>
        <v>0</v>
      </c>
      <c r="G3" s="4">
        <f>IF('Hazard &amp; Exposure'!BG3="x",1,0)</f>
        <v>0</v>
      </c>
      <c r="H3" s="4">
        <f>IF('Hazard &amp; Exposure'!BO3="x",1,0)</f>
        <v>0</v>
      </c>
      <c r="I3" s="4">
        <f>IF('Hazard &amp; Exposure'!BR3="x",1,0)</f>
        <v>0</v>
      </c>
      <c r="J3" s="4">
        <f>IF('Hazard &amp; Exposure'!BV3="x",1,0)</f>
        <v>0</v>
      </c>
      <c r="K3">
        <f>IF(Vulnerability!H3="x",1,0)</f>
        <v>0</v>
      </c>
      <c r="L3" s="4">
        <f>IF(Vulnerability!L3="x",1,0)</f>
        <v>0</v>
      </c>
      <c r="M3" s="4">
        <f>IF(Vulnerability!P3="x",1,0)</f>
        <v>0</v>
      </c>
      <c r="N3" s="4">
        <f>IF(Vulnerability!V3="x",1,0)</f>
        <v>0</v>
      </c>
      <c r="O3" s="4">
        <f>IF(Vulnerability!Z3="x",1,0)</f>
        <v>0</v>
      </c>
      <c r="P3" s="4">
        <f>IF(Vulnerability!AH3="x",1,0)</f>
        <v>0</v>
      </c>
      <c r="Q3" s="4">
        <f>IF(Vulnerability!AK3="x",1,0)</f>
        <v>0</v>
      </c>
      <c r="R3" s="4">
        <f>IF(Vulnerability!AP3="x",1,0)</f>
        <v>0</v>
      </c>
      <c r="S3" s="4">
        <f>IF(Vulnerability!AV3="x",1,0)</f>
        <v>0</v>
      </c>
      <c r="T3">
        <f>IF('Lack of Coping Capacity'!E3="x",1,0)</f>
        <v>0</v>
      </c>
      <c r="U3" s="4">
        <f>IF('Lack of Coping Capacity'!H3="x",1,0)</f>
        <v>0</v>
      </c>
      <c r="V3" s="4">
        <f>IF('Lack of Coping Capacity'!J3="x",1,0)</f>
        <v>1</v>
      </c>
      <c r="W3" s="4">
        <f>IF('Lack of Coping Capacity'!O3="x",1,0)</f>
        <v>0</v>
      </c>
      <c r="X3" s="4">
        <f>IF('Lack of Coping Capacity'!T3="x",1,0)</f>
        <v>0</v>
      </c>
      <c r="Y3" s="4">
        <f>IF('Lack of Coping Capacity'!AB3="x",1,0)</f>
        <v>0</v>
      </c>
      <c r="Z3" s="4">
        <f>IF('Lack of Coping Capacity'!AL3="x",1,0)</f>
        <v>0</v>
      </c>
      <c r="AA3" s="4">
        <f>IF('Lack of Coping Capacity'!AU3="x",1,0)</f>
        <v>0</v>
      </c>
      <c r="AB3" s="220">
        <f>SUM(D3:AA3)</f>
        <v>1</v>
      </c>
      <c r="AC3" s="221">
        <f>AB3/25</f>
        <v>0.04</v>
      </c>
      <c r="AD3">
        <f t="shared" ref="AD3:AD35" si="0">SUM(D3:J3)</f>
        <v>0</v>
      </c>
      <c r="AE3">
        <f t="shared" ref="AE3:AE35" si="1">SUM(K3:N3,O3:S3)</f>
        <v>0</v>
      </c>
      <c r="AF3">
        <f>SUM(T3:AA3)</f>
        <v>1</v>
      </c>
    </row>
    <row r="4" spans="1:32" x14ac:dyDescent="0.25">
      <c r="A4" s="3" t="str">
        <f>VLOOKUP(C4,Regions!B$3:H$35,7,FALSE)</f>
        <v>Caribbean</v>
      </c>
      <c r="B4" s="116" t="s">
        <v>5</v>
      </c>
      <c r="C4" s="100" t="s">
        <v>4</v>
      </c>
      <c r="D4" s="4">
        <f>IF('Hazard &amp; Exposure'!AX4="x",1,0)</f>
        <v>0</v>
      </c>
      <c r="E4" s="4">
        <f>IF('Hazard &amp; Exposure'!AZ4="x",1,0)</f>
        <v>0</v>
      </c>
      <c r="F4" s="4">
        <f>IF('Hazard &amp; Exposure'!BA4="x",1,0)</f>
        <v>0</v>
      </c>
      <c r="G4" s="4">
        <f>IF('Hazard &amp; Exposure'!BG4="x",1,0)</f>
        <v>0</v>
      </c>
      <c r="H4" s="4">
        <f>IF('Hazard &amp; Exposure'!BO4="x",1,0)</f>
        <v>0</v>
      </c>
      <c r="I4" s="4">
        <f>IF('Hazard &amp; Exposure'!BR4="x",1,0)</f>
        <v>0</v>
      </c>
      <c r="J4" s="4">
        <f>IF('Hazard &amp; Exposure'!BV4="x",1,0)</f>
        <v>0</v>
      </c>
      <c r="K4" s="4">
        <f>IF(Vulnerability!H4="x",1,0)</f>
        <v>0</v>
      </c>
      <c r="L4" s="4">
        <f>IF(Vulnerability!L4="x",1,0)</f>
        <v>0</v>
      </c>
      <c r="M4" s="4">
        <f>IF(Vulnerability!P4="x",1,0)</f>
        <v>0</v>
      </c>
      <c r="N4" s="4">
        <f>IF(Vulnerability!V4="x",1,0)</f>
        <v>0</v>
      </c>
      <c r="O4" s="4">
        <f>IF(Vulnerability!Z4="x",1,0)</f>
        <v>0</v>
      </c>
      <c r="P4" s="4">
        <f>IF(Vulnerability!AH4="x",1,0)</f>
        <v>0</v>
      </c>
      <c r="Q4" s="4">
        <f>IF(Vulnerability!AK4="x",1,0)</f>
        <v>0</v>
      </c>
      <c r="R4" s="4">
        <f>IF(Vulnerability!AP4="x",1,0)</f>
        <v>0</v>
      </c>
      <c r="S4" s="4">
        <f>IF(Vulnerability!AV4="x",1,0)</f>
        <v>0</v>
      </c>
      <c r="T4" s="4">
        <f>IF('Lack of Coping Capacity'!E4="x",1,0)</f>
        <v>0</v>
      </c>
      <c r="U4" s="4">
        <f>IF('Lack of Coping Capacity'!H4="x",1,0)</f>
        <v>0</v>
      </c>
      <c r="V4" s="4">
        <f>IF('Lack of Coping Capacity'!J4="x",1,0)</f>
        <v>1</v>
      </c>
      <c r="W4" s="4">
        <f>IF('Lack of Coping Capacity'!O4="x",1,0)</f>
        <v>1</v>
      </c>
      <c r="X4" s="4">
        <f>IF('Lack of Coping Capacity'!T4="x",1,0)</f>
        <v>0</v>
      </c>
      <c r="Y4" s="4">
        <f>IF('Lack of Coping Capacity'!AB4="x",1,0)</f>
        <v>0</v>
      </c>
      <c r="Z4" s="4">
        <f>IF('Lack of Coping Capacity'!AL4="x",1,0)</f>
        <v>0</v>
      </c>
      <c r="AA4" s="4">
        <f>IF('Lack of Coping Capacity'!AU4="x",1,0)</f>
        <v>0</v>
      </c>
      <c r="AB4" s="220">
        <f t="shared" ref="AB4:AB35" si="2">SUM(D4:AA4)</f>
        <v>2</v>
      </c>
      <c r="AC4" s="221">
        <f t="shared" ref="AC4:AC35" si="3">AB4/25</f>
        <v>0.08</v>
      </c>
      <c r="AD4" s="4">
        <f t="shared" si="0"/>
        <v>0</v>
      </c>
      <c r="AE4" s="4">
        <f t="shared" si="1"/>
        <v>0</v>
      </c>
      <c r="AF4" s="4">
        <f t="shared" ref="AF4:AF35" si="4">SUM(T4:AA4)</f>
        <v>2</v>
      </c>
    </row>
    <row r="5" spans="1:32" x14ac:dyDescent="0.25">
      <c r="A5" s="3" t="str">
        <f>VLOOKUP(C5,Regions!B$3:H$35,7,FALSE)</f>
        <v>Caribbean</v>
      </c>
      <c r="B5" s="116" t="s">
        <v>7</v>
      </c>
      <c r="C5" s="100" t="s">
        <v>6</v>
      </c>
      <c r="D5" s="4">
        <f>IF('Hazard &amp; Exposure'!AX5="x",1,0)</f>
        <v>0</v>
      </c>
      <c r="E5" s="4">
        <f>IF('Hazard &amp; Exposure'!AZ5="x",1,0)</f>
        <v>0</v>
      </c>
      <c r="F5" s="4">
        <f>IF('Hazard &amp; Exposure'!BA5="x",1,0)</f>
        <v>0</v>
      </c>
      <c r="G5" s="4">
        <f>IF('Hazard &amp; Exposure'!BG5="x",1,0)</f>
        <v>0</v>
      </c>
      <c r="H5" s="4">
        <f>IF('Hazard &amp; Exposure'!BO5="x",1,0)</f>
        <v>0</v>
      </c>
      <c r="I5" s="4">
        <f>IF('Hazard &amp; Exposure'!BR5="x",1,0)</f>
        <v>0</v>
      </c>
      <c r="J5" s="4">
        <f>IF('Hazard &amp; Exposure'!BV5="x",1,0)</f>
        <v>0</v>
      </c>
      <c r="K5" s="4">
        <f>IF(Vulnerability!H5="x",1,0)</f>
        <v>0</v>
      </c>
      <c r="L5" s="4">
        <f>IF(Vulnerability!L5="x",1,0)</f>
        <v>0</v>
      </c>
      <c r="M5" s="4">
        <f>IF(Vulnerability!P5="x",1,0)</f>
        <v>0</v>
      </c>
      <c r="N5" s="4">
        <f>IF(Vulnerability!V5="x",1,0)</f>
        <v>0</v>
      </c>
      <c r="O5" s="4">
        <f>IF(Vulnerability!Z5="x",1,0)</f>
        <v>0</v>
      </c>
      <c r="P5" s="4">
        <f>IF(Vulnerability!AH5="x",1,0)</f>
        <v>0</v>
      </c>
      <c r="Q5" s="4">
        <f>IF(Vulnerability!AK5="x",1,0)</f>
        <v>0</v>
      </c>
      <c r="R5" s="4">
        <f>IF(Vulnerability!AP5="x",1,0)</f>
        <v>0</v>
      </c>
      <c r="S5" s="4">
        <f>IF(Vulnerability!AV5="x",1,0)</f>
        <v>0</v>
      </c>
      <c r="T5" s="4">
        <f>IF('Lack of Coping Capacity'!E5="x",1,0)</f>
        <v>0</v>
      </c>
      <c r="U5" s="4">
        <f>IF('Lack of Coping Capacity'!H5="x",1,0)</f>
        <v>0</v>
      </c>
      <c r="V5" s="4">
        <f>IF('Lack of Coping Capacity'!J5="x",1,0)</f>
        <v>1</v>
      </c>
      <c r="W5" s="4">
        <f>IF('Lack of Coping Capacity'!O5="x",1,0)</f>
        <v>1</v>
      </c>
      <c r="X5" s="4">
        <f>IF('Lack of Coping Capacity'!T5="x",1,0)</f>
        <v>0</v>
      </c>
      <c r="Y5" s="4">
        <f>IF('Lack of Coping Capacity'!AB5="x",1,0)</f>
        <v>0</v>
      </c>
      <c r="Z5" s="4">
        <f>IF('Lack of Coping Capacity'!AL5="x",1,0)</f>
        <v>0</v>
      </c>
      <c r="AA5" s="4">
        <f>IF('Lack of Coping Capacity'!AU5="x",1,0)</f>
        <v>0</v>
      </c>
      <c r="AB5" s="220">
        <f t="shared" si="2"/>
        <v>2</v>
      </c>
      <c r="AC5" s="221">
        <f t="shared" si="3"/>
        <v>0.08</v>
      </c>
      <c r="AD5" s="4">
        <f t="shared" si="0"/>
        <v>0</v>
      </c>
      <c r="AE5" s="4">
        <f t="shared" si="1"/>
        <v>0</v>
      </c>
      <c r="AF5" s="4">
        <f t="shared" si="4"/>
        <v>2</v>
      </c>
    </row>
    <row r="6" spans="1:32" x14ac:dyDescent="0.25">
      <c r="A6" s="3" t="str">
        <f>VLOOKUP(C6,Regions!B$3:H$35,7,FALSE)</f>
        <v>Caribbean</v>
      </c>
      <c r="B6" s="116" t="s">
        <v>20</v>
      </c>
      <c r="C6" s="100" t="s">
        <v>19</v>
      </c>
      <c r="D6" s="4">
        <f>IF('Hazard &amp; Exposure'!AX6="x",1,0)</f>
        <v>0</v>
      </c>
      <c r="E6" s="4">
        <f>IF('Hazard &amp; Exposure'!AZ6="x",1,0)</f>
        <v>0</v>
      </c>
      <c r="F6" s="4">
        <f>IF('Hazard &amp; Exposure'!BA6="x",1,0)</f>
        <v>0</v>
      </c>
      <c r="G6" s="4">
        <f>IF('Hazard &amp; Exposure'!BG6="x",1,0)</f>
        <v>0</v>
      </c>
      <c r="H6" s="4">
        <f>IF('Hazard &amp; Exposure'!BO6="x",1,0)</f>
        <v>0</v>
      </c>
      <c r="I6" s="4">
        <f>IF('Hazard &amp; Exposure'!BR6="x",1,0)</f>
        <v>0</v>
      </c>
      <c r="J6" s="4">
        <f>IF('Hazard &amp; Exposure'!BV6="x",1,0)</f>
        <v>0</v>
      </c>
      <c r="K6" s="4">
        <f>IF(Vulnerability!H6="x",1,0)</f>
        <v>0</v>
      </c>
      <c r="L6" s="4">
        <f>IF(Vulnerability!L6="x",1,0)</f>
        <v>0</v>
      </c>
      <c r="M6" s="4">
        <f>IF(Vulnerability!P6="x",1,0)</f>
        <v>0</v>
      </c>
      <c r="N6" s="4">
        <f>IF(Vulnerability!V6="x",1,0)</f>
        <v>0</v>
      </c>
      <c r="O6" s="4">
        <f>IF(Vulnerability!Z6="x",1,0)</f>
        <v>0</v>
      </c>
      <c r="P6" s="4">
        <f>IF(Vulnerability!AH6="x",1,0)</f>
        <v>0</v>
      </c>
      <c r="Q6" s="4">
        <f>IF(Vulnerability!AK6="x",1,0)</f>
        <v>0</v>
      </c>
      <c r="R6" s="4">
        <f>IF(Vulnerability!AP6="x",1,0)</f>
        <v>0</v>
      </c>
      <c r="S6" s="4">
        <f>IF(Vulnerability!AV6="x",1,0)</f>
        <v>0</v>
      </c>
      <c r="T6" s="4">
        <f>IF('Lack of Coping Capacity'!E6="x",1,0)</f>
        <v>0</v>
      </c>
      <c r="U6" s="4">
        <f>IF('Lack of Coping Capacity'!H6="x",1,0)</f>
        <v>0</v>
      </c>
      <c r="V6" s="4">
        <f>IF('Lack of Coping Capacity'!J6="x",1,0)</f>
        <v>1</v>
      </c>
      <c r="W6" s="4">
        <f>IF('Lack of Coping Capacity'!O6="x",1,0)</f>
        <v>0</v>
      </c>
      <c r="X6" s="4">
        <f>IF('Lack of Coping Capacity'!T6="x",1,0)</f>
        <v>0</v>
      </c>
      <c r="Y6" s="4">
        <f>IF('Lack of Coping Capacity'!AB6="x",1,0)</f>
        <v>0</v>
      </c>
      <c r="Z6" s="4">
        <f>IF('Lack of Coping Capacity'!AL6="x",1,0)</f>
        <v>0</v>
      </c>
      <c r="AA6" s="4">
        <f>IF('Lack of Coping Capacity'!AU6="x",1,0)</f>
        <v>0</v>
      </c>
      <c r="AB6" s="220">
        <f t="shared" si="2"/>
        <v>1</v>
      </c>
      <c r="AC6" s="221">
        <f t="shared" si="3"/>
        <v>0.04</v>
      </c>
      <c r="AD6" s="4">
        <f t="shared" si="0"/>
        <v>0</v>
      </c>
      <c r="AE6" s="4">
        <f t="shared" si="1"/>
        <v>0</v>
      </c>
      <c r="AF6" s="4">
        <f t="shared" si="4"/>
        <v>1</v>
      </c>
    </row>
    <row r="7" spans="1:32" x14ac:dyDescent="0.25">
      <c r="A7" s="3" t="str">
        <f>VLOOKUP(C7,Regions!B$3:H$35,7,FALSE)</f>
        <v>Caribbean</v>
      </c>
      <c r="B7" s="116" t="s">
        <v>22</v>
      </c>
      <c r="C7" s="100" t="s">
        <v>21</v>
      </c>
      <c r="D7" s="4">
        <f>IF('Hazard &amp; Exposure'!AX7="x",1,0)</f>
        <v>0</v>
      </c>
      <c r="E7" s="4">
        <f>IF('Hazard &amp; Exposure'!AZ7="x",1,0)</f>
        <v>0</v>
      </c>
      <c r="F7" s="4">
        <f>IF('Hazard &amp; Exposure'!BA7="x",1,0)</f>
        <v>0</v>
      </c>
      <c r="G7" s="4">
        <f>IF('Hazard &amp; Exposure'!BG7="x",1,0)</f>
        <v>0</v>
      </c>
      <c r="H7" s="4">
        <f>IF('Hazard &amp; Exposure'!BO7="x",1,0)</f>
        <v>0</v>
      </c>
      <c r="I7" s="4">
        <f>IF('Hazard &amp; Exposure'!BR7="x",1,0)</f>
        <v>0</v>
      </c>
      <c r="J7" s="4">
        <f>IF('Hazard &amp; Exposure'!BV7="x",1,0)</f>
        <v>0</v>
      </c>
      <c r="K7" s="4">
        <f>IF(Vulnerability!H7="x",1,0)</f>
        <v>0</v>
      </c>
      <c r="L7" s="4">
        <f>IF(Vulnerability!L7="x",1,0)</f>
        <v>0</v>
      </c>
      <c r="M7" s="4">
        <f>IF(Vulnerability!P7="x",1,0)</f>
        <v>0</v>
      </c>
      <c r="N7" s="4">
        <f>IF(Vulnerability!V7="x",1,0)</f>
        <v>0</v>
      </c>
      <c r="O7" s="4">
        <f>IF(Vulnerability!Z7="x",1,0)</f>
        <v>0</v>
      </c>
      <c r="P7" s="4">
        <f>IF(Vulnerability!AH7="x",1,0)</f>
        <v>0</v>
      </c>
      <c r="Q7" s="4">
        <f>IF(Vulnerability!AK7="x",1,0)</f>
        <v>0</v>
      </c>
      <c r="R7" s="4">
        <f>IF(Vulnerability!AP7="x",1,0)</f>
        <v>0</v>
      </c>
      <c r="S7" s="4">
        <f>IF(Vulnerability!AV7="x",1,0)</f>
        <v>0</v>
      </c>
      <c r="T7" s="4">
        <f>IF('Lack of Coping Capacity'!E7="x",1,0)</f>
        <v>1</v>
      </c>
      <c r="U7" s="4">
        <f>IF('Lack of Coping Capacity'!H7="x",1,0)</f>
        <v>0</v>
      </c>
      <c r="V7" s="4">
        <f>IF('Lack of Coping Capacity'!J7="x",1,0)</f>
        <v>1</v>
      </c>
      <c r="W7" s="4">
        <f>IF('Lack of Coping Capacity'!O7="x",1,0)</f>
        <v>0</v>
      </c>
      <c r="X7" s="4">
        <f>IF('Lack of Coping Capacity'!T7="x",1,0)</f>
        <v>0</v>
      </c>
      <c r="Y7" s="4">
        <f>IF('Lack of Coping Capacity'!AB7="x",1,0)</f>
        <v>0</v>
      </c>
      <c r="Z7" s="4">
        <f>IF('Lack of Coping Capacity'!AL7="x",1,0)</f>
        <v>0</v>
      </c>
      <c r="AA7" s="4">
        <f>IF('Lack of Coping Capacity'!AU7="x",1,0)</f>
        <v>0</v>
      </c>
      <c r="AB7" s="220">
        <f t="shared" si="2"/>
        <v>2</v>
      </c>
      <c r="AC7" s="221">
        <f t="shared" si="3"/>
        <v>0.08</v>
      </c>
      <c r="AD7" s="4">
        <f t="shared" si="0"/>
        <v>0</v>
      </c>
      <c r="AE7" s="4">
        <f t="shared" si="1"/>
        <v>0</v>
      </c>
      <c r="AF7" s="4">
        <f t="shared" si="4"/>
        <v>2</v>
      </c>
    </row>
    <row r="8" spans="1:32" x14ac:dyDescent="0.25">
      <c r="A8" s="3" t="str">
        <f>VLOOKUP(C8,Regions!B$3:H$35,7,FALSE)</f>
        <v>Caribbean</v>
      </c>
      <c r="B8" s="116" t="s">
        <v>24</v>
      </c>
      <c r="C8" s="100" t="s">
        <v>23</v>
      </c>
      <c r="D8" s="4">
        <f>IF('Hazard &amp; Exposure'!AX8="x",1,0)</f>
        <v>0</v>
      </c>
      <c r="E8" s="4">
        <f>IF('Hazard &amp; Exposure'!AZ8="x",1,0)</f>
        <v>0</v>
      </c>
      <c r="F8" s="4">
        <f>IF('Hazard &amp; Exposure'!BA8="x",1,0)</f>
        <v>0</v>
      </c>
      <c r="G8" s="4">
        <f>IF('Hazard &amp; Exposure'!BG8="x",1,0)</f>
        <v>0</v>
      </c>
      <c r="H8" s="4">
        <f>IF('Hazard &amp; Exposure'!BO8="x",1,0)</f>
        <v>0</v>
      </c>
      <c r="I8" s="4">
        <f>IF('Hazard &amp; Exposure'!BR8="x",1,0)</f>
        <v>0</v>
      </c>
      <c r="J8" s="4">
        <f>IF('Hazard &amp; Exposure'!BV8="x",1,0)</f>
        <v>0</v>
      </c>
      <c r="K8" s="4">
        <f>IF(Vulnerability!H8="x",1,0)</f>
        <v>0</v>
      </c>
      <c r="L8" s="4">
        <f>IF(Vulnerability!L8="x",1,0)</f>
        <v>0</v>
      </c>
      <c r="M8" s="4">
        <f>IF(Vulnerability!P8="x",1,0)</f>
        <v>0</v>
      </c>
      <c r="N8" s="4">
        <f>IF(Vulnerability!V8="x",1,0)</f>
        <v>0</v>
      </c>
      <c r="O8" s="4">
        <f>IF(Vulnerability!Z8="x",1,0)</f>
        <v>0</v>
      </c>
      <c r="P8" s="4">
        <f>IF(Vulnerability!AH8="x",1,0)</f>
        <v>0</v>
      </c>
      <c r="Q8" s="4">
        <f>IF(Vulnerability!AK8="x",1,0)</f>
        <v>0</v>
      </c>
      <c r="R8" s="4">
        <f>IF(Vulnerability!AP8="x",1,0)</f>
        <v>0</v>
      </c>
      <c r="S8" s="4">
        <f>IF(Vulnerability!AV8="x",1,0)</f>
        <v>0</v>
      </c>
      <c r="T8" s="4">
        <f>IF('Lack of Coping Capacity'!E8="x",1,0)</f>
        <v>0</v>
      </c>
      <c r="U8" s="4">
        <f>IF('Lack of Coping Capacity'!H8="x",1,0)</f>
        <v>0</v>
      </c>
      <c r="V8" s="4">
        <f>IF('Lack of Coping Capacity'!J8="x",1,0)</f>
        <v>0</v>
      </c>
      <c r="W8" s="4">
        <f>IF('Lack of Coping Capacity'!O8="x",1,0)</f>
        <v>0</v>
      </c>
      <c r="X8" s="4">
        <f>IF('Lack of Coping Capacity'!T8="x",1,0)</f>
        <v>0</v>
      </c>
      <c r="Y8" s="4">
        <f>IF('Lack of Coping Capacity'!AB8="x",1,0)</f>
        <v>0</v>
      </c>
      <c r="Z8" s="4">
        <f>IF('Lack of Coping Capacity'!AL8="x",1,0)</f>
        <v>0</v>
      </c>
      <c r="AA8" s="4">
        <f>IF('Lack of Coping Capacity'!AU8="x",1,0)</f>
        <v>0</v>
      </c>
      <c r="AB8" s="220">
        <f t="shared" si="2"/>
        <v>0</v>
      </c>
      <c r="AC8" s="221">
        <f t="shared" si="3"/>
        <v>0</v>
      </c>
      <c r="AD8" s="4">
        <f t="shared" si="0"/>
        <v>0</v>
      </c>
      <c r="AE8" s="4">
        <f t="shared" si="1"/>
        <v>0</v>
      </c>
      <c r="AF8" s="4">
        <f t="shared" si="4"/>
        <v>0</v>
      </c>
    </row>
    <row r="9" spans="1:32" x14ac:dyDescent="0.25">
      <c r="A9" s="3" t="str">
        <f>VLOOKUP(C9,Regions!B$3:H$35,7,FALSE)</f>
        <v>Caribbean</v>
      </c>
      <c r="B9" s="116" t="s">
        <v>30</v>
      </c>
      <c r="C9" s="100" t="s">
        <v>29</v>
      </c>
      <c r="D9" s="4">
        <f>IF('Hazard &amp; Exposure'!AX9="x",1,0)</f>
        <v>0</v>
      </c>
      <c r="E9" s="4">
        <f>IF('Hazard &amp; Exposure'!AZ9="x",1,0)</f>
        <v>0</v>
      </c>
      <c r="F9" s="4">
        <f>IF('Hazard &amp; Exposure'!BA9="x",1,0)</f>
        <v>0</v>
      </c>
      <c r="G9" s="4">
        <f>IF('Hazard &amp; Exposure'!BG9="x",1,0)</f>
        <v>0</v>
      </c>
      <c r="H9" s="4">
        <f>IF('Hazard &amp; Exposure'!BO9="x",1,0)</f>
        <v>0</v>
      </c>
      <c r="I9" s="4">
        <f>IF('Hazard &amp; Exposure'!BR9="x",1,0)</f>
        <v>0</v>
      </c>
      <c r="J9" s="4">
        <f>IF('Hazard &amp; Exposure'!BV9="x",1,0)</f>
        <v>0</v>
      </c>
      <c r="K9" s="4">
        <f>IF(Vulnerability!H9="x",1,0)</f>
        <v>0</v>
      </c>
      <c r="L9" s="4">
        <f>IF(Vulnerability!L9="x",1,0)</f>
        <v>0</v>
      </c>
      <c r="M9" s="4">
        <f>IF(Vulnerability!P9="x",1,0)</f>
        <v>0</v>
      </c>
      <c r="N9" s="4">
        <f>IF(Vulnerability!V9="x",1,0)</f>
        <v>0</v>
      </c>
      <c r="O9" s="4">
        <f>IF(Vulnerability!Z9="x",1,0)</f>
        <v>0</v>
      </c>
      <c r="P9" s="4">
        <f>IF(Vulnerability!AH9="x",1,0)</f>
        <v>0</v>
      </c>
      <c r="Q9" s="4">
        <f>IF(Vulnerability!AK9="x",1,0)</f>
        <v>0</v>
      </c>
      <c r="R9" s="4">
        <f>IF(Vulnerability!AP9="x",1,0)</f>
        <v>0</v>
      </c>
      <c r="S9" s="4">
        <f>IF(Vulnerability!AV9="x",1,0)</f>
        <v>0</v>
      </c>
      <c r="T9" s="4">
        <f>IF('Lack of Coping Capacity'!E9="x",1,0)</f>
        <v>0</v>
      </c>
      <c r="U9" s="4">
        <f>IF('Lack of Coping Capacity'!H9="x",1,0)</f>
        <v>0</v>
      </c>
      <c r="V9" s="4">
        <f>IF('Lack of Coping Capacity'!J9="x",1,0)</f>
        <v>1</v>
      </c>
      <c r="W9" s="4">
        <f>IF('Lack of Coping Capacity'!O9="x",1,0)</f>
        <v>0</v>
      </c>
      <c r="X9" s="4">
        <f>IF('Lack of Coping Capacity'!T9="x",1,0)</f>
        <v>0</v>
      </c>
      <c r="Y9" s="4">
        <f>IF('Lack of Coping Capacity'!AB9="x",1,0)</f>
        <v>0</v>
      </c>
      <c r="Z9" s="4">
        <f>IF('Lack of Coping Capacity'!AL9="x",1,0)</f>
        <v>0</v>
      </c>
      <c r="AA9" s="4">
        <f>IF('Lack of Coping Capacity'!AU9="x",1,0)</f>
        <v>0</v>
      </c>
      <c r="AB9" s="220">
        <f t="shared" si="2"/>
        <v>1</v>
      </c>
      <c r="AC9" s="221">
        <f t="shared" si="3"/>
        <v>0.04</v>
      </c>
      <c r="AD9" s="4">
        <f t="shared" si="0"/>
        <v>0</v>
      </c>
      <c r="AE9" s="4">
        <f t="shared" si="1"/>
        <v>0</v>
      </c>
      <c r="AF9" s="4">
        <f t="shared" si="4"/>
        <v>1</v>
      </c>
    </row>
    <row r="10" spans="1:32" x14ac:dyDescent="0.25">
      <c r="A10" s="3" t="str">
        <f>VLOOKUP(C10,Regions!B$3:H$35,7,FALSE)</f>
        <v>Caribbean</v>
      </c>
      <c r="B10" s="116" t="s">
        <v>36</v>
      </c>
      <c r="C10" s="100" t="s">
        <v>35</v>
      </c>
      <c r="D10" s="4">
        <f>IF('Hazard &amp; Exposure'!AX10="x",1,0)</f>
        <v>0</v>
      </c>
      <c r="E10" s="4">
        <f>IF('Hazard &amp; Exposure'!AZ10="x",1,0)</f>
        <v>0</v>
      </c>
      <c r="F10" s="4">
        <f>IF('Hazard &amp; Exposure'!BA10="x",1,0)</f>
        <v>0</v>
      </c>
      <c r="G10" s="4">
        <f>IF('Hazard &amp; Exposure'!BG10="x",1,0)</f>
        <v>0</v>
      </c>
      <c r="H10" s="4">
        <f>IF('Hazard &amp; Exposure'!BO10="x",1,0)</f>
        <v>0</v>
      </c>
      <c r="I10" s="4">
        <f>IF('Hazard &amp; Exposure'!BR10="x",1,0)</f>
        <v>0</v>
      </c>
      <c r="J10" s="4">
        <f>IF('Hazard &amp; Exposure'!BV10="x",1,0)</f>
        <v>0</v>
      </c>
      <c r="K10" s="4">
        <f>IF(Vulnerability!H10="x",1,0)</f>
        <v>0</v>
      </c>
      <c r="L10" s="4">
        <f>IF(Vulnerability!L10="x",1,0)</f>
        <v>0</v>
      </c>
      <c r="M10" s="4">
        <f>IF(Vulnerability!P10="x",1,0)</f>
        <v>0</v>
      </c>
      <c r="N10" s="4">
        <f>IF(Vulnerability!V10="x",1,0)</f>
        <v>0</v>
      </c>
      <c r="O10" s="4">
        <f>IF(Vulnerability!Z10="x",1,0)</f>
        <v>0</v>
      </c>
      <c r="P10" s="4">
        <f>IF(Vulnerability!AH10="x",1,0)</f>
        <v>0</v>
      </c>
      <c r="Q10" s="4">
        <f>IF(Vulnerability!AK10="x",1,0)</f>
        <v>0</v>
      </c>
      <c r="R10" s="4">
        <f>IF(Vulnerability!AP10="x",1,0)</f>
        <v>0</v>
      </c>
      <c r="S10" s="4">
        <f>IF(Vulnerability!AV10="x",1,0)</f>
        <v>0</v>
      </c>
      <c r="T10" s="4">
        <f>IF('Lack of Coping Capacity'!E10="x",1,0)</f>
        <v>0</v>
      </c>
      <c r="U10" s="4">
        <f>IF('Lack of Coping Capacity'!H10="x",1,0)</f>
        <v>0</v>
      </c>
      <c r="V10" s="4">
        <f>IF('Lack of Coping Capacity'!J10="x",1,0)</f>
        <v>0</v>
      </c>
      <c r="W10" s="4">
        <f>IF('Lack of Coping Capacity'!O10="x",1,0)</f>
        <v>0</v>
      </c>
      <c r="X10" s="4">
        <f>IF('Lack of Coping Capacity'!T10="x",1,0)</f>
        <v>0</v>
      </c>
      <c r="Y10" s="4">
        <f>IF('Lack of Coping Capacity'!AB10="x",1,0)</f>
        <v>0</v>
      </c>
      <c r="Z10" s="4">
        <f>IF('Lack of Coping Capacity'!AL10="x",1,0)</f>
        <v>0</v>
      </c>
      <c r="AA10" s="4">
        <f>IF('Lack of Coping Capacity'!AU10="x",1,0)</f>
        <v>0</v>
      </c>
      <c r="AB10" s="220">
        <f t="shared" si="2"/>
        <v>0</v>
      </c>
      <c r="AC10" s="221">
        <f t="shared" si="3"/>
        <v>0</v>
      </c>
      <c r="AD10" s="4">
        <f t="shared" si="0"/>
        <v>0</v>
      </c>
      <c r="AE10" s="4">
        <f t="shared" si="1"/>
        <v>0</v>
      </c>
      <c r="AF10" s="4">
        <f t="shared" si="4"/>
        <v>0</v>
      </c>
    </row>
    <row r="11" spans="1:32" x14ac:dyDescent="0.25">
      <c r="A11" s="3" t="str">
        <f>VLOOKUP(C11,Regions!B$3:H$35,7,FALSE)</f>
        <v>Caribbean</v>
      </c>
      <c r="B11" s="116" t="s">
        <v>40</v>
      </c>
      <c r="C11" s="100" t="s">
        <v>39</v>
      </c>
      <c r="D11" s="4">
        <f>IF('Hazard &amp; Exposure'!AX11="x",1,0)</f>
        <v>0</v>
      </c>
      <c r="E11" s="4">
        <f>IF('Hazard &amp; Exposure'!AZ11="x",1,0)</f>
        <v>0</v>
      </c>
      <c r="F11" s="4">
        <f>IF('Hazard &amp; Exposure'!BA11="x",1,0)</f>
        <v>0</v>
      </c>
      <c r="G11" s="4">
        <f>IF('Hazard &amp; Exposure'!BG11="x",1,0)</f>
        <v>0</v>
      </c>
      <c r="H11" s="4">
        <f>IF('Hazard &amp; Exposure'!BO11="x",1,0)</f>
        <v>0</v>
      </c>
      <c r="I11" s="4">
        <f>IF('Hazard &amp; Exposure'!BR11="x",1,0)</f>
        <v>0</v>
      </c>
      <c r="J11" s="4">
        <f>IF('Hazard &amp; Exposure'!BV11="x",1,0)</f>
        <v>0</v>
      </c>
      <c r="K11" s="4">
        <f>IF(Vulnerability!H11="x",1,0)</f>
        <v>0</v>
      </c>
      <c r="L11" s="4">
        <f>IF(Vulnerability!L11="x",1,0)</f>
        <v>0</v>
      </c>
      <c r="M11" s="4">
        <f>IF(Vulnerability!P11="x",1,0)</f>
        <v>0</v>
      </c>
      <c r="N11" s="4">
        <f>IF(Vulnerability!V11="x",1,0)</f>
        <v>0</v>
      </c>
      <c r="O11" s="4">
        <f>IF(Vulnerability!Z11="x",1,0)</f>
        <v>0</v>
      </c>
      <c r="P11" s="4">
        <f>IF(Vulnerability!AH11="x",1,0)</f>
        <v>0</v>
      </c>
      <c r="Q11" s="4">
        <f>IF(Vulnerability!AK11="x",1,0)</f>
        <v>0</v>
      </c>
      <c r="R11" s="4">
        <f>IF(Vulnerability!AP11="x",1,0)</f>
        <v>0</v>
      </c>
      <c r="S11" s="4">
        <f>IF(Vulnerability!AV11="x",1,0)</f>
        <v>0</v>
      </c>
      <c r="T11" s="4">
        <f>IF('Lack of Coping Capacity'!E11="x",1,0)</f>
        <v>0</v>
      </c>
      <c r="U11" s="4">
        <f>IF('Lack of Coping Capacity'!H11="x",1,0)</f>
        <v>0</v>
      </c>
      <c r="V11" s="4">
        <f>IF('Lack of Coping Capacity'!J11="x",1,0)</f>
        <v>0</v>
      </c>
      <c r="W11" s="4">
        <f>IF('Lack of Coping Capacity'!O11="x",1,0)</f>
        <v>0</v>
      </c>
      <c r="X11" s="4">
        <f>IF('Lack of Coping Capacity'!T11="x",1,0)</f>
        <v>0</v>
      </c>
      <c r="Y11" s="4">
        <f>IF('Lack of Coping Capacity'!AB11="x",1,0)</f>
        <v>0</v>
      </c>
      <c r="Z11" s="4">
        <f>IF('Lack of Coping Capacity'!AL11="x",1,0)</f>
        <v>0</v>
      </c>
      <c r="AA11" s="4">
        <f>IF('Lack of Coping Capacity'!AU11="x",1,0)</f>
        <v>0</v>
      </c>
      <c r="AB11" s="220">
        <f t="shared" si="2"/>
        <v>0</v>
      </c>
      <c r="AC11" s="221">
        <f t="shared" si="3"/>
        <v>0</v>
      </c>
      <c r="AD11" s="4">
        <f t="shared" si="0"/>
        <v>0</v>
      </c>
      <c r="AE11" s="4">
        <f t="shared" si="1"/>
        <v>0</v>
      </c>
      <c r="AF11" s="4">
        <f t="shared" si="4"/>
        <v>0</v>
      </c>
    </row>
    <row r="12" spans="1:32" x14ac:dyDescent="0.25">
      <c r="A12" s="3" t="str">
        <f>VLOOKUP(C12,Regions!B$3:H$35,7,FALSE)</f>
        <v>Caribbean</v>
      </c>
      <c r="B12" s="116" t="s">
        <v>52</v>
      </c>
      <c r="C12" s="100" t="s">
        <v>51</v>
      </c>
      <c r="D12" s="4">
        <f>IF('Hazard &amp; Exposure'!AX12="x",1,0)</f>
        <v>0</v>
      </c>
      <c r="E12" s="4">
        <f>IF('Hazard &amp; Exposure'!AZ12="x",1,0)</f>
        <v>0</v>
      </c>
      <c r="F12" s="4">
        <f>IF('Hazard &amp; Exposure'!BA12="x",1,0)</f>
        <v>0</v>
      </c>
      <c r="G12" s="4">
        <f>IF('Hazard &amp; Exposure'!BG12="x",1,0)</f>
        <v>0</v>
      </c>
      <c r="H12" s="4">
        <f>IF('Hazard &amp; Exposure'!BO12="x",1,0)</f>
        <v>0</v>
      </c>
      <c r="I12" s="4">
        <f>IF('Hazard &amp; Exposure'!BR12="x",1,0)</f>
        <v>0</v>
      </c>
      <c r="J12" s="4">
        <f>IF('Hazard &amp; Exposure'!BV12="x",1,0)</f>
        <v>0</v>
      </c>
      <c r="K12" s="4">
        <f>IF(Vulnerability!H12="x",1,0)</f>
        <v>0</v>
      </c>
      <c r="L12" s="4">
        <f>IF(Vulnerability!L12="x",1,0)</f>
        <v>0</v>
      </c>
      <c r="M12" s="4">
        <f>IF(Vulnerability!P12="x",1,0)</f>
        <v>0</v>
      </c>
      <c r="N12" s="4">
        <f>IF(Vulnerability!V12="x",1,0)</f>
        <v>0</v>
      </c>
      <c r="O12" s="4">
        <f>IF(Vulnerability!Z12="x",1,0)</f>
        <v>0</v>
      </c>
      <c r="P12" s="4">
        <f>IF(Vulnerability!AH12="x",1,0)</f>
        <v>0</v>
      </c>
      <c r="Q12" s="4">
        <f>IF(Vulnerability!AK12="x",1,0)</f>
        <v>1</v>
      </c>
      <c r="R12" s="4">
        <f>IF(Vulnerability!AP12="x",1,0)</f>
        <v>0</v>
      </c>
      <c r="S12" s="4">
        <f>IF(Vulnerability!AV12="x",1,0)</f>
        <v>0</v>
      </c>
      <c r="T12" s="4">
        <f>IF('Lack of Coping Capacity'!E12="x",1,0)</f>
        <v>0</v>
      </c>
      <c r="U12" s="4">
        <f>IF('Lack of Coping Capacity'!H12="x",1,0)</f>
        <v>0</v>
      </c>
      <c r="V12" s="4">
        <f>IF('Lack of Coping Capacity'!J12="x",1,0)</f>
        <v>1</v>
      </c>
      <c r="W12" s="4">
        <f>IF('Lack of Coping Capacity'!O12="x",1,0)</f>
        <v>0</v>
      </c>
      <c r="X12" s="4">
        <f>IF('Lack of Coping Capacity'!T12="x",1,0)</f>
        <v>0</v>
      </c>
      <c r="Y12" s="4">
        <f>IF('Lack of Coping Capacity'!AB12="x",1,0)</f>
        <v>0</v>
      </c>
      <c r="Z12" s="4">
        <f>IF('Lack of Coping Capacity'!AL12="x",1,0)</f>
        <v>0</v>
      </c>
      <c r="AA12" s="4">
        <f>IF('Lack of Coping Capacity'!AU12="x",1,0)</f>
        <v>0</v>
      </c>
      <c r="AB12" s="220">
        <f t="shared" si="2"/>
        <v>2</v>
      </c>
      <c r="AC12" s="221">
        <f t="shared" si="3"/>
        <v>0.08</v>
      </c>
      <c r="AD12" s="4">
        <f t="shared" si="0"/>
        <v>0</v>
      </c>
      <c r="AE12" s="4">
        <f t="shared" si="1"/>
        <v>1</v>
      </c>
      <c r="AF12" s="4">
        <f t="shared" si="4"/>
        <v>1</v>
      </c>
    </row>
    <row r="13" spans="1:32" x14ac:dyDescent="0.25">
      <c r="A13" s="3" t="str">
        <f>VLOOKUP(C13,Regions!B$3:H$35,7,FALSE)</f>
        <v>Caribbean</v>
      </c>
      <c r="B13" s="116" t="s">
        <v>54</v>
      </c>
      <c r="C13" s="100" t="s">
        <v>53</v>
      </c>
      <c r="D13" s="4">
        <f>IF('Hazard &amp; Exposure'!AX13="x",1,0)</f>
        <v>0</v>
      </c>
      <c r="E13" s="4">
        <f>IF('Hazard &amp; Exposure'!AZ13="x",1,0)</f>
        <v>0</v>
      </c>
      <c r="F13" s="4">
        <f>IF('Hazard &amp; Exposure'!BA13="x",1,0)</f>
        <v>0</v>
      </c>
      <c r="G13" s="4">
        <f>IF('Hazard &amp; Exposure'!BG13="x",1,0)</f>
        <v>0</v>
      </c>
      <c r="H13" s="4">
        <f>IF('Hazard &amp; Exposure'!BO13="x",1,0)</f>
        <v>0</v>
      </c>
      <c r="I13" s="4">
        <f>IF('Hazard &amp; Exposure'!BR13="x",1,0)</f>
        <v>0</v>
      </c>
      <c r="J13" s="4">
        <f>IF('Hazard &amp; Exposure'!BV13="x",1,0)</f>
        <v>0</v>
      </c>
      <c r="K13" s="4">
        <f>IF(Vulnerability!H13="x",1,0)</f>
        <v>0</v>
      </c>
      <c r="L13" s="4">
        <f>IF(Vulnerability!L13="x",1,0)</f>
        <v>0</v>
      </c>
      <c r="M13" s="4">
        <f>IF(Vulnerability!P13="x",1,0)</f>
        <v>0</v>
      </c>
      <c r="N13" s="4">
        <f>IF(Vulnerability!V13="x",1,0)</f>
        <v>0</v>
      </c>
      <c r="O13" s="4">
        <f>IF(Vulnerability!Z13="x",1,0)</f>
        <v>0</v>
      </c>
      <c r="P13" s="4">
        <f>IF(Vulnerability!AH13="x",1,0)</f>
        <v>0</v>
      </c>
      <c r="Q13" s="4">
        <f>IF(Vulnerability!AK13="x",1,0)</f>
        <v>0</v>
      </c>
      <c r="R13" s="4">
        <f>IF(Vulnerability!AP13="x",1,0)</f>
        <v>0</v>
      </c>
      <c r="S13" s="4">
        <f>IF(Vulnerability!AV13="x",1,0)</f>
        <v>0</v>
      </c>
      <c r="T13" s="4">
        <f>IF('Lack of Coping Capacity'!E13="x",1,0)</f>
        <v>0</v>
      </c>
      <c r="U13" s="4">
        <f>IF('Lack of Coping Capacity'!H13="x",1,0)</f>
        <v>0</v>
      </c>
      <c r="V13" s="4">
        <f>IF('Lack of Coping Capacity'!J13="x",1,0)</f>
        <v>1</v>
      </c>
      <c r="W13" s="4">
        <f>IF('Lack of Coping Capacity'!O13="x",1,0)</f>
        <v>0</v>
      </c>
      <c r="X13" s="4">
        <f>IF('Lack of Coping Capacity'!T13="x",1,0)</f>
        <v>0</v>
      </c>
      <c r="Y13" s="4">
        <f>IF('Lack of Coping Capacity'!AB13="x",1,0)</f>
        <v>0</v>
      </c>
      <c r="Z13" s="4">
        <f>IF('Lack of Coping Capacity'!AL13="x",1,0)</f>
        <v>0</v>
      </c>
      <c r="AA13" s="4">
        <f>IF('Lack of Coping Capacity'!AU13="x",1,0)</f>
        <v>0</v>
      </c>
      <c r="AB13" s="220">
        <f t="shared" si="2"/>
        <v>1</v>
      </c>
      <c r="AC13" s="221">
        <f t="shared" si="3"/>
        <v>0.04</v>
      </c>
      <c r="AD13" s="4">
        <f t="shared" si="0"/>
        <v>0</v>
      </c>
      <c r="AE13" s="4">
        <f t="shared" si="1"/>
        <v>0</v>
      </c>
      <c r="AF13" s="4">
        <f t="shared" si="4"/>
        <v>1</v>
      </c>
    </row>
    <row r="14" spans="1:32" x14ac:dyDescent="0.25">
      <c r="A14" s="3" t="str">
        <f>VLOOKUP(C14,Regions!B$3:H$35,7,FALSE)</f>
        <v>Caribbean</v>
      </c>
      <c r="B14" s="116" t="s">
        <v>56</v>
      </c>
      <c r="C14" s="100" t="s">
        <v>55</v>
      </c>
      <c r="D14" s="4">
        <f>IF('Hazard &amp; Exposure'!AX14="x",1,0)</f>
        <v>0</v>
      </c>
      <c r="E14" s="4">
        <f>IF('Hazard &amp; Exposure'!AZ14="x",1,0)</f>
        <v>0</v>
      </c>
      <c r="F14" s="4">
        <f>IF('Hazard &amp; Exposure'!BA14="x",1,0)</f>
        <v>0</v>
      </c>
      <c r="G14" s="4">
        <f>IF('Hazard &amp; Exposure'!BG14="x",1,0)</f>
        <v>0</v>
      </c>
      <c r="H14" s="4">
        <f>IF('Hazard &amp; Exposure'!BO14="x",1,0)</f>
        <v>0</v>
      </c>
      <c r="I14" s="4">
        <f>IF('Hazard &amp; Exposure'!BR14="x",1,0)</f>
        <v>0</v>
      </c>
      <c r="J14" s="4">
        <f>IF('Hazard &amp; Exposure'!BV14="x",1,0)</f>
        <v>0</v>
      </c>
      <c r="K14" s="4">
        <f>IF(Vulnerability!H14="x",1,0)</f>
        <v>0</v>
      </c>
      <c r="L14" s="4">
        <f>IF(Vulnerability!L14="x",1,0)</f>
        <v>0</v>
      </c>
      <c r="M14" s="4">
        <f>IF(Vulnerability!P14="x",1,0)</f>
        <v>0</v>
      </c>
      <c r="N14" s="4">
        <f>IF(Vulnerability!V14="x",1,0)</f>
        <v>0</v>
      </c>
      <c r="O14" s="4">
        <f>IF(Vulnerability!Z14="x",1,0)</f>
        <v>0</v>
      </c>
      <c r="P14" s="4">
        <f>IF(Vulnerability!AH14="x",1,0)</f>
        <v>0</v>
      </c>
      <c r="Q14" s="4">
        <f>IF(Vulnerability!AK14="x",1,0)</f>
        <v>0</v>
      </c>
      <c r="R14" s="4">
        <f>IF(Vulnerability!AP14="x",1,0)</f>
        <v>0</v>
      </c>
      <c r="S14" s="4">
        <f>IF(Vulnerability!AV14="x",1,0)</f>
        <v>0</v>
      </c>
      <c r="T14" s="4">
        <f>IF('Lack of Coping Capacity'!E14="x",1,0)</f>
        <v>1</v>
      </c>
      <c r="U14" s="4">
        <f>IF('Lack of Coping Capacity'!H14="x",1,0)</f>
        <v>0</v>
      </c>
      <c r="V14" s="4">
        <f>IF('Lack of Coping Capacity'!J14="x",1,0)</f>
        <v>1</v>
      </c>
      <c r="W14" s="4">
        <f>IF('Lack of Coping Capacity'!O14="x",1,0)</f>
        <v>0</v>
      </c>
      <c r="X14" s="4">
        <f>IF('Lack of Coping Capacity'!T14="x",1,0)</f>
        <v>0</v>
      </c>
      <c r="Y14" s="4">
        <f>IF('Lack of Coping Capacity'!AB14="x",1,0)</f>
        <v>0</v>
      </c>
      <c r="Z14" s="4">
        <f>IF('Lack of Coping Capacity'!AL14="x",1,0)</f>
        <v>0</v>
      </c>
      <c r="AA14" s="4">
        <f>IF('Lack of Coping Capacity'!AU14="x",1,0)</f>
        <v>0</v>
      </c>
      <c r="AB14" s="220">
        <f t="shared" si="2"/>
        <v>2</v>
      </c>
      <c r="AC14" s="221">
        <f t="shared" si="3"/>
        <v>0.08</v>
      </c>
      <c r="AD14" s="4">
        <f t="shared" si="0"/>
        <v>0</v>
      </c>
      <c r="AE14" s="4">
        <f t="shared" si="1"/>
        <v>0</v>
      </c>
      <c r="AF14" s="4">
        <f t="shared" si="4"/>
        <v>2</v>
      </c>
    </row>
    <row r="15" spans="1:32" x14ac:dyDescent="0.25">
      <c r="A15" s="3" t="str">
        <f>VLOOKUP(C15,Regions!B$3:H$35,7,FALSE)</f>
        <v>Caribbean</v>
      </c>
      <c r="B15" s="116" t="s">
        <v>60</v>
      </c>
      <c r="C15" s="100" t="s">
        <v>59</v>
      </c>
      <c r="D15" s="4">
        <f>IF('Hazard &amp; Exposure'!AX15="x",1,0)</f>
        <v>0</v>
      </c>
      <c r="E15" s="4">
        <f>IF('Hazard &amp; Exposure'!AZ15="x",1,0)</f>
        <v>0</v>
      </c>
      <c r="F15" s="4">
        <f>IF('Hazard &amp; Exposure'!BA15="x",1,0)</f>
        <v>0</v>
      </c>
      <c r="G15" s="4">
        <f>IF('Hazard &amp; Exposure'!BG15="x",1,0)</f>
        <v>0</v>
      </c>
      <c r="H15" s="4">
        <f>IF('Hazard &amp; Exposure'!BO15="x",1,0)</f>
        <v>0</v>
      </c>
      <c r="I15" s="4">
        <f>IF('Hazard &amp; Exposure'!BR15="x",1,0)</f>
        <v>0</v>
      </c>
      <c r="J15" s="4">
        <f>IF('Hazard &amp; Exposure'!BV15="x",1,0)</f>
        <v>0</v>
      </c>
      <c r="K15" s="4">
        <f>IF(Vulnerability!H15="x",1,0)</f>
        <v>0</v>
      </c>
      <c r="L15" s="4">
        <f>IF(Vulnerability!L15="x",1,0)</f>
        <v>0</v>
      </c>
      <c r="M15" s="4">
        <f>IF(Vulnerability!P15="x",1,0)</f>
        <v>0</v>
      </c>
      <c r="N15" s="4">
        <f>IF(Vulnerability!V15="x",1,0)</f>
        <v>0</v>
      </c>
      <c r="O15" s="4">
        <f>IF(Vulnerability!Z15="x",1,0)</f>
        <v>0</v>
      </c>
      <c r="P15" s="4">
        <f>IF(Vulnerability!AH15="x",1,0)</f>
        <v>0</v>
      </c>
      <c r="Q15" s="4">
        <f>IF(Vulnerability!AK15="x",1,0)</f>
        <v>0</v>
      </c>
      <c r="R15" s="4">
        <f>IF(Vulnerability!AP15="x",1,0)</f>
        <v>0</v>
      </c>
      <c r="S15" s="4">
        <f>IF(Vulnerability!AV15="x",1,0)</f>
        <v>0</v>
      </c>
      <c r="T15" s="4">
        <f>IF('Lack of Coping Capacity'!E15="x",1,0)</f>
        <v>0</v>
      </c>
      <c r="U15" s="4">
        <f>IF('Lack of Coping Capacity'!H15="x",1,0)</f>
        <v>0</v>
      </c>
      <c r="V15" s="4">
        <f>IF('Lack of Coping Capacity'!J15="x",1,0)</f>
        <v>1</v>
      </c>
      <c r="W15" s="4">
        <f>IF('Lack of Coping Capacity'!O15="x",1,0)</f>
        <v>0</v>
      </c>
      <c r="X15" s="4">
        <f>IF('Lack of Coping Capacity'!T15="x",1,0)</f>
        <v>0</v>
      </c>
      <c r="Y15" s="4">
        <f>IF('Lack of Coping Capacity'!AB15="x",1,0)</f>
        <v>0</v>
      </c>
      <c r="Z15" s="4">
        <f>IF('Lack of Coping Capacity'!AL15="x",1,0)</f>
        <v>0</v>
      </c>
      <c r="AA15" s="4">
        <f>IF('Lack of Coping Capacity'!AU15="x",1,0)</f>
        <v>0</v>
      </c>
      <c r="AB15" s="220">
        <f t="shared" si="2"/>
        <v>1</v>
      </c>
      <c r="AC15" s="221">
        <f t="shared" si="3"/>
        <v>0.04</v>
      </c>
      <c r="AD15" s="4">
        <f t="shared" si="0"/>
        <v>0</v>
      </c>
      <c r="AE15" s="4">
        <f t="shared" si="1"/>
        <v>0</v>
      </c>
      <c r="AF15" s="4">
        <f t="shared" si="4"/>
        <v>1</v>
      </c>
    </row>
    <row r="16" spans="1:32" x14ac:dyDescent="0.25">
      <c r="A16" s="3" t="str">
        <f>VLOOKUP(C16,Regions!B$3:H$35,7,FALSE)</f>
        <v>Central America</v>
      </c>
      <c r="B16" s="116" t="s">
        <v>9</v>
      </c>
      <c r="C16" s="100" t="s">
        <v>8</v>
      </c>
      <c r="D16" s="4">
        <f>IF('Hazard &amp; Exposure'!AX16="x",1,0)</f>
        <v>0</v>
      </c>
      <c r="E16" s="4">
        <f>IF('Hazard &amp; Exposure'!AZ16="x",1,0)</f>
        <v>0</v>
      </c>
      <c r="F16" s="4">
        <f>IF('Hazard &amp; Exposure'!BA16="x",1,0)</f>
        <v>0</v>
      </c>
      <c r="G16" s="4">
        <f>IF('Hazard &amp; Exposure'!BG16="x",1,0)</f>
        <v>0</v>
      </c>
      <c r="H16" s="4">
        <f>IF('Hazard &amp; Exposure'!BO16="x",1,0)</f>
        <v>0</v>
      </c>
      <c r="I16" s="4">
        <f>IF('Hazard &amp; Exposure'!BR16="x",1,0)</f>
        <v>0</v>
      </c>
      <c r="J16" s="4">
        <f>IF('Hazard &amp; Exposure'!BV16="x",1,0)</f>
        <v>0</v>
      </c>
      <c r="K16" s="4">
        <f>IF(Vulnerability!H16="x",1,0)</f>
        <v>0</v>
      </c>
      <c r="L16" s="4">
        <f>IF(Vulnerability!L16="x",1,0)</f>
        <v>0</v>
      </c>
      <c r="M16" s="4">
        <f>IF(Vulnerability!P16="x",1,0)</f>
        <v>0</v>
      </c>
      <c r="N16" s="4">
        <f>IF(Vulnerability!V16="x",1,0)</f>
        <v>0</v>
      </c>
      <c r="O16" s="4">
        <f>IF(Vulnerability!Z16="x",1,0)</f>
        <v>0</v>
      </c>
      <c r="P16" s="4">
        <f>IF(Vulnerability!AH16="x",1,0)</f>
        <v>0</v>
      </c>
      <c r="Q16" s="4">
        <f>IF(Vulnerability!AK16="x",1,0)</f>
        <v>0</v>
      </c>
      <c r="R16" s="4">
        <f>IF(Vulnerability!AP16="x",1,0)</f>
        <v>0</v>
      </c>
      <c r="S16" s="4">
        <f>IF(Vulnerability!AV16="x",1,0)</f>
        <v>0</v>
      </c>
      <c r="T16" s="4">
        <f>IF('Lack of Coping Capacity'!E16="x",1,0)</f>
        <v>0</v>
      </c>
      <c r="U16" s="4">
        <f>IF('Lack of Coping Capacity'!H16="x",1,0)</f>
        <v>0</v>
      </c>
      <c r="V16" s="4">
        <f>IF('Lack of Coping Capacity'!J16="x",1,0)</f>
        <v>1</v>
      </c>
      <c r="W16" s="4">
        <f>IF('Lack of Coping Capacity'!O16="x",1,0)</f>
        <v>0</v>
      </c>
      <c r="X16" s="4">
        <f>IF('Lack of Coping Capacity'!T16="x",1,0)</f>
        <v>0</v>
      </c>
      <c r="Y16" s="4">
        <f>IF('Lack of Coping Capacity'!AB16="x",1,0)</f>
        <v>0</v>
      </c>
      <c r="Z16" s="4">
        <f>IF('Lack of Coping Capacity'!AL16="x",1,0)</f>
        <v>0</v>
      </c>
      <c r="AA16" s="4">
        <f>IF('Lack of Coping Capacity'!AU16="x",1,0)</f>
        <v>0</v>
      </c>
      <c r="AB16" s="220">
        <f t="shared" si="2"/>
        <v>1</v>
      </c>
      <c r="AC16" s="221">
        <f t="shared" si="3"/>
        <v>0.04</v>
      </c>
      <c r="AD16" s="4">
        <f t="shared" si="0"/>
        <v>0</v>
      </c>
      <c r="AE16" s="4">
        <f t="shared" si="1"/>
        <v>0</v>
      </c>
      <c r="AF16" s="4">
        <f t="shared" si="4"/>
        <v>1</v>
      </c>
    </row>
    <row r="17" spans="1:32" x14ac:dyDescent="0.25">
      <c r="A17" s="3" t="str">
        <f>VLOOKUP(C17,Regions!B$3:H$35,7,FALSE)</f>
        <v>Central America</v>
      </c>
      <c r="B17" s="116" t="s">
        <v>18</v>
      </c>
      <c r="C17" s="100" t="s">
        <v>17</v>
      </c>
      <c r="D17" s="4">
        <f>IF('Hazard &amp; Exposure'!AX17="x",1,0)</f>
        <v>0</v>
      </c>
      <c r="E17" s="4">
        <f>IF('Hazard &amp; Exposure'!AZ17="x",1,0)</f>
        <v>0</v>
      </c>
      <c r="F17" s="4">
        <f>IF('Hazard &amp; Exposure'!BA17="x",1,0)</f>
        <v>0</v>
      </c>
      <c r="G17" s="4">
        <f>IF('Hazard &amp; Exposure'!BG17="x",1,0)</f>
        <v>0</v>
      </c>
      <c r="H17" s="4">
        <f>IF('Hazard &amp; Exposure'!BO17="x",1,0)</f>
        <v>0</v>
      </c>
      <c r="I17" s="4">
        <f>IF('Hazard &amp; Exposure'!BR17="x",1,0)</f>
        <v>0</v>
      </c>
      <c r="J17" s="4">
        <f>IF('Hazard &amp; Exposure'!BV17="x",1,0)</f>
        <v>0</v>
      </c>
      <c r="K17" s="4">
        <f>IF(Vulnerability!H17="x",1,0)</f>
        <v>0</v>
      </c>
      <c r="L17" s="4">
        <f>IF(Vulnerability!L17="x",1,0)</f>
        <v>0</v>
      </c>
      <c r="M17" s="4">
        <f>IF(Vulnerability!P17="x",1,0)</f>
        <v>0</v>
      </c>
      <c r="N17" s="4">
        <f>IF(Vulnerability!V17="x",1,0)</f>
        <v>0</v>
      </c>
      <c r="O17" s="4">
        <f>IF(Vulnerability!Z17="x",1,0)</f>
        <v>0</v>
      </c>
      <c r="P17" s="4">
        <f>IF(Vulnerability!AH17="x",1,0)</f>
        <v>0</v>
      </c>
      <c r="Q17" s="4">
        <f>IF(Vulnerability!AK17="x",1,0)</f>
        <v>0</v>
      </c>
      <c r="R17" s="4">
        <f>IF(Vulnerability!AP17="x",1,0)</f>
        <v>0</v>
      </c>
      <c r="S17" s="4">
        <f>IF(Vulnerability!AV17="x",1,0)</f>
        <v>0</v>
      </c>
      <c r="T17" s="4">
        <f>IF('Lack of Coping Capacity'!E17="x",1,0)</f>
        <v>0</v>
      </c>
      <c r="U17" s="4">
        <f>IF('Lack of Coping Capacity'!H17="x",1,0)</f>
        <v>0</v>
      </c>
      <c r="V17" s="4">
        <f>IF('Lack of Coping Capacity'!J17="x",1,0)</f>
        <v>0</v>
      </c>
      <c r="W17" s="4">
        <f>IF('Lack of Coping Capacity'!O17="x",1,0)</f>
        <v>0</v>
      </c>
      <c r="X17" s="4">
        <f>IF('Lack of Coping Capacity'!T17="x",1,0)</f>
        <v>0</v>
      </c>
      <c r="Y17" s="4">
        <f>IF('Lack of Coping Capacity'!AB17="x",1,0)</f>
        <v>0</v>
      </c>
      <c r="Z17" s="4">
        <f>IF('Lack of Coping Capacity'!AL17="x",1,0)</f>
        <v>0</v>
      </c>
      <c r="AA17" s="4">
        <f>IF('Lack of Coping Capacity'!AU17="x",1,0)</f>
        <v>0</v>
      </c>
      <c r="AB17" s="220">
        <f t="shared" si="2"/>
        <v>0</v>
      </c>
      <c r="AC17" s="221">
        <f t="shared" si="3"/>
        <v>0</v>
      </c>
      <c r="AD17" s="4">
        <f t="shared" si="0"/>
        <v>0</v>
      </c>
      <c r="AE17" s="4">
        <f t="shared" si="1"/>
        <v>0</v>
      </c>
      <c r="AF17" s="4">
        <f t="shared" si="4"/>
        <v>0</v>
      </c>
    </row>
    <row r="18" spans="1:32" x14ac:dyDescent="0.25">
      <c r="A18" s="3" t="str">
        <f>VLOOKUP(C18,Regions!B$3:H$35,7,FALSE)</f>
        <v>Central America</v>
      </c>
      <c r="B18" s="116" t="s">
        <v>28</v>
      </c>
      <c r="C18" s="100" t="s">
        <v>27</v>
      </c>
      <c r="D18" s="4">
        <f>IF('Hazard &amp; Exposure'!AX18="x",1,0)</f>
        <v>0</v>
      </c>
      <c r="E18" s="4">
        <f>IF('Hazard &amp; Exposure'!AZ18="x",1,0)</f>
        <v>0</v>
      </c>
      <c r="F18" s="4">
        <f>IF('Hazard &amp; Exposure'!BA18="x",1,0)</f>
        <v>0</v>
      </c>
      <c r="G18" s="4">
        <f>IF('Hazard &amp; Exposure'!BG18="x",1,0)</f>
        <v>0</v>
      </c>
      <c r="H18" s="4">
        <f>IF('Hazard &amp; Exposure'!BO18="x",1,0)</f>
        <v>0</v>
      </c>
      <c r="I18" s="4">
        <f>IF('Hazard &amp; Exposure'!BR18="x",1,0)</f>
        <v>0</v>
      </c>
      <c r="J18" s="4">
        <f>IF('Hazard &amp; Exposure'!BV18="x",1,0)</f>
        <v>0</v>
      </c>
      <c r="K18" s="4">
        <f>IF(Vulnerability!H18="x",1,0)</f>
        <v>0</v>
      </c>
      <c r="L18" s="4">
        <f>IF(Vulnerability!L18="x",1,0)</f>
        <v>0</v>
      </c>
      <c r="M18" s="4">
        <f>IF(Vulnerability!P18="x",1,0)</f>
        <v>0</v>
      </c>
      <c r="N18" s="4">
        <f>IF(Vulnerability!V18="x",1,0)</f>
        <v>0</v>
      </c>
      <c r="O18" s="4">
        <f>IF(Vulnerability!Z18="x",1,0)</f>
        <v>0</v>
      </c>
      <c r="P18" s="4">
        <f>IF(Vulnerability!AH18="x",1,0)</f>
        <v>0</v>
      </c>
      <c r="Q18" s="4">
        <f>IF(Vulnerability!AK18="x",1,0)</f>
        <v>0</v>
      </c>
      <c r="R18" s="4">
        <f>IF(Vulnerability!AP18="x",1,0)</f>
        <v>0</v>
      </c>
      <c r="S18" s="4">
        <f>IF(Vulnerability!AV18="x",1,0)</f>
        <v>0</v>
      </c>
      <c r="T18" s="4">
        <f>IF('Lack of Coping Capacity'!E18="x",1,0)</f>
        <v>0</v>
      </c>
      <c r="U18" s="4">
        <f>IF('Lack of Coping Capacity'!H18="x",1,0)</f>
        <v>0</v>
      </c>
      <c r="V18" s="4">
        <f>IF('Lack of Coping Capacity'!J18="x",1,0)</f>
        <v>0</v>
      </c>
      <c r="W18" s="4">
        <f>IF('Lack of Coping Capacity'!O18="x",1,0)</f>
        <v>0</v>
      </c>
      <c r="X18" s="4">
        <f>IF('Lack of Coping Capacity'!T18="x",1,0)</f>
        <v>0</v>
      </c>
      <c r="Y18" s="4">
        <f>IF('Lack of Coping Capacity'!AB18="x",1,0)</f>
        <v>0</v>
      </c>
      <c r="Z18" s="4">
        <f>IF('Lack of Coping Capacity'!AL18="x",1,0)</f>
        <v>0</v>
      </c>
      <c r="AA18" s="4">
        <f>IF('Lack of Coping Capacity'!AU18="x",1,0)</f>
        <v>0</v>
      </c>
      <c r="AB18" s="220">
        <f t="shared" si="2"/>
        <v>0</v>
      </c>
      <c r="AC18" s="221">
        <f t="shared" si="3"/>
        <v>0</v>
      </c>
      <c r="AD18" s="4">
        <f t="shared" si="0"/>
        <v>0</v>
      </c>
      <c r="AE18" s="4">
        <f t="shared" si="1"/>
        <v>0</v>
      </c>
      <c r="AF18" s="4">
        <f t="shared" si="4"/>
        <v>0</v>
      </c>
    </row>
    <row r="19" spans="1:32" x14ac:dyDescent="0.25">
      <c r="A19" s="3" t="str">
        <f>VLOOKUP(C19,Regions!B$3:H$35,7,FALSE)</f>
        <v>Central America</v>
      </c>
      <c r="B19" s="116" t="s">
        <v>32</v>
      </c>
      <c r="C19" s="100" t="s">
        <v>31</v>
      </c>
      <c r="D19" s="4">
        <f>IF('Hazard &amp; Exposure'!AX19="x",1,0)</f>
        <v>0</v>
      </c>
      <c r="E19" s="4">
        <f>IF('Hazard &amp; Exposure'!AZ19="x",1,0)</f>
        <v>0</v>
      </c>
      <c r="F19" s="4">
        <f>IF('Hazard &amp; Exposure'!BA19="x",1,0)</f>
        <v>0</v>
      </c>
      <c r="G19" s="4">
        <f>IF('Hazard &amp; Exposure'!BG19="x",1,0)</f>
        <v>0</v>
      </c>
      <c r="H19" s="4">
        <f>IF('Hazard &amp; Exposure'!BO19="x",1,0)</f>
        <v>0</v>
      </c>
      <c r="I19" s="4">
        <f>IF('Hazard &amp; Exposure'!BR19="x",1,0)</f>
        <v>0</v>
      </c>
      <c r="J19" s="4">
        <f>IF('Hazard &amp; Exposure'!BV19="x",1,0)</f>
        <v>0</v>
      </c>
      <c r="K19" s="4">
        <f>IF(Vulnerability!H19="x",1,0)</f>
        <v>0</v>
      </c>
      <c r="L19" s="4">
        <f>IF(Vulnerability!L19="x",1,0)</f>
        <v>0</v>
      </c>
      <c r="M19" s="4">
        <f>IF(Vulnerability!P19="x",1,0)</f>
        <v>0</v>
      </c>
      <c r="N19" s="4">
        <f>IF(Vulnerability!V19="x",1,0)</f>
        <v>0</v>
      </c>
      <c r="O19" s="4">
        <f>IF(Vulnerability!Z19="x",1,0)</f>
        <v>0</v>
      </c>
      <c r="P19" s="4">
        <f>IF(Vulnerability!AH19="x",1,0)</f>
        <v>0</v>
      </c>
      <c r="Q19" s="4">
        <f>IF(Vulnerability!AK19="x",1,0)</f>
        <v>0</v>
      </c>
      <c r="R19" s="4">
        <f>IF(Vulnerability!AP19="x",1,0)</f>
        <v>0</v>
      </c>
      <c r="S19" s="4">
        <f>IF(Vulnerability!AV19="x",1,0)</f>
        <v>0</v>
      </c>
      <c r="T19" s="4">
        <f>IF('Lack of Coping Capacity'!E19="x",1,0)</f>
        <v>0</v>
      </c>
      <c r="U19" s="4">
        <f>IF('Lack of Coping Capacity'!H19="x",1,0)</f>
        <v>0</v>
      </c>
      <c r="V19" s="4">
        <f>IF('Lack of Coping Capacity'!J19="x",1,0)</f>
        <v>0</v>
      </c>
      <c r="W19" s="4">
        <f>IF('Lack of Coping Capacity'!O19="x",1,0)</f>
        <v>0</v>
      </c>
      <c r="X19" s="4">
        <f>IF('Lack of Coping Capacity'!T19="x",1,0)</f>
        <v>0</v>
      </c>
      <c r="Y19" s="4">
        <f>IF('Lack of Coping Capacity'!AB19="x",1,0)</f>
        <v>0</v>
      </c>
      <c r="Z19" s="4">
        <f>IF('Lack of Coping Capacity'!AL19="x",1,0)</f>
        <v>0</v>
      </c>
      <c r="AA19" s="4">
        <f>IF('Lack of Coping Capacity'!AU19="x",1,0)</f>
        <v>0</v>
      </c>
      <c r="AB19" s="220">
        <f t="shared" si="2"/>
        <v>0</v>
      </c>
      <c r="AC19" s="221">
        <f t="shared" si="3"/>
        <v>0</v>
      </c>
      <c r="AD19" s="4">
        <f t="shared" si="0"/>
        <v>0</v>
      </c>
      <c r="AE19" s="4">
        <f t="shared" si="1"/>
        <v>0</v>
      </c>
      <c r="AF19" s="4">
        <f t="shared" si="4"/>
        <v>0</v>
      </c>
    </row>
    <row r="20" spans="1:32" x14ac:dyDescent="0.25">
      <c r="A20" s="3" t="str">
        <f>VLOOKUP(C20,Regions!B$3:H$35,7,FALSE)</f>
        <v>Central America</v>
      </c>
      <c r="B20" s="116" t="s">
        <v>38</v>
      </c>
      <c r="C20" s="100" t="s">
        <v>37</v>
      </c>
      <c r="D20" s="4">
        <f>IF('Hazard &amp; Exposure'!AX20="x",1,0)</f>
        <v>0</v>
      </c>
      <c r="E20" s="4">
        <f>IF('Hazard &amp; Exposure'!AZ20="x",1,0)</f>
        <v>0</v>
      </c>
      <c r="F20" s="4">
        <f>IF('Hazard &amp; Exposure'!BA20="x",1,0)</f>
        <v>0</v>
      </c>
      <c r="G20" s="4">
        <f>IF('Hazard &amp; Exposure'!BG20="x",1,0)</f>
        <v>0</v>
      </c>
      <c r="H20" s="4">
        <f>IF('Hazard &amp; Exposure'!BO20="x",1,0)</f>
        <v>0</v>
      </c>
      <c r="I20" s="4">
        <f>IF('Hazard &amp; Exposure'!BR20="x",1,0)</f>
        <v>0</v>
      </c>
      <c r="J20" s="4">
        <f>IF('Hazard &amp; Exposure'!BV20="x",1,0)</f>
        <v>0</v>
      </c>
      <c r="K20" s="4">
        <f>IF(Vulnerability!H20="x",1,0)</f>
        <v>0</v>
      </c>
      <c r="L20" s="4">
        <f>IF(Vulnerability!L20="x",1,0)</f>
        <v>0</v>
      </c>
      <c r="M20" s="4">
        <f>IF(Vulnerability!P20="x",1,0)</f>
        <v>0</v>
      </c>
      <c r="N20" s="4">
        <f>IF(Vulnerability!V20="x",1,0)</f>
        <v>0</v>
      </c>
      <c r="O20" s="4">
        <f>IF(Vulnerability!Z20="x",1,0)</f>
        <v>0</v>
      </c>
      <c r="P20" s="4">
        <f>IF(Vulnerability!AH20="x",1,0)</f>
        <v>0</v>
      </c>
      <c r="Q20" s="4">
        <f>IF(Vulnerability!AK20="x",1,0)</f>
        <v>0</v>
      </c>
      <c r="R20" s="4">
        <f>IF(Vulnerability!AP20="x",1,0)</f>
        <v>0</v>
      </c>
      <c r="S20" s="4">
        <f>IF(Vulnerability!AV20="x",1,0)</f>
        <v>0</v>
      </c>
      <c r="T20" s="4">
        <f>IF('Lack of Coping Capacity'!E20="x",1,0)</f>
        <v>0</v>
      </c>
      <c r="U20" s="4">
        <f>IF('Lack of Coping Capacity'!H20="x",1,0)</f>
        <v>0</v>
      </c>
      <c r="V20" s="4">
        <f>IF('Lack of Coping Capacity'!J20="x",1,0)</f>
        <v>0</v>
      </c>
      <c r="W20" s="4">
        <f>IF('Lack of Coping Capacity'!O20="x",1,0)</f>
        <v>0</v>
      </c>
      <c r="X20" s="4">
        <f>IF('Lack of Coping Capacity'!T20="x",1,0)</f>
        <v>0</v>
      </c>
      <c r="Y20" s="4">
        <f>IF('Lack of Coping Capacity'!AB20="x",1,0)</f>
        <v>0</v>
      </c>
      <c r="Z20" s="4">
        <f>IF('Lack of Coping Capacity'!AL20="x",1,0)</f>
        <v>0</v>
      </c>
      <c r="AA20" s="4">
        <f>IF('Lack of Coping Capacity'!AU20="x",1,0)</f>
        <v>0</v>
      </c>
      <c r="AB20" s="220">
        <f t="shared" si="2"/>
        <v>0</v>
      </c>
      <c r="AC20" s="221">
        <f t="shared" si="3"/>
        <v>0</v>
      </c>
      <c r="AD20" s="4">
        <f t="shared" si="0"/>
        <v>0</v>
      </c>
      <c r="AE20" s="4">
        <f t="shared" si="1"/>
        <v>0</v>
      </c>
      <c r="AF20" s="4">
        <f t="shared" si="4"/>
        <v>0</v>
      </c>
    </row>
    <row r="21" spans="1:32" x14ac:dyDescent="0.25">
      <c r="A21" s="3" t="str">
        <f>VLOOKUP(C21,Regions!B$3:H$35,7,FALSE)</f>
        <v>Central America</v>
      </c>
      <c r="B21" s="116" t="s">
        <v>42</v>
      </c>
      <c r="C21" s="100" t="s">
        <v>41</v>
      </c>
      <c r="D21" s="4">
        <f>IF('Hazard &amp; Exposure'!AX21="x",1,0)</f>
        <v>0</v>
      </c>
      <c r="E21" s="4">
        <f>IF('Hazard &amp; Exposure'!AZ21="x",1,0)</f>
        <v>0</v>
      </c>
      <c r="F21" s="4">
        <f>IF('Hazard &amp; Exposure'!BA21="x",1,0)</f>
        <v>0</v>
      </c>
      <c r="G21" s="4">
        <f>IF('Hazard &amp; Exposure'!BG21="x",1,0)</f>
        <v>0</v>
      </c>
      <c r="H21" s="4">
        <f>IF('Hazard &amp; Exposure'!BO21="x",1,0)</f>
        <v>0</v>
      </c>
      <c r="I21" s="4">
        <f>IF('Hazard &amp; Exposure'!BR21="x",1,0)</f>
        <v>0</v>
      </c>
      <c r="J21" s="4">
        <f>IF('Hazard &amp; Exposure'!BV21="x",1,0)</f>
        <v>0</v>
      </c>
      <c r="K21" s="4">
        <f>IF(Vulnerability!H21="x",1,0)</f>
        <v>0</v>
      </c>
      <c r="L21" s="4">
        <f>IF(Vulnerability!L21="x",1,0)</f>
        <v>0</v>
      </c>
      <c r="M21" s="4">
        <f>IF(Vulnerability!P21="x",1,0)</f>
        <v>0</v>
      </c>
      <c r="N21" s="4">
        <f>IF(Vulnerability!V21="x",1,0)</f>
        <v>0</v>
      </c>
      <c r="O21" s="4">
        <f>IF(Vulnerability!Z21="x",1,0)</f>
        <v>0</v>
      </c>
      <c r="P21" s="4">
        <f>IF(Vulnerability!AH21="x",1,0)</f>
        <v>0</v>
      </c>
      <c r="Q21" s="4">
        <f>IF(Vulnerability!AK21="x",1,0)</f>
        <v>0</v>
      </c>
      <c r="R21" s="4">
        <f>IF(Vulnerability!AP21="x",1,0)</f>
        <v>0</v>
      </c>
      <c r="S21" s="4">
        <f>IF(Vulnerability!AV21="x",1,0)</f>
        <v>0</v>
      </c>
      <c r="T21" s="4">
        <f>IF('Lack of Coping Capacity'!E21="x",1,0)</f>
        <v>0</v>
      </c>
      <c r="U21" s="4">
        <f>IF('Lack of Coping Capacity'!H21="x",1,0)</f>
        <v>0</v>
      </c>
      <c r="V21" s="4">
        <f>IF('Lack of Coping Capacity'!J21="x",1,0)</f>
        <v>0</v>
      </c>
      <c r="W21" s="4">
        <f>IF('Lack of Coping Capacity'!O21="x",1,0)</f>
        <v>0</v>
      </c>
      <c r="X21" s="4">
        <f>IF('Lack of Coping Capacity'!T21="x",1,0)</f>
        <v>0</v>
      </c>
      <c r="Y21" s="4">
        <f>IF('Lack of Coping Capacity'!AB21="x",1,0)</f>
        <v>0</v>
      </c>
      <c r="Z21" s="4">
        <f>IF('Lack of Coping Capacity'!AL21="x",1,0)</f>
        <v>0</v>
      </c>
      <c r="AA21" s="4">
        <f>IF('Lack of Coping Capacity'!AU21="x",1,0)</f>
        <v>0</v>
      </c>
      <c r="AB21" s="220">
        <f t="shared" si="2"/>
        <v>0</v>
      </c>
      <c r="AC21" s="221">
        <f t="shared" si="3"/>
        <v>0</v>
      </c>
      <c r="AD21" s="4">
        <f t="shared" si="0"/>
        <v>0</v>
      </c>
      <c r="AE21" s="4">
        <f t="shared" si="1"/>
        <v>0</v>
      </c>
      <c r="AF21" s="4">
        <f t="shared" si="4"/>
        <v>0</v>
      </c>
    </row>
    <row r="22" spans="1:32" x14ac:dyDescent="0.25">
      <c r="A22" s="3" t="str">
        <f>VLOOKUP(C22,Regions!B$3:H$35,7,FALSE)</f>
        <v>Central America</v>
      </c>
      <c r="B22" s="116" t="s">
        <v>44</v>
      </c>
      <c r="C22" s="100" t="s">
        <v>43</v>
      </c>
      <c r="D22" s="4">
        <f>IF('Hazard &amp; Exposure'!AX22="x",1,0)</f>
        <v>0</v>
      </c>
      <c r="E22" s="4">
        <f>IF('Hazard &amp; Exposure'!AZ22="x",1,0)</f>
        <v>0</v>
      </c>
      <c r="F22" s="4">
        <f>IF('Hazard &amp; Exposure'!BA22="x",1,0)</f>
        <v>0</v>
      </c>
      <c r="G22" s="4">
        <f>IF('Hazard &amp; Exposure'!BG22="x",1,0)</f>
        <v>0</v>
      </c>
      <c r="H22" s="4">
        <f>IF('Hazard &amp; Exposure'!BO22="x",1,0)</f>
        <v>0</v>
      </c>
      <c r="I22" s="4">
        <f>IF('Hazard &amp; Exposure'!BR22="x",1,0)</f>
        <v>0</v>
      </c>
      <c r="J22" s="4">
        <f>IF('Hazard &amp; Exposure'!BV22="x",1,0)</f>
        <v>0</v>
      </c>
      <c r="K22" s="4">
        <f>IF(Vulnerability!H22="x",1,0)</f>
        <v>0</v>
      </c>
      <c r="L22" s="4">
        <f>IF(Vulnerability!L22="x",1,0)</f>
        <v>0</v>
      </c>
      <c r="M22" s="4">
        <f>IF(Vulnerability!P22="x",1,0)</f>
        <v>0</v>
      </c>
      <c r="N22" s="4">
        <f>IF(Vulnerability!V22="x",1,0)</f>
        <v>0</v>
      </c>
      <c r="O22" s="4">
        <f>IF(Vulnerability!Z22="x",1,0)</f>
        <v>0</v>
      </c>
      <c r="P22" s="4">
        <f>IF(Vulnerability!AH22="x",1,0)</f>
        <v>0</v>
      </c>
      <c r="Q22" s="4">
        <f>IF(Vulnerability!AK22="x",1,0)</f>
        <v>0</v>
      </c>
      <c r="R22" s="4">
        <f>IF(Vulnerability!AP22="x",1,0)</f>
        <v>0</v>
      </c>
      <c r="S22" s="4">
        <f>IF(Vulnerability!AV22="x",1,0)</f>
        <v>0</v>
      </c>
      <c r="T22" s="4">
        <f>IF('Lack of Coping Capacity'!E22="x",1,0)</f>
        <v>0</v>
      </c>
      <c r="U22" s="4">
        <f>IF('Lack of Coping Capacity'!H22="x",1,0)</f>
        <v>0</v>
      </c>
      <c r="V22" s="4">
        <f>IF('Lack of Coping Capacity'!J22="x",1,0)</f>
        <v>0</v>
      </c>
      <c r="W22" s="4">
        <f>IF('Lack of Coping Capacity'!O22="x",1,0)</f>
        <v>0</v>
      </c>
      <c r="X22" s="4">
        <f>IF('Lack of Coping Capacity'!T22="x",1,0)</f>
        <v>0</v>
      </c>
      <c r="Y22" s="4">
        <f>IF('Lack of Coping Capacity'!AB22="x",1,0)</f>
        <v>0</v>
      </c>
      <c r="Z22" s="4">
        <f>IF('Lack of Coping Capacity'!AL22="x",1,0)</f>
        <v>0</v>
      </c>
      <c r="AA22" s="4">
        <f>IF('Lack of Coping Capacity'!AU22="x",1,0)</f>
        <v>0</v>
      </c>
      <c r="AB22" s="220">
        <f t="shared" si="2"/>
        <v>0</v>
      </c>
      <c r="AC22" s="221">
        <f t="shared" si="3"/>
        <v>0</v>
      </c>
      <c r="AD22" s="4">
        <f t="shared" si="0"/>
        <v>0</v>
      </c>
      <c r="AE22" s="4">
        <f t="shared" si="1"/>
        <v>0</v>
      </c>
      <c r="AF22" s="4">
        <f t="shared" si="4"/>
        <v>0</v>
      </c>
    </row>
    <row r="23" spans="1:32" x14ac:dyDescent="0.25">
      <c r="A23" s="3" t="str">
        <f>VLOOKUP(C23,Regions!B$3:H$35,7,FALSE)</f>
        <v>Central America</v>
      </c>
      <c r="B23" s="116" t="s">
        <v>46</v>
      </c>
      <c r="C23" s="100" t="s">
        <v>45</v>
      </c>
      <c r="D23" s="4">
        <f>IF('Hazard &amp; Exposure'!AX23="x",1,0)</f>
        <v>0</v>
      </c>
      <c r="E23" s="4">
        <f>IF('Hazard &amp; Exposure'!AZ23="x",1,0)</f>
        <v>0</v>
      </c>
      <c r="F23" s="4">
        <f>IF('Hazard &amp; Exposure'!BA23="x",1,0)</f>
        <v>0</v>
      </c>
      <c r="G23" s="4">
        <f>IF('Hazard &amp; Exposure'!BG23="x",1,0)</f>
        <v>0</v>
      </c>
      <c r="H23" s="4">
        <f>IF('Hazard &amp; Exposure'!BO23="x",1,0)</f>
        <v>0</v>
      </c>
      <c r="I23" s="4">
        <f>IF('Hazard &amp; Exposure'!BR23="x",1,0)</f>
        <v>0</v>
      </c>
      <c r="J23" s="4">
        <f>IF('Hazard &amp; Exposure'!BV23="x",1,0)</f>
        <v>0</v>
      </c>
      <c r="K23" s="4">
        <f>IF(Vulnerability!H23="x",1,0)</f>
        <v>0</v>
      </c>
      <c r="L23" s="4">
        <f>IF(Vulnerability!L23="x",1,0)</f>
        <v>0</v>
      </c>
      <c r="M23" s="4">
        <f>IF(Vulnerability!P23="x",1,0)</f>
        <v>0</v>
      </c>
      <c r="N23" s="4">
        <f>IF(Vulnerability!V23="x",1,0)</f>
        <v>0</v>
      </c>
      <c r="O23" s="4">
        <f>IF(Vulnerability!Z23="x",1,0)</f>
        <v>0</v>
      </c>
      <c r="P23" s="4">
        <f>IF(Vulnerability!AH23="x",1,0)</f>
        <v>0</v>
      </c>
      <c r="Q23" s="4">
        <f>IF(Vulnerability!AK23="x",1,0)</f>
        <v>0</v>
      </c>
      <c r="R23" s="4">
        <f>IF(Vulnerability!AP23="x",1,0)</f>
        <v>0</v>
      </c>
      <c r="S23" s="4">
        <f>IF(Vulnerability!AV23="x",1,0)</f>
        <v>0</v>
      </c>
      <c r="T23" s="4">
        <f>IF('Lack of Coping Capacity'!E23="x",1,0)</f>
        <v>0</v>
      </c>
      <c r="U23" s="4">
        <f>IF('Lack of Coping Capacity'!H23="x",1,0)</f>
        <v>0</v>
      </c>
      <c r="V23" s="4">
        <f>IF('Lack of Coping Capacity'!J23="x",1,0)</f>
        <v>0</v>
      </c>
      <c r="W23" s="4">
        <f>IF('Lack of Coping Capacity'!O23="x",1,0)</f>
        <v>0</v>
      </c>
      <c r="X23" s="4">
        <f>IF('Lack of Coping Capacity'!T23="x",1,0)</f>
        <v>0</v>
      </c>
      <c r="Y23" s="4">
        <f>IF('Lack of Coping Capacity'!AB23="x",1,0)</f>
        <v>0</v>
      </c>
      <c r="Z23" s="4">
        <f>IF('Lack of Coping Capacity'!AL23="x",1,0)</f>
        <v>0</v>
      </c>
      <c r="AA23" s="4">
        <f>IF('Lack of Coping Capacity'!AU23="x",1,0)</f>
        <v>0</v>
      </c>
      <c r="AB23" s="220">
        <f t="shared" si="2"/>
        <v>0</v>
      </c>
      <c r="AC23" s="221">
        <f t="shared" si="3"/>
        <v>0</v>
      </c>
      <c r="AD23" s="4">
        <f t="shared" si="0"/>
        <v>0</v>
      </c>
      <c r="AE23" s="4">
        <f t="shared" si="1"/>
        <v>0</v>
      </c>
      <c r="AF23" s="4">
        <f t="shared" si="4"/>
        <v>0</v>
      </c>
    </row>
    <row r="24" spans="1:32" x14ac:dyDescent="0.25">
      <c r="A24" s="3" t="str">
        <f>VLOOKUP(C24,Regions!B$3:H$35,7,FALSE)</f>
        <v>South America</v>
      </c>
      <c r="B24" s="116" t="s">
        <v>3</v>
      </c>
      <c r="C24" s="100" t="s">
        <v>2</v>
      </c>
      <c r="D24" s="4">
        <f>IF('Hazard &amp; Exposure'!AX24="x",1,0)</f>
        <v>0</v>
      </c>
      <c r="E24" s="4">
        <f>IF('Hazard &amp; Exposure'!AZ24="x",1,0)</f>
        <v>0</v>
      </c>
      <c r="F24" s="4">
        <f>IF('Hazard &amp; Exposure'!BA24="x",1,0)</f>
        <v>0</v>
      </c>
      <c r="G24" s="4">
        <f>IF('Hazard &amp; Exposure'!BG24="x",1,0)</f>
        <v>0</v>
      </c>
      <c r="H24" s="4">
        <f>IF('Hazard &amp; Exposure'!BO24="x",1,0)</f>
        <v>0</v>
      </c>
      <c r="I24" s="4">
        <f>IF('Hazard &amp; Exposure'!BR24="x",1,0)</f>
        <v>0</v>
      </c>
      <c r="J24" s="4">
        <f>IF('Hazard &amp; Exposure'!BV24="x",1,0)</f>
        <v>0</v>
      </c>
      <c r="K24" s="4">
        <f>IF(Vulnerability!H24="x",1,0)</f>
        <v>0</v>
      </c>
      <c r="L24" s="4">
        <f>IF(Vulnerability!L24="x",1,0)</f>
        <v>0</v>
      </c>
      <c r="M24" s="4">
        <f>IF(Vulnerability!P24="x",1,0)</f>
        <v>0</v>
      </c>
      <c r="N24" s="4">
        <f>IF(Vulnerability!V24="x",1,0)</f>
        <v>0</v>
      </c>
      <c r="O24" s="4">
        <f>IF(Vulnerability!Z24="x",1,0)</f>
        <v>0</v>
      </c>
      <c r="P24" s="4">
        <f>IF(Vulnerability!AH24="x",1,0)</f>
        <v>0</v>
      </c>
      <c r="Q24" s="4">
        <f>IF(Vulnerability!AK24="x",1,0)</f>
        <v>0</v>
      </c>
      <c r="R24" s="4">
        <f>IF(Vulnerability!AP24="x",1,0)</f>
        <v>0</v>
      </c>
      <c r="S24" s="4">
        <f>IF(Vulnerability!AV24="x",1,0)</f>
        <v>0</v>
      </c>
      <c r="T24" s="4">
        <f>IF('Lack of Coping Capacity'!E24="x",1,0)</f>
        <v>0</v>
      </c>
      <c r="U24" s="4">
        <f>IF('Lack of Coping Capacity'!H24="x",1,0)</f>
        <v>0</v>
      </c>
      <c r="V24" s="4">
        <f>IF('Lack of Coping Capacity'!J24="x",1,0)</f>
        <v>0</v>
      </c>
      <c r="W24" s="4">
        <f>IF('Lack of Coping Capacity'!O24="x",1,0)</f>
        <v>0</v>
      </c>
      <c r="X24" s="4">
        <f>IF('Lack of Coping Capacity'!T24="x",1,0)</f>
        <v>0</v>
      </c>
      <c r="Y24" s="4">
        <f>IF('Lack of Coping Capacity'!AB24="x",1,0)</f>
        <v>0</v>
      </c>
      <c r="Z24" s="4">
        <f>IF('Lack of Coping Capacity'!AL24="x",1,0)</f>
        <v>0</v>
      </c>
      <c r="AA24" s="4">
        <f>IF('Lack of Coping Capacity'!AU24="x",1,0)</f>
        <v>0</v>
      </c>
      <c r="AB24" s="220">
        <f t="shared" si="2"/>
        <v>0</v>
      </c>
      <c r="AC24" s="221">
        <f t="shared" si="3"/>
        <v>0</v>
      </c>
      <c r="AD24" s="4">
        <f t="shared" si="0"/>
        <v>0</v>
      </c>
      <c r="AE24" s="4">
        <f t="shared" si="1"/>
        <v>0</v>
      </c>
      <c r="AF24" s="4">
        <f t="shared" si="4"/>
        <v>0</v>
      </c>
    </row>
    <row r="25" spans="1:32" x14ac:dyDescent="0.25">
      <c r="A25" s="3" t="str">
        <f>VLOOKUP(C25,Regions!B$3:H$35,7,FALSE)</f>
        <v>South America</v>
      </c>
      <c r="B25" s="116" t="s">
        <v>426</v>
      </c>
      <c r="C25" s="100" t="s">
        <v>10</v>
      </c>
      <c r="D25" s="4">
        <f>IF('Hazard &amp; Exposure'!AX25="x",1,0)</f>
        <v>0</v>
      </c>
      <c r="E25" s="4">
        <f>IF('Hazard &amp; Exposure'!AZ25="x",1,0)</f>
        <v>0</v>
      </c>
      <c r="F25" s="4">
        <f>IF('Hazard &amp; Exposure'!BA25="x",1,0)</f>
        <v>0</v>
      </c>
      <c r="G25" s="4">
        <f>IF('Hazard &amp; Exposure'!BG25="x",1,0)</f>
        <v>0</v>
      </c>
      <c r="H25" s="4">
        <f>IF('Hazard &amp; Exposure'!BO25="x",1,0)</f>
        <v>0</v>
      </c>
      <c r="I25" s="4">
        <f>IF('Hazard &amp; Exposure'!BR25="x",1,0)</f>
        <v>0</v>
      </c>
      <c r="J25" s="4">
        <f>IF('Hazard &amp; Exposure'!BV25="x",1,0)</f>
        <v>0</v>
      </c>
      <c r="K25" s="4">
        <f>IF(Vulnerability!H25="x",1,0)</f>
        <v>0</v>
      </c>
      <c r="L25" s="4">
        <f>IF(Vulnerability!L25="x",1,0)</f>
        <v>0</v>
      </c>
      <c r="M25" s="4">
        <f>IF(Vulnerability!P25="x",1,0)</f>
        <v>0</v>
      </c>
      <c r="N25" s="4">
        <f>IF(Vulnerability!V25="x",1,0)</f>
        <v>0</v>
      </c>
      <c r="O25" s="4">
        <f>IF(Vulnerability!Z25="x",1,0)</f>
        <v>0</v>
      </c>
      <c r="P25" s="4">
        <f>IF(Vulnerability!AH25="x",1,0)</f>
        <v>0</v>
      </c>
      <c r="Q25" s="4">
        <f>IF(Vulnerability!AK25="x",1,0)</f>
        <v>0</v>
      </c>
      <c r="R25" s="4">
        <f>IF(Vulnerability!AP25="x",1,0)</f>
        <v>0</v>
      </c>
      <c r="S25" s="4">
        <f>IF(Vulnerability!AV25="x",1,0)</f>
        <v>0</v>
      </c>
      <c r="T25" s="4">
        <f>IF('Lack of Coping Capacity'!E25="x",1,0)</f>
        <v>0</v>
      </c>
      <c r="U25" s="4">
        <f>IF('Lack of Coping Capacity'!H25="x",1,0)</f>
        <v>0</v>
      </c>
      <c r="V25" s="4">
        <f>IF('Lack of Coping Capacity'!J25="x",1,0)</f>
        <v>0</v>
      </c>
      <c r="W25" s="4">
        <f>IF('Lack of Coping Capacity'!O25="x",1,0)</f>
        <v>0</v>
      </c>
      <c r="X25" s="4">
        <f>IF('Lack of Coping Capacity'!T25="x",1,0)</f>
        <v>0</v>
      </c>
      <c r="Y25" s="4">
        <f>IF('Lack of Coping Capacity'!AB25="x",1,0)</f>
        <v>0</v>
      </c>
      <c r="Z25" s="4">
        <f>IF('Lack of Coping Capacity'!AL25="x",1,0)</f>
        <v>0</v>
      </c>
      <c r="AA25" s="4">
        <f>IF('Lack of Coping Capacity'!AU25="x",1,0)</f>
        <v>0</v>
      </c>
      <c r="AB25" s="220">
        <f t="shared" si="2"/>
        <v>0</v>
      </c>
      <c r="AC25" s="221">
        <f t="shared" si="3"/>
        <v>0</v>
      </c>
      <c r="AD25" s="4">
        <f t="shared" si="0"/>
        <v>0</v>
      </c>
      <c r="AE25" s="4">
        <f t="shared" si="1"/>
        <v>0</v>
      </c>
      <c r="AF25" s="4">
        <f t="shared" si="4"/>
        <v>0</v>
      </c>
    </row>
    <row r="26" spans="1:32" x14ac:dyDescent="0.25">
      <c r="A26" s="3" t="str">
        <f>VLOOKUP(C26,Regions!B$3:H$35,7,FALSE)</f>
        <v>South America</v>
      </c>
      <c r="B26" s="116" t="s">
        <v>12</v>
      </c>
      <c r="C26" s="100" t="s">
        <v>11</v>
      </c>
      <c r="D26" s="4">
        <f>IF('Hazard &amp; Exposure'!AX26="x",1,0)</f>
        <v>0</v>
      </c>
      <c r="E26" s="4">
        <f>IF('Hazard &amp; Exposure'!AZ26="x",1,0)</f>
        <v>0</v>
      </c>
      <c r="F26" s="4">
        <f>IF('Hazard &amp; Exposure'!BA26="x",1,0)</f>
        <v>0</v>
      </c>
      <c r="G26" s="4">
        <f>IF('Hazard &amp; Exposure'!BG26="x",1,0)</f>
        <v>0</v>
      </c>
      <c r="H26" s="4">
        <f>IF('Hazard &amp; Exposure'!BO26="x",1,0)</f>
        <v>0</v>
      </c>
      <c r="I26" s="4">
        <f>IF('Hazard &amp; Exposure'!BR26="x",1,0)</f>
        <v>0</v>
      </c>
      <c r="J26" s="4">
        <f>IF('Hazard &amp; Exposure'!BV26="x",1,0)</f>
        <v>0</v>
      </c>
      <c r="K26" s="4">
        <f>IF(Vulnerability!H26="x",1,0)</f>
        <v>0</v>
      </c>
      <c r="L26" s="4">
        <f>IF(Vulnerability!L26="x",1,0)</f>
        <v>0</v>
      </c>
      <c r="M26" s="4">
        <f>IF(Vulnerability!P26="x",1,0)</f>
        <v>0</v>
      </c>
      <c r="N26" s="4">
        <f>IF(Vulnerability!V26="x",1,0)</f>
        <v>0</v>
      </c>
      <c r="O26" s="4">
        <f>IF(Vulnerability!Z26="x",1,0)</f>
        <v>0</v>
      </c>
      <c r="P26" s="4">
        <f>IF(Vulnerability!AH26="x",1,0)</f>
        <v>0</v>
      </c>
      <c r="Q26" s="4">
        <f>IF(Vulnerability!AK26="x",1,0)</f>
        <v>0</v>
      </c>
      <c r="R26" s="4">
        <f>IF(Vulnerability!AP26="x",1,0)</f>
        <v>0</v>
      </c>
      <c r="S26" s="4">
        <f>IF(Vulnerability!AV26="x",1,0)</f>
        <v>0</v>
      </c>
      <c r="T26" s="4">
        <f>IF('Lack of Coping Capacity'!E26="x",1,0)</f>
        <v>0</v>
      </c>
      <c r="U26" s="4">
        <f>IF('Lack of Coping Capacity'!H26="x",1,0)</f>
        <v>0</v>
      </c>
      <c r="V26" s="4">
        <f>IF('Lack of Coping Capacity'!J26="x",1,0)</f>
        <v>0</v>
      </c>
      <c r="W26" s="4">
        <f>IF('Lack of Coping Capacity'!O26="x",1,0)</f>
        <v>0</v>
      </c>
      <c r="X26" s="4">
        <f>IF('Lack of Coping Capacity'!T26="x",1,0)</f>
        <v>0</v>
      </c>
      <c r="Y26" s="4">
        <f>IF('Lack of Coping Capacity'!AB26="x",1,0)</f>
        <v>0</v>
      </c>
      <c r="Z26" s="4">
        <f>IF('Lack of Coping Capacity'!AL26="x",1,0)</f>
        <v>0</v>
      </c>
      <c r="AA26" s="4">
        <f>IF('Lack of Coping Capacity'!AU26="x",1,0)</f>
        <v>0</v>
      </c>
      <c r="AB26" s="220">
        <f t="shared" si="2"/>
        <v>0</v>
      </c>
      <c r="AC26" s="221">
        <f t="shared" si="3"/>
        <v>0</v>
      </c>
      <c r="AD26" s="4">
        <f t="shared" si="0"/>
        <v>0</v>
      </c>
      <c r="AE26" s="4">
        <f t="shared" si="1"/>
        <v>0</v>
      </c>
      <c r="AF26" s="4">
        <f t="shared" si="4"/>
        <v>0</v>
      </c>
    </row>
    <row r="27" spans="1:32" x14ac:dyDescent="0.25">
      <c r="A27" s="3" t="str">
        <f>VLOOKUP(C27,Regions!B$3:H$35,7,FALSE)</f>
        <v>South America</v>
      </c>
      <c r="B27" s="116" t="s">
        <v>14</v>
      </c>
      <c r="C27" s="100" t="s">
        <v>13</v>
      </c>
      <c r="D27" s="4">
        <f>IF('Hazard &amp; Exposure'!AX27="x",1,0)</f>
        <v>0</v>
      </c>
      <c r="E27" s="4">
        <f>IF('Hazard &amp; Exposure'!AZ27="x",1,0)</f>
        <v>0</v>
      </c>
      <c r="F27" s="4">
        <f>IF('Hazard &amp; Exposure'!BA27="x",1,0)</f>
        <v>0</v>
      </c>
      <c r="G27" s="4">
        <f>IF('Hazard &amp; Exposure'!BG27="x",1,0)</f>
        <v>0</v>
      </c>
      <c r="H27" s="4">
        <f>IF('Hazard &amp; Exposure'!BO27="x",1,0)</f>
        <v>0</v>
      </c>
      <c r="I27" s="4">
        <f>IF('Hazard &amp; Exposure'!BR27="x",1,0)</f>
        <v>0</v>
      </c>
      <c r="J27" s="4">
        <f>IF('Hazard &amp; Exposure'!BV27="x",1,0)</f>
        <v>0</v>
      </c>
      <c r="K27" s="4">
        <f>IF(Vulnerability!H27="x",1,0)</f>
        <v>0</v>
      </c>
      <c r="L27" s="4">
        <f>IF(Vulnerability!L27="x",1,0)</f>
        <v>0</v>
      </c>
      <c r="M27" s="4">
        <f>IF(Vulnerability!P27="x",1,0)</f>
        <v>0</v>
      </c>
      <c r="N27" s="4">
        <f>IF(Vulnerability!V27="x",1,0)</f>
        <v>0</v>
      </c>
      <c r="O27" s="4">
        <f>IF(Vulnerability!Z27="x",1,0)</f>
        <v>0</v>
      </c>
      <c r="P27" s="4">
        <f>IF(Vulnerability!AH27="x",1,0)</f>
        <v>0</v>
      </c>
      <c r="Q27" s="4">
        <f>IF(Vulnerability!AK27="x",1,0)</f>
        <v>0</v>
      </c>
      <c r="R27" s="4">
        <f>IF(Vulnerability!AP27="x",1,0)</f>
        <v>0</v>
      </c>
      <c r="S27" s="4">
        <f>IF(Vulnerability!AV27="x",1,0)</f>
        <v>0</v>
      </c>
      <c r="T27" s="4">
        <f>IF('Lack of Coping Capacity'!E27="x",1,0)</f>
        <v>0</v>
      </c>
      <c r="U27" s="4">
        <f>IF('Lack of Coping Capacity'!H27="x",1,0)</f>
        <v>0</v>
      </c>
      <c r="V27" s="4">
        <f>IF('Lack of Coping Capacity'!J27="x",1,0)</f>
        <v>0</v>
      </c>
      <c r="W27" s="4">
        <f>IF('Lack of Coping Capacity'!O27="x",1,0)</f>
        <v>0</v>
      </c>
      <c r="X27" s="4">
        <f>IF('Lack of Coping Capacity'!T27="x",1,0)</f>
        <v>0</v>
      </c>
      <c r="Y27" s="4">
        <f>IF('Lack of Coping Capacity'!AB27="x",1,0)</f>
        <v>0</v>
      </c>
      <c r="Z27" s="4">
        <f>IF('Lack of Coping Capacity'!AL27="x",1,0)</f>
        <v>0</v>
      </c>
      <c r="AA27" s="4">
        <f>IF('Lack of Coping Capacity'!AU27="x",1,0)</f>
        <v>0</v>
      </c>
      <c r="AB27" s="220">
        <f t="shared" si="2"/>
        <v>0</v>
      </c>
      <c r="AC27" s="221">
        <f t="shared" si="3"/>
        <v>0</v>
      </c>
      <c r="AD27" s="4">
        <f t="shared" si="0"/>
        <v>0</v>
      </c>
      <c r="AE27" s="4">
        <f t="shared" si="1"/>
        <v>0</v>
      </c>
      <c r="AF27" s="4">
        <f t="shared" si="4"/>
        <v>0</v>
      </c>
    </row>
    <row r="28" spans="1:32" x14ac:dyDescent="0.25">
      <c r="A28" s="3" t="str">
        <f>VLOOKUP(C28,Regions!B$3:H$35,7,FALSE)</f>
        <v>South America</v>
      </c>
      <c r="B28" s="116" t="s">
        <v>16</v>
      </c>
      <c r="C28" s="100" t="s">
        <v>15</v>
      </c>
      <c r="D28" s="4">
        <f>IF('Hazard &amp; Exposure'!AX28="x",1,0)</f>
        <v>0</v>
      </c>
      <c r="E28" s="4">
        <f>IF('Hazard &amp; Exposure'!AZ28="x",1,0)</f>
        <v>0</v>
      </c>
      <c r="F28" s="4">
        <f>IF('Hazard &amp; Exposure'!BA28="x",1,0)</f>
        <v>0</v>
      </c>
      <c r="G28" s="4">
        <f>IF('Hazard &amp; Exposure'!BG28="x",1,0)</f>
        <v>0</v>
      </c>
      <c r="H28" s="4">
        <f>IF('Hazard &amp; Exposure'!BO28="x",1,0)</f>
        <v>0</v>
      </c>
      <c r="I28" s="4">
        <f>IF('Hazard &amp; Exposure'!BR28="x",1,0)</f>
        <v>0</v>
      </c>
      <c r="J28" s="4">
        <f>IF('Hazard &amp; Exposure'!BV28="x",1,0)</f>
        <v>0</v>
      </c>
      <c r="K28" s="4">
        <f>IF(Vulnerability!H28="x",1,0)</f>
        <v>0</v>
      </c>
      <c r="L28" s="4">
        <f>IF(Vulnerability!L28="x",1,0)</f>
        <v>0</v>
      </c>
      <c r="M28" s="4">
        <f>IF(Vulnerability!P28="x",1,0)</f>
        <v>0</v>
      </c>
      <c r="N28" s="4">
        <f>IF(Vulnerability!V28="x",1,0)</f>
        <v>0</v>
      </c>
      <c r="O28" s="4">
        <f>IF(Vulnerability!Z28="x",1,0)</f>
        <v>0</v>
      </c>
      <c r="P28" s="4">
        <f>IF(Vulnerability!AH28="x",1,0)</f>
        <v>0</v>
      </c>
      <c r="Q28" s="4">
        <f>IF(Vulnerability!AK28="x",1,0)</f>
        <v>0</v>
      </c>
      <c r="R28" s="4">
        <f>IF(Vulnerability!AP28="x",1,0)</f>
        <v>0</v>
      </c>
      <c r="S28" s="4">
        <f>IF(Vulnerability!AV28="x",1,0)</f>
        <v>0</v>
      </c>
      <c r="T28" s="4">
        <f>IF('Lack of Coping Capacity'!E28="x",1,0)</f>
        <v>0</v>
      </c>
      <c r="U28" s="4">
        <f>IF('Lack of Coping Capacity'!H28="x",1,0)</f>
        <v>0</v>
      </c>
      <c r="V28" s="4">
        <f>IF('Lack of Coping Capacity'!J28="x",1,0)</f>
        <v>0</v>
      </c>
      <c r="W28" s="4">
        <f>IF('Lack of Coping Capacity'!O28="x",1,0)</f>
        <v>0</v>
      </c>
      <c r="X28" s="4">
        <f>IF('Lack of Coping Capacity'!T28="x",1,0)</f>
        <v>0</v>
      </c>
      <c r="Y28" s="4">
        <f>IF('Lack of Coping Capacity'!AB28="x",1,0)</f>
        <v>0</v>
      </c>
      <c r="Z28" s="4">
        <f>IF('Lack of Coping Capacity'!AL28="x",1,0)</f>
        <v>0</v>
      </c>
      <c r="AA28" s="4">
        <f>IF('Lack of Coping Capacity'!AU28="x",1,0)</f>
        <v>0</v>
      </c>
      <c r="AB28" s="220">
        <f t="shared" si="2"/>
        <v>0</v>
      </c>
      <c r="AC28" s="221">
        <f t="shared" si="3"/>
        <v>0</v>
      </c>
      <c r="AD28" s="4">
        <f t="shared" si="0"/>
        <v>0</v>
      </c>
      <c r="AE28" s="4">
        <f t="shared" si="1"/>
        <v>0</v>
      </c>
      <c r="AF28" s="4">
        <f t="shared" si="4"/>
        <v>0</v>
      </c>
    </row>
    <row r="29" spans="1:32" x14ac:dyDescent="0.25">
      <c r="A29" s="3" t="str">
        <f>VLOOKUP(C29,Regions!B$3:H$35,7,FALSE)</f>
        <v>South America</v>
      </c>
      <c r="B29" s="116" t="s">
        <v>26</v>
      </c>
      <c r="C29" s="100" t="s">
        <v>25</v>
      </c>
      <c r="D29" s="4">
        <f>IF('Hazard &amp; Exposure'!AX29="x",1,0)</f>
        <v>0</v>
      </c>
      <c r="E29" s="4">
        <f>IF('Hazard &amp; Exposure'!AZ29="x",1,0)</f>
        <v>0</v>
      </c>
      <c r="F29" s="4">
        <f>IF('Hazard &amp; Exposure'!BA29="x",1,0)</f>
        <v>0</v>
      </c>
      <c r="G29" s="4">
        <f>IF('Hazard &amp; Exposure'!BG29="x",1,0)</f>
        <v>0</v>
      </c>
      <c r="H29" s="4">
        <f>IF('Hazard &amp; Exposure'!BO29="x",1,0)</f>
        <v>0</v>
      </c>
      <c r="I29" s="4">
        <f>IF('Hazard &amp; Exposure'!BR29="x",1,0)</f>
        <v>0</v>
      </c>
      <c r="J29" s="4">
        <f>IF('Hazard &amp; Exposure'!BV29="x",1,0)</f>
        <v>0</v>
      </c>
      <c r="K29" s="4">
        <f>IF(Vulnerability!H29="x",1,0)</f>
        <v>0</v>
      </c>
      <c r="L29" s="4">
        <f>IF(Vulnerability!L29="x",1,0)</f>
        <v>0</v>
      </c>
      <c r="M29" s="4">
        <f>IF(Vulnerability!P29="x",1,0)</f>
        <v>0</v>
      </c>
      <c r="N29" s="4">
        <f>IF(Vulnerability!V29="x",1,0)</f>
        <v>0</v>
      </c>
      <c r="O29" s="4">
        <f>IF(Vulnerability!Z29="x",1,0)</f>
        <v>0</v>
      </c>
      <c r="P29" s="4">
        <f>IF(Vulnerability!AH29="x",1,0)</f>
        <v>0</v>
      </c>
      <c r="Q29" s="4">
        <f>IF(Vulnerability!AK29="x",1,0)</f>
        <v>0</v>
      </c>
      <c r="R29" s="4">
        <f>IF(Vulnerability!AP29="x",1,0)</f>
        <v>0</v>
      </c>
      <c r="S29" s="4">
        <f>IF(Vulnerability!AV29="x",1,0)</f>
        <v>0</v>
      </c>
      <c r="T29" s="4">
        <f>IF('Lack of Coping Capacity'!E29="x",1,0)</f>
        <v>0</v>
      </c>
      <c r="U29" s="4">
        <f>IF('Lack of Coping Capacity'!H29="x",1,0)</f>
        <v>0</v>
      </c>
      <c r="V29" s="4">
        <f>IF('Lack of Coping Capacity'!J29="x",1,0)</f>
        <v>0</v>
      </c>
      <c r="W29" s="4">
        <f>IF('Lack of Coping Capacity'!O29="x",1,0)</f>
        <v>0</v>
      </c>
      <c r="X29" s="4">
        <f>IF('Lack of Coping Capacity'!T29="x",1,0)</f>
        <v>0</v>
      </c>
      <c r="Y29" s="4">
        <f>IF('Lack of Coping Capacity'!AB29="x",1,0)</f>
        <v>0</v>
      </c>
      <c r="Z29" s="4">
        <f>IF('Lack of Coping Capacity'!AL29="x",1,0)</f>
        <v>0</v>
      </c>
      <c r="AA29" s="4">
        <f>IF('Lack of Coping Capacity'!AU29="x",1,0)</f>
        <v>0</v>
      </c>
      <c r="AB29" s="220">
        <f t="shared" si="2"/>
        <v>0</v>
      </c>
      <c r="AC29" s="221">
        <f t="shared" si="3"/>
        <v>0</v>
      </c>
      <c r="AD29" s="4">
        <f t="shared" si="0"/>
        <v>0</v>
      </c>
      <c r="AE29" s="4">
        <f t="shared" si="1"/>
        <v>0</v>
      </c>
      <c r="AF29" s="4">
        <f t="shared" si="4"/>
        <v>0</v>
      </c>
    </row>
    <row r="30" spans="1:32" x14ac:dyDescent="0.25">
      <c r="A30" s="3" t="str">
        <f>VLOOKUP(C30,Regions!B$3:H$35,7,FALSE)</f>
        <v>South America</v>
      </c>
      <c r="B30" s="116" t="s">
        <v>34</v>
      </c>
      <c r="C30" s="100" t="s">
        <v>33</v>
      </c>
      <c r="D30" s="4">
        <f>IF('Hazard &amp; Exposure'!AX30="x",1,0)</f>
        <v>0</v>
      </c>
      <c r="E30" s="4">
        <f>IF('Hazard &amp; Exposure'!AZ30="x",1,0)</f>
        <v>0</v>
      </c>
      <c r="F30" s="4">
        <f>IF('Hazard &amp; Exposure'!BA30="x",1,0)</f>
        <v>0</v>
      </c>
      <c r="G30" s="4">
        <f>IF('Hazard &amp; Exposure'!BG30="x",1,0)</f>
        <v>0</v>
      </c>
      <c r="H30" s="4">
        <f>IF('Hazard &amp; Exposure'!BO30="x",1,0)</f>
        <v>0</v>
      </c>
      <c r="I30" s="4">
        <f>IF('Hazard &amp; Exposure'!BR30="x",1,0)</f>
        <v>0</v>
      </c>
      <c r="J30" s="4">
        <f>IF('Hazard &amp; Exposure'!BV30="x",1,0)</f>
        <v>0</v>
      </c>
      <c r="K30" s="4">
        <f>IF(Vulnerability!H30="x",1,0)</f>
        <v>0</v>
      </c>
      <c r="L30" s="4">
        <f>IF(Vulnerability!L30="x",1,0)</f>
        <v>0</v>
      </c>
      <c r="M30" s="4">
        <f>IF(Vulnerability!P30="x",1,0)</f>
        <v>0</v>
      </c>
      <c r="N30" s="4">
        <f>IF(Vulnerability!V30="x",1,0)</f>
        <v>0</v>
      </c>
      <c r="O30" s="4">
        <f>IF(Vulnerability!Z30="x",1,0)</f>
        <v>0</v>
      </c>
      <c r="P30" s="4">
        <f>IF(Vulnerability!AH30="x",1,0)</f>
        <v>0</v>
      </c>
      <c r="Q30" s="4">
        <f>IF(Vulnerability!AK30="x",1,0)</f>
        <v>0</v>
      </c>
      <c r="R30" s="4">
        <f>IF(Vulnerability!AP30="x",1,0)</f>
        <v>0</v>
      </c>
      <c r="S30" s="4">
        <f>IF(Vulnerability!AV30="x",1,0)</f>
        <v>0</v>
      </c>
      <c r="T30" s="4">
        <f>IF('Lack of Coping Capacity'!E30="x",1,0)</f>
        <v>1</v>
      </c>
      <c r="U30" s="4">
        <f>IF('Lack of Coping Capacity'!H30="x",1,0)</f>
        <v>0</v>
      </c>
      <c r="V30" s="4">
        <f>IF('Lack of Coping Capacity'!J30="x",1,0)</f>
        <v>1</v>
      </c>
      <c r="W30" s="4">
        <f>IF('Lack of Coping Capacity'!O30="x",1,0)</f>
        <v>0</v>
      </c>
      <c r="X30" s="4">
        <f>IF('Lack of Coping Capacity'!T30="x",1,0)</f>
        <v>0</v>
      </c>
      <c r="Y30" s="4">
        <f>IF('Lack of Coping Capacity'!AB30="x",1,0)</f>
        <v>0</v>
      </c>
      <c r="Z30" s="4">
        <f>IF('Lack of Coping Capacity'!AL30="x",1,0)</f>
        <v>0</v>
      </c>
      <c r="AA30" s="4">
        <f>IF('Lack of Coping Capacity'!AU30="x",1,0)</f>
        <v>0</v>
      </c>
      <c r="AB30" s="220">
        <f t="shared" si="2"/>
        <v>2</v>
      </c>
      <c r="AC30" s="221">
        <f t="shared" si="3"/>
        <v>0.08</v>
      </c>
      <c r="AD30" s="4">
        <f t="shared" si="0"/>
        <v>0</v>
      </c>
      <c r="AE30" s="4">
        <f t="shared" si="1"/>
        <v>0</v>
      </c>
      <c r="AF30" s="4">
        <f t="shared" si="4"/>
        <v>2</v>
      </c>
    </row>
    <row r="31" spans="1:32" x14ac:dyDescent="0.25">
      <c r="A31" s="3" t="str">
        <f>VLOOKUP(C31,Regions!B$3:H$35,7,FALSE)</f>
        <v>South America</v>
      </c>
      <c r="B31" s="116" t="s">
        <v>48</v>
      </c>
      <c r="C31" s="100" t="s">
        <v>47</v>
      </c>
      <c r="D31" s="4">
        <f>IF('Hazard &amp; Exposure'!AX31="x",1,0)</f>
        <v>0</v>
      </c>
      <c r="E31" s="4">
        <f>IF('Hazard &amp; Exposure'!AZ31="x",1,0)</f>
        <v>0</v>
      </c>
      <c r="F31" s="4">
        <f>IF('Hazard &amp; Exposure'!BA31="x",1,0)</f>
        <v>0</v>
      </c>
      <c r="G31" s="4">
        <f>IF('Hazard &amp; Exposure'!BG31="x",1,0)</f>
        <v>0</v>
      </c>
      <c r="H31" s="4">
        <f>IF('Hazard &amp; Exposure'!BO31="x",1,0)</f>
        <v>0</v>
      </c>
      <c r="I31" s="4">
        <f>IF('Hazard &amp; Exposure'!BR31="x",1,0)</f>
        <v>0</v>
      </c>
      <c r="J31" s="4">
        <f>IF('Hazard &amp; Exposure'!BV31="x",1,0)</f>
        <v>0</v>
      </c>
      <c r="K31" s="4">
        <f>IF(Vulnerability!H31="x",1,0)</f>
        <v>0</v>
      </c>
      <c r="L31" s="4">
        <f>IF(Vulnerability!L31="x",1,0)</f>
        <v>0</v>
      </c>
      <c r="M31" s="4">
        <f>IF(Vulnerability!P31="x",1,0)</f>
        <v>0</v>
      </c>
      <c r="N31" s="4">
        <f>IF(Vulnerability!V31="x",1,0)</f>
        <v>0</v>
      </c>
      <c r="O31" s="4">
        <f>IF(Vulnerability!Z31="x",1,0)</f>
        <v>0</v>
      </c>
      <c r="P31" s="4">
        <f>IF(Vulnerability!AH31="x",1,0)</f>
        <v>0</v>
      </c>
      <c r="Q31" s="4">
        <f>IF(Vulnerability!AK31="x",1,0)</f>
        <v>0</v>
      </c>
      <c r="R31" s="4">
        <f>IF(Vulnerability!AP31="x",1,0)</f>
        <v>0</v>
      </c>
      <c r="S31" s="4">
        <f>IF(Vulnerability!AV31="x",1,0)</f>
        <v>0</v>
      </c>
      <c r="T31" s="4">
        <f>IF('Lack of Coping Capacity'!E31="x",1,0)</f>
        <v>0</v>
      </c>
      <c r="U31" s="4">
        <f>IF('Lack of Coping Capacity'!H31="x",1,0)</f>
        <v>0</v>
      </c>
      <c r="V31" s="4">
        <f>IF('Lack of Coping Capacity'!J31="x",1,0)</f>
        <v>0</v>
      </c>
      <c r="W31" s="4">
        <f>IF('Lack of Coping Capacity'!O31="x",1,0)</f>
        <v>0</v>
      </c>
      <c r="X31" s="4">
        <f>IF('Lack of Coping Capacity'!T31="x",1,0)</f>
        <v>0</v>
      </c>
      <c r="Y31" s="4">
        <f>IF('Lack of Coping Capacity'!AB31="x",1,0)</f>
        <v>0</v>
      </c>
      <c r="Z31" s="4">
        <f>IF('Lack of Coping Capacity'!AL31="x",1,0)</f>
        <v>0</v>
      </c>
      <c r="AA31" s="4">
        <f>IF('Lack of Coping Capacity'!AU31="x",1,0)</f>
        <v>0</v>
      </c>
      <c r="AB31" s="220">
        <f t="shared" si="2"/>
        <v>0</v>
      </c>
      <c r="AC31" s="221">
        <f t="shared" si="3"/>
        <v>0</v>
      </c>
      <c r="AD31" s="4">
        <f t="shared" si="0"/>
        <v>0</v>
      </c>
      <c r="AE31" s="4">
        <f t="shared" si="1"/>
        <v>0</v>
      </c>
      <c r="AF31" s="4">
        <f t="shared" si="4"/>
        <v>0</v>
      </c>
    </row>
    <row r="32" spans="1:32" x14ac:dyDescent="0.25">
      <c r="A32" s="3" t="str">
        <f>VLOOKUP(C32,Regions!B$3:H$35,7,FALSE)</f>
        <v>South America</v>
      </c>
      <c r="B32" s="116" t="s">
        <v>50</v>
      </c>
      <c r="C32" s="100" t="s">
        <v>49</v>
      </c>
      <c r="D32" s="4">
        <f>IF('Hazard &amp; Exposure'!AX32="x",1,0)</f>
        <v>0</v>
      </c>
      <c r="E32" s="4">
        <f>IF('Hazard &amp; Exposure'!AZ32="x",1,0)</f>
        <v>0</v>
      </c>
      <c r="F32" s="4">
        <f>IF('Hazard &amp; Exposure'!BA32="x",1,0)</f>
        <v>0</v>
      </c>
      <c r="G32" s="4">
        <f>IF('Hazard &amp; Exposure'!BG32="x",1,0)</f>
        <v>0</v>
      </c>
      <c r="H32" s="4">
        <f>IF('Hazard &amp; Exposure'!BO32="x",1,0)</f>
        <v>0</v>
      </c>
      <c r="I32" s="4">
        <f>IF('Hazard &amp; Exposure'!BR32="x",1,0)</f>
        <v>0</v>
      </c>
      <c r="J32" s="4">
        <f>IF('Hazard &amp; Exposure'!BV32="x",1,0)</f>
        <v>0</v>
      </c>
      <c r="K32" s="4">
        <f>IF(Vulnerability!H32="x",1,0)</f>
        <v>0</v>
      </c>
      <c r="L32" s="4">
        <f>IF(Vulnerability!L32="x",1,0)</f>
        <v>0</v>
      </c>
      <c r="M32" s="4">
        <f>IF(Vulnerability!P32="x",1,0)</f>
        <v>0</v>
      </c>
      <c r="N32" s="4">
        <f>IF(Vulnerability!V32="x",1,0)</f>
        <v>0</v>
      </c>
      <c r="O32" s="4">
        <f>IF(Vulnerability!Z32="x",1,0)</f>
        <v>0</v>
      </c>
      <c r="P32" s="4">
        <f>IF(Vulnerability!AH32="x",1,0)</f>
        <v>0</v>
      </c>
      <c r="Q32" s="4">
        <f>IF(Vulnerability!AK32="x",1,0)</f>
        <v>0</v>
      </c>
      <c r="R32" s="4">
        <f>IF(Vulnerability!AP32="x",1,0)</f>
        <v>0</v>
      </c>
      <c r="S32" s="4">
        <f>IF(Vulnerability!AV32="x",1,0)</f>
        <v>0</v>
      </c>
      <c r="T32" s="4">
        <f>IF('Lack of Coping Capacity'!E32="x",1,0)</f>
        <v>0</v>
      </c>
      <c r="U32" s="4">
        <f>IF('Lack of Coping Capacity'!H32="x",1,0)</f>
        <v>0</v>
      </c>
      <c r="V32" s="4">
        <f>IF('Lack of Coping Capacity'!J32="x",1,0)</f>
        <v>0</v>
      </c>
      <c r="W32" s="4">
        <f>IF('Lack of Coping Capacity'!O32="x",1,0)</f>
        <v>0</v>
      </c>
      <c r="X32" s="4">
        <f>IF('Lack of Coping Capacity'!T32="x",1,0)</f>
        <v>0</v>
      </c>
      <c r="Y32" s="4">
        <f>IF('Lack of Coping Capacity'!AB32="x",1,0)</f>
        <v>0</v>
      </c>
      <c r="Z32" s="4">
        <f>IF('Lack of Coping Capacity'!AL32="x",1,0)</f>
        <v>0</v>
      </c>
      <c r="AA32" s="4">
        <f>IF('Lack of Coping Capacity'!AU32="x",1,0)</f>
        <v>0</v>
      </c>
      <c r="AB32" s="220">
        <f t="shared" si="2"/>
        <v>0</v>
      </c>
      <c r="AC32" s="221">
        <f t="shared" si="3"/>
        <v>0</v>
      </c>
      <c r="AD32" s="4">
        <f t="shared" si="0"/>
        <v>0</v>
      </c>
      <c r="AE32" s="4">
        <f t="shared" si="1"/>
        <v>0</v>
      </c>
      <c r="AF32" s="4">
        <f t="shared" si="4"/>
        <v>0</v>
      </c>
    </row>
    <row r="33" spans="1:32" x14ac:dyDescent="0.25">
      <c r="A33" s="3" t="str">
        <f>VLOOKUP(C33,Regions!B$3:H$35,7,FALSE)</f>
        <v>South America</v>
      </c>
      <c r="B33" s="116" t="s">
        <v>58</v>
      </c>
      <c r="C33" s="100" t="s">
        <v>57</v>
      </c>
      <c r="D33" s="4">
        <f>IF('Hazard &amp; Exposure'!AX33="x",1,0)</f>
        <v>0</v>
      </c>
      <c r="E33" s="4">
        <f>IF('Hazard &amp; Exposure'!AZ33="x",1,0)</f>
        <v>0</v>
      </c>
      <c r="F33" s="4">
        <f>IF('Hazard &amp; Exposure'!BA33="x",1,0)</f>
        <v>0</v>
      </c>
      <c r="G33" s="4">
        <f>IF('Hazard &amp; Exposure'!BG33="x",1,0)</f>
        <v>0</v>
      </c>
      <c r="H33" s="4">
        <f>IF('Hazard &amp; Exposure'!BO33="x",1,0)</f>
        <v>0</v>
      </c>
      <c r="I33" s="4">
        <f>IF('Hazard &amp; Exposure'!BR33="x",1,0)</f>
        <v>0</v>
      </c>
      <c r="J33" s="4">
        <f>IF('Hazard &amp; Exposure'!BV33="x",1,0)</f>
        <v>0</v>
      </c>
      <c r="K33" s="4">
        <f>IF(Vulnerability!H33="x",1,0)</f>
        <v>0</v>
      </c>
      <c r="L33" s="4">
        <f>IF(Vulnerability!L33="x",1,0)</f>
        <v>0</v>
      </c>
      <c r="M33" s="4">
        <f>IF(Vulnerability!P33="x",1,0)</f>
        <v>0</v>
      </c>
      <c r="N33" s="4">
        <f>IF(Vulnerability!V33="x",1,0)</f>
        <v>0</v>
      </c>
      <c r="O33" s="4">
        <f>IF(Vulnerability!Z33="x",1,0)</f>
        <v>0</v>
      </c>
      <c r="P33" s="4">
        <f>IF(Vulnerability!AH33="x",1,0)</f>
        <v>0</v>
      </c>
      <c r="Q33" s="4">
        <f>IF(Vulnerability!AK33="x",1,0)</f>
        <v>0</v>
      </c>
      <c r="R33" s="4">
        <f>IF(Vulnerability!AP33="x",1,0)</f>
        <v>0</v>
      </c>
      <c r="S33" s="4">
        <f>IF(Vulnerability!AV33="x",1,0)</f>
        <v>0</v>
      </c>
      <c r="T33" s="4">
        <f>IF('Lack of Coping Capacity'!E33="x",1,0)</f>
        <v>0</v>
      </c>
      <c r="U33" s="4">
        <f>IF('Lack of Coping Capacity'!H33="x",1,0)</f>
        <v>0</v>
      </c>
      <c r="V33" s="4">
        <f>IF('Lack of Coping Capacity'!J33="x",1,0)</f>
        <v>1</v>
      </c>
      <c r="W33" s="4">
        <f>IF('Lack of Coping Capacity'!O33="x",1,0)</f>
        <v>1</v>
      </c>
      <c r="X33" s="4">
        <f>IF('Lack of Coping Capacity'!T33="x",1,0)</f>
        <v>0</v>
      </c>
      <c r="Y33" s="4">
        <f>IF('Lack of Coping Capacity'!AB33="x",1,0)</f>
        <v>0</v>
      </c>
      <c r="Z33" s="4">
        <f>IF('Lack of Coping Capacity'!AL33="x",1,0)</f>
        <v>0</v>
      </c>
      <c r="AA33" s="4">
        <f>IF('Lack of Coping Capacity'!AU33="x",1,0)</f>
        <v>0</v>
      </c>
      <c r="AB33" s="220">
        <f t="shared" si="2"/>
        <v>2</v>
      </c>
      <c r="AC33" s="221">
        <f t="shared" si="3"/>
        <v>0.08</v>
      </c>
      <c r="AD33" s="4">
        <f t="shared" si="0"/>
        <v>0</v>
      </c>
      <c r="AE33" s="4">
        <f t="shared" si="1"/>
        <v>0</v>
      </c>
      <c r="AF33" s="4">
        <f t="shared" si="4"/>
        <v>2</v>
      </c>
    </row>
    <row r="34" spans="1:32" x14ac:dyDescent="0.25">
      <c r="A34" s="3" t="str">
        <f>VLOOKUP(C34,Regions!B$3:H$35,7,FALSE)</f>
        <v>South America</v>
      </c>
      <c r="B34" s="116" t="s">
        <v>62</v>
      </c>
      <c r="C34" s="100" t="s">
        <v>61</v>
      </c>
      <c r="D34" s="4">
        <f>IF('Hazard &amp; Exposure'!AX34="x",1,0)</f>
        <v>0</v>
      </c>
      <c r="E34" s="4">
        <f>IF('Hazard &amp; Exposure'!AZ34="x",1,0)</f>
        <v>0</v>
      </c>
      <c r="F34" s="4">
        <f>IF('Hazard &amp; Exposure'!BA34="x",1,0)</f>
        <v>0</v>
      </c>
      <c r="G34" s="4">
        <f>IF('Hazard &amp; Exposure'!BG34="x",1,0)</f>
        <v>0</v>
      </c>
      <c r="H34" s="4">
        <f>IF('Hazard &amp; Exposure'!BO34="x",1,0)</f>
        <v>0</v>
      </c>
      <c r="I34" s="4">
        <f>IF('Hazard &amp; Exposure'!BR34="x",1,0)</f>
        <v>0</v>
      </c>
      <c r="J34" s="4">
        <f>IF('Hazard &amp; Exposure'!BV34="x",1,0)</f>
        <v>0</v>
      </c>
      <c r="K34" s="4">
        <f>IF(Vulnerability!H34="x",1,0)</f>
        <v>0</v>
      </c>
      <c r="L34" s="4">
        <f>IF(Vulnerability!L34="x",1,0)</f>
        <v>0</v>
      </c>
      <c r="M34" s="4">
        <f>IF(Vulnerability!P34="x",1,0)</f>
        <v>0</v>
      </c>
      <c r="N34" s="4">
        <f>IF(Vulnerability!V34="x",1,0)</f>
        <v>0</v>
      </c>
      <c r="O34" s="4">
        <f>IF(Vulnerability!Z34="x",1,0)</f>
        <v>0</v>
      </c>
      <c r="P34" s="4">
        <f>IF(Vulnerability!AH34="x",1,0)</f>
        <v>0</v>
      </c>
      <c r="Q34" s="4">
        <f>IF(Vulnerability!AK34="x",1,0)</f>
        <v>0</v>
      </c>
      <c r="R34" s="4">
        <f>IF(Vulnerability!AP34="x",1,0)</f>
        <v>0</v>
      </c>
      <c r="S34" s="4">
        <f>IF(Vulnerability!AV34="x",1,0)</f>
        <v>0</v>
      </c>
      <c r="T34" s="4">
        <f>IF('Lack of Coping Capacity'!E34="x",1,0)</f>
        <v>0</v>
      </c>
      <c r="U34" s="4">
        <f>IF('Lack of Coping Capacity'!H34="x",1,0)</f>
        <v>0</v>
      </c>
      <c r="V34" s="4">
        <f>IF('Lack of Coping Capacity'!J34="x",1,0)</f>
        <v>0</v>
      </c>
      <c r="W34" s="4">
        <f>IF('Lack of Coping Capacity'!O34="x",1,0)</f>
        <v>0</v>
      </c>
      <c r="X34" s="4">
        <f>IF('Lack of Coping Capacity'!T34="x",1,0)</f>
        <v>0</v>
      </c>
      <c r="Y34" s="4">
        <f>IF('Lack of Coping Capacity'!AB34="x",1,0)</f>
        <v>0</v>
      </c>
      <c r="Z34" s="4">
        <f>IF('Lack of Coping Capacity'!AL34="x",1,0)</f>
        <v>0</v>
      </c>
      <c r="AA34" s="4">
        <f>IF('Lack of Coping Capacity'!AU34="x",1,0)</f>
        <v>0</v>
      </c>
      <c r="AB34" s="220">
        <f t="shared" si="2"/>
        <v>0</v>
      </c>
      <c r="AC34" s="221">
        <f t="shared" si="3"/>
        <v>0</v>
      </c>
      <c r="AD34" s="4">
        <f t="shared" si="0"/>
        <v>0</v>
      </c>
      <c r="AE34" s="4">
        <f t="shared" si="1"/>
        <v>0</v>
      </c>
      <c r="AF34" s="4">
        <f t="shared" si="4"/>
        <v>0</v>
      </c>
    </row>
    <row r="35" spans="1:32" x14ac:dyDescent="0.25">
      <c r="A35" s="3" t="str">
        <f>VLOOKUP(C35,Regions!B$3:H$35,7,FALSE)</f>
        <v>South America</v>
      </c>
      <c r="B35" s="116" t="s">
        <v>427</v>
      </c>
      <c r="C35" s="100" t="s">
        <v>63</v>
      </c>
      <c r="D35" s="4">
        <f>IF('Hazard &amp; Exposure'!AX35="x",1,0)</f>
        <v>0</v>
      </c>
      <c r="E35" s="4">
        <f>IF('Hazard &amp; Exposure'!AZ35="x",1,0)</f>
        <v>0</v>
      </c>
      <c r="F35" s="4">
        <f>IF('Hazard &amp; Exposure'!BA35="x",1,0)</f>
        <v>0</v>
      </c>
      <c r="G35" s="4">
        <f>IF('Hazard &amp; Exposure'!BG35="x",1,0)</f>
        <v>0</v>
      </c>
      <c r="H35" s="4">
        <f>IF('Hazard &amp; Exposure'!BO35="x",1,0)</f>
        <v>0</v>
      </c>
      <c r="I35" s="4">
        <f>IF('Hazard &amp; Exposure'!BR35="x",1,0)</f>
        <v>0</v>
      </c>
      <c r="J35" s="4">
        <f>IF('Hazard &amp; Exposure'!BV35="x",1,0)</f>
        <v>0</v>
      </c>
      <c r="K35" s="4">
        <f>IF(Vulnerability!H35="x",1,0)</f>
        <v>0</v>
      </c>
      <c r="L35" s="4">
        <f>IF(Vulnerability!L35="x",1,0)</f>
        <v>0</v>
      </c>
      <c r="M35" s="4">
        <f>IF(Vulnerability!P35="x",1,0)</f>
        <v>0</v>
      </c>
      <c r="N35" s="4">
        <f>IF(Vulnerability!V35="x",1,0)</f>
        <v>0</v>
      </c>
      <c r="O35" s="4">
        <f>IF(Vulnerability!Z35="x",1,0)</f>
        <v>0</v>
      </c>
      <c r="P35" s="4">
        <f>IF(Vulnerability!AH35="x",1,0)</f>
        <v>0</v>
      </c>
      <c r="Q35" s="4">
        <f>IF(Vulnerability!AK35="x",1,0)</f>
        <v>0</v>
      </c>
      <c r="R35" s="4">
        <f>IF(Vulnerability!AP35="x",1,0)</f>
        <v>0</v>
      </c>
      <c r="S35" s="4">
        <f>IF(Vulnerability!AV35="x",1,0)</f>
        <v>0</v>
      </c>
      <c r="T35" s="4">
        <f>IF('Lack of Coping Capacity'!E35="x",1,0)</f>
        <v>0</v>
      </c>
      <c r="U35" s="4">
        <f>IF('Lack of Coping Capacity'!H35="x",1,0)</f>
        <v>0</v>
      </c>
      <c r="V35" s="4">
        <f>IF('Lack of Coping Capacity'!J35="x",1,0)</f>
        <v>1</v>
      </c>
      <c r="W35" s="4">
        <f>IF('Lack of Coping Capacity'!O35="x",1,0)</f>
        <v>0</v>
      </c>
      <c r="X35" s="4">
        <f>IF('Lack of Coping Capacity'!T35="x",1,0)</f>
        <v>0</v>
      </c>
      <c r="Y35" s="4">
        <f>IF('Lack of Coping Capacity'!AB35="x",1,0)</f>
        <v>0</v>
      </c>
      <c r="Z35" s="4">
        <f>IF('Lack of Coping Capacity'!AL35="x",1,0)</f>
        <v>0</v>
      </c>
      <c r="AA35" s="4">
        <f>IF('Lack of Coping Capacity'!AU35="x",1,0)</f>
        <v>0</v>
      </c>
      <c r="AB35" s="220">
        <f t="shared" si="2"/>
        <v>1</v>
      </c>
      <c r="AC35" s="221">
        <f t="shared" si="3"/>
        <v>0.04</v>
      </c>
      <c r="AD35" s="4">
        <f t="shared" si="0"/>
        <v>0</v>
      </c>
      <c r="AE35" s="4">
        <f t="shared" si="1"/>
        <v>0</v>
      </c>
      <c r="AF35" s="4">
        <f t="shared" si="4"/>
        <v>1</v>
      </c>
    </row>
    <row r="36" spans="1:32" x14ac:dyDescent="0.25">
      <c r="B36" s="222" t="s">
        <v>870</v>
      </c>
      <c r="C36" s="220"/>
      <c r="D36" s="220">
        <f>SUM(D3:D35)</f>
        <v>0</v>
      </c>
      <c r="E36" s="220">
        <f t="shared" ref="E36:AA36" si="5">SUM(E3:E35)</f>
        <v>0</v>
      </c>
      <c r="F36" s="220">
        <f t="shared" si="5"/>
        <v>0</v>
      </c>
      <c r="G36" s="220">
        <f t="shared" si="5"/>
        <v>0</v>
      </c>
      <c r="H36" s="220">
        <f t="shared" si="5"/>
        <v>0</v>
      </c>
      <c r="I36" s="220">
        <f t="shared" si="5"/>
        <v>0</v>
      </c>
      <c r="J36" s="220">
        <f t="shared" si="5"/>
        <v>0</v>
      </c>
      <c r="K36" s="220">
        <f t="shared" si="5"/>
        <v>0</v>
      </c>
      <c r="L36" s="220">
        <f t="shared" si="5"/>
        <v>0</v>
      </c>
      <c r="M36" s="220">
        <f t="shared" si="5"/>
        <v>0</v>
      </c>
      <c r="N36" s="220">
        <f t="shared" si="5"/>
        <v>0</v>
      </c>
      <c r="O36" s="220">
        <f t="shared" si="5"/>
        <v>0</v>
      </c>
      <c r="P36" s="220">
        <f t="shared" si="5"/>
        <v>0</v>
      </c>
      <c r="Q36" s="220">
        <f t="shared" si="5"/>
        <v>1</v>
      </c>
      <c r="R36" s="220">
        <f t="shared" si="5"/>
        <v>0</v>
      </c>
      <c r="S36" s="220">
        <f t="shared" si="5"/>
        <v>0</v>
      </c>
      <c r="T36" s="220">
        <f t="shared" si="5"/>
        <v>3</v>
      </c>
      <c r="U36" s="220">
        <f t="shared" si="5"/>
        <v>0</v>
      </c>
      <c r="V36" s="220">
        <f t="shared" si="5"/>
        <v>14</v>
      </c>
      <c r="W36" s="220">
        <f t="shared" si="5"/>
        <v>3</v>
      </c>
      <c r="X36" s="220">
        <f t="shared" si="5"/>
        <v>0</v>
      </c>
      <c r="Y36" s="220">
        <f t="shared" si="5"/>
        <v>0</v>
      </c>
      <c r="Z36" s="220">
        <f t="shared" si="5"/>
        <v>0</v>
      </c>
      <c r="AA36" s="220">
        <f t="shared" si="5"/>
        <v>0</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40"/>
  <sheetViews>
    <sheetView workbookViewId="0">
      <pane xSplit="1" ySplit="2" topLeftCell="B3" activePane="bottomRight" state="frozen"/>
      <selection activeCell="BE3" sqref="BE3"/>
      <selection pane="topRight" activeCell="BE3" sqref="BE3"/>
      <selection pane="bottomLeft" activeCell="BE3" sqref="BE3"/>
      <selection pane="bottomRight" activeCell="A2" sqref="A2"/>
    </sheetView>
  </sheetViews>
  <sheetFormatPr defaultRowHeight="15" x14ac:dyDescent="0.25"/>
  <cols>
    <col min="1" max="1" width="23.28515625" style="4" bestFit="1" customWidth="1"/>
    <col min="2" max="5" width="6.42578125" style="4" customWidth="1"/>
    <col min="6" max="7" width="7" style="4" customWidth="1"/>
    <col min="8" max="8" width="6.7109375" style="4" customWidth="1"/>
    <col min="9" max="9" width="5" style="4" customWidth="1"/>
    <col min="10" max="10" width="6.140625" style="4" customWidth="1"/>
    <col min="11" max="13" width="7.5703125" style="4" customWidth="1"/>
    <col min="14" max="14" width="8.5703125" style="4" customWidth="1"/>
    <col min="15" max="16384" width="9.140625" style="4"/>
  </cols>
  <sheetData>
    <row r="1" spans="1:14" ht="177.75" hidden="1" customHeight="1" x14ac:dyDescent="0.25">
      <c r="B1" s="200" t="s">
        <v>937</v>
      </c>
      <c r="C1" s="200" t="s">
        <v>938</v>
      </c>
      <c r="D1" s="201" t="s">
        <v>939</v>
      </c>
      <c r="E1" s="200" t="s">
        <v>940</v>
      </c>
      <c r="F1" s="202" t="s">
        <v>941</v>
      </c>
      <c r="G1" s="202" t="s">
        <v>942</v>
      </c>
      <c r="H1" s="205" t="s">
        <v>943</v>
      </c>
      <c r="I1" s="203"/>
      <c r="J1" s="204" t="s">
        <v>944</v>
      </c>
      <c r="K1" s="200" t="s">
        <v>945</v>
      </c>
      <c r="L1" s="200" t="s">
        <v>946</v>
      </c>
      <c r="M1" s="200" t="s">
        <v>947</v>
      </c>
      <c r="N1" s="200" t="s">
        <v>948</v>
      </c>
    </row>
    <row r="2" spans="1:14" ht="177.75" customHeight="1" x14ac:dyDescent="0.25">
      <c r="A2" s="4" t="s">
        <v>815</v>
      </c>
      <c r="B2" s="200" t="s">
        <v>810</v>
      </c>
      <c r="C2" s="200" t="s">
        <v>868</v>
      </c>
      <c r="D2" s="201" t="s">
        <v>811</v>
      </c>
      <c r="E2" s="200" t="s">
        <v>812</v>
      </c>
      <c r="F2" s="202" t="s">
        <v>859</v>
      </c>
      <c r="G2" s="202" t="s">
        <v>860</v>
      </c>
      <c r="H2" s="205" t="s">
        <v>861</v>
      </c>
      <c r="I2" s="203"/>
      <c r="J2" s="204" t="s">
        <v>864</v>
      </c>
      <c r="K2" s="200" t="s">
        <v>869</v>
      </c>
      <c r="L2" s="200" t="s">
        <v>865</v>
      </c>
      <c r="M2" s="200" t="s">
        <v>866</v>
      </c>
      <c r="N2" s="200" t="s">
        <v>867</v>
      </c>
    </row>
    <row r="3" spans="1:14" x14ac:dyDescent="0.25">
      <c r="A3" s="100" t="s">
        <v>0</v>
      </c>
      <c r="B3" s="4">
        <f>'Imputed and missing data hidden'!CH4</f>
        <v>21</v>
      </c>
      <c r="C3" s="196">
        <f>'Imputed and missing data hidden'!CI4</f>
        <v>0.25609756097560976</v>
      </c>
      <c r="D3" s="4">
        <f>IF(VLOOKUP(A3,'Hazard &amp; Exposure'!B$3:BW$35,65,FALSE)&gt;0,1,0)</f>
        <v>0</v>
      </c>
      <c r="E3" s="150">
        <f>'Indicator Date hidden2'!CI4</f>
        <v>0.41463414634146339</v>
      </c>
      <c r="F3" s="197">
        <f t="shared" ref="F3:F35" si="0">IF(B3&gt;B$40,10,10-(B$40-B3)/(B$40-B$39)*10)</f>
        <v>10</v>
      </c>
      <c r="G3" s="197">
        <f t="shared" ref="G3:G35" si="1">IF(E3&gt;E$40,10,10-(E$40-E3)/(E$40-E$39)*10)</f>
        <v>5.5284552845528454</v>
      </c>
      <c r="H3" s="198">
        <f t="shared" ref="H3:H35" si="2">AVERAGE(F3,G3)</f>
        <v>7.7642276422764223</v>
      </c>
      <c r="J3" s="199">
        <f>'Missing component hidden'!AB3</f>
        <v>1</v>
      </c>
      <c r="K3" s="196">
        <f>'Missing component hidden'!AC3</f>
        <v>0.04</v>
      </c>
      <c r="L3" s="206">
        <f>'Missing component hidden'!AD3</f>
        <v>0</v>
      </c>
      <c r="M3" s="206">
        <f>'Missing component hidden'!AE3</f>
        <v>0</v>
      </c>
      <c r="N3" s="206">
        <f>'Missing component hidden'!AF3</f>
        <v>1</v>
      </c>
    </row>
    <row r="4" spans="1:14" x14ac:dyDescent="0.25">
      <c r="A4" s="100" t="s">
        <v>4</v>
      </c>
      <c r="B4" s="4">
        <f>'Imputed and missing data hidden'!CH5</f>
        <v>18</v>
      </c>
      <c r="C4" s="196">
        <f>'Imputed and missing data hidden'!CI5</f>
        <v>0.21951219512195122</v>
      </c>
      <c r="D4" s="4">
        <f>IF(VLOOKUP(A4,'Hazard &amp; Exposure'!B$3:BW$35,65,FALSE)&gt;0,1,0)</f>
        <v>0</v>
      </c>
      <c r="E4" s="150">
        <f>'Indicator Date hidden2'!CI5</f>
        <v>0.26829268292682928</v>
      </c>
      <c r="F4" s="197">
        <f t="shared" si="0"/>
        <v>10</v>
      </c>
      <c r="G4" s="197">
        <f t="shared" si="1"/>
        <v>3.5772357723577244</v>
      </c>
      <c r="H4" s="198">
        <f t="shared" si="2"/>
        <v>6.7886178861788622</v>
      </c>
      <c r="J4" s="199">
        <f>'Missing component hidden'!AB4</f>
        <v>2</v>
      </c>
      <c r="K4" s="196">
        <f>'Missing component hidden'!AC4</f>
        <v>0.08</v>
      </c>
      <c r="L4" s="206">
        <f>'Missing component hidden'!AD4</f>
        <v>0</v>
      </c>
      <c r="M4" s="206">
        <f>'Missing component hidden'!AE4</f>
        <v>0</v>
      </c>
      <c r="N4" s="206">
        <f>'Missing component hidden'!AF4</f>
        <v>2</v>
      </c>
    </row>
    <row r="5" spans="1:14" x14ac:dyDescent="0.25">
      <c r="A5" s="100" t="s">
        <v>6</v>
      </c>
      <c r="B5" s="4">
        <f>'Imputed and missing data hidden'!CH6</f>
        <v>11</v>
      </c>
      <c r="C5" s="196">
        <f>'Imputed and missing data hidden'!CI6</f>
        <v>0.13414634146341464</v>
      </c>
      <c r="D5" s="4">
        <f>IF(VLOOKUP(A5,'Hazard &amp; Exposure'!B$3:BW$35,65,FALSE)&gt;0,1,0)</f>
        <v>0</v>
      </c>
      <c r="E5" s="150">
        <f>'Indicator Date hidden2'!CI6</f>
        <v>0.56097560975609762</v>
      </c>
      <c r="F5" s="197">
        <f t="shared" si="0"/>
        <v>7.3333333333333339</v>
      </c>
      <c r="G5" s="197">
        <f t="shared" si="1"/>
        <v>7.4796747967479682</v>
      </c>
      <c r="H5" s="198">
        <f t="shared" si="2"/>
        <v>7.4065040650406511</v>
      </c>
      <c r="J5" s="199">
        <f>'Missing component hidden'!AB5</f>
        <v>2</v>
      </c>
      <c r="K5" s="196">
        <f>'Missing component hidden'!AC5</f>
        <v>0.08</v>
      </c>
      <c r="L5" s="206">
        <f>'Missing component hidden'!AD5</f>
        <v>0</v>
      </c>
      <c r="M5" s="206">
        <f>'Missing component hidden'!AE5</f>
        <v>0</v>
      </c>
      <c r="N5" s="206">
        <f>'Missing component hidden'!AF5</f>
        <v>2</v>
      </c>
    </row>
    <row r="6" spans="1:14" x14ac:dyDescent="0.25">
      <c r="A6" s="100" t="s">
        <v>19</v>
      </c>
      <c r="B6" s="4">
        <f>'Imputed and missing data hidden'!CH7</f>
        <v>16</v>
      </c>
      <c r="C6" s="196">
        <f>'Imputed and missing data hidden'!CI7</f>
        <v>0.1951219512195122</v>
      </c>
      <c r="D6" s="4">
        <f>IF(VLOOKUP(A6,'Hazard &amp; Exposure'!B$3:BW$35,65,FALSE)&gt;0,1,0)</f>
        <v>0</v>
      </c>
      <c r="E6" s="150">
        <f>'Indicator Date hidden2'!CI7</f>
        <v>0.35365853658536583</v>
      </c>
      <c r="F6" s="197">
        <f t="shared" si="0"/>
        <v>10</v>
      </c>
      <c r="G6" s="197">
        <f t="shared" si="1"/>
        <v>4.7154471544715451</v>
      </c>
      <c r="H6" s="198">
        <f t="shared" si="2"/>
        <v>7.3577235772357721</v>
      </c>
      <c r="J6" s="199">
        <f>'Missing component hidden'!AB6</f>
        <v>1</v>
      </c>
      <c r="K6" s="196">
        <f>'Missing component hidden'!AC6</f>
        <v>0.04</v>
      </c>
      <c r="L6" s="206">
        <f>'Missing component hidden'!AD6</f>
        <v>0</v>
      </c>
      <c r="M6" s="206">
        <f>'Missing component hidden'!AE6</f>
        <v>0</v>
      </c>
      <c r="N6" s="206">
        <f>'Missing component hidden'!AF6</f>
        <v>1</v>
      </c>
    </row>
    <row r="7" spans="1:14" x14ac:dyDescent="0.25">
      <c r="A7" s="100" t="s">
        <v>21</v>
      </c>
      <c r="B7" s="4">
        <f>'Imputed and missing data hidden'!CH8</f>
        <v>19</v>
      </c>
      <c r="C7" s="196">
        <f>'Imputed and missing data hidden'!CI8</f>
        <v>0.23170731707317074</v>
      </c>
      <c r="D7" s="4">
        <f>IF(VLOOKUP(A7,'Hazard &amp; Exposure'!B$3:BW$35,65,FALSE)&gt;0,1,0)</f>
        <v>0</v>
      </c>
      <c r="E7" s="150">
        <f>'Indicator Date hidden2'!CI8</f>
        <v>0.68292682926829273</v>
      </c>
      <c r="F7" s="197">
        <f t="shared" si="0"/>
        <v>10</v>
      </c>
      <c r="G7" s="197">
        <f t="shared" si="1"/>
        <v>9.1056910569105689</v>
      </c>
      <c r="H7" s="198">
        <f t="shared" si="2"/>
        <v>9.5528455284552845</v>
      </c>
      <c r="J7" s="199">
        <f>'Missing component hidden'!AB7</f>
        <v>2</v>
      </c>
      <c r="K7" s="196">
        <f>'Missing component hidden'!AC7</f>
        <v>0.08</v>
      </c>
      <c r="L7" s="206">
        <f>'Missing component hidden'!AD7</f>
        <v>0</v>
      </c>
      <c r="M7" s="206">
        <f>'Missing component hidden'!AE7</f>
        <v>0</v>
      </c>
      <c r="N7" s="206">
        <f>'Missing component hidden'!AF7</f>
        <v>2</v>
      </c>
    </row>
    <row r="8" spans="1:14" x14ac:dyDescent="0.25">
      <c r="A8" s="100" t="s">
        <v>23</v>
      </c>
      <c r="B8" s="4">
        <f>'Imputed and missing data hidden'!CH9</f>
        <v>0</v>
      </c>
      <c r="C8" s="196">
        <f>'Imputed and missing data hidden'!CI9</f>
        <v>0</v>
      </c>
      <c r="D8" s="4">
        <f>IF(VLOOKUP(A8,'Hazard &amp; Exposure'!B$3:BW$35,65,FALSE)&gt;0,1,0)</f>
        <v>0</v>
      </c>
      <c r="E8" s="150">
        <f>'Indicator Date hidden2'!CI9</f>
        <v>0.37804878048780488</v>
      </c>
      <c r="F8" s="197">
        <f t="shared" si="0"/>
        <v>0</v>
      </c>
      <c r="G8" s="197">
        <f t="shared" si="1"/>
        <v>5.0406504065040654</v>
      </c>
      <c r="H8" s="198">
        <f t="shared" si="2"/>
        <v>2.5203252032520327</v>
      </c>
      <c r="J8" s="199">
        <f>'Missing component hidden'!AB8</f>
        <v>0</v>
      </c>
      <c r="K8" s="196">
        <f>'Missing component hidden'!AC8</f>
        <v>0</v>
      </c>
      <c r="L8" s="206">
        <f>'Missing component hidden'!AD8</f>
        <v>0</v>
      </c>
      <c r="M8" s="206">
        <f>'Missing component hidden'!AE8</f>
        <v>0</v>
      </c>
      <c r="N8" s="206">
        <f>'Missing component hidden'!AF8</f>
        <v>0</v>
      </c>
    </row>
    <row r="9" spans="1:14" x14ac:dyDescent="0.25">
      <c r="A9" s="100" t="s">
        <v>29</v>
      </c>
      <c r="B9" s="4">
        <f>'Imputed and missing data hidden'!CH10</f>
        <v>18</v>
      </c>
      <c r="C9" s="196">
        <f>'Imputed and missing data hidden'!CI10</f>
        <v>0.21951219512195122</v>
      </c>
      <c r="D9" s="4">
        <f>IF(VLOOKUP(A9,'Hazard &amp; Exposure'!B$3:BW$35,65,FALSE)&gt;0,1,0)</f>
        <v>0</v>
      </c>
      <c r="E9" s="150">
        <f>'Indicator Date hidden2'!CI10</f>
        <v>0.31707317073170732</v>
      </c>
      <c r="F9" s="197">
        <f t="shared" si="0"/>
        <v>10</v>
      </c>
      <c r="G9" s="197">
        <f t="shared" si="1"/>
        <v>4.2276422764227641</v>
      </c>
      <c r="H9" s="198">
        <f t="shared" si="2"/>
        <v>7.1138211382113816</v>
      </c>
      <c r="J9" s="199">
        <f>'Missing component hidden'!AB9</f>
        <v>1</v>
      </c>
      <c r="K9" s="196">
        <f>'Missing component hidden'!AC9</f>
        <v>0.04</v>
      </c>
      <c r="L9" s="206">
        <f>'Missing component hidden'!AD9</f>
        <v>0</v>
      </c>
      <c r="M9" s="206">
        <f>'Missing component hidden'!AE9</f>
        <v>0</v>
      </c>
      <c r="N9" s="206">
        <f>'Missing component hidden'!AF9</f>
        <v>1</v>
      </c>
    </row>
    <row r="10" spans="1:14" x14ac:dyDescent="0.25">
      <c r="A10" s="100" t="s">
        <v>35</v>
      </c>
      <c r="B10" s="4">
        <f>'Imputed and missing data hidden'!CH11</f>
        <v>4</v>
      </c>
      <c r="C10" s="196">
        <f>'Imputed and missing data hidden'!CI11</f>
        <v>4.878048780487805E-2</v>
      </c>
      <c r="D10" s="4">
        <f>IF(VLOOKUP(A10,'Hazard &amp; Exposure'!B$3:BW$35,65,FALSE)&gt;0,1,0)</f>
        <v>0</v>
      </c>
      <c r="E10" s="150">
        <f>'Indicator Date hidden2'!CI11</f>
        <v>0.68292682926829273</v>
      </c>
      <c r="F10" s="197">
        <f t="shared" si="0"/>
        <v>2.666666666666667</v>
      </c>
      <c r="G10" s="197">
        <f t="shared" si="1"/>
        <v>9.1056910569105689</v>
      </c>
      <c r="H10" s="198">
        <f t="shared" si="2"/>
        <v>5.8861788617886184</v>
      </c>
      <c r="J10" s="199">
        <f>'Missing component hidden'!AB10</f>
        <v>0</v>
      </c>
      <c r="K10" s="196">
        <f>'Missing component hidden'!AC10</f>
        <v>0</v>
      </c>
      <c r="L10" s="206">
        <f>'Missing component hidden'!AD10</f>
        <v>0</v>
      </c>
      <c r="M10" s="206">
        <f>'Missing component hidden'!AE10</f>
        <v>0</v>
      </c>
      <c r="N10" s="206">
        <f>'Missing component hidden'!AF10</f>
        <v>0</v>
      </c>
    </row>
    <row r="11" spans="1:14" x14ac:dyDescent="0.25">
      <c r="A11" s="100" t="s">
        <v>39</v>
      </c>
      <c r="B11" s="4">
        <f>'Imputed and missing data hidden'!CH12</f>
        <v>2</v>
      </c>
      <c r="C11" s="196">
        <f>'Imputed and missing data hidden'!CI12</f>
        <v>2.4390243902439025E-2</v>
      </c>
      <c r="D11" s="4">
        <f>IF(VLOOKUP(A11,'Hazard &amp; Exposure'!B$3:BW$35,65,FALSE)&gt;0,1,0)</f>
        <v>0</v>
      </c>
      <c r="E11" s="150">
        <f>'Indicator Date hidden2'!CI12</f>
        <v>0.48780487804878048</v>
      </c>
      <c r="F11" s="197">
        <f t="shared" si="0"/>
        <v>1.3333333333333321</v>
      </c>
      <c r="G11" s="197">
        <f t="shared" si="1"/>
        <v>6.5040650406504064</v>
      </c>
      <c r="H11" s="198">
        <f t="shared" si="2"/>
        <v>3.9186991869918693</v>
      </c>
      <c r="J11" s="199">
        <f>'Missing component hidden'!AB11</f>
        <v>0</v>
      </c>
      <c r="K11" s="196">
        <f>'Missing component hidden'!AC11</f>
        <v>0</v>
      </c>
      <c r="L11" s="206">
        <f>'Missing component hidden'!AD11</f>
        <v>0</v>
      </c>
      <c r="M11" s="206">
        <f>'Missing component hidden'!AE11</f>
        <v>0</v>
      </c>
      <c r="N11" s="206">
        <f>'Missing component hidden'!AF11</f>
        <v>0</v>
      </c>
    </row>
    <row r="12" spans="1:14" x14ac:dyDescent="0.25">
      <c r="A12" s="100" t="s">
        <v>51</v>
      </c>
      <c r="B12" s="4">
        <f>'Imputed and missing data hidden'!CH13</f>
        <v>26</v>
      </c>
      <c r="C12" s="196">
        <f>'Imputed and missing data hidden'!CI13</f>
        <v>0.31707317073170732</v>
      </c>
      <c r="D12" s="4">
        <f>IF(VLOOKUP(A12,'Hazard &amp; Exposure'!B$3:BW$35,65,FALSE)&gt;0,1,0)</f>
        <v>0</v>
      </c>
      <c r="E12" s="150">
        <f>'Indicator Date hidden2'!CI13</f>
        <v>0.48780487804878048</v>
      </c>
      <c r="F12" s="197">
        <f t="shared" si="0"/>
        <v>10</v>
      </c>
      <c r="G12" s="197">
        <f t="shared" si="1"/>
        <v>6.5040650406504064</v>
      </c>
      <c r="H12" s="198">
        <f t="shared" si="2"/>
        <v>8.2520325203252032</v>
      </c>
      <c r="J12" s="199">
        <f>'Missing component hidden'!AB12</f>
        <v>2</v>
      </c>
      <c r="K12" s="196">
        <f>'Missing component hidden'!AC12</f>
        <v>0.08</v>
      </c>
      <c r="L12" s="206">
        <f>'Missing component hidden'!AD12</f>
        <v>0</v>
      </c>
      <c r="M12" s="206">
        <f>'Missing component hidden'!AE12</f>
        <v>1</v>
      </c>
      <c r="N12" s="206">
        <f>'Missing component hidden'!AF12</f>
        <v>1</v>
      </c>
    </row>
    <row r="13" spans="1:14" x14ac:dyDescent="0.25">
      <c r="A13" s="100" t="s">
        <v>53</v>
      </c>
      <c r="B13" s="4">
        <f>'Imputed and missing data hidden'!CH14</f>
        <v>8</v>
      </c>
      <c r="C13" s="196">
        <f>'Imputed and missing data hidden'!CI14</f>
        <v>9.7560975609756101E-2</v>
      </c>
      <c r="D13" s="4">
        <f>IF(VLOOKUP(A13,'Hazard &amp; Exposure'!B$3:BW$35,65,FALSE)&gt;0,1,0)</f>
        <v>0</v>
      </c>
      <c r="E13" s="150">
        <f>'Indicator Date hidden2'!CI14</f>
        <v>0.54878048780487809</v>
      </c>
      <c r="F13" s="197">
        <f t="shared" si="0"/>
        <v>5.333333333333333</v>
      </c>
      <c r="G13" s="197">
        <f t="shared" si="1"/>
        <v>7.3170731707317076</v>
      </c>
      <c r="H13" s="198">
        <f t="shared" si="2"/>
        <v>6.3252032520325203</v>
      </c>
      <c r="J13" s="199">
        <f>'Missing component hidden'!AB13</f>
        <v>1</v>
      </c>
      <c r="K13" s="196">
        <f>'Missing component hidden'!AC13</f>
        <v>0.04</v>
      </c>
      <c r="L13" s="206">
        <f>'Missing component hidden'!AD13</f>
        <v>0</v>
      </c>
      <c r="M13" s="206">
        <f>'Missing component hidden'!AE13</f>
        <v>0</v>
      </c>
      <c r="N13" s="206">
        <f>'Missing component hidden'!AF13</f>
        <v>1</v>
      </c>
    </row>
    <row r="14" spans="1:14" x14ac:dyDescent="0.25">
      <c r="A14" s="100" t="s">
        <v>55</v>
      </c>
      <c r="B14" s="4">
        <f>'Imputed and missing data hidden'!CH15</f>
        <v>15</v>
      </c>
      <c r="C14" s="196">
        <f>'Imputed and missing data hidden'!CI15</f>
        <v>0.18292682926829268</v>
      </c>
      <c r="D14" s="4">
        <f>IF(VLOOKUP(A14,'Hazard &amp; Exposure'!B$3:BW$35,65,FALSE)&gt;0,1,0)</f>
        <v>0</v>
      </c>
      <c r="E14" s="150">
        <f>'Indicator Date hidden2'!CI15</f>
        <v>0.5</v>
      </c>
      <c r="F14" s="197">
        <f t="shared" si="0"/>
        <v>10</v>
      </c>
      <c r="G14" s="197">
        <f t="shared" si="1"/>
        <v>6.666666666666667</v>
      </c>
      <c r="H14" s="198">
        <f t="shared" si="2"/>
        <v>8.3333333333333339</v>
      </c>
      <c r="J14" s="199">
        <f>'Missing component hidden'!AB14</f>
        <v>2</v>
      </c>
      <c r="K14" s="196">
        <f>'Missing component hidden'!AC14</f>
        <v>0.08</v>
      </c>
      <c r="L14" s="206">
        <f>'Missing component hidden'!AD14</f>
        <v>0</v>
      </c>
      <c r="M14" s="206">
        <f>'Missing component hidden'!AE14</f>
        <v>0</v>
      </c>
      <c r="N14" s="206">
        <f>'Missing component hidden'!AF14</f>
        <v>2</v>
      </c>
    </row>
    <row r="15" spans="1:14" x14ac:dyDescent="0.25">
      <c r="A15" s="100" t="s">
        <v>59</v>
      </c>
      <c r="B15" s="4">
        <f>'Imputed and missing data hidden'!CH16</f>
        <v>9</v>
      </c>
      <c r="C15" s="196">
        <f>'Imputed and missing data hidden'!CI16</f>
        <v>0.10975609756097561</v>
      </c>
      <c r="D15" s="4">
        <f>IF(VLOOKUP(A15,'Hazard &amp; Exposure'!B$3:BW$35,65,FALSE)&gt;0,1,0)</f>
        <v>0</v>
      </c>
      <c r="E15" s="150">
        <f>'Indicator Date hidden2'!CI16</f>
        <v>0.63414634146341464</v>
      </c>
      <c r="F15" s="197">
        <f t="shared" si="0"/>
        <v>6</v>
      </c>
      <c r="G15" s="197">
        <f t="shared" si="1"/>
        <v>8.4552845528455283</v>
      </c>
      <c r="H15" s="198">
        <f t="shared" si="2"/>
        <v>7.2276422764227641</v>
      </c>
      <c r="J15" s="199">
        <f>'Missing component hidden'!AB15</f>
        <v>1</v>
      </c>
      <c r="K15" s="196">
        <f>'Missing component hidden'!AC15</f>
        <v>0.04</v>
      </c>
      <c r="L15" s="206">
        <f>'Missing component hidden'!AD15</f>
        <v>0</v>
      </c>
      <c r="M15" s="206">
        <f>'Missing component hidden'!AE15</f>
        <v>0</v>
      </c>
      <c r="N15" s="206">
        <f>'Missing component hidden'!AF15</f>
        <v>1</v>
      </c>
    </row>
    <row r="16" spans="1:14" x14ac:dyDescent="0.25">
      <c r="A16" s="100" t="s">
        <v>8</v>
      </c>
      <c r="B16" s="4">
        <f>'Imputed and missing data hidden'!CH17</f>
        <v>6</v>
      </c>
      <c r="C16" s="196">
        <f>'Imputed and missing data hidden'!CI17</f>
        <v>7.3170731707317069E-2</v>
      </c>
      <c r="D16" s="4">
        <f>IF(VLOOKUP(A16,'Hazard &amp; Exposure'!B$3:BW$35,65,FALSE)&gt;0,1,0)</f>
        <v>0</v>
      </c>
      <c r="E16" s="150">
        <f>'Indicator Date hidden2'!CI17</f>
        <v>0.6097560975609756</v>
      </c>
      <c r="F16" s="197">
        <f t="shared" si="0"/>
        <v>4</v>
      </c>
      <c r="G16" s="197">
        <f t="shared" si="1"/>
        <v>8.1300813008130071</v>
      </c>
      <c r="H16" s="198">
        <f t="shared" si="2"/>
        <v>6.0650406504065035</v>
      </c>
      <c r="J16" s="199">
        <f>'Missing component hidden'!AB16</f>
        <v>1</v>
      </c>
      <c r="K16" s="196">
        <f>'Missing component hidden'!AC16</f>
        <v>0.04</v>
      </c>
      <c r="L16" s="206">
        <f>'Missing component hidden'!AD16</f>
        <v>0</v>
      </c>
      <c r="M16" s="206">
        <f>'Missing component hidden'!AE16</f>
        <v>0</v>
      </c>
      <c r="N16" s="206">
        <f>'Missing component hidden'!AF16</f>
        <v>1</v>
      </c>
    </row>
    <row r="17" spans="1:14" x14ac:dyDescent="0.25">
      <c r="A17" s="100" t="s">
        <v>17</v>
      </c>
      <c r="B17" s="4">
        <f>'Imputed and missing data hidden'!CH18</f>
        <v>2</v>
      </c>
      <c r="C17" s="196">
        <f>'Imputed and missing data hidden'!CI18</f>
        <v>2.4390243902439025E-2</v>
      </c>
      <c r="D17" s="4">
        <f>IF(VLOOKUP(A17,'Hazard &amp; Exposure'!B$3:BW$35,65,FALSE)&gt;0,1,0)</f>
        <v>0</v>
      </c>
      <c r="E17" s="150">
        <f>'Indicator Date hidden2'!CI18</f>
        <v>0.28048780487804881</v>
      </c>
      <c r="F17" s="197">
        <f t="shared" si="0"/>
        <v>1.3333333333333321</v>
      </c>
      <c r="G17" s="197">
        <f t="shared" si="1"/>
        <v>3.7398373983739841</v>
      </c>
      <c r="H17" s="198">
        <f t="shared" si="2"/>
        <v>2.5365853658536581</v>
      </c>
      <c r="J17" s="199">
        <f>'Missing component hidden'!AB17</f>
        <v>0</v>
      </c>
      <c r="K17" s="196">
        <f>'Missing component hidden'!AC17</f>
        <v>0</v>
      </c>
      <c r="L17" s="206">
        <f>'Missing component hidden'!AD17</f>
        <v>0</v>
      </c>
      <c r="M17" s="206">
        <f>'Missing component hidden'!AE17</f>
        <v>0</v>
      </c>
      <c r="N17" s="206">
        <f>'Missing component hidden'!AF17</f>
        <v>0</v>
      </c>
    </row>
    <row r="18" spans="1:14" x14ac:dyDescent="0.25">
      <c r="A18" s="100" t="s">
        <v>27</v>
      </c>
      <c r="B18" s="4">
        <f>'Imputed and missing data hidden'!CH19</f>
        <v>1</v>
      </c>
      <c r="C18" s="196">
        <f>'Imputed and missing data hidden'!CI19</f>
        <v>1.2195121951219513E-2</v>
      </c>
      <c r="D18" s="4">
        <f>IF(VLOOKUP(A18,'Hazard &amp; Exposure'!B$3:BW$35,65,FALSE)&gt;0,1,0)</f>
        <v>1</v>
      </c>
      <c r="E18" s="150">
        <f>'Indicator Date hidden2'!CI19</f>
        <v>0.37804878048780488</v>
      </c>
      <c r="F18" s="197">
        <f t="shared" si="0"/>
        <v>0.66666666666666607</v>
      </c>
      <c r="G18" s="197">
        <f t="shared" si="1"/>
        <v>5.0406504065040654</v>
      </c>
      <c r="H18" s="198">
        <f t="shared" si="2"/>
        <v>2.8536585365853657</v>
      </c>
      <c r="J18" s="199">
        <f>'Missing component hidden'!AB18</f>
        <v>0</v>
      </c>
      <c r="K18" s="196">
        <f>'Missing component hidden'!AC18</f>
        <v>0</v>
      </c>
      <c r="L18" s="206">
        <f>'Missing component hidden'!AD18</f>
        <v>0</v>
      </c>
      <c r="M18" s="206">
        <f>'Missing component hidden'!AE18</f>
        <v>0</v>
      </c>
      <c r="N18" s="206">
        <f>'Missing component hidden'!AF18</f>
        <v>0</v>
      </c>
    </row>
    <row r="19" spans="1:14" x14ac:dyDescent="0.25">
      <c r="A19" s="100" t="s">
        <v>31</v>
      </c>
      <c r="B19" s="4">
        <f>'Imputed and missing data hidden'!CH20</f>
        <v>1</v>
      </c>
      <c r="C19" s="196">
        <f>'Imputed and missing data hidden'!CI20</f>
        <v>1.2195121951219513E-2</v>
      </c>
      <c r="D19" s="4">
        <f>IF(VLOOKUP(A19,'Hazard &amp; Exposure'!B$3:BW$35,65,FALSE)&gt;0,1,0)</f>
        <v>0</v>
      </c>
      <c r="E19" s="150">
        <f>'Indicator Date hidden2'!CI20</f>
        <v>0.40243902439024393</v>
      </c>
      <c r="F19" s="197">
        <f t="shared" si="0"/>
        <v>0.66666666666666607</v>
      </c>
      <c r="G19" s="197">
        <f t="shared" si="1"/>
        <v>5.3658536585365857</v>
      </c>
      <c r="H19" s="198">
        <f t="shared" si="2"/>
        <v>3.0162601626016259</v>
      </c>
      <c r="J19" s="199">
        <f>'Missing component hidden'!AB19</f>
        <v>0</v>
      </c>
      <c r="K19" s="196">
        <f>'Missing component hidden'!AC19</f>
        <v>0</v>
      </c>
      <c r="L19" s="206">
        <f>'Missing component hidden'!AD19</f>
        <v>0</v>
      </c>
      <c r="M19" s="206">
        <f>'Missing component hidden'!AE19</f>
        <v>0</v>
      </c>
      <c r="N19" s="206">
        <f>'Missing component hidden'!AF19</f>
        <v>0</v>
      </c>
    </row>
    <row r="20" spans="1:14" x14ac:dyDescent="0.25">
      <c r="A20" s="100" t="s">
        <v>37</v>
      </c>
      <c r="B20" s="4">
        <f>'Imputed and missing data hidden'!CH21</f>
        <v>3</v>
      </c>
      <c r="C20" s="196">
        <f>'Imputed and missing data hidden'!CI21</f>
        <v>3.6585365853658534E-2</v>
      </c>
      <c r="D20" s="4">
        <f>IF(VLOOKUP(A20,'Hazard &amp; Exposure'!B$3:BW$35,65,FALSE)&gt;0,1,0)</f>
        <v>0</v>
      </c>
      <c r="E20" s="150">
        <f>'Indicator Date hidden2'!CI21</f>
        <v>0.3048780487804878</v>
      </c>
      <c r="F20" s="197">
        <f t="shared" si="0"/>
        <v>2</v>
      </c>
      <c r="G20" s="197">
        <f t="shared" si="1"/>
        <v>4.0650406504065035</v>
      </c>
      <c r="H20" s="198">
        <f t="shared" si="2"/>
        <v>3.0325203252032518</v>
      </c>
      <c r="J20" s="199">
        <f>'Missing component hidden'!AB20</f>
        <v>0</v>
      </c>
      <c r="K20" s="196">
        <f>'Missing component hidden'!AC20</f>
        <v>0</v>
      </c>
      <c r="L20" s="206">
        <f>'Missing component hidden'!AD20</f>
        <v>0</v>
      </c>
      <c r="M20" s="206">
        <f>'Missing component hidden'!AE20</f>
        <v>0</v>
      </c>
      <c r="N20" s="206">
        <f>'Missing component hidden'!AF20</f>
        <v>0</v>
      </c>
    </row>
    <row r="21" spans="1:14" x14ac:dyDescent="0.25">
      <c r="A21" s="100" t="s">
        <v>41</v>
      </c>
      <c r="B21" s="4">
        <f>'Imputed and missing data hidden'!CH22</f>
        <v>0</v>
      </c>
      <c r="C21" s="196">
        <f>'Imputed and missing data hidden'!CI22</f>
        <v>0</v>
      </c>
      <c r="D21" s="4">
        <f>IF(VLOOKUP(A21,'Hazard &amp; Exposure'!B$3:BW$35,65,FALSE)&gt;0,1,0)</f>
        <v>1</v>
      </c>
      <c r="E21" s="150">
        <f>'Indicator Date hidden2'!CI22</f>
        <v>0.2073170731707317</v>
      </c>
      <c r="F21" s="197">
        <f t="shared" si="0"/>
        <v>0</v>
      </c>
      <c r="G21" s="197">
        <f t="shared" si="1"/>
        <v>2.7642276422764223</v>
      </c>
      <c r="H21" s="198">
        <f t="shared" si="2"/>
        <v>1.3821138211382111</v>
      </c>
      <c r="J21" s="199">
        <f>'Missing component hidden'!AB21</f>
        <v>0</v>
      </c>
      <c r="K21" s="196">
        <f>'Missing component hidden'!AC21</f>
        <v>0</v>
      </c>
      <c r="L21" s="206">
        <f>'Missing component hidden'!AD21</f>
        <v>0</v>
      </c>
      <c r="M21" s="206">
        <f>'Missing component hidden'!AE21</f>
        <v>0</v>
      </c>
      <c r="N21" s="206">
        <f>'Missing component hidden'!AF21</f>
        <v>0</v>
      </c>
    </row>
    <row r="22" spans="1:14" x14ac:dyDescent="0.25">
      <c r="A22" s="100" t="s">
        <v>43</v>
      </c>
      <c r="B22" s="4">
        <f>'Imputed and missing data hidden'!CH23</f>
        <v>4</v>
      </c>
      <c r="C22" s="196">
        <f>'Imputed and missing data hidden'!CI23</f>
        <v>4.878048780487805E-2</v>
      </c>
      <c r="D22" s="4">
        <f>IF(VLOOKUP(A22,'Hazard &amp; Exposure'!B$3:BW$35,65,FALSE)&gt;0,1,0)</f>
        <v>0</v>
      </c>
      <c r="E22" s="150">
        <f>'Indicator Date hidden2'!CI23</f>
        <v>0.48780487804878048</v>
      </c>
      <c r="F22" s="197">
        <f t="shared" si="0"/>
        <v>2.666666666666667</v>
      </c>
      <c r="G22" s="197">
        <f t="shared" si="1"/>
        <v>6.5040650406504064</v>
      </c>
      <c r="H22" s="198">
        <f t="shared" si="2"/>
        <v>4.5853658536585371</v>
      </c>
      <c r="J22" s="199">
        <f>'Missing component hidden'!AB22</f>
        <v>0</v>
      </c>
      <c r="K22" s="196">
        <f>'Missing component hidden'!AC22</f>
        <v>0</v>
      </c>
      <c r="L22" s="206">
        <f>'Missing component hidden'!AD22</f>
        <v>0</v>
      </c>
      <c r="M22" s="206">
        <f>'Missing component hidden'!AE22</f>
        <v>0</v>
      </c>
      <c r="N22" s="206">
        <f>'Missing component hidden'!AF22</f>
        <v>0</v>
      </c>
    </row>
    <row r="23" spans="1:14" x14ac:dyDescent="0.25">
      <c r="A23" s="100" t="s">
        <v>45</v>
      </c>
      <c r="B23" s="4">
        <f>'Imputed and missing data hidden'!CH24</f>
        <v>3</v>
      </c>
      <c r="C23" s="196">
        <f>'Imputed and missing data hidden'!CI24</f>
        <v>3.6585365853658534E-2</v>
      </c>
      <c r="D23" s="4">
        <f>IF(VLOOKUP(A23,'Hazard &amp; Exposure'!B$3:BW$35,65,FALSE)&gt;0,1,0)</f>
        <v>0</v>
      </c>
      <c r="E23" s="150">
        <f>'Indicator Date hidden2'!CI24</f>
        <v>0.5</v>
      </c>
      <c r="F23" s="197">
        <f t="shared" si="0"/>
        <v>2</v>
      </c>
      <c r="G23" s="197">
        <f t="shared" si="1"/>
        <v>6.666666666666667</v>
      </c>
      <c r="H23" s="198">
        <f t="shared" si="2"/>
        <v>4.3333333333333339</v>
      </c>
      <c r="J23" s="199">
        <f>'Missing component hidden'!AB23</f>
        <v>0</v>
      </c>
      <c r="K23" s="196">
        <f>'Missing component hidden'!AC23</f>
        <v>0</v>
      </c>
      <c r="L23" s="206">
        <f>'Missing component hidden'!AD23</f>
        <v>0</v>
      </c>
      <c r="M23" s="206">
        <f>'Missing component hidden'!AE23</f>
        <v>0</v>
      </c>
      <c r="N23" s="206">
        <f>'Missing component hidden'!AF23</f>
        <v>0</v>
      </c>
    </row>
    <row r="24" spans="1:14" x14ac:dyDescent="0.25">
      <c r="A24" s="100" t="s">
        <v>2</v>
      </c>
      <c r="B24" s="4">
        <f>'Imputed and missing data hidden'!CH25</f>
        <v>5</v>
      </c>
      <c r="C24" s="196">
        <f>'Imputed and missing data hidden'!CI25</f>
        <v>6.097560975609756E-2</v>
      </c>
      <c r="D24" s="4">
        <f>IF(VLOOKUP(A24,'Hazard &amp; Exposure'!B$3:BW$35,65,FALSE)&gt;0,1,0)</f>
        <v>0</v>
      </c>
      <c r="E24" s="150">
        <f>'Indicator Date hidden2'!CI25</f>
        <v>0.3048780487804878</v>
      </c>
      <c r="F24" s="197">
        <f t="shared" si="0"/>
        <v>3.3333333333333339</v>
      </c>
      <c r="G24" s="197">
        <f t="shared" si="1"/>
        <v>4.0650406504065035</v>
      </c>
      <c r="H24" s="198">
        <f t="shared" si="2"/>
        <v>3.6991869918699187</v>
      </c>
      <c r="J24" s="199">
        <f>'Missing component hidden'!AB24</f>
        <v>0</v>
      </c>
      <c r="K24" s="196">
        <f>'Missing component hidden'!AC24</f>
        <v>0</v>
      </c>
      <c r="L24" s="206">
        <f>'Missing component hidden'!AD24</f>
        <v>0</v>
      </c>
      <c r="M24" s="206">
        <f>'Missing component hidden'!AE24</f>
        <v>0</v>
      </c>
      <c r="N24" s="206">
        <f>'Missing component hidden'!AF24</f>
        <v>0</v>
      </c>
    </row>
    <row r="25" spans="1:14" x14ac:dyDescent="0.25">
      <c r="A25" s="100" t="s">
        <v>10</v>
      </c>
      <c r="B25" s="4">
        <f>'Imputed and missing data hidden'!CH26</f>
        <v>2</v>
      </c>
      <c r="C25" s="196">
        <f>'Imputed and missing data hidden'!CI26</f>
        <v>2.4390243902439025E-2</v>
      </c>
      <c r="D25" s="4">
        <f>IF(VLOOKUP(A25,'Hazard &amp; Exposure'!B$3:BW$35,65,FALSE)&gt;0,1,0)</f>
        <v>0</v>
      </c>
      <c r="E25" s="150">
        <f>'Indicator Date hidden2'!CI26</f>
        <v>0.58536585365853655</v>
      </c>
      <c r="F25" s="197">
        <f t="shared" si="0"/>
        <v>1.3333333333333321</v>
      </c>
      <c r="G25" s="197">
        <f t="shared" si="1"/>
        <v>7.8048780487804876</v>
      </c>
      <c r="H25" s="198">
        <f t="shared" si="2"/>
        <v>4.5691056910569099</v>
      </c>
      <c r="J25" s="199">
        <f>'Missing component hidden'!AB25</f>
        <v>0</v>
      </c>
      <c r="K25" s="196">
        <f>'Missing component hidden'!AC25</f>
        <v>0</v>
      </c>
      <c r="L25" s="206">
        <f>'Missing component hidden'!AD25</f>
        <v>0</v>
      </c>
      <c r="M25" s="206">
        <f>'Missing component hidden'!AE25</f>
        <v>0</v>
      </c>
      <c r="N25" s="206">
        <f>'Missing component hidden'!AF25</f>
        <v>0</v>
      </c>
    </row>
    <row r="26" spans="1:14" x14ac:dyDescent="0.25">
      <c r="A26" s="100" t="s">
        <v>11</v>
      </c>
      <c r="B26" s="4">
        <f>'Imputed and missing data hidden'!CH27</f>
        <v>3</v>
      </c>
      <c r="C26" s="196">
        <f>'Imputed and missing data hidden'!CI27</f>
        <v>3.6585365853658534E-2</v>
      </c>
      <c r="D26" s="4">
        <f>IF(VLOOKUP(A26,'Hazard &amp; Exposure'!B$3:BW$35,65,FALSE)&gt;0,1,0)</f>
        <v>1</v>
      </c>
      <c r="E26" s="150">
        <f>'Indicator Date hidden2'!CI27</f>
        <v>0.3902439024390244</v>
      </c>
      <c r="F26" s="197">
        <f t="shared" si="0"/>
        <v>2</v>
      </c>
      <c r="G26" s="197">
        <f t="shared" si="1"/>
        <v>5.2032520325203251</v>
      </c>
      <c r="H26" s="198">
        <f t="shared" si="2"/>
        <v>3.6016260162601625</v>
      </c>
      <c r="J26" s="199">
        <f>'Missing component hidden'!AB26</f>
        <v>0</v>
      </c>
      <c r="K26" s="196">
        <f>'Missing component hidden'!AC26</f>
        <v>0</v>
      </c>
      <c r="L26" s="206">
        <f>'Missing component hidden'!AD26</f>
        <v>0</v>
      </c>
      <c r="M26" s="206">
        <f>'Missing component hidden'!AE26</f>
        <v>0</v>
      </c>
      <c r="N26" s="206">
        <f>'Missing component hidden'!AF26</f>
        <v>0</v>
      </c>
    </row>
    <row r="27" spans="1:14" x14ac:dyDescent="0.25">
      <c r="A27" s="100" t="s">
        <v>13</v>
      </c>
      <c r="B27" s="4">
        <f>'Imputed and missing data hidden'!CH28</f>
        <v>3</v>
      </c>
      <c r="C27" s="196">
        <f>'Imputed and missing data hidden'!CI28</f>
        <v>3.6585365853658534E-2</v>
      </c>
      <c r="D27" s="4">
        <f>IF(VLOOKUP(A27,'Hazard &amp; Exposure'!B$3:BW$35,65,FALSE)&gt;0,1,0)</f>
        <v>0</v>
      </c>
      <c r="E27" s="150">
        <f>'Indicator Date hidden2'!CI28</f>
        <v>0.32926829268292684</v>
      </c>
      <c r="F27" s="197">
        <f t="shared" si="0"/>
        <v>2</v>
      </c>
      <c r="G27" s="197">
        <f t="shared" si="1"/>
        <v>4.3902439024390247</v>
      </c>
      <c r="H27" s="198">
        <f t="shared" si="2"/>
        <v>3.1951219512195124</v>
      </c>
      <c r="J27" s="199">
        <f>'Missing component hidden'!AB27</f>
        <v>0</v>
      </c>
      <c r="K27" s="196">
        <f>'Missing component hidden'!AC27</f>
        <v>0</v>
      </c>
      <c r="L27" s="206">
        <f>'Missing component hidden'!AD27</f>
        <v>0</v>
      </c>
      <c r="M27" s="206">
        <f>'Missing component hidden'!AE27</f>
        <v>0</v>
      </c>
      <c r="N27" s="206">
        <f>'Missing component hidden'!AF27</f>
        <v>0</v>
      </c>
    </row>
    <row r="28" spans="1:14" x14ac:dyDescent="0.25">
      <c r="A28" s="100" t="s">
        <v>15</v>
      </c>
      <c r="B28" s="4">
        <f>'Imputed and missing data hidden'!CH29</f>
        <v>0</v>
      </c>
      <c r="C28" s="196">
        <f>'Imputed and missing data hidden'!CI29</f>
        <v>0</v>
      </c>
      <c r="D28" s="4">
        <f>IF(VLOOKUP(A28,'Hazard &amp; Exposure'!B$3:BW$35,65,FALSE)&gt;0,1,0)</f>
        <v>1</v>
      </c>
      <c r="E28" s="150">
        <f>'Indicator Date hidden2'!CI29</f>
        <v>0.3048780487804878</v>
      </c>
      <c r="F28" s="197">
        <f t="shared" si="0"/>
        <v>0</v>
      </c>
      <c r="G28" s="197">
        <f t="shared" si="1"/>
        <v>4.0650406504065035</v>
      </c>
      <c r="H28" s="198">
        <f t="shared" si="2"/>
        <v>2.0325203252032518</v>
      </c>
      <c r="J28" s="199">
        <f>'Missing component hidden'!AB28</f>
        <v>0</v>
      </c>
      <c r="K28" s="196">
        <f>'Missing component hidden'!AC28</f>
        <v>0</v>
      </c>
      <c r="L28" s="206">
        <f>'Missing component hidden'!AD28</f>
        <v>0</v>
      </c>
      <c r="M28" s="206">
        <f>'Missing component hidden'!AE28</f>
        <v>0</v>
      </c>
      <c r="N28" s="206">
        <f>'Missing component hidden'!AF28</f>
        <v>0</v>
      </c>
    </row>
    <row r="29" spans="1:14" x14ac:dyDescent="0.25">
      <c r="A29" s="100" t="s">
        <v>25</v>
      </c>
      <c r="B29" s="4">
        <f>'Imputed and missing data hidden'!CH30</f>
        <v>1</v>
      </c>
      <c r="C29" s="196">
        <f>'Imputed and missing data hidden'!CI30</f>
        <v>1.2195121951219513E-2</v>
      </c>
      <c r="D29" s="4">
        <f>IF(VLOOKUP(A29,'Hazard &amp; Exposure'!B$3:BW$35,65,FALSE)&gt;0,1,0)</f>
        <v>0</v>
      </c>
      <c r="E29" s="150">
        <f>'Indicator Date hidden2'!CI30</f>
        <v>0.25609756097560976</v>
      </c>
      <c r="F29" s="197">
        <f t="shared" si="0"/>
        <v>0.66666666666666607</v>
      </c>
      <c r="G29" s="197">
        <f t="shared" si="1"/>
        <v>3.4146341463414629</v>
      </c>
      <c r="H29" s="198">
        <f t="shared" si="2"/>
        <v>2.0406504065040645</v>
      </c>
      <c r="J29" s="199">
        <f>'Missing component hidden'!AB29</f>
        <v>0</v>
      </c>
      <c r="K29" s="196">
        <f>'Missing component hidden'!AC29</f>
        <v>0</v>
      </c>
      <c r="L29" s="206">
        <f>'Missing component hidden'!AD29</f>
        <v>0</v>
      </c>
      <c r="M29" s="206">
        <f>'Missing component hidden'!AE29</f>
        <v>0</v>
      </c>
      <c r="N29" s="206">
        <f>'Missing component hidden'!AF29</f>
        <v>0</v>
      </c>
    </row>
    <row r="30" spans="1:14" x14ac:dyDescent="0.25">
      <c r="A30" s="100" t="s">
        <v>33</v>
      </c>
      <c r="B30" s="4">
        <f>'Imputed and missing data hidden'!CH31</f>
        <v>9</v>
      </c>
      <c r="C30" s="196">
        <f>'Imputed and missing data hidden'!CI31</f>
        <v>0.10975609756097561</v>
      </c>
      <c r="D30" s="4">
        <f>IF(VLOOKUP(A30,'Hazard &amp; Exposure'!B$3:BW$35,65,FALSE)&gt;0,1,0)</f>
        <v>0</v>
      </c>
      <c r="E30" s="150">
        <f>'Indicator Date hidden2'!CI31</f>
        <v>0.53658536585365857</v>
      </c>
      <c r="F30" s="197">
        <f t="shared" si="0"/>
        <v>6</v>
      </c>
      <c r="G30" s="197">
        <f t="shared" si="1"/>
        <v>7.1544715447154479</v>
      </c>
      <c r="H30" s="198">
        <f t="shared" si="2"/>
        <v>6.5772357723577244</v>
      </c>
      <c r="J30" s="199">
        <f>'Missing component hidden'!AB30</f>
        <v>2</v>
      </c>
      <c r="K30" s="196">
        <f>'Missing component hidden'!AC30</f>
        <v>0.08</v>
      </c>
      <c r="L30" s="206">
        <f>'Missing component hidden'!AD30</f>
        <v>0</v>
      </c>
      <c r="M30" s="206">
        <f>'Missing component hidden'!AE30</f>
        <v>0</v>
      </c>
      <c r="N30" s="206">
        <f>'Missing component hidden'!AF30</f>
        <v>2</v>
      </c>
    </row>
    <row r="31" spans="1:14" x14ac:dyDescent="0.25">
      <c r="A31" s="100" t="s">
        <v>47</v>
      </c>
      <c r="B31" s="4">
        <f>'Imputed and missing data hidden'!CH32</f>
        <v>1</v>
      </c>
      <c r="C31" s="196">
        <f>'Imputed and missing data hidden'!CI32</f>
        <v>1.2195121951219513E-2</v>
      </c>
      <c r="D31" s="4">
        <f>IF(VLOOKUP(A31,'Hazard &amp; Exposure'!B$3:BW$35,65,FALSE)&gt;0,1,0)</f>
        <v>0</v>
      </c>
      <c r="E31" s="150">
        <f>'Indicator Date hidden2'!CI32</f>
        <v>0.46341463414634149</v>
      </c>
      <c r="F31" s="197">
        <f t="shared" si="0"/>
        <v>0.66666666666666607</v>
      </c>
      <c r="G31" s="197">
        <f t="shared" si="1"/>
        <v>6.1788617886178869</v>
      </c>
      <c r="H31" s="198">
        <f t="shared" si="2"/>
        <v>3.4227642276422765</v>
      </c>
      <c r="J31" s="199">
        <f>'Missing component hidden'!AB31</f>
        <v>0</v>
      </c>
      <c r="K31" s="196">
        <f>'Missing component hidden'!AC31</f>
        <v>0</v>
      </c>
      <c r="L31" s="206">
        <f>'Missing component hidden'!AD31</f>
        <v>0</v>
      </c>
      <c r="M31" s="206">
        <f>'Missing component hidden'!AE31</f>
        <v>0</v>
      </c>
      <c r="N31" s="206">
        <f>'Missing component hidden'!AF31</f>
        <v>0</v>
      </c>
    </row>
    <row r="32" spans="1:14" x14ac:dyDescent="0.25">
      <c r="A32" s="100" t="s">
        <v>49</v>
      </c>
      <c r="B32" s="4">
        <f>'Imputed and missing data hidden'!CH33</f>
        <v>0</v>
      </c>
      <c r="C32" s="196">
        <f>'Imputed and missing data hidden'!CI33</f>
        <v>0</v>
      </c>
      <c r="D32" s="4">
        <f>IF(VLOOKUP(A32,'Hazard &amp; Exposure'!B$3:BW$35,65,FALSE)&gt;0,1,0)</f>
        <v>0</v>
      </c>
      <c r="E32" s="150">
        <f>'Indicator Date hidden2'!CI33</f>
        <v>0.32926829268292684</v>
      </c>
      <c r="F32" s="197">
        <f t="shared" si="0"/>
        <v>0</v>
      </c>
      <c r="G32" s="197">
        <f t="shared" si="1"/>
        <v>4.3902439024390247</v>
      </c>
      <c r="H32" s="198">
        <f t="shared" si="2"/>
        <v>2.1951219512195124</v>
      </c>
      <c r="J32" s="199">
        <f>'Missing component hidden'!AB32</f>
        <v>0</v>
      </c>
      <c r="K32" s="196">
        <f>'Missing component hidden'!AC32</f>
        <v>0</v>
      </c>
      <c r="L32" s="206">
        <f>'Missing component hidden'!AD32</f>
        <v>0</v>
      </c>
      <c r="M32" s="206">
        <f>'Missing component hidden'!AE32</f>
        <v>0</v>
      </c>
      <c r="N32" s="206">
        <f>'Missing component hidden'!AF32</f>
        <v>0</v>
      </c>
    </row>
    <row r="33" spans="1:14" x14ac:dyDescent="0.25">
      <c r="A33" s="100" t="s">
        <v>57</v>
      </c>
      <c r="B33" s="4">
        <f>'Imputed and missing data hidden'!CH34</f>
        <v>9</v>
      </c>
      <c r="C33" s="196">
        <f>'Imputed and missing data hidden'!CI34</f>
        <v>0.10975609756097561</v>
      </c>
      <c r="D33" s="4">
        <f>IF(VLOOKUP(A33,'Hazard &amp; Exposure'!B$3:BW$35,65,FALSE)&gt;0,1,0)</f>
        <v>0</v>
      </c>
      <c r="E33" s="150">
        <f>'Indicator Date hidden2'!CI34</f>
        <v>0.5</v>
      </c>
      <c r="F33" s="197">
        <f t="shared" si="0"/>
        <v>6</v>
      </c>
      <c r="G33" s="197">
        <f t="shared" si="1"/>
        <v>6.666666666666667</v>
      </c>
      <c r="H33" s="198">
        <f t="shared" si="2"/>
        <v>6.3333333333333339</v>
      </c>
      <c r="J33" s="199">
        <f>'Missing component hidden'!AB33</f>
        <v>2</v>
      </c>
      <c r="K33" s="196">
        <f>'Missing component hidden'!AC33</f>
        <v>0.08</v>
      </c>
      <c r="L33" s="206">
        <f>'Missing component hidden'!AD33</f>
        <v>0</v>
      </c>
      <c r="M33" s="206">
        <f>'Missing component hidden'!AE33</f>
        <v>0</v>
      </c>
      <c r="N33" s="206">
        <f>'Missing component hidden'!AF33</f>
        <v>2</v>
      </c>
    </row>
    <row r="34" spans="1:14" x14ac:dyDescent="0.25">
      <c r="A34" s="100" t="s">
        <v>61</v>
      </c>
      <c r="B34" s="4">
        <f>'Imputed and missing data hidden'!CH35</f>
        <v>5</v>
      </c>
      <c r="C34" s="196">
        <f>'Imputed and missing data hidden'!CI35</f>
        <v>6.097560975609756E-2</v>
      </c>
      <c r="D34" s="4">
        <f>IF(VLOOKUP(A34,'Hazard &amp; Exposure'!B$3:BW$35,65,FALSE)&gt;0,1,0)</f>
        <v>0</v>
      </c>
      <c r="E34" s="150">
        <f>'Indicator Date hidden2'!CI35</f>
        <v>0.31707317073170732</v>
      </c>
      <c r="F34" s="197">
        <f t="shared" si="0"/>
        <v>3.3333333333333339</v>
      </c>
      <c r="G34" s="197">
        <f t="shared" si="1"/>
        <v>4.2276422764227641</v>
      </c>
      <c r="H34" s="198">
        <f t="shared" si="2"/>
        <v>3.780487804878049</v>
      </c>
      <c r="J34" s="199">
        <f>'Missing component hidden'!AB34</f>
        <v>0</v>
      </c>
      <c r="K34" s="196">
        <f>'Missing component hidden'!AC34</f>
        <v>0</v>
      </c>
      <c r="L34" s="206">
        <f>'Missing component hidden'!AD34</f>
        <v>0</v>
      </c>
      <c r="M34" s="206">
        <f>'Missing component hidden'!AE34</f>
        <v>0</v>
      </c>
      <c r="N34" s="206">
        <f>'Missing component hidden'!AF34</f>
        <v>0</v>
      </c>
    </row>
    <row r="35" spans="1:14" x14ac:dyDescent="0.25">
      <c r="A35" s="100" t="s">
        <v>63</v>
      </c>
      <c r="B35" s="4">
        <f>'Imputed and missing data hidden'!CH36</f>
        <v>5</v>
      </c>
      <c r="C35" s="196">
        <f>'Imputed and missing data hidden'!CI36</f>
        <v>6.097560975609756E-2</v>
      </c>
      <c r="D35" s="4">
        <f>IF(VLOOKUP(A35,'Hazard &amp; Exposure'!B$3:BW$35,65,FALSE)&gt;0,1,0)</f>
        <v>0</v>
      </c>
      <c r="E35" s="150">
        <f>'Indicator Date hidden2'!CI36</f>
        <v>0.46341463414634149</v>
      </c>
      <c r="F35" s="197">
        <f t="shared" si="0"/>
        <v>3.3333333333333339</v>
      </c>
      <c r="G35" s="197">
        <f t="shared" si="1"/>
        <v>6.1788617886178869</v>
      </c>
      <c r="H35" s="198">
        <f t="shared" si="2"/>
        <v>4.7560975609756104</v>
      </c>
      <c r="J35" s="199">
        <f>'Missing component hidden'!AB35</f>
        <v>1</v>
      </c>
      <c r="K35" s="196">
        <f>'Missing component hidden'!AC35</f>
        <v>0.04</v>
      </c>
      <c r="L35" s="206">
        <f>'Missing component hidden'!AD35</f>
        <v>0</v>
      </c>
      <c r="M35" s="206">
        <f>'Missing component hidden'!AE35</f>
        <v>0</v>
      </c>
      <c r="N35" s="206">
        <f>'Missing component hidden'!AF35</f>
        <v>1</v>
      </c>
    </row>
    <row r="37" spans="1:14" x14ac:dyDescent="0.25">
      <c r="A37" s="4" t="s">
        <v>84</v>
      </c>
      <c r="B37" s="4">
        <f>MIN(B3:B35)</f>
        <v>0</v>
      </c>
      <c r="D37" s="4">
        <f>MIN(D3:D35)</f>
        <v>0</v>
      </c>
      <c r="E37" s="149">
        <f>MIN(E3:E35)</f>
        <v>0.2073170731707317</v>
      </c>
    </row>
    <row r="38" spans="1:14" x14ac:dyDescent="0.25">
      <c r="A38" s="4" t="s">
        <v>85</v>
      </c>
      <c r="B38" s="4">
        <f>MAX(B3:B35)</f>
        <v>26</v>
      </c>
      <c r="D38" s="4">
        <f>MAX(D3:D35)</f>
        <v>1</v>
      </c>
      <c r="E38" s="149">
        <f>MAX(E3:E35)</f>
        <v>0.68292682926829273</v>
      </c>
    </row>
    <row r="39" spans="1:14" x14ac:dyDescent="0.25">
      <c r="A39" s="4" t="s">
        <v>84</v>
      </c>
      <c r="B39" s="4">
        <v>0</v>
      </c>
      <c r="D39" s="4">
        <v>0</v>
      </c>
      <c r="E39" s="4">
        <v>0</v>
      </c>
    </row>
    <row r="40" spans="1:14" x14ac:dyDescent="0.25">
      <c r="A40" s="4" t="s">
        <v>85</v>
      </c>
      <c r="B40" s="4">
        <v>15</v>
      </c>
      <c r="D40" s="4">
        <v>1</v>
      </c>
      <c r="E40" s="4">
        <v>0.75</v>
      </c>
    </row>
  </sheetData>
  <autoFilter ref="A2:N2"/>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53"/>
  <sheetViews>
    <sheetView zoomScale="74" zoomScaleNormal="74" workbookViewId="0">
      <pane ySplit="2" topLeftCell="A30" activePane="bottomLeft" state="frozen"/>
      <selection pane="bottomLeft" activeCell="J33" sqref="J33"/>
    </sheetView>
  </sheetViews>
  <sheetFormatPr defaultColWidth="9.140625" defaultRowHeight="15" x14ac:dyDescent="0.25"/>
  <cols>
    <col min="1" max="1" width="16.7109375" style="193" customWidth="1"/>
    <col min="2" max="2" width="13.140625" style="18" customWidth="1"/>
    <col min="3" max="3" width="15.42578125" style="18" customWidth="1"/>
    <col min="4" max="4" width="23.42578125" style="18" customWidth="1"/>
    <col min="5" max="5" width="17.7109375" style="18" bestFit="1" customWidth="1"/>
    <col min="6" max="6" width="22" style="18" customWidth="1"/>
    <col min="7" max="7" width="24" style="18" customWidth="1"/>
    <col min="8" max="11" width="57.140625" style="18" customWidth="1"/>
    <col min="12" max="12" width="33.7109375" style="18" customWidth="1"/>
    <col min="13" max="13" width="64.7109375" style="18" customWidth="1"/>
    <col min="14" max="14" width="25.140625" style="18" customWidth="1"/>
    <col min="15" max="16384" width="9.140625" style="18"/>
  </cols>
  <sheetData>
    <row r="1" spans="1:13" s="3" customFormat="1" x14ac:dyDescent="0.25">
      <c r="A1" s="277"/>
      <c r="B1" s="277"/>
      <c r="C1" s="277"/>
      <c r="D1" s="277"/>
      <c r="E1" s="277"/>
      <c r="F1" s="277"/>
      <c r="G1" s="277"/>
      <c r="H1" s="277"/>
      <c r="I1" s="277"/>
      <c r="J1" s="277"/>
      <c r="K1" s="277"/>
      <c r="L1" s="277"/>
      <c r="M1" s="277"/>
    </row>
    <row r="2" spans="1:13" ht="15.75" thickBot="1" x14ac:dyDescent="0.3">
      <c r="A2" s="102" t="s">
        <v>853</v>
      </c>
      <c r="B2" s="102" t="s">
        <v>162</v>
      </c>
      <c r="C2" s="102" t="s">
        <v>163</v>
      </c>
      <c r="D2" s="102" t="s">
        <v>164</v>
      </c>
      <c r="E2" s="102" t="s">
        <v>165</v>
      </c>
      <c r="F2" s="102" t="s">
        <v>511</v>
      </c>
      <c r="G2" s="102" t="s">
        <v>166</v>
      </c>
      <c r="H2" s="102" t="s">
        <v>167</v>
      </c>
      <c r="I2" s="102" t="s">
        <v>348</v>
      </c>
      <c r="J2" s="102" t="s">
        <v>349</v>
      </c>
      <c r="K2" s="102" t="s">
        <v>350</v>
      </c>
      <c r="L2" s="102" t="s">
        <v>232</v>
      </c>
      <c r="M2" s="102" t="s">
        <v>233</v>
      </c>
    </row>
    <row r="3" spans="1:13" ht="91.5" customHeight="1" x14ac:dyDescent="0.25">
      <c r="A3" s="120" t="s">
        <v>854</v>
      </c>
      <c r="B3" s="119" t="s">
        <v>168</v>
      </c>
      <c r="C3" s="120" t="s">
        <v>70</v>
      </c>
      <c r="D3" s="120" t="s">
        <v>169</v>
      </c>
      <c r="E3" s="120" t="s">
        <v>448</v>
      </c>
      <c r="F3" s="122" t="s">
        <v>460</v>
      </c>
      <c r="G3" s="120" t="s">
        <v>453</v>
      </c>
      <c r="H3" s="120" t="s">
        <v>496</v>
      </c>
      <c r="I3" s="120" t="s">
        <v>280</v>
      </c>
      <c r="J3" s="120" t="s">
        <v>484</v>
      </c>
      <c r="K3" s="120" t="s">
        <v>485</v>
      </c>
      <c r="L3" s="120" t="s">
        <v>486</v>
      </c>
      <c r="M3" s="122" t="s">
        <v>487</v>
      </c>
    </row>
    <row r="4" spans="1:13" ht="76.5" x14ac:dyDescent="0.25">
      <c r="A4" s="120" t="s">
        <v>854</v>
      </c>
      <c r="B4" s="121" t="s">
        <v>168</v>
      </c>
      <c r="C4" s="122" t="s">
        <v>70</v>
      </c>
      <c r="D4" s="122" t="s">
        <v>169</v>
      </c>
      <c r="E4" s="120" t="s">
        <v>449</v>
      </c>
      <c r="F4" s="122" t="s">
        <v>461</v>
      </c>
      <c r="G4" s="122" t="s">
        <v>454</v>
      </c>
      <c r="H4" s="122" t="s">
        <v>497</v>
      </c>
      <c r="I4" s="122" t="s">
        <v>281</v>
      </c>
      <c r="J4" s="122" t="s">
        <v>484</v>
      </c>
      <c r="K4" s="120" t="s">
        <v>488</v>
      </c>
      <c r="L4" s="120" t="s">
        <v>489</v>
      </c>
      <c r="M4" s="122" t="s">
        <v>487</v>
      </c>
    </row>
    <row r="5" spans="1:13" ht="76.5" x14ac:dyDescent="0.25">
      <c r="A5" s="120" t="s">
        <v>854</v>
      </c>
      <c r="B5" s="121" t="s">
        <v>168</v>
      </c>
      <c r="C5" s="122" t="s">
        <v>70</v>
      </c>
      <c r="D5" s="122" t="s">
        <v>169</v>
      </c>
      <c r="E5" s="122" t="s">
        <v>450</v>
      </c>
      <c r="F5" s="122" t="s">
        <v>458</v>
      </c>
      <c r="G5" s="122" t="s">
        <v>455</v>
      </c>
      <c r="H5" s="120" t="s">
        <v>498</v>
      </c>
      <c r="I5" s="122" t="s">
        <v>282</v>
      </c>
      <c r="J5" s="122" t="s">
        <v>490</v>
      </c>
      <c r="K5" s="120" t="s">
        <v>485</v>
      </c>
      <c r="L5" s="120" t="s">
        <v>486</v>
      </c>
      <c r="M5" s="122" t="s">
        <v>487</v>
      </c>
    </row>
    <row r="6" spans="1:13" ht="76.5" x14ac:dyDescent="0.25">
      <c r="A6" s="120" t="s">
        <v>854</v>
      </c>
      <c r="B6" s="121" t="s">
        <v>168</v>
      </c>
      <c r="C6" s="122" t="s">
        <v>70</v>
      </c>
      <c r="D6" s="122" t="s">
        <v>169</v>
      </c>
      <c r="E6" s="122" t="s">
        <v>451</v>
      </c>
      <c r="F6" s="122" t="s">
        <v>459</v>
      </c>
      <c r="G6" s="122" t="s">
        <v>456</v>
      </c>
      <c r="H6" s="122" t="s">
        <v>499</v>
      </c>
      <c r="I6" s="122" t="s">
        <v>283</v>
      </c>
      <c r="J6" s="122" t="s">
        <v>490</v>
      </c>
      <c r="K6" s="120" t="s">
        <v>485</v>
      </c>
      <c r="L6" s="120" t="s">
        <v>489</v>
      </c>
      <c r="M6" s="122" t="s">
        <v>487</v>
      </c>
    </row>
    <row r="7" spans="1:13" ht="76.5" x14ac:dyDescent="0.25">
      <c r="A7" s="120" t="s">
        <v>854</v>
      </c>
      <c r="B7" s="121" t="s">
        <v>168</v>
      </c>
      <c r="C7" s="122" t="s">
        <v>70</v>
      </c>
      <c r="D7" s="122" t="s">
        <v>170</v>
      </c>
      <c r="E7" s="122" t="s">
        <v>503</v>
      </c>
      <c r="F7" s="122" t="s">
        <v>171</v>
      </c>
      <c r="G7" s="122" t="s">
        <v>172</v>
      </c>
      <c r="H7" s="122" t="s">
        <v>236</v>
      </c>
      <c r="I7" s="122" t="s">
        <v>284</v>
      </c>
      <c r="J7" s="122" t="s">
        <v>285</v>
      </c>
      <c r="K7" s="120" t="s">
        <v>457</v>
      </c>
      <c r="L7" s="120" t="s">
        <v>447</v>
      </c>
      <c r="M7" s="122" t="s">
        <v>452</v>
      </c>
    </row>
    <row r="8" spans="1:13" ht="76.5" x14ac:dyDescent="0.25">
      <c r="A8" s="120" t="s">
        <v>854</v>
      </c>
      <c r="B8" s="121" t="s">
        <v>168</v>
      </c>
      <c r="C8" s="122" t="s">
        <v>70</v>
      </c>
      <c r="D8" s="122" t="s">
        <v>170</v>
      </c>
      <c r="E8" s="122" t="s">
        <v>504</v>
      </c>
      <c r="F8" s="122" t="s">
        <v>173</v>
      </c>
      <c r="G8" s="122" t="s">
        <v>174</v>
      </c>
      <c r="H8" s="122" t="s">
        <v>237</v>
      </c>
      <c r="I8" s="122" t="s">
        <v>286</v>
      </c>
      <c r="J8" s="122" t="s">
        <v>285</v>
      </c>
      <c r="K8" s="120" t="s">
        <v>457</v>
      </c>
      <c r="L8" s="120" t="s">
        <v>510</v>
      </c>
      <c r="M8" s="122" t="s">
        <v>452</v>
      </c>
    </row>
    <row r="9" spans="1:13" ht="76.5" x14ac:dyDescent="0.25">
      <c r="A9" s="120" t="s">
        <v>854</v>
      </c>
      <c r="B9" s="121" t="s">
        <v>168</v>
      </c>
      <c r="C9" s="122" t="s">
        <v>70</v>
      </c>
      <c r="D9" s="122" t="s">
        <v>175</v>
      </c>
      <c r="E9" s="122" t="s">
        <v>505</v>
      </c>
      <c r="F9" s="122" t="s">
        <v>176</v>
      </c>
      <c r="G9" s="122" t="s">
        <v>122</v>
      </c>
      <c r="H9" s="122" t="s">
        <v>238</v>
      </c>
      <c r="I9" s="122" t="s">
        <v>287</v>
      </c>
      <c r="J9" s="122" t="s">
        <v>288</v>
      </c>
      <c r="K9" s="120" t="s">
        <v>457</v>
      </c>
      <c r="L9" s="120" t="s">
        <v>447</v>
      </c>
      <c r="M9" s="122" t="s">
        <v>452</v>
      </c>
    </row>
    <row r="10" spans="1:13" ht="76.5" x14ac:dyDescent="0.25">
      <c r="A10" s="120" t="s">
        <v>854</v>
      </c>
      <c r="B10" s="121" t="s">
        <v>168</v>
      </c>
      <c r="C10" s="122" t="s">
        <v>70</v>
      </c>
      <c r="D10" s="122" t="s">
        <v>175</v>
      </c>
      <c r="E10" s="122" t="s">
        <v>506</v>
      </c>
      <c r="F10" s="122" t="s">
        <v>177</v>
      </c>
      <c r="G10" s="122" t="s">
        <v>124</v>
      </c>
      <c r="H10" s="122" t="s">
        <v>239</v>
      </c>
      <c r="I10" s="122" t="s">
        <v>289</v>
      </c>
      <c r="J10" s="122" t="s">
        <v>288</v>
      </c>
      <c r="K10" s="120" t="s">
        <v>457</v>
      </c>
      <c r="L10" s="120" t="s">
        <v>510</v>
      </c>
      <c r="M10" s="122" t="s">
        <v>452</v>
      </c>
    </row>
    <row r="11" spans="1:13" ht="76.5" x14ac:dyDescent="0.25">
      <c r="A11" s="120" t="s">
        <v>854</v>
      </c>
      <c r="B11" s="121" t="s">
        <v>168</v>
      </c>
      <c r="C11" s="122" t="s">
        <v>70</v>
      </c>
      <c r="D11" s="122" t="s">
        <v>178</v>
      </c>
      <c r="E11" s="122" t="s">
        <v>179</v>
      </c>
      <c r="F11" s="122" t="s">
        <v>180</v>
      </c>
      <c r="G11" s="122" t="s">
        <v>240</v>
      </c>
      <c r="H11" s="122" t="s">
        <v>241</v>
      </c>
      <c r="I11" s="122" t="s">
        <v>290</v>
      </c>
      <c r="J11" s="122" t="s">
        <v>291</v>
      </c>
      <c r="K11" s="120" t="s">
        <v>457</v>
      </c>
      <c r="L11" s="120" t="s">
        <v>447</v>
      </c>
      <c r="M11" s="122" t="s">
        <v>452</v>
      </c>
    </row>
    <row r="12" spans="1:13" ht="76.5" x14ac:dyDescent="0.25">
      <c r="A12" s="120" t="s">
        <v>854</v>
      </c>
      <c r="B12" s="121" t="s">
        <v>168</v>
      </c>
      <c r="C12" s="122" t="s">
        <v>70</v>
      </c>
      <c r="D12" s="122" t="s">
        <v>178</v>
      </c>
      <c r="E12" s="122" t="s">
        <v>181</v>
      </c>
      <c r="F12" s="122" t="s">
        <v>182</v>
      </c>
      <c r="G12" s="122" t="s">
        <v>242</v>
      </c>
      <c r="H12" s="122" t="s">
        <v>243</v>
      </c>
      <c r="I12" s="122" t="s">
        <v>292</v>
      </c>
      <c r="J12" s="122" t="s">
        <v>291</v>
      </c>
      <c r="K12" s="120" t="s">
        <v>457</v>
      </c>
      <c r="L12" s="120" t="s">
        <v>510</v>
      </c>
      <c r="M12" s="122" t="s">
        <v>452</v>
      </c>
    </row>
    <row r="13" spans="1:13" ht="76.5" x14ac:dyDescent="0.25">
      <c r="A13" s="120" t="s">
        <v>854</v>
      </c>
      <c r="B13" s="121" t="s">
        <v>168</v>
      </c>
      <c r="C13" s="122" t="s">
        <v>70</v>
      </c>
      <c r="D13" s="122" t="s">
        <v>178</v>
      </c>
      <c r="E13" s="122" t="s">
        <v>501</v>
      </c>
      <c r="F13" s="122" t="s">
        <v>462</v>
      </c>
      <c r="G13" s="122" t="s">
        <v>466</v>
      </c>
      <c r="H13" s="122" t="s">
        <v>244</v>
      </c>
      <c r="I13" s="122" t="s">
        <v>293</v>
      </c>
      <c r="J13" s="122" t="s">
        <v>294</v>
      </c>
      <c r="K13" s="120" t="s">
        <v>457</v>
      </c>
      <c r="L13" s="120" t="s">
        <v>447</v>
      </c>
      <c r="M13" s="122" t="s">
        <v>452</v>
      </c>
    </row>
    <row r="14" spans="1:13" ht="76.5" x14ac:dyDescent="0.25">
      <c r="A14" s="120" t="s">
        <v>854</v>
      </c>
      <c r="B14" s="121" t="s">
        <v>168</v>
      </c>
      <c r="C14" s="122" t="s">
        <v>70</v>
      </c>
      <c r="D14" s="122" t="s">
        <v>178</v>
      </c>
      <c r="E14" s="122" t="s">
        <v>500</v>
      </c>
      <c r="F14" s="122" t="s">
        <v>463</v>
      </c>
      <c r="G14" s="122" t="s">
        <v>467</v>
      </c>
      <c r="H14" s="122" t="s">
        <v>245</v>
      </c>
      <c r="I14" s="122" t="s">
        <v>295</v>
      </c>
      <c r="J14" s="122" t="s">
        <v>294</v>
      </c>
      <c r="K14" s="120" t="s">
        <v>457</v>
      </c>
      <c r="L14" s="120" t="s">
        <v>510</v>
      </c>
      <c r="M14" s="122" t="s">
        <v>452</v>
      </c>
    </row>
    <row r="15" spans="1:13" ht="76.5" x14ac:dyDescent="0.25">
      <c r="A15" s="120" t="s">
        <v>854</v>
      </c>
      <c r="B15" s="121" t="s">
        <v>168</v>
      </c>
      <c r="C15" s="122" t="s">
        <v>70</v>
      </c>
      <c r="D15" s="122" t="s">
        <v>178</v>
      </c>
      <c r="E15" s="122" t="s">
        <v>501</v>
      </c>
      <c r="F15" s="122" t="s">
        <v>464</v>
      </c>
      <c r="G15" s="122" t="s">
        <v>468</v>
      </c>
      <c r="H15" s="122" t="s">
        <v>246</v>
      </c>
      <c r="I15" s="122" t="s">
        <v>296</v>
      </c>
      <c r="J15" s="122" t="s">
        <v>297</v>
      </c>
      <c r="K15" s="120" t="s">
        <v>457</v>
      </c>
      <c r="L15" s="120" t="s">
        <v>447</v>
      </c>
      <c r="M15" s="122" t="s">
        <v>452</v>
      </c>
    </row>
    <row r="16" spans="1:13" ht="76.5" x14ac:dyDescent="0.25">
      <c r="A16" s="120" t="s">
        <v>854</v>
      </c>
      <c r="B16" s="121" t="s">
        <v>168</v>
      </c>
      <c r="C16" s="122" t="s">
        <v>70</v>
      </c>
      <c r="D16" s="122" t="s">
        <v>178</v>
      </c>
      <c r="E16" s="122" t="s">
        <v>502</v>
      </c>
      <c r="F16" s="122" t="s">
        <v>465</v>
      </c>
      <c r="G16" s="122" t="s">
        <v>469</v>
      </c>
      <c r="H16" s="122" t="s">
        <v>247</v>
      </c>
      <c r="I16" s="122" t="s">
        <v>298</v>
      </c>
      <c r="J16" s="122" t="s">
        <v>297</v>
      </c>
      <c r="K16" s="120" t="s">
        <v>457</v>
      </c>
      <c r="L16" s="120" t="s">
        <v>510</v>
      </c>
      <c r="M16" s="122" t="s">
        <v>452</v>
      </c>
    </row>
    <row r="17" spans="1:13" ht="63.75" x14ac:dyDescent="0.25">
      <c r="A17" s="120" t="s">
        <v>854</v>
      </c>
      <c r="B17" s="121" t="s">
        <v>168</v>
      </c>
      <c r="C17" s="122" t="s">
        <v>70</v>
      </c>
      <c r="D17" s="122" t="s">
        <v>183</v>
      </c>
      <c r="E17" s="122" t="s">
        <v>507</v>
      </c>
      <c r="F17" s="122" t="s">
        <v>410</v>
      </c>
      <c r="G17" s="122" t="s">
        <v>107</v>
      </c>
      <c r="H17" s="122" t="s">
        <v>411</v>
      </c>
      <c r="I17" s="122" t="s">
        <v>412</v>
      </c>
      <c r="J17" s="122" t="s">
        <v>299</v>
      </c>
      <c r="K17" s="122" t="s">
        <v>413</v>
      </c>
      <c r="L17" s="122" t="s">
        <v>445</v>
      </c>
      <c r="M17" s="131" t="s">
        <v>185</v>
      </c>
    </row>
    <row r="18" spans="1:13" ht="63.75" x14ac:dyDescent="0.25">
      <c r="A18" s="120" t="s">
        <v>854</v>
      </c>
      <c r="B18" s="121" t="s">
        <v>168</v>
      </c>
      <c r="C18" s="122" t="s">
        <v>70</v>
      </c>
      <c r="D18" s="122" t="s">
        <v>183</v>
      </c>
      <c r="E18" s="122" t="s">
        <v>508</v>
      </c>
      <c r="F18" s="122" t="s">
        <v>414</v>
      </c>
      <c r="G18" s="122" t="s">
        <v>108</v>
      </c>
      <c r="H18" s="122" t="s">
        <v>415</v>
      </c>
      <c r="I18" s="122" t="s">
        <v>416</v>
      </c>
      <c r="J18" s="122" t="s">
        <v>299</v>
      </c>
      <c r="K18" s="122" t="s">
        <v>413</v>
      </c>
      <c r="L18" s="122" t="s">
        <v>445</v>
      </c>
      <c r="M18" s="122" t="s">
        <v>185</v>
      </c>
    </row>
    <row r="19" spans="1:13" ht="63.75" x14ac:dyDescent="0.25">
      <c r="A19" s="120" t="s">
        <v>854</v>
      </c>
      <c r="B19" s="121" t="s">
        <v>168</v>
      </c>
      <c r="C19" s="122" t="s">
        <v>70</v>
      </c>
      <c r="D19" s="122" t="s">
        <v>183</v>
      </c>
      <c r="E19" s="122" t="s">
        <v>509</v>
      </c>
      <c r="F19" s="122" t="s">
        <v>421</v>
      </c>
      <c r="G19" s="122" t="s">
        <v>422</v>
      </c>
      <c r="H19" s="122" t="s">
        <v>422</v>
      </c>
      <c r="I19" s="122" t="s">
        <v>423</v>
      </c>
      <c r="J19" s="122" t="s">
        <v>299</v>
      </c>
      <c r="K19" s="122" t="s">
        <v>413</v>
      </c>
      <c r="L19" s="122" t="s">
        <v>445</v>
      </c>
      <c r="M19" s="122" t="s">
        <v>185</v>
      </c>
    </row>
    <row r="20" spans="1:13" ht="38.25" x14ac:dyDescent="0.25">
      <c r="A20" s="120" t="s">
        <v>854</v>
      </c>
      <c r="B20" s="121" t="s">
        <v>168</v>
      </c>
      <c r="C20" s="122" t="s">
        <v>71</v>
      </c>
      <c r="D20" s="122" t="s">
        <v>377</v>
      </c>
      <c r="E20" s="122" t="s">
        <v>390</v>
      </c>
      <c r="F20" s="122" t="s">
        <v>419</v>
      </c>
      <c r="G20" s="122" t="s">
        <v>420</v>
      </c>
      <c r="H20" s="122" t="s">
        <v>420</v>
      </c>
      <c r="I20" s="122" t="s">
        <v>399</v>
      </c>
      <c r="J20" s="122" t="s">
        <v>383</v>
      </c>
      <c r="K20" s="122"/>
      <c r="L20" s="122" t="s">
        <v>400</v>
      </c>
      <c r="M20" s="122" t="s">
        <v>401</v>
      </c>
    </row>
    <row r="21" spans="1:13" ht="38.25" x14ac:dyDescent="0.25">
      <c r="A21" s="120" t="s">
        <v>854</v>
      </c>
      <c r="B21" s="121" t="s">
        <v>168</v>
      </c>
      <c r="C21" s="122" t="s">
        <v>71</v>
      </c>
      <c r="D21" s="122" t="s">
        <v>377</v>
      </c>
      <c r="E21" s="122" t="s">
        <v>390</v>
      </c>
      <c r="F21" s="122" t="s">
        <v>417</v>
      </c>
      <c r="G21" s="122" t="s">
        <v>418</v>
      </c>
      <c r="H21" s="122" t="s">
        <v>418</v>
      </c>
      <c r="I21" s="122" t="s">
        <v>399</v>
      </c>
      <c r="J21" s="122" t="s">
        <v>383</v>
      </c>
      <c r="K21" s="122"/>
      <c r="L21" s="122" t="s">
        <v>400</v>
      </c>
      <c r="M21" s="122" t="s">
        <v>401</v>
      </c>
    </row>
    <row r="22" spans="1:13" ht="25.5" x14ac:dyDescent="0.25">
      <c r="A22" s="120" t="s">
        <v>854</v>
      </c>
      <c r="B22" s="121" t="s">
        <v>168</v>
      </c>
      <c r="C22" s="122" t="s">
        <v>71</v>
      </c>
      <c r="D22" s="122" t="s">
        <v>377</v>
      </c>
      <c r="E22" s="122" t="s">
        <v>398</v>
      </c>
      <c r="F22" s="122" t="s">
        <v>404</v>
      </c>
      <c r="G22" s="122" t="s">
        <v>388</v>
      </c>
      <c r="H22" s="122" t="s">
        <v>388</v>
      </c>
      <c r="I22" s="122" t="s">
        <v>397</v>
      </c>
      <c r="J22" s="122" t="s">
        <v>383</v>
      </c>
      <c r="K22" s="122"/>
      <c r="L22" s="122" t="s">
        <v>402</v>
      </c>
      <c r="M22" s="122" t="s">
        <v>403</v>
      </c>
    </row>
    <row r="23" spans="1:13" ht="38.25" x14ac:dyDescent="0.25">
      <c r="A23" s="120" t="s">
        <v>854</v>
      </c>
      <c r="B23" s="121" t="s">
        <v>168</v>
      </c>
      <c r="C23" s="122" t="s">
        <v>71</v>
      </c>
      <c r="D23" s="122" t="s">
        <v>377</v>
      </c>
      <c r="E23" s="122" t="s">
        <v>398</v>
      </c>
      <c r="F23" s="122" t="s">
        <v>405</v>
      </c>
      <c r="G23" s="122" t="s">
        <v>389</v>
      </c>
      <c r="H23" s="122" t="s">
        <v>389</v>
      </c>
      <c r="I23" s="122" t="s">
        <v>397</v>
      </c>
      <c r="J23" s="122" t="s">
        <v>383</v>
      </c>
      <c r="K23" s="122"/>
      <c r="L23" s="122" t="s">
        <v>402</v>
      </c>
      <c r="M23" s="122" t="s">
        <v>403</v>
      </c>
    </row>
    <row r="24" spans="1:13" ht="38.25" x14ac:dyDescent="0.25">
      <c r="A24" s="120" t="s">
        <v>854</v>
      </c>
      <c r="B24" s="123" t="s">
        <v>78</v>
      </c>
      <c r="C24" s="122" t="s">
        <v>188</v>
      </c>
      <c r="D24" s="122" t="s">
        <v>106</v>
      </c>
      <c r="E24" s="122"/>
      <c r="F24" s="122" t="s">
        <v>189</v>
      </c>
      <c r="G24" s="122" t="s">
        <v>81</v>
      </c>
      <c r="H24" s="122" t="s">
        <v>81</v>
      </c>
      <c r="I24" s="122" t="s">
        <v>382</v>
      </c>
      <c r="J24" s="122" t="s">
        <v>300</v>
      </c>
      <c r="K24" s="122"/>
      <c r="L24" s="122" t="s">
        <v>190</v>
      </c>
      <c r="M24" s="122" t="s">
        <v>191</v>
      </c>
    </row>
    <row r="25" spans="1:13" ht="89.25" x14ac:dyDescent="0.25">
      <c r="A25" s="120" t="s">
        <v>854</v>
      </c>
      <c r="B25" s="123" t="s">
        <v>78</v>
      </c>
      <c r="C25" s="122" t="s">
        <v>188</v>
      </c>
      <c r="D25" s="122" t="s">
        <v>89</v>
      </c>
      <c r="E25" s="122"/>
      <c r="F25" s="122" t="s">
        <v>192</v>
      </c>
      <c r="G25" s="122" t="s">
        <v>80</v>
      </c>
      <c r="H25" s="122" t="s">
        <v>80</v>
      </c>
      <c r="I25" s="122" t="s">
        <v>301</v>
      </c>
      <c r="J25" s="122" t="s">
        <v>302</v>
      </c>
      <c r="K25" s="122"/>
      <c r="L25" s="122" t="s">
        <v>851</v>
      </c>
      <c r="M25" s="122" t="s">
        <v>852</v>
      </c>
    </row>
    <row r="26" spans="1:13" ht="63.75" x14ac:dyDescent="0.25">
      <c r="A26" s="119" t="s">
        <v>855</v>
      </c>
      <c r="B26" s="123" t="s">
        <v>78</v>
      </c>
      <c r="C26" s="122" t="s">
        <v>188</v>
      </c>
      <c r="D26" s="122" t="s">
        <v>89</v>
      </c>
      <c r="E26" s="122"/>
      <c r="F26" s="122" t="s">
        <v>193</v>
      </c>
      <c r="G26" s="122" t="s">
        <v>194</v>
      </c>
      <c r="H26" s="122" t="s">
        <v>194</v>
      </c>
      <c r="I26" s="122" t="s">
        <v>303</v>
      </c>
      <c r="J26" s="122" t="s">
        <v>304</v>
      </c>
      <c r="K26" s="122"/>
      <c r="L26" s="122" t="s">
        <v>1013</v>
      </c>
      <c r="M26" s="122" t="s">
        <v>1012</v>
      </c>
    </row>
    <row r="27" spans="1:13" ht="76.5" x14ac:dyDescent="0.25">
      <c r="A27" s="120" t="s">
        <v>854</v>
      </c>
      <c r="B27" s="123" t="s">
        <v>78</v>
      </c>
      <c r="C27" s="122" t="s">
        <v>95</v>
      </c>
      <c r="D27" s="122" t="s">
        <v>88</v>
      </c>
      <c r="E27" s="122"/>
      <c r="F27" s="122" t="s">
        <v>197</v>
      </c>
      <c r="G27" s="122" t="s">
        <v>158</v>
      </c>
      <c r="H27" s="122" t="s">
        <v>158</v>
      </c>
      <c r="I27" s="122" t="s">
        <v>305</v>
      </c>
      <c r="J27" s="122" t="s">
        <v>306</v>
      </c>
      <c r="K27" s="122" t="s">
        <v>307</v>
      </c>
      <c r="L27" s="122" t="s">
        <v>198</v>
      </c>
      <c r="M27" s="122" t="s">
        <v>199</v>
      </c>
    </row>
    <row r="28" spans="1:13" ht="76.5" x14ac:dyDescent="0.25">
      <c r="A28" s="120" t="s">
        <v>854</v>
      </c>
      <c r="B28" s="123" t="s">
        <v>78</v>
      </c>
      <c r="C28" s="122" t="s">
        <v>95</v>
      </c>
      <c r="D28" s="122" t="s">
        <v>88</v>
      </c>
      <c r="E28" s="122"/>
      <c r="F28" s="122" t="s">
        <v>200</v>
      </c>
      <c r="G28" s="122" t="s">
        <v>157</v>
      </c>
      <c r="H28" s="122" t="s">
        <v>157</v>
      </c>
      <c r="I28" s="122" t="s">
        <v>305</v>
      </c>
      <c r="J28" s="122" t="s">
        <v>306</v>
      </c>
      <c r="K28" s="122" t="s">
        <v>307</v>
      </c>
      <c r="L28" s="122" t="s">
        <v>201</v>
      </c>
      <c r="M28" s="122" t="s">
        <v>202</v>
      </c>
    </row>
    <row r="29" spans="1:13" ht="76.5" x14ac:dyDescent="0.25">
      <c r="A29" s="120" t="s">
        <v>854</v>
      </c>
      <c r="B29" s="123" t="s">
        <v>78</v>
      </c>
      <c r="C29" s="122" t="s">
        <v>95</v>
      </c>
      <c r="D29" s="122" t="s">
        <v>88</v>
      </c>
      <c r="E29" s="122"/>
      <c r="F29" s="122" t="s">
        <v>248</v>
      </c>
      <c r="G29" s="122" t="s">
        <v>203</v>
      </c>
      <c r="H29" s="122" t="s">
        <v>203</v>
      </c>
      <c r="I29" s="122" t="s">
        <v>305</v>
      </c>
      <c r="J29" s="122" t="s">
        <v>306</v>
      </c>
      <c r="K29" s="122" t="s">
        <v>307</v>
      </c>
      <c r="L29" s="122" t="s">
        <v>198</v>
      </c>
      <c r="M29" s="122" t="s">
        <v>199</v>
      </c>
    </row>
    <row r="30" spans="1:13" ht="59.25" customHeight="1" x14ac:dyDescent="0.25">
      <c r="A30" s="120" t="s">
        <v>854</v>
      </c>
      <c r="B30" s="123" t="s">
        <v>78</v>
      </c>
      <c r="C30" s="122" t="s">
        <v>95</v>
      </c>
      <c r="D30" s="122" t="s">
        <v>104</v>
      </c>
      <c r="E30" s="122" t="s">
        <v>234</v>
      </c>
      <c r="F30" s="122" t="s">
        <v>249</v>
      </c>
      <c r="G30" s="122" t="s">
        <v>933</v>
      </c>
      <c r="H30" s="122" t="s">
        <v>935</v>
      </c>
      <c r="I30" s="122" t="s">
        <v>936</v>
      </c>
      <c r="J30" s="122" t="s">
        <v>308</v>
      </c>
      <c r="K30" s="122" t="s">
        <v>309</v>
      </c>
      <c r="L30" s="122" t="s">
        <v>204</v>
      </c>
      <c r="M30" s="122" t="s">
        <v>205</v>
      </c>
    </row>
    <row r="31" spans="1:13" ht="51" x14ac:dyDescent="0.25">
      <c r="A31" s="120" t="s">
        <v>854</v>
      </c>
      <c r="B31" s="123" t="s">
        <v>78</v>
      </c>
      <c r="C31" s="122" t="s">
        <v>95</v>
      </c>
      <c r="D31" s="122" t="s">
        <v>104</v>
      </c>
      <c r="E31" s="122" t="s">
        <v>234</v>
      </c>
      <c r="F31" s="122" t="s">
        <v>250</v>
      </c>
      <c r="G31" s="122" t="s">
        <v>479</v>
      </c>
      <c r="H31" s="122" t="s">
        <v>480</v>
      </c>
      <c r="I31" s="122" t="s">
        <v>481</v>
      </c>
      <c r="J31" s="122" t="s">
        <v>310</v>
      </c>
      <c r="K31" s="122" t="s">
        <v>311</v>
      </c>
      <c r="L31" s="122" t="s">
        <v>204</v>
      </c>
      <c r="M31" s="122" t="s">
        <v>205</v>
      </c>
    </row>
    <row r="32" spans="1:13" ht="127.5" x14ac:dyDescent="0.25">
      <c r="A32" s="120" t="s">
        <v>854</v>
      </c>
      <c r="B32" s="123" t="s">
        <v>78</v>
      </c>
      <c r="C32" s="122" t="s">
        <v>95</v>
      </c>
      <c r="D32" s="122" t="s">
        <v>104</v>
      </c>
      <c r="E32" s="122" t="s">
        <v>195</v>
      </c>
      <c r="F32" s="122" t="s">
        <v>251</v>
      </c>
      <c r="G32" s="122" t="s">
        <v>65</v>
      </c>
      <c r="H32" s="122" t="s">
        <v>196</v>
      </c>
      <c r="I32" s="122" t="s">
        <v>312</v>
      </c>
      <c r="J32" s="122" t="s">
        <v>313</v>
      </c>
      <c r="K32" s="122" t="s">
        <v>518</v>
      </c>
      <c r="L32" s="122" t="s">
        <v>519</v>
      </c>
      <c r="M32" s="122" t="s">
        <v>520</v>
      </c>
    </row>
    <row r="33" spans="1:13" ht="89.25" x14ac:dyDescent="0.25">
      <c r="A33" s="120" t="s">
        <v>854</v>
      </c>
      <c r="B33" s="123" t="s">
        <v>78</v>
      </c>
      <c r="C33" s="122" t="s">
        <v>95</v>
      </c>
      <c r="D33" s="122" t="s">
        <v>104</v>
      </c>
      <c r="E33" s="122" t="s">
        <v>206</v>
      </c>
      <c r="F33" s="122" t="s">
        <v>252</v>
      </c>
      <c r="G33" s="122" t="s">
        <v>253</v>
      </c>
      <c r="H33" s="122" t="s">
        <v>254</v>
      </c>
      <c r="I33" s="122" t="s">
        <v>314</v>
      </c>
      <c r="J33" s="122" t="s">
        <v>315</v>
      </c>
      <c r="K33" s="122" t="s">
        <v>316</v>
      </c>
      <c r="L33" s="122" t="s">
        <v>184</v>
      </c>
      <c r="M33" s="131" t="s">
        <v>185</v>
      </c>
    </row>
    <row r="34" spans="1:13" ht="51" x14ac:dyDescent="0.25">
      <c r="A34" s="120" t="s">
        <v>854</v>
      </c>
      <c r="B34" s="123" t="s">
        <v>78</v>
      </c>
      <c r="C34" s="122" t="s">
        <v>95</v>
      </c>
      <c r="D34" s="122" t="s">
        <v>104</v>
      </c>
      <c r="E34" s="122" t="s">
        <v>391</v>
      </c>
      <c r="F34" s="122" t="s">
        <v>255</v>
      </c>
      <c r="G34" s="122" t="s">
        <v>207</v>
      </c>
      <c r="H34" s="122" t="s">
        <v>207</v>
      </c>
      <c r="I34" s="122" t="s">
        <v>317</v>
      </c>
      <c r="J34" s="122" t="s">
        <v>393</v>
      </c>
      <c r="K34" s="122" t="s">
        <v>318</v>
      </c>
      <c r="L34" s="122" t="s">
        <v>208</v>
      </c>
      <c r="M34" s="122" t="s">
        <v>209</v>
      </c>
    </row>
    <row r="35" spans="1:13" ht="71.25" customHeight="1" x14ac:dyDescent="0.25">
      <c r="A35" s="120" t="s">
        <v>854</v>
      </c>
      <c r="B35" s="123" t="s">
        <v>78</v>
      </c>
      <c r="C35" s="122" t="s">
        <v>95</v>
      </c>
      <c r="D35" s="122" t="s">
        <v>104</v>
      </c>
      <c r="E35" s="122" t="s">
        <v>392</v>
      </c>
      <c r="F35" s="122" t="s">
        <v>256</v>
      </c>
      <c r="G35" s="122" t="s">
        <v>210</v>
      </c>
      <c r="H35" s="122" t="s">
        <v>257</v>
      </c>
      <c r="I35" s="122" t="s">
        <v>319</v>
      </c>
      <c r="J35" s="122" t="s">
        <v>394</v>
      </c>
      <c r="K35" s="122" t="s">
        <v>320</v>
      </c>
      <c r="L35" s="122" t="s">
        <v>208</v>
      </c>
      <c r="M35" s="122" t="s">
        <v>209</v>
      </c>
    </row>
    <row r="36" spans="1:13" ht="25.5" x14ac:dyDescent="0.25">
      <c r="A36" s="120" t="s">
        <v>854</v>
      </c>
      <c r="B36" s="123" t="s">
        <v>78</v>
      </c>
      <c r="C36" s="122" t="s">
        <v>95</v>
      </c>
      <c r="D36" s="122" t="s">
        <v>104</v>
      </c>
      <c r="E36" s="122" t="s">
        <v>235</v>
      </c>
      <c r="F36" s="122" t="s">
        <v>258</v>
      </c>
      <c r="G36" s="122" t="s">
        <v>101</v>
      </c>
      <c r="H36" s="122" t="s">
        <v>101</v>
      </c>
      <c r="I36" s="122" t="s">
        <v>321</v>
      </c>
      <c r="J36" s="122" t="s">
        <v>322</v>
      </c>
      <c r="K36" s="122" t="s">
        <v>323</v>
      </c>
      <c r="L36" s="122" t="s">
        <v>208</v>
      </c>
      <c r="M36" s="122" t="s">
        <v>209</v>
      </c>
    </row>
    <row r="37" spans="1:13" ht="25.5" x14ac:dyDescent="0.25">
      <c r="A37" s="120" t="s">
        <v>854</v>
      </c>
      <c r="B37" s="123" t="s">
        <v>78</v>
      </c>
      <c r="C37" s="122" t="s">
        <v>95</v>
      </c>
      <c r="D37" s="122" t="s">
        <v>104</v>
      </c>
      <c r="E37" s="122" t="s">
        <v>235</v>
      </c>
      <c r="F37" s="122" t="s">
        <v>259</v>
      </c>
      <c r="G37" s="122" t="s">
        <v>211</v>
      </c>
      <c r="H37" s="122" t="s">
        <v>211</v>
      </c>
      <c r="I37" s="122" t="s">
        <v>324</v>
      </c>
      <c r="J37" s="122" t="s">
        <v>325</v>
      </c>
      <c r="K37" s="122"/>
      <c r="L37" s="122" t="s">
        <v>208</v>
      </c>
      <c r="M37" s="122" t="s">
        <v>209</v>
      </c>
    </row>
    <row r="38" spans="1:13" ht="63.75" x14ac:dyDescent="0.25">
      <c r="A38" s="120" t="s">
        <v>854</v>
      </c>
      <c r="B38" s="124" t="s">
        <v>212</v>
      </c>
      <c r="C38" s="122" t="s">
        <v>72</v>
      </c>
      <c r="D38" s="122" t="s">
        <v>97</v>
      </c>
      <c r="E38" s="122"/>
      <c r="F38" s="122" t="s">
        <v>260</v>
      </c>
      <c r="G38" s="122" t="s">
        <v>213</v>
      </c>
      <c r="H38" s="122" t="s">
        <v>213</v>
      </c>
      <c r="I38" s="122" t="s">
        <v>326</v>
      </c>
      <c r="J38" s="122" t="s">
        <v>327</v>
      </c>
      <c r="K38" s="122"/>
      <c r="L38" s="122" t="s">
        <v>186</v>
      </c>
      <c r="M38" s="122" t="s">
        <v>187</v>
      </c>
    </row>
    <row r="39" spans="1:13" ht="51" x14ac:dyDescent="0.25">
      <c r="A39" s="120" t="s">
        <v>854</v>
      </c>
      <c r="B39" s="124" t="s">
        <v>212</v>
      </c>
      <c r="C39" s="122" t="s">
        <v>72</v>
      </c>
      <c r="D39" s="122" t="s">
        <v>97</v>
      </c>
      <c r="E39" s="122"/>
      <c r="F39" s="122" t="s">
        <v>261</v>
      </c>
      <c r="G39" s="122" t="s">
        <v>92</v>
      </c>
      <c r="H39" s="122" t="s">
        <v>262</v>
      </c>
      <c r="I39" s="122" t="s">
        <v>328</v>
      </c>
      <c r="J39" s="122" t="s">
        <v>329</v>
      </c>
      <c r="K39" s="122"/>
      <c r="L39" s="122" t="s">
        <v>214</v>
      </c>
      <c r="M39" s="122" t="s">
        <v>215</v>
      </c>
    </row>
    <row r="40" spans="1:13" ht="89.25" x14ac:dyDescent="0.25">
      <c r="A40" s="120" t="s">
        <v>854</v>
      </c>
      <c r="B40" s="124" t="s">
        <v>212</v>
      </c>
      <c r="C40" s="122" t="s">
        <v>72</v>
      </c>
      <c r="D40" s="122" t="s">
        <v>216</v>
      </c>
      <c r="E40" s="122"/>
      <c r="F40" s="122" t="s">
        <v>263</v>
      </c>
      <c r="G40" s="122" t="s">
        <v>217</v>
      </c>
      <c r="H40" s="122" t="s">
        <v>264</v>
      </c>
      <c r="I40" s="122" t="s">
        <v>330</v>
      </c>
      <c r="J40" s="122" t="s">
        <v>331</v>
      </c>
      <c r="K40" s="122" t="s">
        <v>332</v>
      </c>
      <c r="L40" s="122" t="s">
        <v>218</v>
      </c>
      <c r="M40" s="122" t="s">
        <v>219</v>
      </c>
    </row>
    <row r="41" spans="1:13" ht="76.5" x14ac:dyDescent="0.25">
      <c r="A41" s="120" t="s">
        <v>854</v>
      </c>
      <c r="B41" s="124" t="s">
        <v>212</v>
      </c>
      <c r="C41" s="122" t="s">
        <v>73</v>
      </c>
      <c r="D41" s="122" t="s">
        <v>76</v>
      </c>
      <c r="E41" s="122"/>
      <c r="F41" s="122" t="s">
        <v>265</v>
      </c>
      <c r="G41" s="122" t="s">
        <v>67</v>
      </c>
      <c r="H41" s="122" t="s">
        <v>221</v>
      </c>
      <c r="I41" s="122" t="s">
        <v>334</v>
      </c>
      <c r="J41" s="122" t="s">
        <v>333</v>
      </c>
      <c r="K41" s="122"/>
      <c r="L41" s="122" t="s">
        <v>222</v>
      </c>
      <c r="M41" s="122" t="s">
        <v>223</v>
      </c>
    </row>
    <row r="42" spans="1:13" ht="76.5" x14ac:dyDescent="0.25">
      <c r="A42" s="120" t="s">
        <v>854</v>
      </c>
      <c r="B42" s="124" t="s">
        <v>212</v>
      </c>
      <c r="C42" s="122" t="s">
        <v>73</v>
      </c>
      <c r="D42" s="122" t="s">
        <v>76</v>
      </c>
      <c r="E42" s="122"/>
      <c r="F42" s="122" t="s">
        <v>266</v>
      </c>
      <c r="G42" s="122" t="s">
        <v>267</v>
      </c>
      <c r="H42" s="122" t="s">
        <v>224</v>
      </c>
      <c r="I42" s="122" t="s">
        <v>335</v>
      </c>
      <c r="J42" s="122" t="s">
        <v>333</v>
      </c>
      <c r="K42" s="122"/>
      <c r="L42" s="122" t="s">
        <v>222</v>
      </c>
      <c r="M42" s="122" t="s">
        <v>225</v>
      </c>
    </row>
    <row r="43" spans="1:13" ht="76.5" x14ac:dyDescent="0.25">
      <c r="A43" s="120" t="s">
        <v>854</v>
      </c>
      <c r="B43" s="124" t="s">
        <v>212</v>
      </c>
      <c r="C43" s="122" t="s">
        <v>73</v>
      </c>
      <c r="D43" s="122" t="s">
        <v>76</v>
      </c>
      <c r="E43" s="122"/>
      <c r="F43" s="122" t="s">
        <v>268</v>
      </c>
      <c r="G43" s="122" t="s">
        <v>269</v>
      </c>
      <c r="H43" s="122" t="s">
        <v>226</v>
      </c>
      <c r="I43" s="122" t="s">
        <v>336</v>
      </c>
      <c r="J43" s="122" t="s">
        <v>333</v>
      </c>
      <c r="K43" s="122"/>
      <c r="L43" s="122" t="s">
        <v>222</v>
      </c>
      <c r="M43" s="122" t="s">
        <v>227</v>
      </c>
    </row>
    <row r="44" spans="1:13" ht="102" x14ac:dyDescent="0.25">
      <c r="A44" s="120" t="s">
        <v>854</v>
      </c>
      <c r="B44" s="124" t="s">
        <v>212</v>
      </c>
      <c r="C44" s="122" t="s">
        <v>73</v>
      </c>
      <c r="D44" s="122" t="s">
        <v>77</v>
      </c>
      <c r="E44" s="122"/>
      <c r="F44" s="122" t="s">
        <v>270</v>
      </c>
      <c r="G44" s="122" t="s">
        <v>271</v>
      </c>
      <c r="H44" s="122" t="s">
        <v>83</v>
      </c>
      <c r="I44" s="122" t="s">
        <v>337</v>
      </c>
      <c r="J44" s="122" t="s">
        <v>338</v>
      </c>
      <c r="K44" s="122" t="s">
        <v>339</v>
      </c>
      <c r="L44" s="122" t="s">
        <v>483</v>
      </c>
      <c r="M44" s="131" t="s">
        <v>482</v>
      </c>
    </row>
    <row r="45" spans="1:13" ht="140.25" x14ac:dyDescent="0.25">
      <c r="A45" s="120" t="s">
        <v>854</v>
      </c>
      <c r="B45" s="124" t="s">
        <v>212</v>
      </c>
      <c r="C45" s="122" t="s">
        <v>73</v>
      </c>
      <c r="D45" s="122" t="s">
        <v>77</v>
      </c>
      <c r="E45" s="122"/>
      <c r="F45" s="122" t="s">
        <v>272</v>
      </c>
      <c r="G45" s="122" t="s">
        <v>273</v>
      </c>
      <c r="H45" s="122" t="s">
        <v>82</v>
      </c>
      <c r="I45" s="122" t="s">
        <v>340</v>
      </c>
      <c r="J45" s="122" t="s">
        <v>341</v>
      </c>
      <c r="K45" s="122" t="s">
        <v>342</v>
      </c>
      <c r="L45" s="122" t="s">
        <v>483</v>
      </c>
      <c r="M45" s="122" t="s">
        <v>482</v>
      </c>
    </row>
    <row r="46" spans="1:13" s="19" customFormat="1" ht="63.75" x14ac:dyDescent="0.25">
      <c r="A46" s="120" t="s">
        <v>854</v>
      </c>
      <c r="B46" s="124" t="s">
        <v>212</v>
      </c>
      <c r="C46" s="122" t="s">
        <v>73</v>
      </c>
      <c r="D46" s="122" t="s">
        <v>77</v>
      </c>
      <c r="E46" s="122"/>
      <c r="F46" s="122" t="s">
        <v>274</v>
      </c>
      <c r="G46" s="122" t="s">
        <v>109</v>
      </c>
      <c r="H46" s="122" t="s">
        <v>228</v>
      </c>
      <c r="I46" s="122" t="s">
        <v>343</v>
      </c>
      <c r="J46" s="122" t="s">
        <v>344</v>
      </c>
      <c r="K46" s="122"/>
      <c r="L46" s="122" t="s">
        <v>470</v>
      </c>
      <c r="M46" s="122" t="s">
        <v>471</v>
      </c>
    </row>
    <row r="47" spans="1:13" ht="44.25" customHeight="1" x14ac:dyDescent="0.25">
      <c r="A47" s="120" t="s">
        <v>854</v>
      </c>
      <c r="B47" s="124" t="s">
        <v>212</v>
      </c>
      <c r="C47" s="122" t="s">
        <v>73</v>
      </c>
      <c r="D47" s="122" t="s">
        <v>98</v>
      </c>
      <c r="E47" s="122"/>
      <c r="F47" s="122" t="s">
        <v>275</v>
      </c>
      <c r="G47" s="122" t="s">
        <v>984</v>
      </c>
      <c r="H47" s="122" t="s">
        <v>1018</v>
      </c>
      <c r="I47" s="122" t="s">
        <v>1019</v>
      </c>
      <c r="J47" s="122" t="s">
        <v>344</v>
      </c>
      <c r="K47" s="122"/>
      <c r="L47" s="122" t="s">
        <v>204</v>
      </c>
      <c r="M47" s="122" t="s">
        <v>205</v>
      </c>
    </row>
    <row r="48" spans="1:13" ht="76.5" x14ac:dyDescent="0.25">
      <c r="A48" s="120" t="s">
        <v>854</v>
      </c>
      <c r="B48" s="124" t="s">
        <v>212</v>
      </c>
      <c r="C48" s="122" t="s">
        <v>73</v>
      </c>
      <c r="D48" s="122" t="s">
        <v>98</v>
      </c>
      <c r="E48" s="122"/>
      <c r="F48" s="122" t="s">
        <v>276</v>
      </c>
      <c r="G48" s="122" t="s">
        <v>277</v>
      </c>
      <c r="H48" s="122" t="s">
        <v>278</v>
      </c>
      <c r="I48" s="122" t="s">
        <v>345</v>
      </c>
      <c r="J48" s="122" t="s">
        <v>346</v>
      </c>
      <c r="K48" s="122"/>
      <c r="L48" s="122" t="s">
        <v>204</v>
      </c>
      <c r="M48" s="122" t="s">
        <v>205</v>
      </c>
    </row>
    <row r="49" spans="1:13" ht="76.5" x14ac:dyDescent="0.25">
      <c r="A49" s="120" t="s">
        <v>854</v>
      </c>
      <c r="B49" s="124" t="s">
        <v>212</v>
      </c>
      <c r="C49" s="122" t="s">
        <v>73</v>
      </c>
      <c r="D49" s="122" t="s">
        <v>98</v>
      </c>
      <c r="E49" s="122"/>
      <c r="F49" s="122" t="s">
        <v>279</v>
      </c>
      <c r="G49" s="122" t="s">
        <v>229</v>
      </c>
      <c r="H49" s="122" t="s">
        <v>475</v>
      </c>
      <c r="I49" s="122" t="s">
        <v>477</v>
      </c>
      <c r="J49" s="122" t="s">
        <v>347</v>
      </c>
      <c r="K49" s="122"/>
      <c r="L49" s="122" t="s">
        <v>222</v>
      </c>
      <c r="M49" s="122" t="s">
        <v>476</v>
      </c>
    </row>
    <row r="50" spans="1:13" ht="89.25" x14ac:dyDescent="0.25">
      <c r="A50" s="120" t="s">
        <v>854</v>
      </c>
      <c r="B50" s="124" t="s">
        <v>212</v>
      </c>
      <c r="C50" s="122" t="s">
        <v>73</v>
      </c>
      <c r="D50" s="122" t="s">
        <v>98</v>
      </c>
      <c r="E50" s="122"/>
      <c r="F50" s="122" t="s">
        <v>523</v>
      </c>
      <c r="G50" s="122" t="s">
        <v>524</v>
      </c>
      <c r="H50" s="122" t="s">
        <v>525</v>
      </c>
      <c r="I50" s="122" t="s">
        <v>526</v>
      </c>
      <c r="J50" s="122" t="s">
        <v>527</v>
      </c>
      <c r="K50" s="122" t="s">
        <v>528</v>
      </c>
      <c r="L50" s="122" t="s">
        <v>529</v>
      </c>
      <c r="M50" s="122" t="s">
        <v>530</v>
      </c>
    </row>
    <row r="51" spans="1:13" ht="25.5" x14ac:dyDescent="0.25">
      <c r="A51" s="120" t="s">
        <v>854</v>
      </c>
      <c r="B51" s="124" t="s">
        <v>230</v>
      </c>
      <c r="C51" s="122"/>
      <c r="D51" s="122"/>
      <c r="E51" s="122"/>
      <c r="F51" s="122"/>
      <c r="G51" s="122" t="s">
        <v>548</v>
      </c>
      <c r="H51" s="122" t="s">
        <v>549</v>
      </c>
      <c r="I51" s="122"/>
      <c r="J51" s="122"/>
      <c r="K51" s="122"/>
      <c r="L51" s="122" t="s">
        <v>550</v>
      </c>
      <c r="M51" s="122" t="s">
        <v>551</v>
      </c>
    </row>
    <row r="52" spans="1:13" x14ac:dyDescent="0.25">
      <c r="A52" s="120" t="s">
        <v>854</v>
      </c>
      <c r="B52" s="125" t="s">
        <v>230</v>
      </c>
      <c r="C52" s="122"/>
      <c r="D52" s="122"/>
      <c r="E52" s="122"/>
      <c r="F52" s="122"/>
      <c r="G52" s="122" t="s">
        <v>231</v>
      </c>
      <c r="H52" s="122"/>
      <c r="I52" s="122"/>
      <c r="J52" s="122"/>
      <c r="K52" s="122"/>
      <c r="L52" s="122" t="s">
        <v>222</v>
      </c>
      <c r="M52" s="122" t="s">
        <v>372</v>
      </c>
    </row>
    <row r="53" spans="1:13" ht="63.75" x14ac:dyDescent="0.25">
      <c r="A53" s="120" t="s">
        <v>854</v>
      </c>
      <c r="B53" s="125" t="s">
        <v>230</v>
      </c>
      <c r="C53" s="122"/>
      <c r="D53" s="122"/>
      <c r="E53" s="122"/>
      <c r="F53" s="122"/>
      <c r="G53" s="122" t="s">
        <v>373</v>
      </c>
      <c r="H53" s="122" t="s">
        <v>374</v>
      </c>
      <c r="I53" s="122" t="s">
        <v>375</v>
      </c>
      <c r="J53" s="122" t="s">
        <v>376</v>
      </c>
      <c r="K53" s="122"/>
      <c r="L53" s="122" t="s">
        <v>222</v>
      </c>
      <c r="M53" s="122" t="s">
        <v>547</v>
      </c>
    </row>
  </sheetData>
  <mergeCells count="1">
    <mergeCell ref="A1:M1"/>
  </mergeCells>
  <hyperlinks>
    <hyperlink ref="M24" r:id="rId1"/>
    <hyperlink ref="M38" r:id="rId2"/>
    <hyperlink ref="M31" r:id="rId3"/>
    <hyperlink ref="M48" r:id="rId4"/>
    <hyperlink ref="M39" r:id="rId5"/>
    <hyperlink ref="M40" r:id="rId6"/>
    <hyperlink ref="M33" r:id="rId7"/>
    <hyperlink ref="M34" r:id="rId8"/>
    <hyperlink ref="M35" r:id="rId9"/>
    <hyperlink ref="M36" r:id="rId10"/>
    <hyperlink ref="M37" r:id="rId11"/>
    <hyperlink ref="M42" r:id="rId12"/>
    <hyperlink ref="M43" r:id="rId13"/>
    <hyperlink ref="M41" r:id="rId14"/>
    <hyperlink ref="M47" r:id="rId15"/>
    <hyperlink ref="M27" r:id="rId16" display="http://info.worldbank.org/governance/wgi/index.asp"/>
    <hyperlink ref="M28" r:id="rId17" display="http://stats.uis.unesco.org/unesco"/>
    <hyperlink ref="M30" r:id="rId18" display="http://preview.grid.unep.ch/"/>
    <hyperlink ref="M29" r:id="rId19" display="http://preview.grid.unep.ch/"/>
    <hyperlink ref="M26" r:id="rId20"/>
    <hyperlink ref="M52" r:id="rId21"/>
    <hyperlink ref="M18" r:id="rId22"/>
    <hyperlink ref="M17" r:id="rId23"/>
    <hyperlink ref="M19" r:id="rId24"/>
    <hyperlink ref="M3" r:id="rId25" display="http://risk.preventionweb.net/capraviewer/download.jsp"/>
    <hyperlink ref="M4:M16" r:id="rId26" display="http://risk.preventionweb.net/capraviewer/download.jsp"/>
    <hyperlink ref="M46" r:id="rId27"/>
    <hyperlink ref="M49" r:id="rId28"/>
    <hyperlink ref="M25" r:id="rId29"/>
  </hyperlinks>
  <pageMargins left="0.7" right="0.7" top="0.75" bottom="0.75" header="0.3" footer="0.3"/>
  <pageSetup paperSize="9" orientation="portrait" r:id="rId3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41"/>
  <sheetViews>
    <sheetView topLeftCell="C1" zoomScale="75" zoomScaleNormal="75" workbookViewId="0">
      <pane ySplit="2" topLeftCell="A20" activePane="bottomLeft" state="frozen"/>
      <selection pane="bottomLeft" activeCell="J21" sqref="J21"/>
    </sheetView>
  </sheetViews>
  <sheetFormatPr defaultColWidth="38.28515625" defaultRowHeight="15" x14ac:dyDescent="0.25"/>
  <cols>
    <col min="1" max="1" width="13" style="4" bestFit="1" customWidth="1"/>
    <col min="2" max="2" width="14.85546875" style="4" customWidth="1"/>
    <col min="3" max="3" width="16.140625" style="4" customWidth="1"/>
    <col min="4" max="4" width="27" style="4" customWidth="1"/>
    <col min="5" max="5" width="32" style="4" customWidth="1"/>
    <col min="6" max="6" width="22.42578125" style="4" customWidth="1"/>
    <col min="7" max="7" width="34.42578125" style="4" customWidth="1"/>
    <col min="8" max="8" width="38.28515625" style="4"/>
    <col min="9" max="9" width="77.5703125" style="4" customWidth="1"/>
    <col min="10" max="10" width="88.85546875" style="4" customWidth="1"/>
    <col min="11" max="11" width="80.42578125" style="4" customWidth="1"/>
    <col min="12" max="12" width="54.7109375" style="4" customWidth="1"/>
    <col min="13" max="16384" width="38.28515625" style="4"/>
  </cols>
  <sheetData>
    <row r="1" spans="1:13" x14ac:dyDescent="0.25">
      <c r="A1" s="154"/>
      <c r="B1" s="154"/>
      <c r="C1" s="154"/>
      <c r="D1" s="154"/>
      <c r="E1" s="154"/>
      <c r="F1" s="154"/>
      <c r="G1" s="154"/>
      <c r="H1" s="154"/>
      <c r="I1" s="154"/>
      <c r="J1" s="154"/>
      <c r="K1" s="154"/>
      <c r="L1" s="154"/>
      <c r="M1" s="154"/>
    </row>
    <row r="2" spans="1:13" s="168" customFormat="1" ht="15.75" thickBot="1" x14ac:dyDescent="0.3">
      <c r="A2" s="102" t="s">
        <v>853</v>
      </c>
      <c r="B2" s="167" t="s">
        <v>162</v>
      </c>
      <c r="C2" s="102" t="s">
        <v>163</v>
      </c>
      <c r="D2" s="102" t="s">
        <v>164</v>
      </c>
      <c r="E2" s="102" t="s">
        <v>165</v>
      </c>
      <c r="F2" s="102" t="s">
        <v>511</v>
      </c>
      <c r="G2" s="102" t="s">
        <v>166</v>
      </c>
      <c r="H2" s="102" t="s">
        <v>167</v>
      </c>
      <c r="I2" s="102" t="s">
        <v>348</v>
      </c>
      <c r="J2" s="102" t="s">
        <v>349</v>
      </c>
      <c r="K2" s="102" t="s">
        <v>350</v>
      </c>
      <c r="L2" s="102" t="s">
        <v>232</v>
      </c>
      <c r="M2" s="102" t="s">
        <v>233</v>
      </c>
    </row>
    <row r="3" spans="1:13" ht="224.25" customHeight="1" x14ac:dyDescent="0.25">
      <c r="A3" s="224" t="s">
        <v>906</v>
      </c>
      <c r="B3" s="225" t="s">
        <v>168</v>
      </c>
      <c r="C3" s="224" t="s">
        <v>643</v>
      </c>
      <c r="D3" s="224" t="s">
        <v>616</v>
      </c>
      <c r="E3" s="224" t="s">
        <v>644</v>
      </c>
      <c r="F3" s="224" t="s">
        <v>645</v>
      </c>
      <c r="G3" s="224" t="s">
        <v>646</v>
      </c>
      <c r="H3" s="224" t="s">
        <v>647</v>
      </c>
      <c r="I3" s="224" t="s">
        <v>822</v>
      </c>
      <c r="J3" s="224" t="s">
        <v>824</v>
      </c>
      <c r="K3" s="224" t="s">
        <v>823</v>
      </c>
      <c r="L3" s="224" t="s">
        <v>648</v>
      </c>
      <c r="M3" s="224" t="s">
        <v>649</v>
      </c>
    </row>
    <row r="4" spans="1:13" ht="38.25" x14ac:dyDescent="0.25">
      <c r="A4" s="224" t="s">
        <v>906</v>
      </c>
      <c r="B4" s="225" t="s">
        <v>168</v>
      </c>
      <c r="C4" s="224" t="s">
        <v>643</v>
      </c>
      <c r="D4" s="224" t="s">
        <v>616</v>
      </c>
      <c r="E4" s="224" t="s">
        <v>650</v>
      </c>
      <c r="F4" s="224" t="s">
        <v>651</v>
      </c>
      <c r="G4" s="224" t="s">
        <v>652</v>
      </c>
      <c r="H4" s="224" t="s">
        <v>653</v>
      </c>
      <c r="I4" s="224" t="s">
        <v>654</v>
      </c>
      <c r="J4" s="224" t="s">
        <v>654</v>
      </c>
      <c r="K4" s="224" t="s">
        <v>654</v>
      </c>
      <c r="L4" s="224" t="s">
        <v>648</v>
      </c>
      <c r="M4" s="224" t="s">
        <v>649</v>
      </c>
    </row>
    <row r="5" spans="1:13" ht="38.25" x14ac:dyDescent="0.25">
      <c r="A5" s="224" t="s">
        <v>906</v>
      </c>
      <c r="B5" s="225" t="s">
        <v>168</v>
      </c>
      <c r="C5" s="224" t="s">
        <v>643</v>
      </c>
      <c r="D5" s="224" t="s">
        <v>616</v>
      </c>
      <c r="E5" s="224" t="s">
        <v>655</v>
      </c>
      <c r="F5" s="224" t="s">
        <v>656</v>
      </c>
      <c r="G5" s="224" t="s">
        <v>657</v>
      </c>
      <c r="H5" s="224" t="s">
        <v>658</v>
      </c>
      <c r="I5" s="224" t="s">
        <v>654</v>
      </c>
      <c r="J5" s="224" t="s">
        <v>654</v>
      </c>
      <c r="K5" s="224" t="s">
        <v>654</v>
      </c>
      <c r="L5" s="224" t="s">
        <v>648</v>
      </c>
      <c r="M5" s="224" t="s">
        <v>649</v>
      </c>
    </row>
    <row r="6" spans="1:13" ht="38.25" x14ac:dyDescent="0.25">
      <c r="A6" s="224" t="s">
        <v>906</v>
      </c>
      <c r="B6" s="225" t="s">
        <v>168</v>
      </c>
      <c r="C6" s="224" t="s">
        <v>643</v>
      </c>
      <c r="D6" s="224" t="s">
        <v>616</v>
      </c>
      <c r="E6" s="224" t="s">
        <v>659</v>
      </c>
      <c r="F6" s="224" t="s">
        <v>656</v>
      </c>
      <c r="G6" s="224" t="s">
        <v>660</v>
      </c>
      <c r="H6" s="224" t="s">
        <v>661</v>
      </c>
      <c r="I6" s="224" t="s">
        <v>654</v>
      </c>
      <c r="J6" s="224" t="s">
        <v>654</v>
      </c>
      <c r="K6" s="224" t="s">
        <v>654</v>
      </c>
      <c r="L6" s="224" t="s">
        <v>648</v>
      </c>
      <c r="M6" s="224" t="s">
        <v>649</v>
      </c>
    </row>
    <row r="7" spans="1:13" ht="81.75" customHeight="1" x14ac:dyDescent="0.25">
      <c r="A7" s="224" t="s">
        <v>906</v>
      </c>
      <c r="B7" s="225" t="s">
        <v>168</v>
      </c>
      <c r="C7" s="224" t="s">
        <v>643</v>
      </c>
      <c r="D7" s="224" t="s">
        <v>616</v>
      </c>
      <c r="E7" s="224" t="s">
        <v>662</v>
      </c>
      <c r="F7" s="224" t="s">
        <v>663</v>
      </c>
      <c r="G7" s="224" t="s">
        <v>664</v>
      </c>
      <c r="H7" s="224" t="s">
        <v>665</v>
      </c>
      <c r="I7" s="224" t="s">
        <v>666</v>
      </c>
      <c r="J7" s="224" t="s">
        <v>667</v>
      </c>
      <c r="K7" s="224" t="s">
        <v>668</v>
      </c>
      <c r="L7" s="224" t="s">
        <v>669</v>
      </c>
      <c r="M7" s="224" t="s">
        <v>670</v>
      </c>
    </row>
    <row r="8" spans="1:13" ht="51" x14ac:dyDescent="0.25">
      <c r="A8" s="224" t="s">
        <v>906</v>
      </c>
      <c r="B8" s="225" t="s">
        <v>168</v>
      </c>
      <c r="C8" s="226" t="s">
        <v>643</v>
      </c>
      <c r="D8" s="224" t="s">
        <v>616</v>
      </c>
      <c r="E8" s="226" t="s">
        <v>671</v>
      </c>
      <c r="F8" s="226" t="s">
        <v>672</v>
      </c>
      <c r="G8" s="226" t="s">
        <v>564</v>
      </c>
      <c r="H8" s="227" t="s">
        <v>673</v>
      </c>
      <c r="I8" s="224" t="s">
        <v>674</v>
      </c>
      <c r="J8" s="224" t="s">
        <v>675</v>
      </c>
      <c r="K8" s="224" t="s">
        <v>676</v>
      </c>
      <c r="L8" s="224" t="s">
        <v>677</v>
      </c>
      <c r="M8" s="224" t="s">
        <v>678</v>
      </c>
    </row>
    <row r="9" spans="1:13" ht="140.25" x14ac:dyDescent="0.25">
      <c r="A9" s="224" t="s">
        <v>906</v>
      </c>
      <c r="B9" s="225" t="s">
        <v>168</v>
      </c>
      <c r="C9" s="224" t="s">
        <v>679</v>
      </c>
      <c r="D9" s="224" t="s">
        <v>612</v>
      </c>
      <c r="E9" s="224" t="s">
        <v>680</v>
      </c>
      <c r="F9" s="224" t="s">
        <v>681</v>
      </c>
      <c r="G9" s="224" t="s">
        <v>682</v>
      </c>
      <c r="H9" s="224" t="s">
        <v>683</v>
      </c>
      <c r="I9" s="224" t="s">
        <v>684</v>
      </c>
      <c r="J9" s="224" t="s">
        <v>816</v>
      </c>
      <c r="K9" s="224" t="s">
        <v>685</v>
      </c>
      <c r="L9" s="224" t="s">
        <v>686</v>
      </c>
      <c r="M9" s="224" t="s">
        <v>687</v>
      </c>
    </row>
    <row r="10" spans="1:13" ht="25.5" x14ac:dyDescent="0.25">
      <c r="A10" s="224" t="s">
        <v>906</v>
      </c>
      <c r="B10" s="225" t="s">
        <v>168</v>
      </c>
      <c r="C10" s="224" t="s">
        <v>679</v>
      </c>
      <c r="D10" s="224" t="s">
        <v>612</v>
      </c>
      <c r="E10" s="224" t="s">
        <v>688</v>
      </c>
      <c r="F10" s="224" t="s">
        <v>689</v>
      </c>
      <c r="G10" s="224" t="s">
        <v>690</v>
      </c>
      <c r="H10" s="224" t="s">
        <v>691</v>
      </c>
      <c r="I10" s="224" t="s">
        <v>654</v>
      </c>
      <c r="J10" s="224" t="s">
        <v>654</v>
      </c>
      <c r="K10" s="224" t="s">
        <v>654</v>
      </c>
      <c r="L10" s="224" t="s">
        <v>686</v>
      </c>
      <c r="M10" s="224" t="s">
        <v>687</v>
      </c>
    </row>
    <row r="11" spans="1:13" ht="126" customHeight="1" x14ac:dyDescent="0.25">
      <c r="A11" s="224" t="s">
        <v>906</v>
      </c>
      <c r="B11" s="225" t="s">
        <v>168</v>
      </c>
      <c r="C11" s="224" t="s">
        <v>679</v>
      </c>
      <c r="D11" s="224" t="s">
        <v>692</v>
      </c>
      <c r="E11" s="224" t="s">
        <v>693</v>
      </c>
      <c r="F11" s="224" t="s">
        <v>694</v>
      </c>
      <c r="G11" s="224" t="s">
        <v>817</v>
      </c>
      <c r="H11" s="224" t="s">
        <v>818</v>
      </c>
      <c r="I11" s="224" t="s">
        <v>908</v>
      </c>
      <c r="J11" s="224" t="s">
        <v>821</v>
      </c>
      <c r="K11" s="224" t="s">
        <v>820</v>
      </c>
      <c r="L11" s="224" t="s">
        <v>531</v>
      </c>
      <c r="M11" s="224" t="s">
        <v>695</v>
      </c>
    </row>
    <row r="12" spans="1:13" ht="76.5" x14ac:dyDescent="0.25">
      <c r="A12" s="224" t="s">
        <v>906</v>
      </c>
      <c r="B12" s="225" t="s">
        <v>168</v>
      </c>
      <c r="C12" s="224" t="s">
        <v>679</v>
      </c>
      <c r="D12" s="224" t="s">
        <v>692</v>
      </c>
      <c r="E12" s="224" t="s">
        <v>696</v>
      </c>
      <c r="F12" s="224" t="s">
        <v>694</v>
      </c>
      <c r="G12" s="224" t="s">
        <v>697</v>
      </c>
      <c r="H12" s="224" t="s">
        <v>819</v>
      </c>
      <c r="I12" s="224" t="s">
        <v>909</v>
      </c>
      <c r="J12" s="224" t="s">
        <v>654</v>
      </c>
      <c r="K12" s="224" t="s">
        <v>654</v>
      </c>
      <c r="L12" s="224" t="s">
        <v>531</v>
      </c>
      <c r="M12" s="228" t="s">
        <v>695</v>
      </c>
    </row>
    <row r="13" spans="1:13" ht="96.75" customHeight="1" x14ac:dyDescent="0.25">
      <c r="A13" s="224" t="s">
        <v>906</v>
      </c>
      <c r="B13" s="229" t="s">
        <v>78</v>
      </c>
      <c r="C13" s="224" t="s">
        <v>698</v>
      </c>
      <c r="D13" s="224" t="s">
        <v>106</v>
      </c>
      <c r="E13" s="224" t="s">
        <v>843</v>
      </c>
      <c r="F13" s="224" t="s">
        <v>844</v>
      </c>
      <c r="G13" s="224" t="s">
        <v>882</v>
      </c>
      <c r="H13" s="224" t="s">
        <v>876</v>
      </c>
      <c r="I13" s="224" t="s">
        <v>877</v>
      </c>
      <c r="J13" s="224" t="s">
        <v>879</v>
      </c>
      <c r="K13" s="224"/>
      <c r="L13" s="224" t="s">
        <v>532</v>
      </c>
      <c r="M13" s="228" t="s">
        <v>878</v>
      </c>
    </row>
    <row r="14" spans="1:13" ht="72.75" customHeight="1" x14ac:dyDescent="0.25">
      <c r="A14" s="224" t="s">
        <v>906</v>
      </c>
      <c r="B14" s="229" t="s">
        <v>78</v>
      </c>
      <c r="C14" s="224" t="s">
        <v>698</v>
      </c>
      <c r="D14" s="224" t="s">
        <v>106</v>
      </c>
      <c r="E14" s="224" t="s">
        <v>843</v>
      </c>
      <c r="F14" s="224" t="s">
        <v>845</v>
      </c>
      <c r="G14" s="224" t="s">
        <v>883</v>
      </c>
      <c r="H14" s="224" t="s">
        <v>884</v>
      </c>
      <c r="I14" s="224" t="s">
        <v>881</v>
      </c>
      <c r="J14" s="224" t="s">
        <v>880</v>
      </c>
      <c r="K14" s="224"/>
      <c r="L14" s="224" t="s">
        <v>532</v>
      </c>
      <c r="M14" s="224" t="s">
        <v>885</v>
      </c>
    </row>
    <row r="15" spans="1:13" ht="140.25" x14ac:dyDescent="0.25">
      <c r="A15" s="224" t="s">
        <v>906</v>
      </c>
      <c r="B15" s="229" t="s">
        <v>78</v>
      </c>
      <c r="C15" s="224" t="s">
        <v>698</v>
      </c>
      <c r="D15" s="224" t="s">
        <v>106</v>
      </c>
      <c r="E15" s="224"/>
      <c r="F15" s="224" t="s">
        <v>699</v>
      </c>
      <c r="G15" s="224" t="s">
        <v>568</v>
      </c>
      <c r="H15" s="224" t="s">
        <v>700</v>
      </c>
      <c r="I15" s="224" t="s">
        <v>701</v>
      </c>
      <c r="J15" s="224" t="s">
        <v>825</v>
      </c>
      <c r="K15" s="224" t="s">
        <v>849</v>
      </c>
      <c r="L15" s="224" t="s">
        <v>850</v>
      </c>
      <c r="M15" s="224" t="s">
        <v>826</v>
      </c>
    </row>
    <row r="16" spans="1:13" ht="191.25" customHeight="1" x14ac:dyDescent="0.25">
      <c r="A16" s="224" t="s">
        <v>906</v>
      </c>
      <c r="B16" s="229" t="s">
        <v>78</v>
      </c>
      <c r="C16" s="224" t="s">
        <v>698</v>
      </c>
      <c r="D16" s="224" t="s">
        <v>89</v>
      </c>
      <c r="E16" s="224"/>
      <c r="F16" s="224" t="s">
        <v>702</v>
      </c>
      <c r="G16" s="224" t="s">
        <v>703</v>
      </c>
      <c r="H16" s="224" t="s">
        <v>704</v>
      </c>
      <c r="I16" s="224" t="s">
        <v>705</v>
      </c>
      <c r="J16" s="224" t="s">
        <v>706</v>
      </c>
      <c r="K16" s="224" t="s">
        <v>827</v>
      </c>
      <c r="L16" s="224" t="s">
        <v>707</v>
      </c>
      <c r="M16" s="224" t="s">
        <v>708</v>
      </c>
    </row>
    <row r="17" spans="1:13" ht="220.5" customHeight="1" x14ac:dyDescent="0.25">
      <c r="A17" s="224" t="s">
        <v>906</v>
      </c>
      <c r="B17" s="229" t="s">
        <v>78</v>
      </c>
      <c r="C17" s="224" t="s">
        <v>698</v>
      </c>
      <c r="D17" s="224" t="s">
        <v>617</v>
      </c>
      <c r="E17" s="224"/>
      <c r="F17" s="224" t="s">
        <v>709</v>
      </c>
      <c r="G17" s="224" t="s">
        <v>710</v>
      </c>
      <c r="H17" s="224" t="s">
        <v>711</v>
      </c>
      <c r="I17" s="224" t="s">
        <v>712</v>
      </c>
      <c r="J17" s="224" t="s">
        <v>833</v>
      </c>
      <c r="K17" s="224"/>
      <c r="L17" s="224" t="s">
        <v>713</v>
      </c>
      <c r="M17" s="224" t="s">
        <v>714</v>
      </c>
    </row>
    <row r="18" spans="1:13" ht="102" x14ac:dyDescent="0.25">
      <c r="A18" s="224" t="s">
        <v>906</v>
      </c>
      <c r="B18" s="229" t="s">
        <v>78</v>
      </c>
      <c r="C18" s="224" t="s">
        <v>698</v>
      </c>
      <c r="D18" s="224" t="s">
        <v>617</v>
      </c>
      <c r="E18" s="224"/>
      <c r="F18" s="224" t="s">
        <v>715</v>
      </c>
      <c r="G18" s="224" t="s">
        <v>572</v>
      </c>
      <c r="H18" s="224" t="s">
        <v>716</v>
      </c>
      <c r="I18" s="224" t="s">
        <v>717</v>
      </c>
      <c r="J18" s="224" t="s">
        <v>828</v>
      </c>
      <c r="K18" s="224"/>
      <c r="L18" s="224" t="s">
        <v>718</v>
      </c>
      <c r="M18" s="224" t="s">
        <v>719</v>
      </c>
    </row>
    <row r="19" spans="1:13" ht="242.25" x14ac:dyDescent="0.25">
      <c r="A19" s="224" t="s">
        <v>906</v>
      </c>
      <c r="B19" s="229" t="s">
        <v>78</v>
      </c>
      <c r="C19" s="224" t="s">
        <v>698</v>
      </c>
      <c r="D19" s="224" t="s">
        <v>617</v>
      </c>
      <c r="E19" s="224"/>
      <c r="F19" s="224" t="s">
        <v>720</v>
      </c>
      <c r="G19" s="224" t="s">
        <v>574</v>
      </c>
      <c r="H19" s="224" t="s">
        <v>721</v>
      </c>
      <c r="I19" s="224" t="s">
        <v>722</v>
      </c>
      <c r="J19" s="224" t="s">
        <v>834</v>
      </c>
      <c r="K19" s="224" t="s">
        <v>835</v>
      </c>
      <c r="L19" s="224" t="s">
        <v>910</v>
      </c>
      <c r="M19" s="224" t="s">
        <v>723</v>
      </c>
    </row>
    <row r="20" spans="1:13" ht="90.75" customHeight="1" x14ac:dyDescent="0.25">
      <c r="A20" s="224" t="s">
        <v>906</v>
      </c>
      <c r="B20" s="229" t="s">
        <v>78</v>
      </c>
      <c r="C20" s="224" t="s">
        <v>724</v>
      </c>
      <c r="D20" s="224" t="s">
        <v>104</v>
      </c>
      <c r="E20" s="224" t="s">
        <v>725</v>
      </c>
      <c r="F20" s="224" t="s">
        <v>726</v>
      </c>
      <c r="G20" s="224" t="s">
        <v>576</v>
      </c>
      <c r="H20" s="224" t="s">
        <v>727</v>
      </c>
      <c r="I20" s="224" t="s">
        <v>911</v>
      </c>
      <c r="J20" s="224" t="s">
        <v>837</v>
      </c>
      <c r="K20" s="224" t="s">
        <v>836</v>
      </c>
      <c r="L20" s="224" t="s">
        <v>923</v>
      </c>
      <c r="M20" s="224" t="s">
        <v>728</v>
      </c>
    </row>
    <row r="21" spans="1:13" ht="111.75" customHeight="1" x14ac:dyDescent="0.25">
      <c r="A21" s="224" t="s">
        <v>906</v>
      </c>
      <c r="B21" s="229" t="s">
        <v>78</v>
      </c>
      <c r="C21" s="224" t="s">
        <v>724</v>
      </c>
      <c r="D21" s="224" t="s">
        <v>104</v>
      </c>
      <c r="E21" s="224" t="s">
        <v>959</v>
      </c>
      <c r="F21" s="224" t="s">
        <v>729</v>
      </c>
      <c r="G21" s="224" t="s">
        <v>579</v>
      </c>
      <c r="H21" s="224" t="s">
        <v>907</v>
      </c>
      <c r="I21" s="224" t="s">
        <v>730</v>
      </c>
      <c r="J21" s="224" t="s">
        <v>887</v>
      </c>
      <c r="K21" s="224"/>
      <c r="L21" s="224" t="s">
        <v>924</v>
      </c>
      <c r="M21" s="224" t="s">
        <v>886</v>
      </c>
    </row>
    <row r="22" spans="1:13" ht="105" customHeight="1" x14ac:dyDescent="0.25">
      <c r="A22" s="224" t="s">
        <v>906</v>
      </c>
      <c r="B22" s="229" t="s">
        <v>78</v>
      </c>
      <c r="C22" s="224" t="s">
        <v>724</v>
      </c>
      <c r="D22" s="224" t="s">
        <v>104</v>
      </c>
      <c r="E22" s="250" t="s">
        <v>959</v>
      </c>
      <c r="F22" s="250" t="s">
        <v>968</v>
      </c>
      <c r="G22" s="250" t="s">
        <v>960</v>
      </c>
      <c r="H22" s="250" t="s">
        <v>962</v>
      </c>
      <c r="I22" s="250" t="s">
        <v>963</v>
      </c>
      <c r="J22" s="250" t="s">
        <v>964</v>
      </c>
      <c r="K22" s="250" t="s">
        <v>965</v>
      </c>
      <c r="L22" s="250" t="s">
        <v>966</v>
      </c>
      <c r="M22" s="224" t="s">
        <v>961</v>
      </c>
    </row>
    <row r="23" spans="1:13" ht="102" x14ac:dyDescent="0.25">
      <c r="A23" s="224" t="s">
        <v>906</v>
      </c>
      <c r="B23" s="229" t="s">
        <v>78</v>
      </c>
      <c r="C23" s="224" t="s">
        <v>724</v>
      </c>
      <c r="D23" s="224" t="s">
        <v>104</v>
      </c>
      <c r="E23" s="224" t="s">
        <v>959</v>
      </c>
      <c r="F23" s="224" t="s">
        <v>731</v>
      </c>
      <c r="G23" s="224" t="s">
        <v>580</v>
      </c>
      <c r="H23" s="224" t="s">
        <v>732</v>
      </c>
      <c r="I23" s="224" t="s">
        <v>732</v>
      </c>
      <c r="J23" s="224" t="s">
        <v>733</v>
      </c>
      <c r="K23" s="224" t="s">
        <v>889</v>
      </c>
      <c r="L23" s="224" t="s">
        <v>734</v>
      </c>
      <c r="M23" s="224" t="s">
        <v>888</v>
      </c>
    </row>
    <row r="24" spans="1:13" ht="132.75" customHeight="1" x14ac:dyDescent="0.25">
      <c r="A24" s="224" t="s">
        <v>906</v>
      </c>
      <c r="B24" s="229" t="s">
        <v>78</v>
      </c>
      <c r="C24" s="224" t="s">
        <v>95</v>
      </c>
      <c r="D24" s="224" t="s">
        <v>104</v>
      </c>
      <c r="E24" s="224" t="s">
        <v>959</v>
      </c>
      <c r="F24" s="224" t="s">
        <v>967</v>
      </c>
      <c r="G24" s="224" t="s">
        <v>969</v>
      </c>
      <c r="H24" s="224" t="s">
        <v>970</v>
      </c>
      <c r="I24" s="224" t="s">
        <v>971</v>
      </c>
      <c r="J24" s="224" t="s">
        <v>972</v>
      </c>
      <c r="K24" s="224" t="s">
        <v>974</v>
      </c>
      <c r="L24" s="224" t="s">
        <v>521</v>
      </c>
      <c r="M24" s="224" t="s">
        <v>973</v>
      </c>
    </row>
    <row r="25" spans="1:13" s="169" customFormat="1" ht="195" customHeight="1" x14ac:dyDescent="0.25">
      <c r="A25" s="224" t="s">
        <v>906</v>
      </c>
      <c r="B25" s="229" t="s">
        <v>78</v>
      </c>
      <c r="C25" s="224" t="s">
        <v>724</v>
      </c>
      <c r="D25" s="224" t="s">
        <v>104</v>
      </c>
      <c r="E25" s="224" t="s">
        <v>586</v>
      </c>
      <c r="F25" s="224" t="s">
        <v>735</v>
      </c>
      <c r="G25" s="224" t="s">
        <v>581</v>
      </c>
      <c r="H25" s="224" t="s">
        <v>736</v>
      </c>
      <c r="I25" s="224" t="s">
        <v>737</v>
      </c>
      <c r="J25" s="224" t="s">
        <v>890</v>
      </c>
      <c r="K25" s="224" t="s">
        <v>738</v>
      </c>
      <c r="L25" s="224" t="s">
        <v>739</v>
      </c>
      <c r="M25" s="224" t="s">
        <v>740</v>
      </c>
    </row>
    <row r="26" spans="1:13" s="169" customFormat="1" ht="153" x14ac:dyDescent="0.25">
      <c r="A26" s="224" t="s">
        <v>906</v>
      </c>
      <c r="B26" s="229" t="s">
        <v>78</v>
      </c>
      <c r="C26" s="224" t="s">
        <v>724</v>
      </c>
      <c r="D26" s="224" t="s">
        <v>104</v>
      </c>
      <c r="E26" s="224" t="s">
        <v>586</v>
      </c>
      <c r="F26" s="224" t="s">
        <v>741</v>
      </c>
      <c r="G26" s="224" t="s">
        <v>742</v>
      </c>
      <c r="H26" s="224" t="s">
        <v>743</v>
      </c>
      <c r="I26" s="224" t="s">
        <v>744</v>
      </c>
      <c r="J26" s="224" t="s">
        <v>891</v>
      </c>
      <c r="K26" s="224"/>
      <c r="L26" s="224" t="s">
        <v>925</v>
      </c>
      <c r="M26" s="224" t="s">
        <v>745</v>
      </c>
    </row>
    <row r="27" spans="1:13" ht="153" x14ac:dyDescent="0.25">
      <c r="A27" s="224" t="s">
        <v>906</v>
      </c>
      <c r="B27" s="230" t="s">
        <v>145</v>
      </c>
      <c r="C27" s="224" t="s">
        <v>72</v>
      </c>
      <c r="D27" s="224" t="s">
        <v>746</v>
      </c>
      <c r="E27" s="224"/>
      <c r="F27" s="224" t="s">
        <v>747</v>
      </c>
      <c r="G27" s="224" t="s">
        <v>587</v>
      </c>
      <c r="H27" s="224" t="s">
        <v>748</v>
      </c>
      <c r="I27" s="224" t="s">
        <v>912</v>
      </c>
      <c r="J27" s="224" t="s">
        <v>749</v>
      </c>
      <c r="K27" s="224" t="s">
        <v>750</v>
      </c>
      <c r="L27" s="224" t="s">
        <v>588</v>
      </c>
      <c r="M27" s="228" t="s">
        <v>751</v>
      </c>
    </row>
    <row r="28" spans="1:13" ht="220.5" customHeight="1" x14ac:dyDescent="0.25">
      <c r="A28" s="224" t="s">
        <v>906</v>
      </c>
      <c r="B28" s="230" t="s">
        <v>145</v>
      </c>
      <c r="C28" s="224" t="s">
        <v>72</v>
      </c>
      <c r="D28" s="224" t="s">
        <v>613</v>
      </c>
      <c r="E28" s="224"/>
      <c r="F28" s="224" t="s">
        <v>752</v>
      </c>
      <c r="G28" s="224" t="s">
        <v>591</v>
      </c>
      <c r="H28" s="224" t="s">
        <v>753</v>
      </c>
      <c r="I28" s="224" t="s">
        <v>829</v>
      </c>
      <c r="J28" s="224" t="s">
        <v>832</v>
      </c>
      <c r="K28" s="224" t="s">
        <v>831</v>
      </c>
      <c r="L28" s="224" t="s">
        <v>830</v>
      </c>
      <c r="M28" s="224" t="s">
        <v>754</v>
      </c>
    </row>
    <row r="29" spans="1:13" ht="51" x14ac:dyDescent="0.25">
      <c r="A29" s="224" t="s">
        <v>906</v>
      </c>
      <c r="B29" s="230" t="s">
        <v>145</v>
      </c>
      <c r="C29" s="224" t="s">
        <v>72</v>
      </c>
      <c r="D29" s="224" t="s">
        <v>594</v>
      </c>
      <c r="E29" s="224" t="s">
        <v>755</v>
      </c>
      <c r="F29" s="224" t="s">
        <v>756</v>
      </c>
      <c r="G29" s="224" t="s">
        <v>595</v>
      </c>
      <c r="H29" s="224" t="s">
        <v>757</v>
      </c>
      <c r="I29" s="224" t="s">
        <v>913</v>
      </c>
      <c r="J29" s="224" t="s">
        <v>914</v>
      </c>
      <c r="K29" s="224" t="s">
        <v>894</v>
      </c>
      <c r="L29" s="224" t="s">
        <v>599</v>
      </c>
      <c r="M29" s="224" t="s">
        <v>758</v>
      </c>
    </row>
    <row r="30" spans="1:13" ht="140.25" x14ac:dyDescent="0.25">
      <c r="A30" s="224" t="s">
        <v>906</v>
      </c>
      <c r="B30" s="230" t="s">
        <v>145</v>
      </c>
      <c r="C30" s="224" t="s">
        <v>72</v>
      </c>
      <c r="D30" s="224" t="s">
        <v>594</v>
      </c>
      <c r="E30" s="224" t="s">
        <v>755</v>
      </c>
      <c r="F30" s="224" t="s">
        <v>759</v>
      </c>
      <c r="G30" s="224" t="s">
        <v>760</v>
      </c>
      <c r="H30" s="224" t="s">
        <v>761</v>
      </c>
      <c r="I30" s="224" t="s">
        <v>892</v>
      </c>
      <c r="J30" s="224" t="s">
        <v>893</v>
      </c>
      <c r="K30" s="224" t="s">
        <v>1008</v>
      </c>
      <c r="L30" s="224" t="s">
        <v>762</v>
      </c>
      <c r="M30" s="224" t="s">
        <v>763</v>
      </c>
    </row>
    <row r="31" spans="1:13" ht="159" customHeight="1" x14ac:dyDescent="0.25">
      <c r="A31" s="224" t="s">
        <v>906</v>
      </c>
      <c r="B31" s="230" t="s">
        <v>145</v>
      </c>
      <c r="C31" s="224" t="s">
        <v>72</v>
      </c>
      <c r="D31" s="224" t="s">
        <v>594</v>
      </c>
      <c r="E31" s="224" t="s">
        <v>598</v>
      </c>
      <c r="F31" s="224" t="s">
        <v>976</v>
      </c>
      <c r="G31" s="224" t="s">
        <v>764</v>
      </c>
      <c r="H31" s="224" t="s">
        <v>977</v>
      </c>
      <c r="I31" s="224" t="s">
        <v>978</v>
      </c>
      <c r="J31" s="224" t="s">
        <v>765</v>
      </c>
      <c r="K31" s="224" t="s">
        <v>979</v>
      </c>
      <c r="L31" s="224" t="s">
        <v>766</v>
      </c>
      <c r="M31" s="224" t="s">
        <v>767</v>
      </c>
    </row>
    <row r="32" spans="1:13" ht="124.5" customHeight="1" x14ac:dyDescent="0.25">
      <c r="A32" s="224" t="s">
        <v>906</v>
      </c>
      <c r="B32" s="230" t="s">
        <v>145</v>
      </c>
      <c r="C32" s="224" t="s">
        <v>73</v>
      </c>
      <c r="D32" s="224" t="s">
        <v>768</v>
      </c>
      <c r="E32" s="224" t="s">
        <v>769</v>
      </c>
      <c r="F32" s="224" t="s">
        <v>1037</v>
      </c>
      <c r="G32" s="224" t="s">
        <v>770</v>
      </c>
      <c r="H32" s="224" t="s">
        <v>1036</v>
      </c>
      <c r="I32" s="224" t="s">
        <v>1039</v>
      </c>
      <c r="J32" s="224" t="s">
        <v>771</v>
      </c>
      <c r="K32" s="224" t="s">
        <v>772</v>
      </c>
      <c r="L32" s="224" t="s">
        <v>1033</v>
      </c>
      <c r="M32" s="224" t="s">
        <v>1032</v>
      </c>
    </row>
    <row r="33" spans="1:13" ht="59.25" customHeight="1" x14ac:dyDescent="0.25">
      <c r="A33" s="224" t="s">
        <v>906</v>
      </c>
      <c r="B33" s="230" t="s">
        <v>145</v>
      </c>
      <c r="C33" s="224" t="s">
        <v>73</v>
      </c>
      <c r="D33" s="224" t="s">
        <v>768</v>
      </c>
      <c r="E33" s="224" t="s">
        <v>769</v>
      </c>
      <c r="F33" s="224" t="s">
        <v>1038</v>
      </c>
      <c r="G33" s="224" t="s">
        <v>774</v>
      </c>
      <c r="H33" s="224" t="s">
        <v>1035</v>
      </c>
      <c r="I33" s="224" t="s">
        <v>1034</v>
      </c>
      <c r="J33" s="224" t="s">
        <v>654</v>
      </c>
      <c r="K33" s="224" t="s">
        <v>654</v>
      </c>
      <c r="L33" s="224" t="s">
        <v>1033</v>
      </c>
      <c r="M33" s="224" t="s">
        <v>773</v>
      </c>
    </row>
    <row r="34" spans="1:13" ht="88.5" customHeight="1" x14ac:dyDescent="0.25">
      <c r="A34" s="224" t="s">
        <v>906</v>
      </c>
      <c r="B34" s="230" t="s">
        <v>145</v>
      </c>
      <c r="C34" s="224" t="s">
        <v>73</v>
      </c>
      <c r="D34" s="224" t="s">
        <v>98</v>
      </c>
      <c r="E34" s="224" t="s">
        <v>607</v>
      </c>
      <c r="F34" s="224" t="s">
        <v>775</v>
      </c>
      <c r="G34" s="224" t="s">
        <v>608</v>
      </c>
      <c r="H34" s="224" t="s">
        <v>776</v>
      </c>
      <c r="I34" s="224" t="s">
        <v>1027</v>
      </c>
      <c r="J34" s="224" t="s">
        <v>895</v>
      </c>
      <c r="K34" s="224"/>
      <c r="L34" s="224" t="s">
        <v>521</v>
      </c>
      <c r="M34" s="224" t="s">
        <v>1005</v>
      </c>
    </row>
    <row r="35" spans="1:13" ht="104.25" customHeight="1" x14ac:dyDescent="0.25">
      <c r="A35" s="224" t="s">
        <v>906</v>
      </c>
      <c r="B35" s="230" t="s">
        <v>145</v>
      </c>
      <c r="C35" s="224" t="s">
        <v>73</v>
      </c>
      <c r="D35" s="224" t="s">
        <v>98</v>
      </c>
      <c r="E35" s="224" t="s">
        <v>777</v>
      </c>
      <c r="F35" s="224" t="s">
        <v>778</v>
      </c>
      <c r="G35" s="224" t="s">
        <v>610</v>
      </c>
      <c r="H35" s="224" t="s">
        <v>779</v>
      </c>
      <c r="I35" s="224" t="s">
        <v>1028</v>
      </c>
      <c r="J35" s="224" t="s">
        <v>917</v>
      </c>
      <c r="K35" s="224"/>
      <c r="L35" s="224" t="s">
        <v>521</v>
      </c>
      <c r="M35" s="224" t="s">
        <v>1006</v>
      </c>
    </row>
    <row r="36" spans="1:13" ht="110.25" customHeight="1" x14ac:dyDescent="0.25">
      <c r="A36" s="224" t="s">
        <v>906</v>
      </c>
      <c r="B36" s="230" t="s">
        <v>145</v>
      </c>
      <c r="C36" s="224" t="s">
        <v>73</v>
      </c>
      <c r="D36" s="224" t="s">
        <v>98</v>
      </c>
      <c r="E36" s="224" t="s">
        <v>777</v>
      </c>
      <c r="F36" s="224" t="s">
        <v>780</v>
      </c>
      <c r="G36" s="224" t="s">
        <v>609</v>
      </c>
      <c r="H36" s="224" t="s">
        <v>1029</v>
      </c>
      <c r="I36" s="224" t="s">
        <v>1030</v>
      </c>
      <c r="J36" s="224" t="s">
        <v>915</v>
      </c>
      <c r="K36" s="224"/>
      <c r="L36" s="224" t="s">
        <v>521</v>
      </c>
      <c r="M36" s="224" t="s">
        <v>1031</v>
      </c>
    </row>
    <row r="37" spans="1:13" ht="114.75" x14ac:dyDescent="0.25">
      <c r="A37" s="224" t="s">
        <v>906</v>
      </c>
      <c r="B37" s="230" t="s">
        <v>145</v>
      </c>
      <c r="C37" s="224" t="s">
        <v>73</v>
      </c>
      <c r="D37" s="224" t="s">
        <v>630</v>
      </c>
      <c r="E37" s="224" t="s">
        <v>625</v>
      </c>
      <c r="F37" s="224" t="s">
        <v>781</v>
      </c>
      <c r="G37" s="224" t="s">
        <v>782</v>
      </c>
      <c r="H37" s="224" t="s">
        <v>783</v>
      </c>
      <c r="I37" s="224" t="s">
        <v>784</v>
      </c>
      <c r="J37" s="224" t="s">
        <v>898</v>
      </c>
      <c r="K37" s="224" t="s">
        <v>785</v>
      </c>
      <c r="L37" s="231" t="s">
        <v>897</v>
      </c>
      <c r="M37" s="224" t="s">
        <v>786</v>
      </c>
    </row>
    <row r="38" spans="1:13" ht="216.75" x14ac:dyDescent="0.25">
      <c r="A38" s="224" t="s">
        <v>906</v>
      </c>
      <c r="B38" s="230" t="s">
        <v>145</v>
      </c>
      <c r="C38" s="224" t="s">
        <v>73</v>
      </c>
      <c r="D38" s="224" t="s">
        <v>630</v>
      </c>
      <c r="E38" s="224" t="s">
        <v>625</v>
      </c>
      <c r="F38" s="224" t="s">
        <v>787</v>
      </c>
      <c r="G38" s="224" t="s">
        <v>788</v>
      </c>
      <c r="H38" s="224" t="s">
        <v>789</v>
      </c>
      <c r="I38" s="224" t="s">
        <v>790</v>
      </c>
      <c r="J38" s="224" t="s">
        <v>899</v>
      </c>
      <c r="K38" s="224" t="s">
        <v>654</v>
      </c>
      <c r="L38" s="224" t="s">
        <v>220</v>
      </c>
      <c r="M38" s="224" t="s">
        <v>791</v>
      </c>
    </row>
    <row r="39" spans="1:13" ht="105" customHeight="1" x14ac:dyDescent="0.25">
      <c r="A39" s="224" t="s">
        <v>906</v>
      </c>
      <c r="B39" s="230" t="s">
        <v>145</v>
      </c>
      <c r="C39" s="224" t="s">
        <v>73</v>
      </c>
      <c r="D39" s="224" t="s">
        <v>630</v>
      </c>
      <c r="E39" s="224" t="s">
        <v>625</v>
      </c>
      <c r="F39" s="224" t="s">
        <v>792</v>
      </c>
      <c r="G39" s="224" t="s">
        <v>793</v>
      </c>
      <c r="H39" s="224" t="s">
        <v>794</v>
      </c>
      <c r="I39" s="224" t="s">
        <v>916</v>
      </c>
      <c r="J39" s="224" t="s">
        <v>900</v>
      </c>
      <c r="K39" s="224"/>
      <c r="L39" s="224" t="s">
        <v>896</v>
      </c>
      <c r="M39" s="224" t="s">
        <v>795</v>
      </c>
    </row>
    <row r="40" spans="1:13" ht="76.5" x14ac:dyDescent="0.25">
      <c r="A40" s="224" t="s">
        <v>906</v>
      </c>
      <c r="B40" s="230" t="s">
        <v>145</v>
      </c>
      <c r="C40" s="224" t="s">
        <v>73</v>
      </c>
      <c r="D40" s="224" t="s">
        <v>630</v>
      </c>
      <c r="E40" s="224" t="s">
        <v>796</v>
      </c>
      <c r="F40" s="224" t="s">
        <v>797</v>
      </c>
      <c r="G40" s="224" t="s">
        <v>621</v>
      </c>
      <c r="H40" s="224" t="s">
        <v>798</v>
      </c>
      <c r="I40" s="224" t="s">
        <v>799</v>
      </c>
      <c r="J40" s="224" t="s">
        <v>902</v>
      </c>
      <c r="K40" s="224" t="s">
        <v>901</v>
      </c>
      <c r="L40" s="224" t="s">
        <v>800</v>
      </c>
      <c r="M40" s="224" t="s">
        <v>801</v>
      </c>
    </row>
    <row r="41" spans="1:13" ht="67.5" customHeight="1" x14ac:dyDescent="0.25">
      <c r="A41" s="224" t="s">
        <v>906</v>
      </c>
      <c r="B41" s="230" t="s">
        <v>145</v>
      </c>
      <c r="C41" s="224" t="s">
        <v>73</v>
      </c>
      <c r="D41" s="224" t="s">
        <v>630</v>
      </c>
      <c r="E41" s="224" t="s">
        <v>796</v>
      </c>
      <c r="F41" s="224" t="s">
        <v>802</v>
      </c>
      <c r="G41" s="224" t="s">
        <v>803</v>
      </c>
      <c r="H41" s="224" t="s">
        <v>620</v>
      </c>
      <c r="I41" s="224" t="s">
        <v>804</v>
      </c>
      <c r="J41" s="224" t="s">
        <v>805</v>
      </c>
      <c r="K41" s="224" t="s">
        <v>806</v>
      </c>
      <c r="L41" s="224" t="s">
        <v>220</v>
      </c>
      <c r="M41" s="224" t="s">
        <v>791</v>
      </c>
    </row>
  </sheetData>
  <autoFilter ref="A2:M41"/>
  <hyperlinks>
    <hyperlink ref="M7" r:id="rId1"/>
    <hyperlink ref="M20" r:id="rId2"/>
    <hyperlink ref="M17" r:id="rId3"/>
    <hyperlink ref="M27" r:id="rId4"/>
    <hyperlink ref="M16" r:id="rId5"/>
    <hyperlink ref="M28" r:id="rId6"/>
    <hyperlink ref="M30" r:id="rId7"/>
    <hyperlink ref="M32" r:id="rId8"/>
    <hyperlink ref="M41" r:id="rId9"/>
    <hyperlink ref="M3" r:id="rId10"/>
    <hyperlink ref="M4" r:id="rId11"/>
    <hyperlink ref="M5" r:id="rId12"/>
    <hyperlink ref="M6" r:id="rId13"/>
    <hyperlink ref="M8" r:id="rId14" display="http://www.fao.org/nr/water/aquastat/data/query/results.html"/>
    <hyperlink ref="M9" r:id="rId15" location="state:0"/>
    <hyperlink ref="M10" r:id="rId16" location="state:0"/>
    <hyperlink ref="M33" r:id="rId17"/>
    <hyperlink ref="M38" r:id="rId18"/>
    <hyperlink ref="M39" r:id="rId19" display="http://data.uis.unesco.org/"/>
    <hyperlink ref="M37" r:id="rId20" display="http://data.uis.unesco.org/"/>
    <hyperlink ref="M40" r:id="rId21"/>
    <hyperlink ref="M12" r:id="rId22"/>
    <hyperlink ref="M15" r:id="rId23" display="http://data.worldbank.org/indicator/SI.POV.NAHC, VU_SEV_PD_PHC_PovertyIndicators_CAR_2016"/>
    <hyperlink ref="M18" r:id="rId24"/>
    <hyperlink ref="M19" r:id="rId25"/>
    <hyperlink ref="M13" r:id="rId26"/>
    <hyperlink ref="M21" r:id="rId27"/>
    <hyperlink ref="M23" r:id="rId28"/>
    <hyperlink ref="M26" r:id="rId29"/>
    <hyperlink ref="M22" r:id="rId30"/>
    <hyperlink ref="M24" r:id="rId31" display="http://apps.who.int/gho/data/node.gswcah"/>
    <hyperlink ref="M34" r:id="rId32"/>
  </hyperlinks>
  <pageMargins left="0.7" right="0.7" top="0.75" bottom="0.75" header="0.3" footer="0.3"/>
  <pageSetup orientation="portrait" horizontalDpi="4294967293" verticalDpi="0" r:id="rId3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pane ySplit="2" topLeftCell="A3" activePane="bottomLeft" state="frozen"/>
      <selection activeCell="A3" sqref="A3"/>
      <selection pane="bottomLeft" sqref="A1:H1"/>
    </sheetView>
  </sheetViews>
  <sheetFormatPr defaultColWidth="9.140625" defaultRowHeight="15" x14ac:dyDescent="0.25"/>
  <cols>
    <col min="1" max="1" width="32.140625" style="4" customWidth="1"/>
    <col min="2" max="2" width="7.28515625" style="4" bestFit="1" customWidth="1"/>
    <col min="3" max="3" width="24.7109375" style="4" bestFit="1" customWidth="1"/>
    <col min="4" max="4" width="21.7109375" style="4" bestFit="1" customWidth="1"/>
    <col min="5" max="5" width="8.7109375" style="4" customWidth="1"/>
    <col min="6" max="6" width="28.28515625" style="4" customWidth="1"/>
    <col min="7" max="7" width="12.7109375" style="4" customWidth="1"/>
    <col min="8" max="8" width="18.5703125" style="4" customWidth="1"/>
    <col min="9" max="16384" width="9.140625" style="4"/>
  </cols>
  <sheetData>
    <row r="1" spans="1:9" x14ac:dyDescent="0.25">
      <c r="A1" s="277"/>
      <c r="B1" s="277"/>
      <c r="C1" s="277"/>
      <c r="D1" s="277"/>
      <c r="E1" s="277"/>
      <c r="F1" s="277"/>
      <c r="G1" s="277"/>
      <c r="H1" s="277"/>
    </row>
    <row r="2" spans="1:9" x14ac:dyDescent="0.25">
      <c r="A2" s="103" t="s">
        <v>75</v>
      </c>
      <c r="B2" s="103" t="s">
        <v>64</v>
      </c>
      <c r="C2" s="104" t="s">
        <v>352</v>
      </c>
      <c r="D2" s="104" t="s">
        <v>353</v>
      </c>
      <c r="E2" s="105" t="s">
        <v>354</v>
      </c>
      <c r="F2" s="105" t="s">
        <v>355</v>
      </c>
      <c r="G2" s="105" t="s">
        <v>356</v>
      </c>
      <c r="H2" s="105" t="s">
        <v>357</v>
      </c>
      <c r="I2" s="20"/>
    </row>
    <row r="3" spans="1:9" x14ac:dyDescent="0.25">
      <c r="A3" s="100" t="s">
        <v>1</v>
      </c>
      <c r="B3" s="100" t="s">
        <v>0</v>
      </c>
      <c r="C3" s="100" t="s">
        <v>360</v>
      </c>
      <c r="D3" s="100" t="s">
        <v>361</v>
      </c>
      <c r="E3" s="100" t="s">
        <v>362</v>
      </c>
      <c r="F3" s="100" t="s">
        <v>363</v>
      </c>
      <c r="G3" s="100" t="s">
        <v>364</v>
      </c>
      <c r="H3" s="100" t="s">
        <v>365</v>
      </c>
    </row>
    <row r="4" spans="1:9" x14ac:dyDescent="0.25">
      <c r="A4" s="100" t="s">
        <v>5</v>
      </c>
      <c r="B4" s="100" t="s">
        <v>4</v>
      </c>
      <c r="C4" s="100" t="s">
        <v>360</v>
      </c>
      <c r="D4" s="100" t="s">
        <v>361</v>
      </c>
      <c r="E4" s="100" t="s">
        <v>362</v>
      </c>
      <c r="F4" s="100" t="s">
        <v>363</v>
      </c>
      <c r="G4" s="100" t="s">
        <v>364</v>
      </c>
      <c r="H4" s="100" t="s">
        <v>365</v>
      </c>
    </row>
    <row r="5" spans="1:9" x14ac:dyDescent="0.25">
      <c r="A5" s="100" t="s">
        <v>7</v>
      </c>
      <c r="B5" s="100" t="s">
        <v>6</v>
      </c>
      <c r="C5" s="100" t="s">
        <v>360</v>
      </c>
      <c r="D5" s="100" t="s">
        <v>361</v>
      </c>
      <c r="E5" s="100" t="s">
        <v>362</v>
      </c>
      <c r="F5" s="100" t="s">
        <v>363</v>
      </c>
      <c r="G5" s="100" t="s">
        <v>364</v>
      </c>
      <c r="H5" s="100" t="s">
        <v>365</v>
      </c>
    </row>
    <row r="6" spans="1:9" x14ac:dyDescent="0.25">
      <c r="A6" s="100" t="s">
        <v>20</v>
      </c>
      <c r="B6" s="100" t="s">
        <v>19</v>
      </c>
      <c r="C6" s="100" t="s">
        <v>360</v>
      </c>
      <c r="D6" s="100" t="s">
        <v>359</v>
      </c>
      <c r="E6" s="100" t="s">
        <v>362</v>
      </c>
      <c r="F6" s="100" t="s">
        <v>363</v>
      </c>
      <c r="G6" s="100" t="s">
        <v>364</v>
      </c>
      <c r="H6" s="100" t="s">
        <v>365</v>
      </c>
    </row>
    <row r="7" spans="1:9" x14ac:dyDescent="0.25">
      <c r="A7" s="100" t="s">
        <v>22</v>
      </c>
      <c r="B7" s="100" t="s">
        <v>21</v>
      </c>
      <c r="C7" s="100" t="s">
        <v>360</v>
      </c>
      <c r="D7" s="100" t="s">
        <v>359</v>
      </c>
      <c r="E7" s="100" t="s">
        <v>362</v>
      </c>
      <c r="F7" s="100" t="s">
        <v>363</v>
      </c>
      <c r="G7" s="100" t="s">
        <v>364</v>
      </c>
      <c r="H7" s="100" t="s">
        <v>365</v>
      </c>
    </row>
    <row r="8" spans="1:9" x14ac:dyDescent="0.25">
      <c r="A8" s="100" t="s">
        <v>24</v>
      </c>
      <c r="B8" s="100" t="s">
        <v>23</v>
      </c>
      <c r="C8" s="100" t="s">
        <v>360</v>
      </c>
      <c r="D8" s="100" t="s">
        <v>359</v>
      </c>
      <c r="E8" s="100" t="s">
        <v>362</v>
      </c>
      <c r="F8" s="100" t="s">
        <v>363</v>
      </c>
      <c r="G8" s="100" t="s">
        <v>364</v>
      </c>
      <c r="H8" s="100" t="s">
        <v>365</v>
      </c>
    </row>
    <row r="9" spans="1:9" x14ac:dyDescent="0.25">
      <c r="A9" s="100" t="s">
        <v>30</v>
      </c>
      <c r="B9" s="100" t="s">
        <v>29</v>
      </c>
      <c r="C9" s="100" t="s">
        <v>360</v>
      </c>
      <c r="D9" s="100" t="s">
        <v>359</v>
      </c>
      <c r="E9" s="100" t="s">
        <v>362</v>
      </c>
      <c r="F9" s="100" t="s">
        <v>363</v>
      </c>
      <c r="G9" s="100" t="s">
        <v>364</v>
      </c>
      <c r="H9" s="100" t="s">
        <v>365</v>
      </c>
    </row>
    <row r="10" spans="1:9" x14ac:dyDescent="0.25">
      <c r="A10" s="100" t="s">
        <v>36</v>
      </c>
      <c r="B10" s="100" t="s">
        <v>35</v>
      </c>
      <c r="C10" s="100" t="s">
        <v>360</v>
      </c>
      <c r="D10" s="100" t="s">
        <v>358</v>
      </c>
      <c r="E10" s="100" t="s">
        <v>362</v>
      </c>
      <c r="F10" s="100" t="s">
        <v>363</v>
      </c>
      <c r="G10" s="100" t="s">
        <v>364</v>
      </c>
      <c r="H10" s="100" t="s">
        <v>365</v>
      </c>
    </row>
    <row r="11" spans="1:9" x14ac:dyDescent="0.25">
      <c r="A11" s="100" t="s">
        <v>40</v>
      </c>
      <c r="B11" s="100" t="s">
        <v>39</v>
      </c>
      <c r="C11" s="100" t="s">
        <v>360</v>
      </c>
      <c r="D11" s="100" t="s">
        <v>359</v>
      </c>
      <c r="E11" s="100" t="s">
        <v>362</v>
      </c>
      <c r="F11" s="100" t="s">
        <v>363</v>
      </c>
      <c r="G11" s="100" t="s">
        <v>364</v>
      </c>
      <c r="H11" s="100" t="s">
        <v>365</v>
      </c>
    </row>
    <row r="12" spans="1:9" x14ac:dyDescent="0.25">
      <c r="A12" s="100" t="s">
        <v>52</v>
      </c>
      <c r="B12" s="100" t="s">
        <v>51</v>
      </c>
      <c r="C12" s="100" t="s">
        <v>360</v>
      </c>
      <c r="D12" s="100" t="s">
        <v>361</v>
      </c>
      <c r="E12" s="100" t="s">
        <v>362</v>
      </c>
      <c r="F12" s="100" t="s">
        <v>363</v>
      </c>
      <c r="G12" s="100" t="s">
        <v>364</v>
      </c>
      <c r="H12" s="100" t="s">
        <v>365</v>
      </c>
    </row>
    <row r="13" spans="1:9" x14ac:dyDescent="0.25">
      <c r="A13" s="100" t="s">
        <v>54</v>
      </c>
      <c r="B13" s="100" t="s">
        <v>53</v>
      </c>
      <c r="C13" s="100" t="s">
        <v>360</v>
      </c>
      <c r="D13" s="100" t="s">
        <v>359</v>
      </c>
      <c r="E13" s="100" t="s">
        <v>362</v>
      </c>
      <c r="F13" s="100" t="s">
        <v>363</v>
      </c>
      <c r="G13" s="100" t="s">
        <v>364</v>
      </c>
      <c r="H13" s="100" t="s">
        <v>365</v>
      </c>
    </row>
    <row r="14" spans="1:9" x14ac:dyDescent="0.25">
      <c r="A14" s="100" t="s">
        <v>60</v>
      </c>
      <c r="B14" s="100" t="s">
        <v>59</v>
      </c>
      <c r="C14" s="100" t="s">
        <v>360</v>
      </c>
      <c r="D14" s="100" t="s">
        <v>361</v>
      </c>
      <c r="E14" s="100" t="s">
        <v>362</v>
      </c>
      <c r="F14" s="100" t="s">
        <v>363</v>
      </c>
      <c r="G14" s="100" t="s">
        <v>364</v>
      </c>
      <c r="H14" s="100" t="s">
        <v>365</v>
      </c>
    </row>
    <row r="15" spans="1:9" x14ac:dyDescent="0.25">
      <c r="A15" s="100" t="s">
        <v>56</v>
      </c>
      <c r="B15" s="100" t="s">
        <v>55</v>
      </c>
      <c r="C15" s="100" t="s">
        <v>360</v>
      </c>
      <c r="D15" s="100" t="s">
        <v>359</v>
      </c>
      <c r="E15" s="100" t="s">
        <v>362</v>
      </c>
      <c r="F15" s="100" t="s">
        <v>363</v>
      </c>
      <c r="G15" s="100" t="s">
        <v>364</v>
      </c>
      <c r="H15" s="100" t="s">
        <v>365</v>
      </c>
    </row>
    <row r="16" spans="1:9" x14ac:dyDescent="0.25">
      <c r="A16" s="100" t="s">
        <v>9</v>
      </c>
      <c r="B16" s="100" t="s">
        <v>8</v>
      </c>
      <c r="C16" s="100" t="s">
        <v>360</v>
      </c>
      <c r="D16" s="100" t="s">
        <v>359</v>
      </c>
      <c r="E16" s="100" t="s">
        <v>362</v>
      </c>
      <c r="F16" s="100" t="s">
        <v>363</v>
      </c>
      <c r="G16" s="100" t="s">
        <v>364</v>
      </c>
      <c r="H16" s="100" t="s">
        <v>370</v>
      </c>
    </row>
    <row r="17" spans="1:8" x14ac:dyDescent="0.25">
      <c r="A17" s="100" t="s">
        <v>18</v>
      </c>
      <c r="B17" s="100" t="s">
        <v>17</v>
      </c>
      <c r="C17" s="100" t="s">
        <v>360</v>
      </c>
      <c r="D17" s="100" t="s">
        <v>359</v>
      </c>
      <c r="E17" s="100" t="s">
        <v>362</v>
      </c>
      <c r="F17" s="100" t="s">
        <v>363</v>
      </c>
      <c r="G17" s="100" t="s">
        <v>364</v>
      </c>
      <c r="H17" s="100" t="s">
        <v>370</v>
      </c>
    </row>
    <row r="18" spans="1:8" x14ac:dyDescent="0.25">
      <c r="A18" s="100" t="s">
        <v>32</v>
      </c>
      <c r="B18" s="100" t="s">
        <v>31</v>
      </c>
      <c r="C18" s="100" t="s">
        <v>360</v>
      </c>
      <c r="D18" s="100" t="s">
        <v>368</v>
      </c>
      <c r="E18" s="100" t="s">
        <v>362</v>
      </c>
      <c r="F18" s="100" t="s">
        <v>363</v>
      </c>
      <c r="G18" s="100" t="s">
        <v>364</v>
      </c>
      <c r="H18" s="100" t="s">
        <v>370</v>
      </c>
    </row>
    <row r="19" spans="1:8" x14ac:dyDescent="0.25">
      <c r="A19" s="100" t="s">
        <v>38</v>
      </c>
      <c r="B19" s="100" t="s">
        <v>37</v>
      </c>
      <c r="C19" s="100" t="s">
        <v>360</v>
      </c>
      <c r="D19" s="100" t="s">
        <v>368</v>
      </c>
      <c r="E19" s="100" t="s">
        <v>362</v>
      </c>
      <c r="F19" s="100" t="s">
        <v>363</v>
      </c>
      <c r="G19" s="100" t="s">
        <v>364</v>
      </c>
      <c r="H19" s="100" t="s">
        <v>370</v>
      </c>
    </row>
    <row r="20" spans="1:8" x14ac:dyDescent="0.25">
      <c r="A20" s="100" t="s">
        <v>42</v>
      </c>
      <c r="B20" s="100" t="s">
        <v>41</v>
      </c>
      <c r="C20" s="100" t="s">
        <v>360</v>
      </c>
      <c r="D20" s="100" t="s">
        <v>359</v>
      </c>
      <c r="E20" s="100" t="s">
        <v>362</v>
      </c>
      <c r="F20" s="100" t="s">
        <v>363</v>
      </c>
      <c r="G20" s="100" t="s">
        <v>364</v>
      </c>
      <c r="H20" s="100" t="s">
        <v>370</v>
      </c>
    </row>
    <row r="21" spans="1:8" x14ac:dyDescent="0.25">
      <c r="A21" s="100" t="s">
        <v>44</v>
      </c>
      <c r="B21" s="100" t="s">
        <v>43</v>
      </c>
      <c r="C21" s="100" t="s">
        <v>360</v>
      </c>
      <c r="D21" s="100" t="s">
        <v>368</v>
      </c>
      <c r="E21" s="100" t="s">
        <v>362</v>
      </c>
      <c r="F21" s="100" t="s">
        <v>363</v>
      </c>
      <c r="G21" s="100" t="s">
        <v>364</v>
      </c>
      <c r="H21" s="100" t="s">
        <v>370</v>
      </c>
    </row>
    <row r="22" spans="1:8" x14ac:dyDescent="0.25">
      <c r="A22" s="100" t="s">
        <v>46</v>
      </c>
      <c r="B22" s="100" t="s">
        <v>45</v>
      </c>
      <c r="C22" s="100" t="s">
        <v>360</v>
      </c>
      <c r="D22" s="100" t="s">
        <v>359</v>
      </c>
      <c r="E22" s="100" t="s">
        <v>362</v>
      </c>
      <c r="F22" s="100" t="s">
        <v>363</v>
      </c>
      <c r="G22" s="100" t="s">
        <v>364</v>
      </c>
      <c r="H22" s="100" t="s">
        <v>370</v>
      </c>
    </row>
    <row r="23" spans="1:8" x14ac:dyDescent="0.25">
      <c r="A23" s="100" t="s">
        <v>28</v>
      </c>
      <c r="B23" s="100" t="s">
        <v>27</v>
      </c>
      <c r="C23" s="100" t="s">
        <v>360</v>
      </c>
      <c r="D23" s="100" t="s">
        <v>368</v>
      </c>
      <c r="E23" s="100" t="s">
        <v>362</v>
      </c>
      <c r="F23" s="100" t="s">
        <v>363</v>
      </c>
      <c r="G23" s="100" t="s">
        <v>364</v>
      </c>
      <c r="H23" s="100" t="s">
        <v>370</v>
      </c>
    </row>
    <row r="24" spans="1:8" x14ac:dyDescent="0.25">
      <c r="A24" s="100" t="s">
        <v>3</v>
      </c>
      <c r="B24" s="100" t="s">
        <v>2</v>
      </c>
      <c r="C24" s="100" t="s">
        <v>360</v>
      </c>
      <c r="D24" s="100" t="s">
        <v>359</v>
      </c>
      <c r="E24" s="100" t="s">
        <v>362</v>
      </c>
      <c r="F24" s="100" t="s">
        <v>366</v>
      </c>
      <c r="G24" s="100" t="s">
        <v>364</v>
      </c>
      <c r="H24" s="100" t="s">
        <v>367</v>
      </c>
    </row>
    <row r="25" spans="1:8" x14ac:dyDescent="0.25">
      <c r="A25" s="100" t="s">
        <v>426</v>
      </c>
      <c r="B25" s="100" t="s">
        <v>10</v>
      </c>
      <c r="C25" s="100" t="s">
        <v>360</v>
      </c>
      <c r="D25" s="100" t="s">
        <v>368</v>
      </c>
      <c r="E25" s="100" t="s">
        <v>362</v>
      </c>
      <c r="F25" s="100" t="s">
        <v>363</v>
      </c>
      <c r="G25" s="100" t="s">
        <v>364</v>
      </c>
      <c r="H25" s="100" t="s">
        <v>367</v>
      </c>
    </row>
    <row r="26" spans="1:8" x14ac:dyDescent="0.25">
      <c r="A26" s="100" t="s">
        <v>12</v>
      </c>
      <c r="B26" s="100" t="s">
        <v>11</v>
      </c>
      <c r="C26" s="100" t="s">
        <v>360</v>
      </c>
      <c r="D26" s="100" t="s">
        <v>359</v>
      </c>
      <c r="E26" s="100" t="s">
        <v>362</v>
      </c>
      <c r="F26" s="100" t="s">
        <v>366</v>
      </c>
      <c r="G26" s="100" t="s">
        <v>364</v>
      </c>
      <c r="H26" s="100" t="s">
        <v>367</v>
      </c>
    </row>
    <row r="27" spans="1:8" x14ac:dyDescent="0.25">
      <c r="A27" s="100" t="s">
        <v>14</v>
      </c>
      <c r="B27" s="100" t="s">
        <v>13</v>
      </c>
      <c r="C27" s="100" t="s">
        <v>360</v>
      </c>
      <c r="D27" s="100" t="s">
        <v>369</v>
      </c>
      <c r="E27" s="100" t="s">
        <v>362</v>
      </c>
      <c r="F27" s="100" t="s">
        <v>366</v>
      </c>
      <c r="G27" s="100" t="s">
        <v>364</v>
      </c>
      <c r="H27" s="100" t="s">
        <v>367</v>
      </c>
    </row>
    <row r="28" spans="1:8" x14ac:dyDescent="0.25">
      <c r="A28" s="100" t="s">
        <v>16</v>
      </c>
      <c r="B28" s="100" t="s">
        <v>15</v>
      </c>
      <c r="C28" s="100" t="s">
        <v>360</v>
      </c>
      <c r="D28" s="100" t="s">
        <v>359</v>
      </c>
      <c r="E28" s="100" t="s">
        <v>362</v>
      </c>
      <c r="F28" s="100" t="s">
        <v>366</v>
      </c>
      <c r="G28" s="100" t="s">
        <v>364</v>
      </c>
      <c r="H28" s="100" t="s">
        <v>367</v>
      </c>
    </row>
    <row r="29" spans="1:8" x14ac:dyDescent="0.25">
      <c r="A29" s="100" t="s">
        <v>26</v>
      </c>
      <c r="B29" s="100" t="s">
        <v>25</v>
      </c>
      <c r="C29" s="100" t="s">
        <v>360</v>
      </c>
      <c r="D29" s="100" t="s">
        <v>359</v>
      </c>
      <c r="E29" s="100" t="s">
        <v>362</v>
      </c>
      <c r="F29" s="100" t="s">
        <v>363</v>
      </c>
      <c r="G29" s="100" t="s">
        <v>364</v>
      </c>
      <c r="H29" s="100" t="s">
        <v>367</v>
      </c>
    </row>
    <row r="30" spans="1:8" x14ac:dyDescent="0.25">
      <c r="A30" s="100" t="s">
        <v>34</v>
      </c>
      <c r="B30" s="100" t="s">
        <v>33</v>
      </c>
      <c r="C30" s="100" t="s">
        <v>360</v>
      </c>
      <c r="D30" s="100" t="s">
        <v>368</v>
      </c>
      <c r="E30" s="100" t="s">
        <v>362</v>
      </c>
      <c r="F30" s="100" t="s">
        <v>366</v>
      </c>
      <c r="G30" s="100" t="s">
        <v>364</v>
      </c>
      <c r="H30" s="100" t="s">
        <v>367</v>
      </c>
    </row>
    <row r="31" spans="1:8" x14ac:dyDescent="0.25">
      <c r="A31" s="100" t="s">
        <v>50</v>
      </c>
      <c r="B31" s="100" t="s">
        <v>49</v>
      </c>
      <c r="C31" s="100" t="s">
        <v>360</v>
      </c>
      <c r="D31" s="100" t="s">
        <v>359</v>
      </c>
      <c r="E31" s="100" t="s">
        <v>362</v>
      </c>
      <c r="F31" s="100" t="s">
        <v>366</v>
      </c>
      <c r="G31" s="100" t="s">
        <v>364</v>
      </c>
      <c r="H31" s="100" t="s">
        <v>367</v>
      </c>
    </row>
    <row r="32" spans="1:8" x14ac:dyDescent="0.25">
      <c r="A32" s="100" t="s">
        <v>48</v>
      </c>
      <c r="B32" s="100" t="s">
        <v>47</v>
      </c>
      <c r="C32" s="100" t="s">
        <v>360</v>
      </c>
      <c r="D32" s="100" t="s">
        <v>368</v>
      </c>
      <c r="E32" s="100" t="s">
        <v>362</v>
      </c>
      <c r="F32" s="100" t="s">
        <v>366</v>
      </c>
      <c r="G32" s="100" t="s">
        <v>364</v>
      </c>
      <c r="H32" s="100" t="s">
        <v>367</v>
      </c>
    </row>
    <row r="33" spans="1:8" x14ac:dyDescent="0.25">
      <c r="A33" s="100" t="s">
        <v>58</v>
      </c>
      <c r="B33" s="100" t="s">
        <v>57</v>
      </c>
      <c r="C33" s="100" t="s">
        <v>360</v>
      </c>
      <c r="D33" s="100" t="s">
        <v>359</v>
      </c>
      <c r="E33" s="100" t="s">
        <v>362</v>
      </c>
      <c r="F33" s="100" t="s">
        <v>366</v>
      </c>
      <c r="G33" s="100" t="s">
        <v>364</v>
      </c>
      <c r="H33" s="100" t="s">
        <v>367</v>
      </c>
    </row>
    <row r="34" spans="1:8" x14ac:dyDescent="0.25">
      <c r="A34" s="100" t="s">
        <v>62</v>
      </c>
      <c r="B34" s="100" t="s">
        <v>61</v>
      </c>
      <c r="C34" s="100" t="s">
        <v>360</v>
      </c>
      <c r="D34" s="100" t="s">
        <v>361</v>
      </c>
      <c r="E34" s="100" t="s">
        <v>362</v>
      </c>
      <c r="F34" s="100" t="s">
        <v>366</v>
      </c>
      <c r="G34" s="100" t="s">
        <v>364</v>
      </c>
      <c r="H34" s="100" t="s">
        <v>367</v>
      </c>
    </row>
    <row r="35" spans="1:8" x14ac:dyDescent="0.25">
      <c r="A35" s="100" t="s">
        <v>427</v>
      </c>
      <c r="B35" s="100" t="s">
        <v>63</v>
      </c>
      <c r="C35" s="100" t="s">
        <v>360</v>
      </c>
      <c r="D35" s="100" t="s">
        <v>359</v>
      </c>
      <c r="E35" s="100" t="s">
        <v>362</v>
      </c>
      <c r="F35" s="100" t="s">
        <v>366</v>
      </c>
      <c r="G35" s="100" t="s">
        <v>364</v>
      </c>
      <c r="H35" s="100" t="s">
        <v>367</v>
      </c>
    </row>
  </sheetData>
  <sortState ref="A3:I37">
    <sortCondition ref="H3:H37"/>
    <sortCondition ref="B3:B37"/>
  </sortState>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70.42578125" customWidth="1"/>
    <col min="2" max="2" width="24" customWidth="1"/>
  </cols>
  <sheetData>
    <row r="1" spans="1:2" ht="29.25" customHeight="1" x14ac:dyDescent="0.35">
      <c r="A1" s="43" t="s">
        <v>143</v>
      </c>
      <c r="B1" s="272" t="s">
        <v>113</v>
      </c>
    </row>
    <row r="2" spans="1:2" s="4" customFormat="1" ht="16.5" customHeight="1" x14ac:dyDescent="0.25">
      <c r="A2" s="25"/>
      <c r="B2" s="272"/>
    </row>
    <row r="3" spans="1:2" s="4" customFormat="1" ht="10.5" customHeight="1" x14ac:dyDescent="0.25">
      <c r="A3" s="22"/>
      <c r="B3" s="23"/>
    </row>
    <row r="4" spans="1:2" x14ac:dyDescent="0.25">
      <c r="A4" s="111" t="s">
        <v>112</v>
      </c>
      <c r="B4" s="24"/>
    </row>
    <row r="5" spans="1:2" ht="18.75" customHeight="1" x14ac:dyDescent="0.25">
      <c r="A5" s="112" t="s">
        <v>114</v>
      </c>
      <c r="B5" s="269" t="s">
        <v>1017</v>
      </c>
    </row>
    <row r="6" spans="1:2" ht="18.75" customHeight="1" x14ac:dyDescent="0.25">
      <c r="A6" s="112" t="s">
        <v>928</v>
      </c>
      <c r="B6" s="269" t="s">
        <v>144</v>
      </c>
    </row>
    <row r="7" spans="1:2" ht="18.75" customHeight="1" x14ac:dyDescent="0.25">
      <c r="A7" s="112" t="s">
        <v>927</v>
      </c>
      <c r="B7" s="269" t="s">
        <v>78</v>
      </c>
    </row>
    <row r="8" spans="1:2" ht="18.75" customHeight="1" x14ac:dyDescent="0.25">
      <c r="A8" s="112" t="s">
        <v>929</v>
      </c>
      <c r="B8" s="269" t="s">
        <v>145</v>
      </c>
    </row>
    <row r="9" spans="1:2" s="4" customFormat="1" ht="18.75" customHeight="1" x14ac:dyDescent="0.25">
      <c r="A9" s="112" t="s">
        <v>351</v>
      </c>
      <c r="B9" s="270" t="s">
        <v>351</v>
      </c>
    </row>
    <row r="10" spans="1:2" s="4" customFormat="1" ht="18.75" customHeight="1" x14ac:dyDescent="0.25">
      <c r="A10" s="112" t="s">
        <v>533</v>
      </c>
      <c r="B10" s="270" t="s">
        <v>533</v>
      </c>
    </row>
    <row r="11" spans="1:2" s="4" customFormat="1" ht="18.75" customHeight="1" x14ac:dyDescent="0.25">
      <c r="A11" s="112" t="s">
        <v>534</v>
      </c>
      <c r="B11" s="270" t="s">
        <v>534</v>
      </c>
    </row>
    <row r="12" spans="1:2" s="4" customFormat="1" ht="18.75" customHeight="1" x14ac:dyDescent="0.25">
      <c r="A12" s="112" t="s">
        <v>535</v>
      </c>
      <c r="B12" s="270" t="s">
        <v>535</v>
      </c>
    </row>
    <row r="13" spans="1:2" s="4" customFormat="1" ht="18.75" customHeight="1" x14ac:dyDescent="0.25">
      <c r="A13" s="112" t="s">
        <v>1001</v>
      </c>
      <c r="B13" s="270" t="s">
        <v>1016</v>
      </c>
    </row>
    <row r="14" spans="1:2" ht="18.75" customHeight="1" x14ac:dyDescent="0.25">
      <c r="A14" s="112" t="s">
        <v>807</v>
      </c>
      <c r="B14" s="269" t="s">
        <v>930</v>
      </c>
    </row>
    <row r="15" spans="1:2" s="4" customFormat="1" ht="18.75" customHeight="1" x14ac:dyDescent="0.25">
      <c r="A15" s="112" t="s">
        <v>808</v>
      </c>
      <c r="B15" s="269" t="s">
        <v>931</v>
      </c>
    </row>
    <row r="16" spans="1:2" ht="18.75" customHeight="1" x14ac:dyDescent="0.25">
      <c r="A16" s="112" t="s">
        <v>371</v>
      </c>
      <c r="B16" s="269" t="s">
        <v>371</v>
      </c>
    </row>
  </sheetData>
  <mergeCells count="1">
    <mergeCell ref="B1:B2"/>
  </mergeCells>
  <hyperlinks>
    <hyperlink ref="A4" location="Home!A1" display="(home)"/>
    <hyperlink ref="B5" location="'INFORM-LAC 2019'!A1" display="INFORM-LAC 2019"/>
    <hyperlink ref="B6" location="'Hazard &amp; Exposure'!A1" display="Hazard &amp; Exposure"/>
    <hyperlink ref="B7" location="Vulnerability!A1" display="Vulnerability"/>
    <hyperlink ref="B8" location="'Lack of Coping Capacity'!A1" display="Lack of Coping Capacity"/>
    <hyperlink ref="B14" location="'LAC Indicator Metadata'!A1" display="Indicator Metadata"/>
    <hyperlink ref="B9" location="'Indicator Data'!A1" display="Indicator Data"/>
    <hyperlink ref="B16" location="Regions!A1" display="Regions!A1"/>
    <hyperlink ref="B12" location="'Indicator Data imputation'!A1" display="Indicator Data"/>
    <hyperlink ref="B10" location="'Indicator Date'!A1" display="'Indicator Date'!A1"/>
    <hyperlink ref="B11" location="'Indicator Source'!A1" display="'Indicator Source'!A1"/>
    <hyperlink ref="B13" location="'Lack of Reliability Index'!A1" display="INFORM Lack of reliability Index"/>
    <hyperlink ref="B15" location="'Global Indicator Metadata'!A1" display="Indicator Metadat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U39"/>
  <sheetViews>
    <sheetView showGridLines="0" zoomScale="84" zoomScaleNormal="84" workbookViewId="0">
      <pane xSplit="3" ySplit="3" topLeftCell="O4" activePane="bottomRight" state="frozen"/>
      <selection pane="topRight" activeCell="C1" sqref="C1"/>
      <selection pane="bottomLeft" activeCell="A4" sqref="A4"/>
      <selection pane="bottomRight" sqref="A1:AU1"/>
    </sheetView>
  </sheetViews>
  <sheetFormatPr defaultColWidth="9.140625" defaultRowHeight="15" x14ac:dyDescent="0.25"/>
  <cols>
    <col min="1" max="1" width="18.5703125" style="3" customWidth="1"/>
    <col min="2" max="2" width="25.7109375" style="3" bestFit="1" customWidth="1"/>
    <col min="3" max="3" width="9.140625" style="3"/>
    <col min="4" max="19" width="7.85546875" style="3" customWidth="1"/>
    <col min="20" max="20" width="10.85546875" style="3" customWidth="1"/>
    <col min="21" max="38" width="7.85546875" style="3" customWidth="1"/>
    <col min="39" max="39" width="6.85546875" style="3" customWidth="1"/>
    <col min="40" max="40" width="10.5703125" style="3" customWidth="1"/>
    <col min="41" max="41" width="2.85546875" style="3" customWidth="1"/>
    <col min="42" max="42" width="8" style="3" customWidth="1"/>
    <col min="43" max="43" width="9.140625" style="3"/>
    <col min="44" max="44" width="9.140625" style="208"/>
    <col min="45" max="45" width="3.7109375" style="3" customWidth="1"/>
    <col min="46" max="46" width="8.85546875" style="192" customWidth="1"/>
    <col min="47" max="47" width="8" style="208" customWidth="1"/>
    <col min="48" max="16384" width="9.140625" style="3"/>
  </cols>
  <sheetData>
    <row r="1" spans="1:47" s="242" customFormat="1" ht="15.75" customHeight="1" x14ac:dyDescent="0.3">
      <c r="A1" s="273"/>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row>
    <row r="2" spans="1:47" s="2" customFormat="1" ht="113.25" customHeight="1" thickBot="1" x14ac:dyDescent="0.35">
      <c r="A2" s="113" t="s">
        <v>553</v>
      </c>
      <c r="B2" s="113" t="s">
        <v>75</v>
      </c>
      <c r="C2" s="40" t="s">
        <v>64</v>
      </c>
      <c r="D2" s="26" t="s">
        <v>857</v>
      </c>
      <c r="E2" s="26" t="s">
        <v>175</v>
      </c>
      <c r="F2" s="26" t="s">
        <v>178</v>
      </c>
      <c r="G2" s="26" t="s">
        <v>616</v>
      </c>
      <c r="H2" s="27" t="s">
        <v>70</v>
      </c>
      <c r="I2" s="26" t="s">
        <v>636</v>
      </c>
      <c r="J2" s="26" t="s">
        <v>612</v>
      </c>
      <c r="K2" s="26" t="s">
        <v>858</v>
      </c>
      <c r="L2" s="165" t="s">
        <v>71</v>
      </c>
      <c r="M2" s="28" t="s">
        <v>428</v>
      </c>
      <c r="N2" s="29" t="s">
        <v>106</v>
      </c>
      <c r="O2" s="29" t="s">
        <v>89</v>
      </c>
      <c r="P2" s="29" t="s">
        <v>617</v>
      </c>
      <c r="Q2" s="30" t="s">
        <v>160</v>
      </c>
      <c r="R2" s="29" t="s">
        <v>88</v>
      </c>
      <c r="S2" s="31" t="s">
        <v>142</v>
      </c>
      <c r="T2" s="31" t="s">
        <v>955</v>
      </c>
      <c r="U2" s="31" t="s">
        <v>586</v>
      </c>
      <c r="V2" s="31" t="s">
        <v>93</v>
      </c>
      <c r="W2" s="31" t="s">
        <v>94</v>
      </c>
      <c r="X2" s="32" t="s">
        <v>104</v>
      </c>
      <c r="Y2" s="30" t="s">
        <v>95</v>
      </c>
      <c r="Z2" s="33" t="s">
        <v>74</v>
      </c>
      <c r="AA2" s="34" t="s">
        <v>216</v>
      </c>
      <c r="AB2" s="34" t="s">
        <v>97</v>
      </c>
      <c r="AC2" s="34" t="s">
        <v>613</v>
      </c>
      <c r="AD2" s="34" t="s">
        <v>594</v>
      </c>
      <c r="AE2" s="35" t="s">
        <v>72</v>
      </c>
      <c r="AF2" s="34" t="s">
        <v>76</v>
      </c>
      <c r="AG2" s="34" t="s">
        <v>768</v>
      </c>
      <c r="AH2" s="34" t="s">
        <v>98</v>
      </c>
      <c r="AI2" s="34" t="s">
        <v>630</v>
      </c>
      <c r="AJ2" s="35" t="s">
        <v>73</v>
      </c>
      <c r="AK2" s="36" t="s">
        <v>386</v>
      </c>
      <c r="AL2" s="37" t="s">
        <v>430</v>
      </c>
      <c r="AM2" s="209" t="s">
        <v>425</v>
      </c>
      <c r="AN2" s="210" t="s">
        <v>1000</v>
      </c>
      <c r="AO2" s="210"/>
      <c r="AP2" s="211" t="s">
        <v>871</v>
      </c>
      <c r="AQ2" s="211" t="s">
        <v>872</v>
      </c>
      <c r="AR2" s="211" t="s">
        <v>812</v>
      </c>
      <c r="AS2" s="211"/>
      <c r="AT2" s="212" t="s">
        <v>874</v>
      </c>
      <c r="AU2" s="211" t="s">
        <v>875</v>
      </c>
    </row>
    <row r="3" spans="1:47" s="2" customFormat="1" ht="15" customHeight="1" thickTop="1" thickBot="1" x14ac:dyDescent="0.35">
      <c r="B3" s="114"/>
      <c r="C3" s="41"/>
      <c r="D3" s="42" t="s">
        <v>379</v>
      </c>
      <c r="E3" s="42" t="s">
        <v>379</v>
      </c>
      <c r="F3" s="42" t="s">
        <v>379</v>
      </c>
      <c r="G3" s="42" t="s">
        <v>379</v>
      </c>
      <c r="H3" s="42" t="s">
        <v>379</v>
      </c>
      <c r="I3" s="42" t="s">
        <v>379</v>
      </c>
      <c r="J3" s="42" t="s">
        <v>379</v>
      </c>
      <c r="K3" s="42" t="s">
        <v>379</v>
      </c>
      <c r="L3" s="42" t="s">
        <v>379</v>
      </c>
      <c r="M3" s="42" t="s">
        <v>379</v>
      </c>
      <c r="N3" s="42" t="s">
        <v>379</v>
      </c>
      <c r="O3" s="42" t="s">
        <v>379</v>
      </c>
      <c r="P3" s="42" t="s">
        <v>379</v>
      </c>
      <c r="Q3" s="42" t="s">
        <v>379</v>
      </c>
      <c r="R3" s="42" t="s">
        <v>379</v>
      </c>
      <c r="S3" s="42" t="s">
        <v>379</v>
      </c>
      <c r="T3" s="42" t="s">
        <v>379</v>
      </c>
      <c r="U3" s="42" t="s">
        <v>379</v>
      </c>
      <c r="V3" s="42" t="s">
        <v>379</v>
      </c>
      <c r="W3" s="42" t="s">
        <v>379</v>
      </c>
      <c r="X3" s="42" t="s">
        <v>379</v>
      </c>
      <c r="Y3" s="42" t="s">
        <v>379</v>
      </c>
      <c r="Z3" s="42" t="s">
        <v>379</v>
      </c>
      <c r="AA3" s="42" t="s">
        <v>379</v>
      </c>
      <c r="AB3" s="42" t="s">
        <v>379</v>
      </c>
      <c r="AC3" s="42" t="s">
        <v>379</v>
      </c>
      <c r="AD3" s="42" t="s">
        <v>379</v>
      </c>
      <c r="AE3" s="42" t="s">
        <v>379</v>
      </c>
      <c r="AF3" s="42" t="s">
        <v>379</v>
      </c>
      <c r="AG3" s="42" t="s">
        <v>379</v>
      </c>
      <c r="AH3" s="42" t="s">
        <v>379</v>
      </c>
      <c r="AI3" s="42" t="s">
        <v>379</v>
      </c>
      <c r="AJ3" s="42" t="s">
        <v>379</v>
      </c>
      <c r="AK3" s="42" t="s">
        <v>379</v>
      </c>
      <c r="AL3" s="42" t="s">
        <v>379</v>
      </c>
      <c r="AM3" s="42" t="s">
        <v>637</v>
      </c>
      <c r="AN3" s="42" t="s">
        <v>379</v>
      </c>
      <c r="AO3" s="42"/>
      <c r="AP3" s="42" t="s">
        <v>981</v>
      </c>
      <c r="AQ3" s="42" t="s">
        <v>813</v>
      </c>
      <c r="AR3" s="215" t="s">
        <v>814</v>
      </c>
      <c r="AS3" s="42"/>
      <c r="AT3" s="213" t="s">
        <v>873</v>
      </c>
      <c r="AU3" s="215" t="s">
        <v>813</v>
      </c>
    </row>
    <row r="4" spans="1:47" ht="15.75" thickTop="1" x14ac:dyDescent="0.25">
      <c r="A4" s="3" t="str">
        <f>VLOOKUP(C4,Regions!B$3:H$35,7,FALSE)</f>
        <v>Caribbean</v>
      </c>
      <c r="B4" s="116" t="s">
        <v>1</v>
      </c>
      <c r="C4" s="100" t="s">
        <v>0</v>
      </c>
      <c r="D4" s="138">
        <f>'Hazard &amp; Exposure'!AZ3</f>
        <v>0.8</v>
      </c>
      <c r="E4" s="138">
        <f>'Hazard &amp; Exposure'!AX3</f>
        <v>0.1</v>
      </c>
      <c r="F4" s="138">
        <f>'Hazard &amp; Exposure'!BA3</f>
        <v>8.6</v>
      </c>
      <c r="G4" s="138">
        <f>'Hazard &amp; Exposure'!BG3</f>
        <v>1</v>
      </c>
      <c r="H4" s="38">
        <f>'Hazard &amp; Exposure'!BH3</f>
        <v>3.8</v>
      </c>
      <c r="I4" s="138">
        <f>'Hazard &amp; Exposure'!BO3</f>
        <v>0.1</v>
      </c>
      <c r="J4" s="138">
        <f>'Hazard &amp; Exposure'!BR3</f>
        <v>3</v>
      </c>
      <c r="K4" s="138">
        <f>'Hazard &amp; Exposure'!BV3</f>
        <v>6.2</v>
      </c>
      <c r="L4" s="38">
        <f>'Hazard &amp; Exposure'!BW3</f>
        <v>3.5</v>
      </c>
      <c r="M4" s="39">
        <f t="shared" ref="M4:M36" si="0">ROUND((10-GEOMEAN(((10-H4)/10*9+1),((10-L4)/10*9+1)))/9*10,1)</f>
        <v>3.7</v>
      </c>
      <c r="N4" s="137">
        <f>Vulnerability!H3</f>
        <v>3.8</v>
      </c>
      <c r="O4" s="135">
        <f>Vulnerability!L3</f>
        <v>5.8</v>
      </c>
      <c r="P4" s="135">
        <f>Vulnerability!P3</f>
        <v>1.9</v>
      </c>
      <c r="Q4" s="38">
        <f>Vulnerability!Q3</f>
        <v>3.8</v>
      </c>
      <c r="R4" s="135">
        <f>Vulnerability!V3</f>
        <v>0</v>
      </c>
      <c r="S4" s="134">
        <f>Vulnerability!Z3</f>
        <v>0.2</v>
      </c>
      <c r="T4" s="134">
        <f>Vulnerability!AH3</f>
        <v>4.5</v>
      </c>
      <c r="U4" s="134">
        <f>Vulnerability!AK3</f>
        <v>1.8</v>
      </c>
      <c r="V4" s="134">
        <f>Vulnerability!AP3</f>
        <v>0.5</v>
      </c>
      <c r="W4" s="134">
        <f>Vulnerability!AV3</f>
        <v>5.6</v>
      </c>
      <c r="X4" s="135">
        <f>Vulnerability!AW3</f>
        <v>2.8</v>
      </c>
      <c r="Y4" s="38">
        <f>Vulnerability!AX3</f>
        <v>1.5</v>
      </c>
      <c r="Z4" s="39">
        <f t="shared" ref="Z4:Z36" si="1">ROUND((10-GEOMEAN(((10-Q4)/10*9+1),((10-Y4)/10*9+1)))/9*10,1)</f>
        <v>2.7</v>
      </c>
      <c r="AA4" s="136">
        <f>'Lack of Coping Capacity'!E3</f>
        <v>7.2</v>
      </c>
      <c r="AB4" s="133">
        <f>'Lack of Coping Capacity'!H3</f>
        <v>4.5</v>
      </c>
      <c r="AC4" s="133" t="str">
        <f>'Lack of Coping Capacity'!J3</f>
        <v>x</v>
      </c>
      <c r="AD4" s="133">
        <f>'Lack of Coping Capacity'!O3</f>
        <v>1.4</v>
      </c>
      <c r="AE4" s="38">
        <f>'Lack of Coping Capacity'!P3</f>
        <v>4.8</v>
      </c>
      <c r="AF4" s="133">
        <f>'Lack of Coping Capacity'!T3</f>
        <v>1.9</v>
      </c>
      <c r="AG4" s="133">
        <f>'Lack of Coping Capacity'!AB3</f>
        <v>1.3</v>
      </c>
      <c r="AH4" s="133">
        <f>'Lack of Coping Capacity'!AL3</f>
        <v>3.6</v>
      </c>
      <c r="AI4" s="133">
        <f>'Lack of Coping Capacity'!AU3</f>
        <v>7.2</v>
      </c>
      <c r="AJ4" s="38">
        <f>'Lack of Coping Capacity'!AV3</f>
        <v>3.5</v>
      </c>
      <c r="AK4" s="39">
        <f t="shared" ref="AK4:AK36" si="2">ROUND((10-GEOMEAN(((10-AE4)/10*9+1),((10-AJ4)/10*9+1)))/9*10,1)</f>
        <v>4.2</v>
      </c>
      <c r="AL4" s="139">
        <f t="shared" ref="AL4:AL36" si="3">ROUND(M4^(1/3)*Z4^(1/3)*AK4^(1/3),1)</f>
        <v>3.5</v>
      </c>
      <c r="AM4" s="152">
        <f t="shared" ref="AM4:AM36" si="4">_xlfn.RANK.EQ(AL4,AL$4:AL$36)</f>
        <v>27</v>
      </c>
      <c r="AN4" s="181">
        <f>VLOOKUP(C4,'Lack of Reliability Index'!A$3:H$35,8,FALSE)</f>
        <v>7.7642276422764223</v>
      </c>
      <c r="AO4" s="181"/>
      <c r="AP4" s="44">
        <f>'Imputed and missing data hidden'!CH4</f>
        <v>21</v>
      </c>
      <c r="AQ4" s="182">
        <f t="shared" ref="AQ4:AQ36" si="5">AP4/81</f>
        <v>0.25925925925925924</v>
      </c>
      <c r="AR4" s="216">
        <f>'Indicator Date hidden2'!CI4</f>
        <v>0.41463414634146339</v>
      </c>
      <c r="AS4" s="183"/>
      <c r="AT4" s="214">
        <f>'Missing component hidden'!AB3</f>
        <v>1</v>
      </c>
      <c r="AU4" s="217">
        <f>'Missing component hidden'!AC3</f>
        <v>0.04</v>
      </c>
    </row>
    <row r="5" spans="1:47" x14ac:dyDescent="0.25">
      <c r="A5" s="3" t="str">
        <f>VLOOKUP(C5,Regions!B$3:H$35,7,FALSE)</f>
        <v>South America</v>
      </c>
      <c r="B5" s="116" t="s">
        <v>3</v>
      </c>
      <c r="C5" s="100" t="s">
        <v>2</v>
      </c>
      <c r="D5" s="138">
        <f>'Hazard &amp; Exposure'!AZ24</f>
        <v>3</v>
      </c>
      <c r="E5" s="138">
        <f>'Hazard &amp; Exposure'!AX24</f>
        <v>7.9</v>
      </c>
      <c r="F5" s="138">
        <f>'Hazard &amp; Exposure'!BA24</f>
        <v>0</v>
      </c>
      <c r="G5" s="138">
        <f>'Hazard &amp; Exposure'!BG24</f>
        <v>5.5</v>
      </c>
      <c r="H5" s="38">
        <f>'Hazard &amp; Exposure'!BH24</f>
        <v>4.8</v>
      </c>
      <c r="I5" s="138">
        <f>'Hazard &amp; Exposure'!BO24</f>
        <v>1.3</v>
      </c>
      <c r="J5" s="138">
        <f>'Hazard &amp; Exposure'!BR24</f>
        <v>5.6</v>
      </c>
      <c r="K5" s="138">
        <f>'Hazard &amp; Exposure'!BV24</f>
        <v>2.2999999999999998</v>
      </c>
      <c r="L5" s="38">
        <f>'Hazard &amp; Exposure'!BW24</f>
        <v>3.3</v>
      </c>
      <c r="M5" s="39">
        <f t="shared" si="0"/>
        <v>4.0999999999999996</v>
      </c>
      <c r="N5" s="137">
        <f>Vulnerability!H24</f>
        <v>3.6</v>
      </c>
      <c r="O5" s="135">
        <f>Vulnerability!L24</f>
        <v>4.7</v>
      </c>
      <c r="P5" s="135">
        <f>Vulnerability!P24</f>
        <v>3.4</v>
      </c>
      <c r="Q5" s="38">
        <f>Vulnerability!Q24</f>
        <v>3.8</v>
      </c>
      <c r="R5" s="135">
        <f>Vulnerability!V24</f>
        <v>4.4000000000000004</v>
      </c>
      <c r="S5" s="134">
        <f>Vulnerability!Z24</f>
        <v>1.6</v>
      </c>
      <c r="T5" s="134">
        <f>Vulnerability!AH24</f>
        <v>3.9</v>
      </c>
      <c r="U5" s="134">
        <f>Vulnerability!AK24</f>
        <v>5.0999999999999996</v>
      </c>
      <c r="V5" s="134">
        <f>Vulnerability!AP24</f>
        <v>4.3</v>
      </c>
      <c r="W5" s="134">
        <f>Vulnerability!AV24</f>
        <v>2.1</v>
      </c>
      <c r="X5" s="135">
        <f>Vulnerability!AW24</f>
        <v>3.5</v>
      </c>
      <c r="Y5" s="38">
        <f>Vulnerability!AX24</f>
        <v>4</v>
      </c>
      <c r="Z5" s="39">
        <f t="shared" si="1"/>
        <v>3.9</v>
      </c>
      <c r="AA5" s="147">
        <f>'Lack of Coping Capacity'!E24</f>
        <v>5.4</v>
      </c>
      <c r="AB5" s="133">
        <f>'Lack of Coping Capacity'!H24</f>
        <v>5.4</v>
      </c>
      <c r="AC5" s="133">
        <f>'Lack of Coping Capacity'!J24</f>
        <v>0</v>
      </c>
      <c r="AD5" s="133">
        <f>'Lack of Coping Capacity'!O24</f>
        <v>4.7</v>
      </c>
      <c r="AE5" s="38">
        <f>'Lack of Coping Capacity'!P24</f>
        <v>4.2</v>
      </c>
      <c r="AF5" s="133">
        <f>'Lack of Coping Capacity'!T24</f>
        <v>1.5</v>
      </c>
      <c r="AG5" s="133">
        <f>'Lack of Coping Capacity'!AB24</f>
        <v>3.6</v>
      </c>
      <c r="AH5" s="133">
        <f>'Lack of Coping Capacity'!AL24</f>
        <v>3.8</v>
      </c>
      <c r="AI5" s="133">
        <f>'Lack of Coping Capacity'!AU24</f>
        <v>4.5</v>
      </c>
      <c r="AJ5" s="38">
        <f>'Lack of Coping Capacity'!AV24</f>
        <v>3.4</v>
      </c>
      <c r="AK5" s="39">
        <f t="shared" si="2"/>
        <v>3.8</v>
      </c>
      <c r="AL5" s="140">
        <f t="shared" si="3"/>
        <v>3.9</v>
      </c>
      <c r="AM5" s="152">
        <f t="shared" si="4"/>
        <v>25</v>
      </c>
      <c r="AN5" s="181">
        <f>VLOOKUP(C5,'Lack of Reliability Index'!A$3:H$35,8,FALSE)</f>
        <v>3.6991869918699187</v>
      </c>
      <c r="AO5" s="181"/>
      <c r="AP5" s="44">
        <f>'Imputed and missing data hidden'!CH25</f>
        <v>5</v>
      </c>
      <c r="AQ5" s="182">
        <f t="shared" si="5"/>
        <v>6.1728395061728392E-2</v>
      </c>
      <c r="AR5" s="216">
        <f>'Indicator Date hidden2'!CI25</f>
        <v>0.3048780487804878</v>
      </c>
      <c r="AS5" s="183"/>
      <c r="AT5" s="214">
        <f>'Missing component hidden'!AB24</f>
        <v>0</v>
      </c>
      <c r="AU5" s="217">
        <f>'Missing component hidden'!AC24</f>
        <v>0</v>
      </c>
    </row>
    <row r="6" spans="1:47" x14ac:dyDescent="0.25">
      <c r="A6" s="3" t="str">
        <f>VLOOKUP(C6,Regions!B$3:H$35,7,FALSE)</f>
        <v>Caribbean</v>
      </c>
      <c r="B6" s="116" t="s">
        <v>5</v>
      </c>
      <c r="C6" s="100" t="s">
        <v>4</v>
      </c>
      <c r="D6" s="138">
        <f>'Hazard &amp; Exposure'!AZ4</f>
        <v>0.1</v>
      </c>
      <c r="E6" s="138">
        <f>'Hazard &amp; Exposure'!AX4</f>
        <v>0.1</v>
      </c>
      <c r="F6" s="138">
        <f>'Hazard &amp; Exposure'!BA4</f>
        <v>9.1999999999999993</v>
      </c>
      <c r="G6" s="138">
        <f>'Hazard &amp; Exposure'!BG4</f>
        <v>0.5</v>
      </c>
      <c r="H6" s="38">
        <f>'Hazard &amp; Exposure'!BH4</f>
        <v>4.0999999999999996</v>
      </c>
      <c r="I6" s="138">
        <f>'Hazard &amp; Exposure'!BO4</f>
        <v>0.3</v>
      </c>
      <c r="J6" s="138">
        <f>'Hazard &amp; Exposure'!BR4</f>
        <v>8.3000000000000007</v>
      </c>
      <c r="K6" s="138">
        <f>'Hazard &amp; Exposure'!BV4</f>
        <v>8.4</v>
      </c>
      <c r="L6" s="38">
        <f>'Hazard &amp; Exposure'!BW4</f>
        <v>6.8</v>
      </c>
      <c r="M6" s="39">
        <f t="shared" si="0"/>
        <v>5.6</v>
      </c>
      <c r="N6" s="137">
        <f>Vulnerability!H4</f>
        <v>2.7</v>
      </c>
      <c r="O6" s="135">
        <f>Vulnerability!L4</f>
        <v>4.8</v>
      </c>
      <c r="P6" s="135">
        <f>Vulnerability!P4</f>
        <v>0.6</v>
      </c>
      <c r="Q6" s="38">
        <f>Vulnerability!Q4</f>
        <v>2.7</v>
      </c>
      <c r="R6" s="135">
        <f>Vulnerability!V4</f>
        <v>0.1</v>
      </c>
      <c r="S6" s="134">
        <f>Vulnerability!Z4</f>
        <v>6.4</v>
      </c>
      <c r="T6" s="134">
        <f>Vulnerability!AH4</f>
        <v>4.5</v>
      </c>
      <c r="U6" s="134">
        <f>Vulnerability!AK4</f>
        <v>2.8</v>
      </c>
      <c r="V6" s="134">
        <f>Vulnerability!AP4</f>
        <v>0</v>
      </c>
      <c r="W6" s="134">
        <f>Vulnerability!AV4</f>
        <v>3.6</v>
      </c>
      <c r="X6" s="135">
        <f>Vulnerability!AW4</f>
        <v>3.8</v>
      </c>
      <c r="Y6" s="38">
        <f>Vulnerability!AX4</f>
        <v>2.1</v>
      </c>
      <c r="Z6" s="39">
        <f t="shared" si="1"/>
        <v>2.4</v>
      </c>
      <c r="AA6" s="147">
        <f>'Lack of Coping Capacity'!E4</f>
        <v>7.6</v>
      </c>
      <c r="AB6" s="133">
        <f>'Lack of Coping Capacity'!H4</f>
        <v>3.6</v>
      </c>
      <c r="AC6" s="133" t="str">
        <f>'Lack of Coping Capacity'!J4</f>
        <v>x</v>
      </c>
      <c r="AD6" s="133" t="str">
        <f>'Lack of Coping Capacity'!O4</f>
        <v>x</v>
      </c>
      <c r="AE6" s="38">
        <f>'Lack of Coping Capacity'!P4</f>
        <v>6</v>
      </c>
      <c r="AF6" s="133">
        <f>'Lack of Coping Capacity'!T4</f>
        <v>3</v>
      </c>
      <c r="AG6" s="133">
        <f>'Lack of Coping Capacity'!AB4</f>
        <v>2.9</v>
      </c>
      <c r="AH6" s="133">
        <f>'Lack of Coping Capacity'!AL4</f>
        <v>5.0999999999999996</v>
      </c>
      <c r="AI6" s="133">
        <f>'Lack of Coping Capacity'!AU4</f>
        <v>2</v>
      </c>
      <c r="AJ6" s="38">
        <f>'Lack of Coping Capacity'!AV4</f>
        <v>3.3</v>
      </c>
      <c r="AK6" s="39">
        <f t="shared" si="2"/>
        <v>4.8</v>
      </c>
      <c r="AL6" s="140">
        <f t="shared" si="3"/>
        <v>4</v>
      </c>
      <c r="AM6" s="152">
        <f t="shared" si="4"/>
        <v>22</v>
      </c>
      <c r="AN6" s="181">
        <f>VLOOKUP(C6,'Lack of Reliability Index'!A$3:H$35,8,FALSE)</f>
        <v>6.7886178861788622</v>
      </c>
      <c r="AO6" s="181"/>
      <c r="AP6" s="44">
        <f>'Imputed and missing data hidden'!CH5</f>
        <v>18</v>
      </c>
      <c r="AQ6" s="182">
        <f t="shared" si="5"/>
        <v>0.22222222222222221</v>
      </c>
      <c r="AR6" s="216">
        <f>'Indicator Date hidden2'!CI5</f>
        <v>0.26829268292682928</v>
      </c>
      <c r="AS6" s="183"/>
      <c r="AT6" s="214">
        <f>'Missing component hidden'!AB4</f>
        <v>2</v>
      </c>
      <c r="AU6" s="217">
        <f>'Missing component hidden'!AC4</f>
        <v>0.08</v>
      </c>
    </row>
    <row r="7" spans="1:47" x14ac:dyDescent="0.25">
      <c r="A7" s="3" t="str">
        <f>VLOOKUP(C7,Regions!B$3:H$35,7,FALSE)</f>
        <v>Caribbean</v>
      </c>
      <c r="B7" s="116" t="s">
        <v>7</v>
      </c>
      <c r="C7" s="100" t="s">
        <v>6</v>
      </c>
      <c r="D7" s="138">
        <f>'Hazard &amp; Exposure'!AZ5</f>
        <v>3.4</v>
      </c>
      <c r="E7" s="138">
        <f>'Hazard &amp; Exposure'!AX5</f>
        <v>0.1</v>
      </c>
      <c r="F7" s="138">
        <f>'Hazard &amp; Exposure'!BA5</f>
        <v>6.4</v>
      </c>
      <c r="G7" s="138">
        <f>'Hazard &amp; Exposure'!BG5</f>
        <v>0.4</v>
      </c>
      <c r="H7" s="38">
        <f>'Hazard &amp; Exposure'!BH5</f>
        <v>3</v>
      </c>
      <c r="I7" s="138">
        <f>'Hazard &amp; Exposure'!BO5</f>
        <v>0</v>
      </c>
      <c r="J7" s="138">
        <f>'Hazard &amp; Exposure'!BR5</f>
        <v>3.5</v>
      </c>
      <c r="K7" s="138">
        <f>'Hazard &amp; Exposure'!BV5</f>
        <v>3.6</v>
      </c>
      <c r="L7" s="38">
        <f>'Hazard &amp; Exposure'!BW5</f>
        <v>2.5</v>
      </c>
      <c r="M7" s="39">
        <f t="shared" si="0"/>
        <v>2.8</v>
      </c>
      <c r="N7" s="137">
        <f>Vulnerability!H5</f>
        <v>2.6</v>
      </c>
      <c r="O7" s="135">
        <f>Vulnerability!L5</f>
        <v>4.7</v>
      </c>
      <c r="P7" s="135">
        <f>Vulnerability!P5</f>
        <v>2.7</v>
      </c>
      <c r="Q7" s="38">
        <f>Vulnerability!Q5</f>
        <v>3.2</v>
      </c>
      <c r="R7" s="135">
        <f>Vulnerability!V5</f>
        <v>0</v>
      </c>
      <c r="S7" s="134">
        <f>Vulnerability!Z5</f>
        <v>5.0999999999999996</v>
      </c>
      <c r="T7" s="134">
        <f>Vulnerability!AH5</f>
        <v>4.8</v>
      </c>
      <c r="U7" s="134">
        <f>Vulnerability!AK5</f>
        <v>2</v>
      </c>
      <c r="V7" s="134">
        <f>Vulnerability!AP5</f>
        <v>0</v>
      </c>
      <c r="W7" s="134">
        <f>Vulnerability!AV5</f>
        <v>2.6</v>
      </c>
      <c r="X7" s="135">
        <f>Vulnerability!AW5</f>
        <v>3.1</v>
      </c>
      <c r="Y7" s="38">
        <f>Vulnerability!AX5</f>
        <v>1.7</v>
      </c>
      <c r="Z7" s="39">
        <f t="shared" si="1"/>
        <v>2.5</v>
      </c>
      <c r="AA7" s="147">
        <f>'Lack of Coping Capacity'!E5</f>
        <v>3.8</v>
      </c>
      <c r="AB7" s="133">
        <f>'Lack of Coping Capacity'!H5</f>
        <v>3</v>
      </c>
      <c r="AC7" s="133" t="str">
        <f>'Lack of Coping Capacity'!J5</f>
        <v>x</v>
      </c>
      <c r="AD7" s="133" t="str">
        <f>'Lack of Coping Capacity'!O5</f>
        <v>x</v>
      </c>
      <c r="AE7" s="38">
        <f>'Lack of Coping Capacity'!P5</f>
        <v>3.4</v>
      </c>
      <c r="AF7" s="133">
        <f>'Lack of Coping Capacity'!T5</f>
        <v>2.4</v>
      </c>
      <c r="AG7" s="133">
        <f>'Lack of Coping Capacity'!AB5</f>
        <v>0.4</v>
      </c>
      <c r="AH7" s="133">
        <f>'Lack of Coping Capacity'!AL5</f>
        <v>4.8</v>
      </c>
      <c r="AI7" s="133">
        <f>'Lack of Coping Capacity'!AU5</f>
        <v>0.4</v>
      </c>
      <c r="AJ7" s="38">
        <f>'Lack of Coping Capacity'!AV5</f>
        <v>2</v>
      </c>
      <c r="AK7" s="39">
        <f t="shared" si="2"/>
        <v>2.7</v>
      </c>
      <c r="AL7" s="140">
        <f t="shared" si="3"/>
        <v>2.7</v>
      </c>
      <c r="AM7" s="152">
        <f t="shared" si="4"/>
        <v>31</v>
      </c>
      <c r="AN7" s="181">
        <f>VLOOKUP(C7,'Lack of Reliability Index'!A$3:H$35,8,FALSE)</f>
        <v>7.4065040650406511</v>
      </c>
      <c r="AO7" s="181"/>
      <c r="AP7" s="44">
        <f>'Imputed and missing data hidden'!CH6</f>
        <v>11</v>
      </c>
      <c r="AQ7" s="182">
        <f t="shared" si="5"/>
        <v>0.13580246913580246</v>
      </c>
      <c r="AR7" s="216">
        <f>'Indicator Date hidden2'!CI6</f>
        <v>0.56097560975609762</v>
      </c>
      <c r="AS7" s="183"/>
      <c r="AT7" s="214">
        <f>'Missing component hidden'!AB5</f>
        <v>2</v>
      </c>
      <c r="AU7" s="217">
        <f>'Missing component hidden'!AC5</f>
        <v>0.08</v>
      </c>
    </row>
    <row r="8" spans="1:47" x14ac:dyDescent="0.25">
      <c r="A8" s="3" t="str">
        <f>VLOOKUP(C8,Regions!B$3:H$35,7,FALSE)</f>
        <v>Central America</v>
      </c>
      <c r="B8" s="116" t="s">
        <v>9</v>
      </c>
      <c r="C8" s="100" t="s">
        <v>8</v>
      </c>
      <c r="D8" s="138">
        <f>'Hazard &amp; Exposure'!AZ16</f>
        <v>3.8</v>
      </c>
      <c r="E8" s="138">
        <f>'Hazard &amp; Exposure'!AX16</f>
        <v>8.4</v>
      </c>
      <c r="F8" s="138">
        <f>'Hazard &amp; Exposure'!BA16</f>
        <v>7.8</v>
      </c>
      <c r="G8" s="138">
        <f>'Hazard &amp; Exposure'!BG16</f>
        <v>2.9</v>
      </c>
      <c r="H8" s="38">
        <f>'Hazard &amp; Exposure'!BH16</f>
        <v>6.3</v>
      </c>
      <c r="I8" s="138">
        <f>'Hazard &amp; Exposure'!BO16</f>
        <v>0.3</v>
      </c>
      <c r="J8" s="138">
        <f>'Hazard &amp; Exposure'!BR16</f>
        <v>8.4</v>
      </c>
      <c r="K8" s="138">
        <f>'Hazard &amp; Exposure'!BV16</f>
        <v>3.4</v>
      </c>
      <c r="L8" s="38">
        <f>'Hazard &amp; Exposure'!BW16</f>
        <v>5</v>
      </c>
      <c r="M8" s="39">
        <f t="shared" si="0"/>
        <v>5.7</v>
      </c>
      <c r="N8" s="137">
        <f>Vulnerability!H16</f>
        <v>5.0999999999999996</v>
      </c>
      <c r="O8" s="135">
        <f>Vulnerability!L16</f>
        <v>3.6</v>
      </c>
      <c r="P8" s="135">
        <f>Vulnerability!P16</f>
        <v>4.8</v>
      </c>
      <c r="Q8" s="38">
        <f>Vulnerability!Q16</f>
        <v>4.7</v>
      </c>
      <c r="R8" s="135">
        <f>Vulnerability!V16</f>
        <v>0</v>
      </c>
      <c r="S8" s="134">
        <f>Vulnerability!Z16</f>
        <v>8.5</v>
      </c>
      <c r="T8" s="134">
        <f>Vulnerability!AH16</f>
        <v>4.8</v>
      </c>
      <c r="U8" s="134">
        <f>Vulnerability!AK16</f>
        <v>6.1</v>
      </c>
      <c r="V8" s="134">
        <f>Vulnerability!AP16</f>
        <v>1.2</v>
      </c>
      <c r="W8" s="134">
        <f>Vulnerability!AV16</f>
        <v>3.8</v>
      </c>
      <c r="X8" s="135">
        <f>Vulnerability!AW16</f>
        <v>5.4</v>
      </c>
      <c r="Y8" s="38">
        <f>Vulnerability!AX16</f>
        <v>3.1</v>
      </c>
      <c r="Z8" s="39">
        <f t="shared" si="1"/>
        <v>3.9</v>
      </c>
      <c r="AA8" s="147">
        <f>'Lack of Coping Capacity'!E16</f>
        <v>5.9</v>
      </c>
      <c r="AB8" s="133">
        <f>'Lack of Coping Capacity'!H16</f>
        <v>6.4</v>
      </c>
      <c r="AC8" s="133" t="str">
        <f>'Lack of Coping Capacity'!J16</f>
        <v>x</v>
      </c>
      <c r="AD8" s="133">
        <f>'Lack of Coping Capacity'!O16</f>
        <v>1.3</v>
      </c>
      <c r="AE8" s="38">
        <f>'Lack of Coping Capacity'!P16</f>
        <v>4.9000000000000004</v>
      </c>
      <c r="AF8" s="133">
        <f>'Lack of Coping Capacity'!T16</f>
        <v>6.6</v>
      </c>
      <c r="AG8" s="133">
        <f>'Lack of Coping Capacity'!AB16</f>
        <v>3.1</v>
      </c>
      <c r="AH8" s="133">
        <f>'Lack of Coping Capacity'!AL16</f>
        <v>5.3</v>
      </c>
      <c r="AI8" s="133">
        <f>'Lack of Coping Capacity'!AU16</f>
        <v>3.4</v>
      </c>
      <c r="AJ8" s="38">
        <f>'Lack of Coping Capacity'!AV16</f>
        <v>4.5999999999999996</v>
      </c>
      <c r="AK8" s="39">
        <f t="shared" si="2"/>
        <v>4.8</v>
      </c>
      <c r="AL8" s="140">
        <f t="shared" si="3"/>
        <v>4.7</v>
      </c>
      <c r="AM8" s="152">
        <f t="shared" si="4"/>
        <v>16</v>
      </c>
      <c r="AN8" s="181">
        <f>VLOOKUP(C8,'Lack of Reliability Index'!A$3:H$35,8,FALSE)</f>
        <v>6.0650406504065035</v>
      </c>
      <c r="AO8" s="181"/>
      <c r="AP8" s="44">
        <f>'Imputed and missing data hidden'!CH17</f>
        <v>6</v>
      </c>
      <c r="AQ8" s="182">
        <f t="shared" si="5"/>
        <v>7.407407407407407E-2</v>
      </c>
      <c r="AR8" s="216">
        <f>'Indicator Date hidden2'!CI17</f>
        <v>0.6097560975609756</v>
      </c>
      <c r="AS8" s="183"/>
      <c r="AT8" s="214">
        <f>'Missing component hidden'!AB16</f>
        <v>1</v>
      </c>
      <c r="AU8" s="217">
        <f>'Missing component hidden'!AC16</f>
        <v>0.04</v>
      </c>
    </row>
    <row r="9" spans="1:47" x14ac:dyDescent="0.25">
      <c r="A9" s="3" t="str">
        <f>VLOOKUP(C9,Regions!B$3:H$35,7,FALSE)</f>
        <v>South America</v>
      </c>
      <c r="B9" s="116" t="s">
        <v>426</v>
      </c>
      <c r="C9" s="100" t="s">
        <v>10</v>
      </c>
      <c r="D9" s="138">
        <f>'Hazard &amp; Exposure'!AZ25</f>
        <v>3.8</v>
      </c>
      <c r="E9" s="138">
        <f>'Hazard &amp; Exposure'!AX25</f>
        <v>7.5</v>
      </c>
      <c r="F9" s="138">
        <f>'Hazard &amp; Exposure'!BA25</f>
        <v>0</v>
      </c>
      <c r="G9" s="138">
        <f>'Hazard &amp; Exposure'!BG25</f>
        <v>6.8</v>
      </c>
      <c r="H9" s="38">
        <f>'Hazard &amp; Exposure'!BH25</f>
        <v>5.0999999999999996</v>
      </c>
      <c r="I9" s="138">
        <f>'Hazard &amp; Exposure'!BO25</f>
        <v>5.9</v>
      </c>
      <c r="J9" s="138">
        <f>'Hazard &amp; Exposure'!BR25</f>
        <v>5.7</v>
      </c>
      <c r="K9" s="138">
        <f>'Hazard &amp; Exposure'!BV25</f>
        <v>2.5</v>
      </c>
      <c r="L9" s="38">
        <f>'Hazard &amp; Exposure'!BW25</f>
        <v>4.9000000000000004</v>
      </c>
      <c r="M9" s="39">
        <f t="shared" si="0"/>
        <v>5</v>
      </c>
      <c r="N9" s="137">
        <f>Vulnerability!H25</f>
        <v>6.3</v>
      </c>
      <c r="O9" s="135">
        <f>Vulnerability!L25</f>
        <v>6.9</v>
      </c>
      <c r="P9" s="135">
        <f>Vulnerability!P25</f>
        <v>6.3</v>
      </c>
      <c r="Q9" s="38">
        <f>Vulnerability!Q25</f>
        <v>6.5</v>
      </c>
      <c r="R9" s="135">
        <f>Vulnerability!V25</f>
        <v>3.3</v>
      </c>
      <c r="S9" s="134">
        <f>Vulnerability!Z25</f>
        <v>7</v>
      </c>
      <c r="T9" s="134">
        <f>Vulnerability!AH25</f>
        <v>8.4</v>
      </c>
      <c r="U9" s="134">
        <f>Vulnerability!AK25</f>
        <v>4.4000000000000004</v>
      </c>
      <c r="V9" s="134">
        <f>Vulnerability!AP25</f>
        <v>5.4</v>
      </c>
      <c r="W9" s="134">
        <f>Vulnerability!AV25</f>
        <v>5.9</v>
      </c>
      <c r="X9" s="135">
        <f>Vulnerability!AW25</f>
        <v>6.4</v>
      </c>
      <c r="Y9" s="38">
        <f>Vulnerability!AX25</f>
        <v>5</v>
      </c>
      <c r="Z9" s="39">
        <f t="shared" si="1"/>
        <v>5.8</v>
      </c>
      <c r="AA9" s="147">
        <f>'Lack of Coping Capacity'!E25</f>
        <v>8</v>
      </c>
      <c r="AB9" s="133">
        <f>'Lack of Coping Capacity'!H25</f>
        <v>6.4</v>
      </c>
      <c r="AC9" s="133">
        <f>'Lack of Coping Capacity'!J25</f>
        <v>8.1999999999999993</v>
      </c>
      <c r="AD9" s="133">
        <f>'Lack of Coping Capacity'!O25</f>
        <v>6</v>
      </c>
      <c r="AE9" s="38">
        <f>'Lack of Coping Capacity'!P25</f>
        <v>7.3</v>
      </c>
      <c r="AF9" s="133">
        <f>'Lack of Coping Capacity'!T25</f>
        <v>5.6</v>
      </c>
      <c r="AG9" s="133">
        <f>'Lack of Coping Capacity'!AB25</f>
        <v>8.1</v>
      </c>
      <c r="AH9" s="133">
        <f>'Lack of Coping Capacity'!AL25</f>
        <v>7.5</v>
      </c>
      <c r="AI9" s="133">
        <f>'Lack of Coping Capacity'!AU25</f>
        <v>3.6</v>
      </c>
      <c r="AJ9" s="38">
        <f>'Lack of Coping Capacity'!AV25</f>
        <v>6.2</v>
      </c>
      <c r="AK9" s="39">
        <f t="shared" si="2"/>
        <v>6.8</v>
      </c>
      <c r="AL9" s="140">
        <f t="shared" si="3"/>
        <v>5.8</v>
      </c>
      <c r="AM9" s="152">
        <f t="shared" si="4"/>
        <v>12</v>
      </c>
      <c r="AN9" s="181">
        <f>VLOOKUP(C9,'Lack of Reliability Index'!A$3:H$35,8,FALSE)</f>
        <v>4.5691056910569099</v>
      </c>
      <c r="AO9" s="181"/>
      <c r="AP9" s="44">
        <f>'Imputed and missing data hidden'!CH26</f>
        <v>2</v>
      </c>
      <c r="AQ9" s="182">
        <f t="shared" si="5"/>
        <v>2.4691358024691357E-2</v>
      </c>
      <c r="AR9" s="216">
        <f>'Indicator Date hidden2'!CI26</f>
        <v>0.58536585365853655</v>
      </c>
      <c r="AS9" s="183"/>
      <c r="AT9" s="214">
        <f>'Missing component hidden'!AB25</f>
        <v>0</v>
      </c>
      <c r="AU9" s="217">
        <f>'Missing component hidden'!AC25</f>
        <v>0</v>
      </c>
    </row>
    <row r="10" spans="1:47" x14ac:dyDescent="0.25">
      <c r="A10" s="3" t="str">
        <f>VLOOKUP(C10,Regions!B$3:H$35,7,FALSE)</f>
        <v>South America</v>
      </c>
      <c r="B10" s="116" t="s">
        <v>12</v>
      </c>
      <c r="C10" s="100" t="s">
        <v>11</v>
      </c>
      <c r="D10" s="138">
        <f>'Hazard &amp; Exposure'!AZ26</f>
        <v>1.3</v>
      </c>
      <c r="E10" s="138">
        <f>'Hazard &amp; Exposure'!AX26</f>
        <v>8.9</v>
      </c>
      <c r="F10" s="138">
        <f>'Hazard &amp; Exposure'!BA26</f>
        <v>0</v>
      </c>
      <c r="G10" s="138">
        <f>'Hazard &amp; Exposure'!BG26</f>
        <v>6.3</v>
      </c>
      <c r="H10" s="38">
        <f>'Hazard &amp; Exposure'!BH26</f>
        <v>5.3</v>
      </c>
      <c r="I10" s="138">
        <f>'Hazard &amp; Exposure'!BO26</f>
        <v>7</v>
      </c>
      <c r="J10" s="138">
        <f>'Hazard &amp; Exposure'!BR26</f>
        <v>9.5</v>
      </c>
      <c r="K10" s="138">
        <f>'Hazard &amp; Exposure'!BV26</f>
        <v>5.7</v>
      </c>
      <c r="L10" s="38">
        <f>'Hazard &amp; Exposure'!BW26</f>
        <v>7.8</v>
      </c>
      <c r="M10" s="39">
        <f t="shared" si="0"/>
        <v>6.7</v>
      </c>
      <c r="N10" s="137">
        <f>Vulnerability!H26</f>
        <v>3.1</v>
      </c>
      <c r="O10" s="135">
        <f>Vulnerability!L26</f>
        <v>6.2</v>
      </c>
      <c r="P10" s="135">
        <f>Vulnerability!P26</f>
        <v>1.8</v>
      </c>
      <c r="Q10" s="38">
        <f>Vulnerability!Q26</f>
        <v>3.6</v>
      </c>
      <c r="R10" s="135">
        <f>Vulnerability!V26</f>
        <v>4.8</v>
      </c>
      <c r="S10" s="134">
        <f>Vulnerability!Z26</f>
        <v>4.5</v>
      </c>
      <c r="T10" s="134">
        <f>Vulnerability!AH26</f>
        <v>4.7</v>
      </c>
      <c r="U10" s="134">
        <f>Vulnerability!AK26</f>
        <v>7.7</v>
      </c>
      <c r="V10" s="134">
        <f>Vulnerability!AP26</f>
        <v>3.6</v>
      </c>
      <c r="W10" s="134">
        <f>Vulnerability!AV26</f>
        <v>2.1</v>
      </c>
      <c r="X10" s="135">
        <f>Vulnerability!AW26</f>
        <v>4.8</v>
      </c>
      <c r="Y10" s="38">
        <f>Vulnerability!AX26</f>
        <v>4.8</v>
      </c>
      <c r="Z10" s="39">
        <f t="shared" si="1"/>
        <v>4.2</v>
      </c>
      <c r="AA10" s="147">
        <f>'Lack of Coping Capacity'!E26</f>
        <v>5.7</v>
      </c>
      <c r="AB10" s="133">
        <f>'Lack of Coping Capacity'!H26</f>
        <v>5.9</v>
      </c>
      <c r="AC10" s="133">
        <f>'Lack of Coping Capacity'!J26</f>
        <v>0</v>
      </c>
      <c r="AD10" s="133">
        <f>'Lack of Coping Capacity'!O26</f>
        <v>7.9</v>
      </c>
      <c r="AE10" s="38">
        <f>'Lack of Coping Capacity'!P26</f>
        <v>5.5</v>
      </c>
      <c r="AF10" s="133">
        <f>'Lack of Coping Capacity'!T26</f>
        <v>2.9</v>
      </c>
      <c r="AG10" s="133">
        <f>'Lack of Coping Capacity'!AB26</f>
        <v>4.7</v>
      </c>
      <c r="AH10" s="133">
        <f>'Lack of Coping Capacity'!AL26</f>
        <v>4.4000000000000004</v>
      </c>
      <c r="AI10" s="133">
        <f>'Lack of Coping Capacity'!AU26</f>
        <v>4.8</v>
      </c>
      <c r="AJ10" s="38">
        <f>'Lack of Coping Capacity'!AV26</f>
        <v>4.2</v>
      </c>
      <c r="AK10" s="39">
        <f t="shared" si="2"/>
        <v>4.9000000000000004</v>
      </c>
      <c r="AL10" s="140">
        <f t="shared" si="3"/>
        <v>5.2</v>
      </c>
      <c r="AM10" s="152">
        <f t="shared" si="4"/>
        <v>14</v>
      </c>
      <c r="AN10" s="181">
        <f>VLOOKUP(C10,'Lack of Reliability Index'!A$3:H$35,8,FALSE)</f>
        <v>3.6016260162601625</v>
      </c>
      <c r="AO10" s="181"/>
      <c r="AP10" s="44">
        <f>'Imputed and missing data hidden'!CH27</f>
        <v>3</v>
      </c>
      <c r="AQ10" s="182">
        <f t="shared" si="5"/>
        <v>3.7037037037037035E-2</v>
      </c>
      <c r="AR10" s="216">
        <f>'Indicator Date hidden2'!CI27</f>
        <v>0.3902439024390244</v>
      </c>
      <c r="AS10" s="183"/>
      <c r="AT10" s="214">
        <f>'Missing component hidden'!AB26</f>
        <v>0</v>
      </c>
      <c r="AU10" s="217">
        <f>'Missing component hidden'!AC26</f>
        <v>0</v>
      </c>
    </row>
    <row r="11" spans="1:47" x14ac:dyDescent="0.25">
      <c r="A11" s="3" t="str">
        <f>VLOOKUP(C11,Regions!B$3:H$35,7,FALSE)</f>
        <v>South America</v>
      </c>
      <c r="B11" s="116" t="s">
        <v>14</v>
      </c>
      <c r="C11" s="100" t="s">
        <v>13</v>
      </c>
      <c r="D11" s="138">
        <f>'Hazard &amp; Exposure'!AZ27</f>
        <v>9.8000000000000007</v>
      </c>
      <c r="E11" s="138">
        <f>'Hazard &amp; Exposure'!AX27</f>
        <v>7</v>
      </c>
      <c r="F11" s="138">
        <f>'Hazard &amp; Exposure'!BA27</f>
        <v>0</v>
      </c>
      <c r="G11" s="138">
        <f>'Hazard &amp; Exposure'!BG27</f>
        <v>3.7</v>
      </c>
      <c r="H11" s="38">
        <f>'Hazard &amp; Exposure'!BH27</f>
        <v>6.5</v>
      </c>
      <c r="I11" s="138">
        <f>'Hazard &amp; Exposure'!BO27</f>
        <v>2.2000000000000002</v>
      </c>
      <c r="J11" s="138">
        <f>'Hazard &amp; Exposure'!BR27</f>
        <v>4.0999999999999996</v>
      </c>
      <c r="K11" s="138">
        <f>'Hazard &amp; Exposure'!BV27</f>
        <v>2.7</v>
      </c>
      <c r="L11" s="38">
        <f>'Hazard &amp; Exposure'!BW27</f>
        <v>3</v>
      </c>
      <c r="M11" s="39">
        <f t="shared" si="0"/>
        <v>5</v>
      </c>
      <c r="N11" s="137">
        <f>Vulnerability!H27</f>
        <v>1.9</v>
      </c>
      <c r="O11" s="135">
        <f>Vulnerability!L27</f>
        <v>4.4000000000000004</v>
      </c>
      <c r="P11" s="135">
        <f>Vulnerability!P27</f>
        <v>1.7</v>
      </c>
      <c r="Q11" s="38">
        <f>Vulnerability!Q27</f>
        <v>2.5</v>
      </c>
      <c r="R11" s="135">
        <f>Vulnerability!V27</f>
        <v>4</v>
      </c>
      <c r="S11" s="134">
        <f>Vulnerability!Z27</f>
        <v>1.4</v>
      </c>
      <c r="T11" s="134">
        <f>Vulnerability!AH27</f>
        <v>3.1</v>
      </c>
      <c r="U11" s="134">
        <f>Vulnerability!AK27</f>
        <v>2.6</v>
      </c>
      <c r="V11" s="134">
        <f>Vulnerability!AP27</f>
        <v>1.6</v>
      </c>
      <c r="W11" s="134">
        <f>Vulnerability!AV27</f>
        <v>2.6</v>
      </c>
      <c r="X11" s="135">
        <f>Vulnerability!AW27</f>
        <v>2.2999999999999998</v>
      </c>
      <c r="Y11" s="38">
        <f>Vulnerability!AX27</f>
        <v>3.2</v>
      </c>
      <c r="Z11" s="39">
        <f t="shared" si="1"/>
        <v>2.9</v>
      </c>
      <c r="AA11" s="147">
        <f>'Lack of Coping Capacity'!E27</f>
        <v>4.5</v>
      </c>
      <c r="AB11" s="133">
        <f>'Lack of Coping Capacity'!H27</f>
        <v>3.2</v>
      </c>
      <c r="AC11" s="133">
        <f>'Lack of Coping Capacity'!J27</f>
        <v>0</v>
      </c>
      <c r="AD11" s="133">
        <f>'Lack of Coping Capacity'!O27</f>
        <v>3.2</v>
      </c>
      <c r="AE11" s="38">
        <f>'Lack of Coping Capacity'!P27</f>
        <v>2.9</v>
      </c>
      <c r="AF11" s="133">
        <f>'Lack of Coping Capacity'!T27</f>
        <v>2.5</v>
      </c>
      <c r="AG11" s="133">
        <f>'Lack of Coping Capacity'!AB27</f>
        <v>2.5</v>
      </c>
      <c r="AH11" s="133">
        <f>'Lack of Coping Capacity'!AL27</f>
        <v>4.2</v>
      </c>
      <c r="AI11" s="133">
        <f>'Lack of Coping Capacity'!AU27</f>
        <v>1.9</v>
      </c>
      <c r="AJ11" s="38">
        <f>'Lack of Coping Capacity'!AV27</f>
        <v>2.8</v>
      </c>
      <c r="AK11" s="39">
        <f t="shared" si="2"/>
        <v>2.9</v>
      </c>
      <c r="AL11" s="140">
        <f t="shared" si="3"/>
        <v>3.5</v>
      </c>
      <c r="AM11" s="152">
        <f t="shared" si="4"/>
        <v>27</v>
      </c>
      <c r="AN11" s="181">
        <f>VLOOKUP(C11,'Lack of Reliability Index'!A$3:H$35,8,FALSE)</f>
        <v>3.1951219512195124</v>
      </c>
      <c r="AO11" s="181"/>
      <c r="AP11" s="44">
        <f>'Imputed and missing data hidden'!CH28</f>
        <v>3</v>
      </c>
      <c r="AQ11" s="182">
        <f t="shared" si="5"/>
        <v>3.7037037037037035E-2</v>
      </c>
      <c r="AR11" s="216">
        <f>'Indicator Date hidden2'!CI28</f>
        <v>0.32926829268292684</v>
      </c>
      <c r="AS11" s="183"/>
      <c r="AT11" s="214">
        <f>'Missing component hidden'!AB27</f>
        <v>0</v>
      </c>
      <c r="AU11" s="217">
        <f>'Missing component hidden'!AC27</f>
        <v>0</v>
      </c>
    </row>
    <row r="12" spans="1:47" x14ac:dyDescent="0.25">
      <c r="A12" s="3" t="str">
        <f>VLOOKUP(C12,Regions!B$3:H$35,7,FALSE)</f>
        <v>South America</v>
      </c>
      <c r="B12" s="116" t="s">
        <v>16</v>
      </c>
      <c r="C12" s="100" t="s">
        <v>15</v>
      </c>
      <c r="D12" s="138">
        <f>'Hazard &amp; Exposure'!AZ28</f>
        <v>8.8000000000000007</v>
      </c>
      <c r="E12" s="138">
        <f>'Hazard &amp; Exposure'!AX28</f>
        <v>8.3000000000000007</v>
      </c>
      <c r="F12" s="138">
        <f>'Hazard &amp; Exposure'!BA28</f>
        <v>5.6</v>
      </c>
      <c r="G12" s="138">
        <f>'Hazard &amp; Exposure'!BG28</f>
        <v>4.5999999999999996</v>
      </c>
      <c r="H12" s="38">
        <f>'Hazard &amp; Exposure'!BH28</f>
        <v>7.2</v>
      </c>
      <c r="I12" s="138">
        <f>'Hazard &amp; Exposure'!BO28</f>
        <v>7</v>
      </c>
      <c r="J12" s="138">
        <f>'Hazard &amp; Exposure'!BR28</f>
        <v>9</v>
      </c>
      <c r="K12" s="138">
        <f>'Hazard &amp; Exposure'!BV28</f>
        <v>8.6999999999999993</v>
      </c>
      <c r="L12" s="38">
        <f>'Hazard &amp; Exposure'!BW28</f>
        <v>8.4</v>
      </c>
      <c r="M12" s="39">
        <f t="shared" si="0"/>
        <v>7.9</v>
      </c>
      <c r="N12" s="137">
        <f>Vulnerability!H28</f>
        <v>4</v>
      </c>
      <c r="O12" s="135">
        <f>Vulnerability!L28</f>
        <v>5.0999999999999996</v>
      </c>
      <c r="P12" s="135">
        <f>Vulnerability!P28</f>
        <v>4.8</v>
      </c>
      <c r="Q12" s="38">
        <f>Vulnerability!Q28</f>
        <v>4.5</v>
      </c>
      <c r="R12" s="135">
        <f>Vulnerability!V28</f>
        <v>10</v>
      </c>
      <c r="S12" s="134">
        <f>Vulnerability!Z28</f>
        <v>2.6</v>
      </c>
      <c r="T12" s="134">
        <f>Vulnerability!AH28</f>
        <v>4.9000000000000004</v>
      </c>
      <c r="U12" s="134">
        <f>Vulnerability!AK28</f>
        <v>6.4</v>
      </c>
      <c r="V12" s="134">
        <f>Vulnerability!AP28</f>
        <v>3.1</v>
      </c>
      <c r="W12" s="134">
        <f>Vulnerability!AV28</f>
        <v>3.1</v>
      </c>
      <c r="X12" s="135">
        <f>Vulnerability!AW28</f>
        <v>4.2</v>
      </c>
      <c r="Y12" s="38">
        <f>Vulnerability!AX28</f>
        <v>8.3000000000000007</v>
      </c>
      <c r="Z12" s="39">
        <f t="shared" si="1"/>
        <v>6.8</v>
      </c>
      <c r="AA12" s="147">
        <f>'Lack of Coping Capacity'!E28</f>
        <v>3.9</v>
      </c>
      <c r="AB12" s="133">
        <f>'Lack of Coping Capacity'!H28</f>
        <v>5.7</v>
      </c>
      <c r="AC12" s="133">
        <f>'Lack of Coping Capacity'!J28</f>
        <v>7.9</v>
      </c>
      <c r="AD12" s="133">
        <f>'Lack of Coping Capacity'!O28</f>
        <v>8.9</v>
      </c>
      <c r="AE12" s="38">
        <f>'Lack of Coping Capacity'!P28</f>
        <v>7</v>
      </c>
      <c r="AF12" s="133">
        <f>'Lack of Coping Capacity'!T28</f>
        <v>3.3</v>
      </c>
      <c r="AG12" s="133">
        <f>'Lack of Coping Capacity'!AB28</f>
        <v>6.5</v>
      </c>
      <c r="AH12" s="133">
        <f>'Lack of Coping Capacity'!AL28</f>
        <v>5</v>
      </c>
      <c r="AI12" s="133">
        <f>'Lack of Coping Capacity'!AU28</f>
        <v>7.2</v>
      </c>
      <c r="AJ12" s="38">
        <f>'Lack of Coping Capacity'!AV28</f>
        <v>5.5</v>
      </c>
      <c r="AK12" s="39">
        <f t="shared" si="2"/>
        <v>6.3</v>
      </c>
      <c r="AL12" s="140">
        <f t="shared" si="3"/>
        <v>7</v>
      </c>
      <c r="AM12" s="152">
        <f t="shared" si="4"/>
        <v>4</v>
      </c>
      <c r="AN12" s="181">
        <f>VLOOKUP(C12,'Lack of Reliability Index'!A$3:H$35,8,FALSE)</f>
        <v>2.0325203252032518</v>
      </c>
      <c r="AO12" s="181"/>
      <c r="AP12" s="44">
        <f>'Imputed and missing data hidden'!CH29</f>
        <v>0</v>
      </c>
      <c r="AQ12" s="182">
        <f t="shared" si="5"/>
        <v>0</v>
      </c>
      <c r="AR12" s="216">
        <f>'Indicator Date hidden2'!CI29</f>
        <v>0.3048780487804878</v>
      </c>
      <c r="AS12" s="183"/>
      <c r="AT12" s="214">
        <f>'Missing component hidden'!AB28</f>
        <v>0</v>
      </c>
      <c r="AU12" s="217">
        <f>'Missing component hidden'!AC28</f>
        <v>0</v>
      </c>
    </row>
    <row r="13" spans="1:47" x14ac:dyDescent="0.25">
      <c r="A13" s="3" t="str">
        <f>VLOOKUP(C13,Regions!B$3:H$35,7,FALSE)</f>
        <v>Central America</v>
      </c>
      <c r="B13" s="116" t="s">
        <v>18</v>
      </c>
      <c r="C13" s="100" t="s">
        <v>17</v>
      </c>
      <c r="D13" s="138">
        <f>'Hazard &amp; Exposure'!AZ17</f>
        <v>9.6999999999999993</v>
      </c>
      <c r="E13" s="138">
        <f>'Hazard &amp; Exposure'!AX17</f>
        <v>3.9</v>
      </c>
      <c r="F13" s="138">
        <f>'Hazard &amp; Exposure'!BA17</f>
        <v>2.6</v>
      </c>
      <c r="G13" s="138">
        <f>'Hazard &amp; Exposure'!BG17</f>
        <v>4.2</v>
      </c>
      <c r="H13" s="38">
        <f>'Hazard &amp; Exposure'!BH17</f>
        <v>6.2</v>
      </c>
      <c r="I13" s="138">
        <f>'Hazard &amp; Exposure'!BO17</f>
        <v>0.1</v>
      </c>
      <c r="J13" s="138">
        <f>'Hazard &amp; Exposure'!BR17</f>
        <v>5.0999999999999996</v>
      </c>
      <c r="K13" s="138">
        <f>'Hazard &amp; Exposure'!BV17</f>
        <v>2.6</v>
      </c>
      <c r="L13" s="38">
        <f>'Hazard &amp; Exposure'!BW17</f>
        <v>2.9</v>
      </c>
      <c r="M13" s="39">
        <f t="shared" si="0"/>
        <v>4.8</v>
      </c>
      <c r="N13" s="137">
        <f>Vulnerability!H17</f>
        <v>3.4</v>
      </c>
      <c r="O13" s="135">
        <f>Vulnerability!L17</f>
        <v>3.9</v>
      </c>
      <c r="P13" s="135">
        <f>Vulnerability!P17</f>
        <v>1.2</v>
      </c>
      <c r="Q13" s="38">
        <f>Vulnerability!Q17</f>
        <v>3</v>
      </c>
      <c r="R13" s="135">
        <f>Vulnerability!V17</f>
        <v>5.0999999999999996</v>
      </c>
      <c r="S13" s="134">
        <f>Vulnerability!Z17</f>
        <v>3.2</v>
      </c>
      <c r="T13" s="134">
        <f>Vulnerability!AH17</f>
        <v>3.5</v>
      </c>
      <c r="U13" s="134">
        <f>Vulnerability!AK17</f>
        <v>3.4</v>
      </c>
      <c r="V13" s="134">
        <f>Vulnerability!AP17</f>
        <v>5.8</v>
      </c>
      <c r="W13" s="134">
        <f>Vulnerability!AV17</f>
        <v>3.7</v>
      </c>
      <c r="X13" s="135">
        <f>Vulnerability!AW17</f>
        <v>4</v>
      </c>
      <c r="Y13" s="38">
        <f>Vulnerability!AX17</f>
        <v>4.5999999999999996</v>
      </c>
      <c r="Z13" s="39">
        <f t="shared" si="1"/>
        <v>3.8</v>
      </c>
      <c r="AA13" s="147">
        <f>'Lack of Coping Capacity'!E17</f>
        <v>2.5</v>
      </c>
      <c r="AB13" s="133">
        <f>'Lack of Coping Capacity'!H17</f>
        <v>4.2</v>
      </c>
      <c r="AC13" s="133">
        <f>'Lack of Coping Capacity'!J17</f>
        <v>4.7</v>
      </c>
      <c r="AD13" s="133">
        <f>'Lack of Coping Capacity'!O17</f>
        <v>4.3</v>
      </c>
      <c r="AE13" s="38">
        <f>'Lack of Coping Capacity'!P17</f>
        <v>4</v>
      </c>
      <c r="AF13" s="133">
        <f>'Lack of Coping Capacity'!T17</f>
        <v>1.7</v>
      </c>
      <c r="AG13" s="133">
        <f>'Lack of Coping Capacity'!AB17</f>
        <v>2.8</v>
      </c>
      <c r="AH13" s="133">
        <f>'Lack of Coping Capacity'!AL17</f>
        <v>3.8</v>
      </c>
      <c r="AI13" s="133">
        <f>'Lack of Coping Capacity'!AU17</f>
        <v>4.0999999999999996</v>
      </c>
      <c r="AJ13" s="38">
        <f>'Lack of Coping Capacity'!AV17</f>
        <v>3.1</v>
      </c>
      <c r="AK13" s="39">
        <f t="shared" si="2"/>
        <v>3.6</v>
      </c>
      <c r="AL13" s="140">
        <f t="shared" si="3"/>
        <v>4</v>
      </c>
      <c r="AM13" s="152">
        <f t="shared" si="4"/>
        <v>22</v>
      </c>
      <c r="AN13" s="181">
        <f>VLOOKUP(C13,'Lack of Reliability Index'!A$3:H$35,8,FALSE)</f>
        <v>2.5365853658536581</v>
      </c>
      <c r="AO13" s="181"/>
      <c r="AP13" s="44">
        <f>'Imputed and missing data hidden'!CH18</f>
        <v>2</v>
      </c>
      <c r="AQ13" s="182">
        <f t="shared" si="5"/>
        <v>2.4691358024691357E-2</v>
      </c>
      <c r="AR13" s="216">
        <f>'Indicator Date hidden2'!CI18</f>
        <v>0.28048780487804881</v>
      </c>
      <c r="AS13" s="183"/>
      <c r="AT13" s="214">
        <f>'Missing component hidden'!AB17</f>
        <v>0</v>
      </c>
      <c r="AU13" s="217">
        <f>'Missing component hidden'!AC17</f>
        <v>0</v>
      </c>
    </row>
    <row r="14" spans="1:47" x14ac:dyDescent="0.25">
      <c r="A14" s="3" t="str">
        <f>VLOOKUP(C14,Regions!B$3:H$35,7,FALSE)</f>
        <v>Caribbean</v>
      </c>
      <c r="B14" s="116" t="s">
        <v>20</v>
      </c>
      <c r="C14" s="100" t="s">
        <v>19</v>
      </c>
      <c r="D14" s="138">
        <f>'Hazard &amp; Exposure'!AZ6</f>
        <v>5.9</v>
      </c>
      <c r="E14" s="138">
        <f>'Hazard &amp; Exposure'!AX6</f>
        <v>4.0999999999999996</v>
      </c>
      <c r="F14" s="138">
        <f>'Hazard &amp; Exposure'!BA6</f>
        <v>8.9</v>
      </c>
      <c r="G14" s="138">
        <f>'Hazard &amp; Exposure'!BG6</f>
        <v>6.1</v>
      </c>
      <c r="H14" s="38">
        <f>'Hazard &amp; Exposure'!BH6</f>
        <v>6.6</v>
      </c>
      <c r="I14" s="138">
        <f>'Hazard &amp; Exposure'!BO6</f>
        <v>1.1000000000000001</v>
      </c>
      <c r="J14" s="138">
        <f>'Hazard &amp; Exposure'!BR6</f>
        <v>4.2</v>
      </c>
      <c r="K14" s="138">
        <f>'Hazard &amp; Exposure'!BV6</f>
        <v>10</v>
      </c>
      <c r="L14" s="38">
        <f>'Hazard &amp; Exposure'!BW6</f>
        <v>6.9</v>
      </c>
      <c r="M14" s="39">
        <f t="shared" si="0"/>
        <v>6.8</v>
      </c>
      <c r="N14" s="137">
        <f>Vulnerability!H6</f>
        <v>3.8</v>
      </c>
      <c r="O14" s="135">
        <f>Vulnerability!L6</f>
        <v>4.0999999999999996</v>
      </c>
      <c r="P14" s="135">
        <f>Vulnerability!P6</f>
        <v>0.9</v>
      </c>
      <c r="Q14" s="38">
        <f>Vulnerability!Q6</f>
        <v>3.2</v>
      </c>
      <c r="R14" s="135">
        <f>Vulnerability!V6</f>
        <v>2.2000000000000002</v>
      </c>
      <c r="S14" s="134">
        <f>Vulnerability!Z6</f>
        <v>1.1000000000000001</v>
      </c>
      <c r="T14" s="134">
        <f>Vulnerability!AH6</f>
        <v>3.6</v>
      </c>
      <c r="U14" s="134">
        <f>Vulnerability!AK6</f>
        <v>1.8</v>
      </c>
      <c r="V14" s="134">
        <f>Vulnerability!AP6</f>
        <v>10</v>
      </c>
      <c r="W14" s="134">
        <f>Vulnerability!AV6</f>
        <v>1.5</v>
      </c>
      <c r="X14" s="135">
        <f>Vulnerability!AW6</f>
        <v>5.2</v>
      </c>
      <c r="Y14" s="38">
        <f>Vulnerability!AX6</f>
        <v>3.9</v>
      </c>
      <c r="Z14" s="39">
        <f t="shared" si="1"/>
        <v>3.6</v>
      </c>
      <c r="AA14" s="147">
        <f>'Lack of Coping Capacity'!E6</f>
        <v>3.3</v>
      </c>
      <c r="AB14" s="133">
        <f>'Lack of Coping Capacity'!H6</f>
        <v>5.3</v>
      </c>
      <c r="AC14" s="133" t="str">
        <f>'Lack of Coping Capacity'!J6</f>
        <v>x</v>
      </c>
      <c r="AD14" s="133">
        <f>'Lack of Coping Capacity'!O6</f>
        <v>0</v>
      </c>
      <c r="AE14" s="38">
        <f>'Lack of Coping Capacity'!P6</f>
        <v>3.2</v>
      </c>
      <c r="AF14" s="133">
        <f>'Lack of Coping Capacity'!T6</f>
        <v>6.2</v>
      </c>
      <c r="AG14" s="133">
        <f>'Lack of Coping Capacity'!AB6</f>
        <v>2.9</v>
      </c>
      <c r="AH14" s="133">
        <f>'Lack of Coping Capacity'!AL6</f>
        <v>0.9</v>
      </c>
      <c r="AI14" s="133">
        <f>'Lack of Coping Capacity'!AU6</f>
        <v>0.7</v>
      </c>
      <c r="AJ14" s="38">
        <f>'Lack of Coping Capacity'!AV6</f>
        <v>2.7</v>
      </c>
      <c r="AK14" s="39">
        <f t="shared" si="2"/>
        <v>3</v>
      </c>
      <c r="AL14" s="140">
        <f t="shared" si="3"/>
        <v>4.2</v>
      </c>
      <c r="AM14" s="152">
        <f t="shared" si="4"/>
        <v>19</v>
      </c>
      <c r="AN14" s="181">
        <f>VLOOKUP(C14,'Lack of Reliability Index'!A$3:H$35,8,FALSE)</f>
        <v>7.3577235772357721</v>
      </c>
      <c r="AO14" s="181"/>
      <c r="AP14" s="44">
        <f>'Imputed and missing data hidden'!CH7</f>
        <v>16</v>
      </c>
      <c r="AQ14" s="182">
        <f t="shared" si="5"/>
        <v>0.19753086419753085</v>
      </c>
      <c r="AR14" s="216">
        <f>'Indicator Date hidden2'!CI7</f>
        <v>0.35365853658536583</v>
      </c>
      <c r="AS14" s="183"/>
      <c r="AT14" s="214">
        <f>'Missing component hidden'!AB6</f>
        <v>1</v>
      </c>
      <c r="AU14" s="217">
        <f>'Missing component hidden'!AC6</f>
        <v>0.04</v>
      </c>
    </row>
    <row r="15" spans="1:47" x14ac:dyDescent="0.25">
      <c r="A15" s="3" t="str">
        <f>VLOOKUP(C15,Regions!B$3:H$35,7,FALSE)</f>
        <v>Caribbean</v>
      </c>
      <c r="B15" s="116" t="s">
        <v>22</v>
      </c>
      <c r="C15" s="100" t="s">
        <v>21</v>
      </c>
      <c r="D15" s="138">
        <f>'Hazard &amp; Exposure'!AZ7</f>
        <v>6.7</v>
      </c>
      <c r="E15" s="138">
        <f>'Hazard &amp; Exposure'!AX7</f>
        <v>0.1</v>
      </c>
      <c r="F15" s="138">
        <f>'Hazard &amp; Exposure'!BA7</f>
        <v>8.1999999999999993</v>
      </c>
      <c r="G15" s="138">
        <f>'Hazard &amp; Exposure'!BG7</f>
        <v>2.6</v>
      </c>
      <c r="H15" s="38">
        <f>'Hazard &amp; Exposure'!BH7</f>
        <v>5.2</v>
      </c>
      <c r="I15" s="138">
        <f>'Hazard &amp; Exposure'!BO7</f>
        <v>0.1</v>
      </c>
      <c r="J15" s="138">
        <f>'Hazard &amp; Exposure'!BR7</f>
        <v>2.2999999999999998</v>
      </c>
      <c r="K15" s="138">
        <f>'Hazard &amp; Exposure'!BV7</f>
        <v>4</v>
      </c>
      <c r="L15" s="38">
        <f>'Hazard &amp; Exposure'!BW7</f>
        <v>2.2999999999999998</v>
      </c>
      <c r="M15" s="39">
        <f t="shared" si="0"/>
        <v>3.9</v>
      </c>
      <c r="N15" s="137">
        <f>Vulnerability!H7</f>
        <v>5</v>
      </c>
      <c r="O15" s="135">
        <f>Vulnerability!L7</f>
        <v>4.8</v>
      </c>
      <c r="P15" s="135">
        <f>Vulnerability!P7</f>
        <v>7.8</v>
      </c>
      <c r="Q15" s="38">
        <f>Vulnerability!Q7</f>
        <v>5.7</v>
      </c>
      <c r="R15" s="135">
        <f>Vulnerability!V7</f>
        <v>0</v>
      </c>
      <c r="S15" s="134">
        <f>Vulnerability!Z7</f>
        <v>1.5</v>
      </c>
      <c r="T15" s="134">
        <f>Vulnerability!AH7</f>
        <v>8.4</v>
      </c>
      <c r="U15" s="134">
        <f>Vulnerability!AK7</f>
        <v>3.1</v>
      </c>
      <c r="V15" s="134">
        <f>Vulnerability!AP7</f>
        <v>8.5</v>
      </c>
      <c r="W15" s="134">
        <f>Vulnerability!AV7</f>
        <v>4</v>
      </c>
      <c r="X15" s="135">
        <f>Vulnerability!AW7</f>
        <v>5.9</v>
      </c>
      <c r="Y15" s="38">
        <f>Vulnerability!AX7</f>
        <v>3.5</v>
      </c>
      <c r="Z15" s="39">
        <f t="shared" si="1"/>
        <v>4.7</v>
      </c>
      <c r="AA15" s="147" t="str">
        <f>'Lack of Coping Capacity'!E7</f>
        <v>x</v>
      </c>
      <c r="AB15" s="133">
        <f>'Lack of Coping Capacity'!H7</f>
        <v>4.5999999999999996</v>
      </c>
      <c r="AC15" s="133" t="str">
        <f>'Lack of Coping Capacity'!J7</f>
        <v>x</v>
      </c>
      <c r="AD15" s="133">
        <f>'Lack of Coping Capacity'!O7</f>
        <v>1</v>
      </c>
      <c r="AE15" s="38">
        <f>'Lack of Coping Capacity'!P7</f>
        <v>3</v>
      </c>
      <c r="AF15" s="133">
        <f>'Lack of Coping Capacity'!T7</f>
        <v>3</v>
      </c>
      <c r="AG15" s="133">
        <f>'Lack of Coping Capacity'!AB7</f>
        <v>2.2999999999999998</v>
      </c>
      <c r="AH15" s="133">
        <f>'Lack of Coping Capacity'!AL7</f>
        <v>5.2</v>
      </c>
      <c r="AI15" s="133">
        <f>'Lack of Coping Capacity'!AU7</f>
        <v>4.9000000000000004</v>
      </c>
      <c r="AJ15" s="38">
        <f>'Lack of Coping Capacity'!AV7</f>
        <v>3.9</v>
      </c>
      <c r="AK15" s="39">
        <f t="shared" si="2"/>
        <v>3.5</v>
      </c>
      <c r="AL15" s="140">
        <f t="shared" si="3"/>
        <v>4</v>
      </c>
      <c r="AM15" s="152">
        <f t="shared" si="4"/>
        <v>22</v>
      </c>
      <c r="AN15" s="181">
        <f>VLOOKUP(C15,'Lack of Reliability Index'!A$3:H$35,8,FALSE)</f>
        <v>9.5528455284552845</v>
      </c>
      <c r="AO15" s="181"/>
      <c r="AP15" s="44">
        <f>'Imputed and missing data hidden'!CH8</f>
        <v>19</v>
      </c>
      <c r="AQ15" s="182">
        <f t="shared" si="5"/>
        <v>0.23456790123456789</v>
      </c>
      <c r="AR15" s="216">
        <f>'Indicator Date hidden2'!CI8</f>
        <v>0.68292682926829273</v>
      </c>
      <c r="AS15" s="183"/>
      <c r="AT15" s="214">
        <f>'Missing component hidden'!AB7</f>
        <v>2</v>
      </c>
      <c r="AU15" s="217">
        <f>'Missing component hidden'!AC7</f>
        <v>0.08</v>
      </c>
    </row>
    <row r="16" spans="1:47" x14ac:dyDescent="0.25">
      <c r="A16" s="3" t="str">
        <f>VLOOKUP(C16,Regions!B$3:H$35,7,FALSE)</f>
        <v>Caribbean</v>
      </c>
      <c r="B16" s="116" t="s">
        <v>24</v>
      </c>
      <c r="C16" s="100" t="s">
        <v>23</v>
      </c>
      <c r="D16" s="138">
        <f>'Hazard &amp; Exposure'!AZ8</f>
        <v>8</v>
      </c>
      <c r="E16" s="138">
        <f>'Hazard &amp; Exposure'!AX8</f>
        <v>5.7</v>
      </c>
      <c r="F16" s="138">
        <f>'Hazard &amp; Exposure'!BA8</f>
        <v>8.6999999999999993</v>
      </c>
      <c r="G16" s="138">
        <f>'Hazard &amp; Exposure'!BG8</f>
        <v>4.5999999999999996</v>
      </c>
      <c r="H16" s="38">
        <f>'Hazard &amp; Exposure'!BH8</f>
        <v>7.1</v>
      </c>
      <c r="I16" s="138">
        <f>'Hazard &amp; Exposure'!BO8</f>
        <v>3.4</v>
      </c>
      <c r="J16" s="138">
        <f>'Hazard &amp; Exposure'!BR8</f>
        <v>6.6</v>
      </c>
      <c r="K16" s="138">
        <f>'Hazard &amp; Exposure'!BV8</f>
        <v>5.6</v>
      </c>
      <c r="L16" s="38">
        <f>'Hazard &amp; Exposure'!BW8</f>
        <v>5.3</v>
      </c>
      <c r="M16" s="39">
        <f t="shared" si="0"/>
        <v>6.3</v>
      </c>
      <c r="N16" s="137">
        <f>Vulnerability!H8</f>
        <v>4.2</v>
      </c>
      <c r="O16" s="135">
        <f>Vulnerability!L8</f>
        <v>5</v>
      </c>
      <c r="P16" s="135">
        <f>Vulnerability!P8</f>
        <v>7.3</v>
      </c>
      <c r="Q16" s="38">
        <f>Vulnerability!Q8</f>
        <v>5.2</v>
      </c>
      <c r="R16" s="135">
        <f>Vulnerability!V8</f>
        <v>3.1</v>
      </c>
      <c r="S16" s="134">
        <f>Vulnerability!Z8</f>
        <v>4.2</v>
      </c>
      <c r="T16" s="134">
        <f>Vulnerability!AH8</f>
        <v>7.1</v>
      </c>
      <c r="U16" s="134">
        <f>Vulnerability!AK8</f>
        <v>7.1</v>
      </c>
      <c r="V16" s="134">
        <f>Vulnerability!AP8</f>
        <v>9.1999999999999993</v>
      </c>
      <c r="W16" s="134">
        <f>Vulnerability!AV8</f>
        <v>4.2</v>
      </c>
      <c r="X16" s="135">
        <f>Vulnerability!AW8</f>
        <v>6.8</v>
      </c>
      <c r="Y16" s="38">
        <f>Vulnerability!AX8</f>
        <v>5.2</v>
      </c>
      <c r="Z16" s="39">
        <f t="shared" si="1"/>
        <v>5.2</v>
      </c>
      <c r="AA16" s="147">
        <f>'Lack of Coping Capacity'!E8</f>
        <v>6.3</v>
      </c>
      <c r="AB16" s="133">
        <f>'Lack of Coping Capacity'!H8</f>
        <v>6.3</v>
      </c>
      <c r="AC16" s="133">
        <f>'Lack of Coping Capacity'!J8</f>
        <v>9.3000000000000007</v>
      </c>
      <c r="AD16" s="133">
        <f>'Lack of Coping Capacity'!O8</f>
        <v>6.7</v>
      </c>
      <c r="AE16" s="38">
        <f>'Lack of Coping Capacity'!P8</f>
        <v>7.4</v>
      </c>
      <c r="AF16" s="133">
        <f>'Lack of Coping Capacity'!T8</f>
        <v>4.4000000000000004</v>
      </c>
      <c r="AG16" s="133">
        <f>'Lack of Coping Capacity'!AB8</f>
        <v>4.9000000000000004</v>
      </c>
      <c r="AH16" s="133">
        <f>'Lack of Coping Capacity'!AL8</f>
        <v>7.4</v>
      </c>
      <c r="AI16" s="133">
        <f>'Lack of Coping Capacity'!AU8</f>
        <v>6.6</v>
      </c>
      <c r="AJ16" s="38">
        <f>'Lack of Coping Capacity'!AV8</f>
        <v>5.8</v>
      </c>
      <c r="AK16" s="39">
        <f t="shared" si="2"/>
        <v>6.7</v>
      </c>
      <c r="AL16" s="140">
        <f t="shared" si="3"/>
        <v>6</v>
      </c>
      <c r="AM16" s="152">
        <f t="shared" si="4"/>
        <v>10</v>
      </c>
      <c r="AN16" s="181">
        <f>VLOOKUP(C16,'Lack of Reliability Index'!A$3:H$35,8,FALSE)</f>
        <v>2.5203252032520327</v>
      </c>
      <c r="AO16" s="181"/>
      <c r="AP16" s="44">
        <f>'Imputed and missing data hidden'!CH9</f>
        <v>0</v>
      </c>
      <c r="AQ16" s="182">
        <f t="shared" si="5"/>
        <v>0</v>
      </c>
      <c r="AR16" s="216">
        <f>'Indicator Date hidden2'!CI9</f>
        <v>0.37804878048780488</v>
      </c>
      <c r="AS16" s="183"/>
      <c r="AT16" s="214">
        <f>'Missing component hidden'!AB8</f>
        <v>0</v>
      </c>
      <c r="AU16" s="217">
        <f>'Missing component hidden'!AC8</f>
        <v>0</v>
      </c>
    </row>
    <row r="17" spans="1:47" x14ac:dyDescent="0.25">
      <c r="A17" s="3" t="str">
        <f>VLOOKUP(C17,Regions!B$3:H$35,7,FALSE)</f>
        <v>South America</v>
      </c>
      <c r="B17" s="116" t="s">
        <v>26</v>
      </c>
      <c r="C17" s="100" t="s">
        <v>25</v>
      </c>
      <c r="D17" s="138">
        <f>'Hazard &amp; Exposure'!AZ29</f>
        <v>9.8000000000000007</v>
      </c>
      <c r="E17" s="138">
        <f>'Hazard &amp; Exposure'!AX29</f>
        <v>9.1999999999999993</v>
      </c>
      <c r="F17" s="138">
        <f>'Hazard &amp; Exposure'!BA29</f>
        <v>0</v>
      </c>
      <c r="G17" s="138">
        <f>'Hazard &amp; Exposure'!BG29</f>
        <v>5.7</v>
      </c>
      <c r="H17" s="38">
        <f>'Hazard &amp; Exposure'!BH29</f>
        <v>7.6</v>
      </c>
      <c r="I17" s="138">
        <f>'Hazard &amp; Exposure'!BO29</f>
        <v>1.2</v>
      </c>
      <c r="J17" s="138">
        <f>'Hazard &amp; Exposure'!BR29</f>
        <v>5.2</v>
      </c>
      <c r="K17" s="138">
        <f>'Hazard &amp; Exposure'!BV29</f>
        <v>7</v>
      </c>
      <c r="L17" s="38">
        <f>'Hazard &amp; Exposure'!BW29</f>
        <v>4.9000000000000004</v>
      </c>
      <c r="M17" s="39">
        <f t="shared" si="0"/>
        <v>6.4</v>
      </c>
      <c r="N17" s="137">
        <f>Vulnerability!H29</f>
        <v>3.7</v>
      </c>
      <c r="O17" s="135">
        <f>Vulnerability!L29</f>
        <v>6.7</v>
      </c>
      <c r="P17" s="135">
        <f>Vulnerability!P29</f>
        <v>5.9</v>
      </c>
      <c r="Q17" s="38">
        <f>Vulnerability!Q29</f>
        <v>5</v>
      </c>
      <c r="R17" s="135">
        <f>Vulnerability!V29</f>
        <v>8.4</v>
      </c>
      <c r="S17" s="134">
        <f>Vulnerability!Z29</f>
        <v>3.4</v>
      </c>
      <c r="T17" s="134">
        <f>Vulnerability!AH29</f>
        <v>5.6</v>
      </c>
      <c r="U17" s="134">
        <f>Vulnerability!AK29</f>
        <v>6.2</v>
      </c>
      <c r="V17" s="134">
        <f>Vulnerability!AP29</f>
        <v>4.4000000000000004</v>
      </c>
      <c r="W17" s="134">
        <f>Vulnerability!AV29</f>
        <v>4.0999999999999996</v>
      </c>
      <c r="X17" s="135">
        <f>Vulnerability!AW29</f>
        <v>4.8</v>
      </c>
      <c r="Y17" s="38">
        <f>Vulnerability!AX29</f>
        <v>7</v>
      </c>
      <c r="Z17" s="39">
        <f t="shared" si="1"/>
        <v>6.1</v>
      </c>
      <c r="AA17" s="147">
        <f>'Lack of Coping Capacity'!E29</f>
        <v>6.1</v>
      </c>
      <c r="AB17" s="133">
        <f>'Lack of Coping Capacity'!H29</f>
        <v>6.4</v>
      </c>
      <c r="AC17" s="133">
        <f>'Lack of Coping Capacity'!J29</f>
        <v>7</v>
      </c>
      <c r="AD17" s="133">
        <f>'Lack of Coping Capacity'!O29</f>
        <v>2.9</v>
      </c>
      <c r="AE17" s="38">
        <f>'Lack of Coping Capacity'!P29</f>
        <v>5.8</v>
      </c>
      <c r="AF17" s="133">
        <f>'Lack of Coping Capacity'!T29</f>
        <v>4.4000000000000004</v>
      </c>
      <c r="AG17" s="133">
        <f>'Lack of Coping Capacity'!AB29</f>
        <v>5.4</v>
      </c>
      <c r="AH17" s="133">
        <f>'Lack of Coping Capacity'!AL29</f>
        <v>6.4</v>
      </c>
      <c r="AI17" s="133">
        <f>'Lack of Coping Capacity'!AU29</f>
        <v>6.4</v>
      </c>
      <c r="AJ17" s="38">
        <f>'Lack of Coping Capacity'!AV29</f>
        <v>5.7</v>
      </c>
      <c r="AK17" s="39">
        <f t="shared" si="2"/>
        <v>5.8</v>
      </c>
      <c r="AL17" s="140">
        <f t="shared" si="3"/>
        <v>6.1</v>
      </c>
      <c r="AM17" s="152">
        <f t="shared" si="4"/>
        <v>9</v>
      </c>
      <c r="AN17" s="181">
        <f>VLOOKUP(C17,'Lack of Reliability Index'!A$3:H$35,8,FALSE)</f>
        <v>2.0406504065040645</v>
      </c>
      <c r="AO17" s="181"/>
      <c r="AP17" s="44">
        <f>'Imputed and missing data hidden'!CH30</f>
        <v>1</v>
      </c>
      <c r="AQ17" s="182">
        <f t="shared" si="5"/>
        <v>1.2345679012345678E-2</v>
      </c>
      <c r="AR17" s="216">
        <f>'Indicator Date hidden2'!CI30</f>
        <v>0.25609756097560976</v>
      </c>
      <c r="AS17" s="183"/>
      <c r="AT17" s="214">
        <f>'Missing component hidden'!AB29</f>
        <v>0</v>
      </c>
      <c r="AU17" s="217">
        <f>'Missing component hidden'!AC29</f>
        <v>0</v>
      </c>
    </row>
    <row r="18" spans="1:47" x14ac:dyDescent="0.25">
      <c r="A18" s="3" t="str">
        <f>VLOOKUP(C18,Regions!B$3:H$35,7,FALSE)</f>
        <v>Central America</v>
      </c>
      <c r="B18" s="116" t="s">
        <v>28</v>
      </c>
      <c r="C18" s="100" t="s">
        <v>27</v>
      </c>
      <c r="D18" s="138">
        <f>'Hazard &amp; Exposure'!AZ18</f>
        <v>9.4</v>
      </c>
      <c r="E18" s="138">
        <f>'Hazard &amp; Exposure'!AX18</f>
        <v>3.4</v>
      </c>
      <c r="F18" s="138">
        <f>'Hazard &amp; Exposure'!BA18</f>
        <v>4.5999999999999996</v>
      </c>
      <c r="G18" s="138">
        <f>'Hazard &amp; Exposure'!BG18</f>
        <v>8.4</v>
      </c>
      <c r="H18" s="38">
        <f>'Hazard &amp; Exposure'!BH18</f>
        <v>7.2</v>
      </c>
      <c r="I18" s="138">
        <f>'Hazard &amp; Exposure'!BO18</f>
        <v>7</v>
      </c>
      <c r="J18" s="138">
        <f>'Hazard &amp; Exposure'!BR18</f>
        <v>9.4</v>
      </c>
      <c r="K18" s="138">
        <f>'Hazard &amp; Exposure'!BV18</f>
        <v>10</v>
      </c>
      <c r="L18" s="38">
        <f>'Hazard &amp; Exposure'!BW18</f>
        <v>9.1</v>
      </c>
      <c r="M18" s="39">
        <f t="shared" si="0"/>
        <v>8.3000000000000007</v>
      </c>
      <c r="N18" s="137">
        <f>Vulnerability!H18</f>
        <v>5.3</v>
      </c>
      <c r="O18" s="135">
        <f>Vulnerability!L18</f>
        <v>5.7</v>
      </c>
      <c r="P18" s="135">
        <f>Vulnerability!P18</f>
        <v>8</v>
      </c>
      <c r="Q18" s="38">
        <f>Vulnerability!Q18</f>
        <v>6.1</v>
      </c>
      <c r="R18" s="135">
        <f>Vulnerability!V18</f>
        <v>0.8</v>
      </c>
      <c r="S18" s="134">
        <f>Vulnerability!Z18</f>
        <v>4.3</v>
      </c>
      <c r="T18" s="134">
        <f>Vulnerability!AH18</f>
        <v>5</v>
      </c>
      <c r="U18" s="134">
        <f>Vulnerability!AK18</f>
        <v>8.4</v>
      </c>
      <c r="V18" s="134">
        <f>Vulnerability!AP18</f>
        <v>8.4</v>
      </c>
      <c r="W18" s="134">
        <f>Vulnerability!AV18</f>
        <v>4</v>
      </c>
      <c r="X18" s="135">
        <f>Vulnerability!AW18</f>
        <v>6.5</v>
      </c>
      <c r="Y18" s="38">
        <f>Vulnerability!AX18</f>
        <v>4.2</v>
      </c>
      <c r="Z18" s="39">
        <f t="shared" si="1"/>
        <v>5.2</v>
      </c>
      <c r="AA18" s="147">
        <f>'Lack of Coping Capacity'!E18</f>
        <v>8</v>
      </c>
      <c r="AB18" s="133">
        <f>'Lack of Coping Capacity'!H18</f>
        <v>6.2</v>
      </c>
      <c r="AC18" s="133">
        <f>'Lack of Coping Capacity'!J18</f>
        <v>9.4</v>
      </c>
      <c r="AD18" s="133">
        <f>'Lack of Coping Capacity'!O18</f>
        <v>9.9</v>
      </c>
      <c r="AE18" s="38">
        <f>'Lack of Coping Capacity'!P18</f>
        <v>8.6999999999999993</v>
      </c>
      <c r="AF18" s="133">
        <f>'Lack of Coping Capacity'!T18</f>
        <v>3.9</v>
      </c>
      <c r="AG18" s="133">
        <f>'Lack of Coping Capacity'!AB18</f>
        <v>5</v>
      </c>
      <c r="AH18" s="133">
        <f>'Lack of Coping Capacity'!AL18</f>
        <v>5.9</v>
      </c>
      <c r="AI18" s="133">
        <f>'Lack of Coping Capacity'!AU18</f>
        <v>9.1</v>
      </c>
      <c r="AJ18" s="38">
        <f>'Lack of Coping Capacity'!AV18</f>
        <v>6</v>
      </c>
      <c r="AK18" s="39">
        <f t="shared" si="2"/>
        <v>7.6</v>
      </c>
      <c r="AL18" s="140">
        <f t="shared" si="3"/>
        <v>6.9</v>
      </c>
      <c r="AM18" s="152">
        <f t="shared" si="4"/>
        <v>6</v>
      </c>
      <c r="AN18" s="181">
        <f>VLOOKUP(C18,'Lack of Reliability Index'!A$3:H$35,8,FALSE)</f>
        <v>2.8536585365853657</v>
      </c>
      <c r="AO18" s="181"/>
      <c r="AP18" s="44">
        <f>'Imputed and missing data hidden'!CH19</f>
        <v>1</v>
      </c>
      <c r="AQ18" s="182">
        <f t="shared" si="5"/>
        <v>1.2345679012345678E-2</v>
      </c>
      <c r="AR18" s="216">
        <f>'Indicator Date hidden2'!CI19</f>
        <v>0.37804878048780488</v>
      </c>
      <c r="AS18" s="183"/>
      <c r="AT18" s="214">
        <f>'Missing component hidden'!AB18</f>
        <v>0</v>
      </c>
      <c r="AU18" s="217">
        <f>'Missing component hidden'!AC18</f>
        <v>0</v>
      </c>
    </row>
    <row r="19" spans="1:47" x14ac:dyDescent="0.25">
      <c r="A19" s="3" t="str">
        <f>VLOOKUP(C19,Regions!B$3:H$35,7,FALSE)</f>
        <v>Caribbean</v>
      </c>
      <c r="B19" s="116" t="s">
        <v>30</v>
      </c>
      <c r="C19" s="100" t="s">
        <v>29</v>
      </c>
      <c r="D19" s="138">
        <f>'Hazard &amp; Exposure'!AZ9</f>
        <v>0.3</v>
      </c>
      <c r="E19" s="138">
        <f>'Hazard &amp; Exposure'!AX9</f>
        <v>0.1</v>
      </c>
      <c r="F19" s="138">
        <f>'Hazard &amp; Exposure'!BA9</f>
        <v>2</v>
      </c>
      <c r="G19" s="138">
        <f>'Hazard &amp; Exposure'!BG9</f>
        <v>0.5</v>
      </c>
      <c r="H19" s="38">
        <f>'Hazard &amp; Exposure'!BH9</f>
        <v>0.8</v>
      </c>
      <c r="I19" s="138">
        <f>'Hazard &amp; Exposure'!BO9</f>
        <v>0.1</v>
      </c>
      <c r="J19" s="138">
        <f>'Hazard &amp; Exposure'!BR9</f>
        <v>2.2999999999999998</v>
      </c>
      <c r="K19" s="138">
        <f>'Hazard &amp; Exposure'!BV9</f>
        <v>2.6</v>
      </c>
      <c r="L19" s="38">
        <f>'Hazard &amp; Exposure'!BW9</f>
        <v>1.7</v>
      </c>
      <c r="M19" s="39">
        <f t="shared" si="0"/>
        <v>1.3</v>
      </c>
      <c r="N19" s="137">
        <f>Vulnerability!H9</f>
        <v>5.3</v>
      </c>
      <c r="O19" s="135">
        <f>Vulnerability!L9</f>
        <v>2.4</v>
      </c>
      <c r="P19" s="135">
        <f>Vulnerability!P9</f>
        <v>4.2</v>
      </c>
      <c r="Q19" s="38">
        <f>Vulnerability!Q9</f>
        <v>4.3</v>
      </c>
      <c r="R19" s="135">
        <f>Vulnerability!V9</f>
        <v>0</v>
      </c>
      <c r="S19" s="134">
        <f>Vulnerability!Z9</f>
        <v>7.7</v>
      </c>
      <c r="T19" s="134">
        <f>Vulnerability!AH9</f>
        <v>5.6</v>
      </c>
      <c r="U19" s="134">
        <f>Vulnerability!AK9</f>
        <v>0.3</v>
      </c>
      <c r="V19" s="134">
        <f>Vulnerability!AP9</f>
        <v>0</v>
      </c>
      <c r="W19" s="134">
        <f>Vulnerability!AV9</f>
        <v>5.8</v>
      </c>
      <c r="X19" s="135">
        <f>Vulnerability!AW9</f>
        <v>4.5999999999999996</v>
      </c>
      <c r="Y19" s="38">
        <f>Vulnerability!AX9</f>
        <v>2.6</v>
      </c>
      <c r="Z19" s="39">
        <f t="shared" si="1"/>
        <v>3.5</v>
      </c>
      <c r="AA19" s="147">
        <f>'Lack of Coping Capacity'!E9</f>
        <v>6.2</v>
      </c>
      <c r="AB19" s="133">
        <f>'Lack of Coping Capacity'!H9</f>
        <v>5.0999999999999996</v>
      </c>
      <c r="AC19" s="133" t="str">
        <f>'Lack of Coping Capacity'!J9</f>
        <v>x</v>
      </c>
      <c r="AD19" s="133">
        <f>'Lack of Coping Capacity'!O9</f>
        <v>1.4</v>
      </c>
      <c r="AE19" s="38">
        <f>'Lack of Coping Capacity'!P9</f>
        <v>4.5</v>
      </c>
      <c r="AF19" s="133">
        <f>'Lack of Coping Capacity'!T9</f>
        <v>4.7</v>
      </c>
      <c r="AG19" s="133">
        <f>'Lack of Coping Capacity'!AB9</f>
        <v>0.6</v>
      </c>
      <c r="AH19" s="133">
        <f>'Lack of Coping Capacity'!AL9</f>
        <v>4.4000000000000004</v>
      </c>
      <c r="AI19" s="133">
        <f>'Lack of Coping Capacity'!AU9</f>
        <v>6.4</v>
      </c>
      <c r="AJ19" s="38">
        <f>'Lack of Coping Capacity'!AV9</f>
        <v>4</v>
      </c>
      <c r="AK19" s="39">
        <f t="shared" si="2"/>
        <v>4.3</v>
      </c>
      <c r="AL19" s="140">
        <f t="shared" si="3"/>
        <v>2.7</v>
      </c>
      <c r="AM19" s="152">
        <f t="shared" si="4"/>
        <v>31</v>
      </c>
      <c r="AN19" s="181">
        <f>VLOOKUP(C19,'Lack of Reliability Index'!A$3:H$35,8,FALSE)</f>
        <v>7.1138211382113816</v>
      </c>
      <c r="AO19" s="181"/>
      <c r="AP19" s="44">
        <f>'Imputed and missing data hidden'!CH10</f>
        <v>18</v>
      </c>
      <c r="AQ19" s="182">
        <f t="shared" si="5"/>
        <v>0.22222222222222221</v>
      </c>
      <c r="AR19" s="216">
        <f>'Indicator Date hidden2'!CI10</f>
        <v>0.31707317073170732</v>
      </c>
      <c r="AS19" s="183"/>
      <c r="AT19" s="214">
        <f>'Missing component hidden'!AB9</f>
        <v>1</v>
      </c>
      <c r="AU19" s="217">
        <f>'Missing component hidden'!AC9</f>
        <v>0.04</v>
      </c>
    </row>
    <row r="20" spans="1:47" x14ac:dyDescent="0.25">
      <c r="A20" s="3" t="str">
        <f>VLOOKUP(C20,Regions!B$3:H$35,7,FALSE)</f>
        <v>Central America</v>
      </c>
      <c r="B20" s="116" t="s">
        <v>32</v>
      </c>
      <c r="C20" s="100" t="s">
        <v>31</v>
      </c>
      <c r="D20" s="138">
        <f>'Hazard &amp; Exposure'!AZ19</f>
        <v>9.4</v>
      </c>
      <c r="E20" s="138">
        <f>'Hazard &amp; Exposure'!AX19</f>
        <v>6</v>
      </c>
      <c r="F20" s="138">
        <f>'Hazard &amp; Exposure'!BA19</f>
        <v>5.8</v>
      </c>
      <c r="G20" s="138">
        <f>'Hazard &amp; Exposure'!BG19</f>
        <v>9.1999999999999993</v>
      </c>
      <c r="H20" s="38">
        <f>'Hazard &amp; Exposure'!BH19</f>
        <v>8</v>
      </c>
      <c r="I20" s="138">
        <f>'Hazard &amp; Exposure'!BO19</f>
        <v>5</v>
      </c>
      <c r="J20" s="138">
        <f>'Hazard &amp; Exposure'!BR19</f>
        <v>9.3000000000000007</v>
      </c>
      <c r="K20" s="138">
        <f>'Hazard &amp; Exposure'!BV19</f>
        <v>10</v>
      </c>
      <c r="L20" s="38">
        <f>'Hazard &amp; Exposure'!BW19</f>
        <v>8.8000000000000007</v>
      </c>
      <c r="M20" s="39">
        <f t="shared" si="0"/>
        <v>8.4</v>
      </c>
      <c r="N20" s="137">
        <f>Vulnerability!H19</f>
        <v>8.9</v>
      </c>
      <c r="O20" s="135">
        <f>Vulnerability!L19</f>
        <v>7.5</v>
      </c>
      <c r="P20" s="135">
        <f>Vulnerability!P19</f>
        <v>9.1999999999999993</v>
      </c>
      <c r="Q20" s="38">
        <f>Vulnerability!Q19</f>
        <v>8.6</v>
      </c>
      <c r="R20" s="135">
        <f>Vulnerability!V19</f>
        <v>8.8000000000000007</v>
      </c>
      <c r="S20" s="134">
        <f>Vulnerability!Z19</f>
        <v>2.1</v>
      </c>
      <c r="T20" s="134">
        <f>Vulnerability!AH19</f>
        <v>7.8</v>
      </c>
      <c r="U20" s="134">
        <f>Vulnerability!AK19</f>
        <v>8.4</v>
      </c>
      <c r="V20" s="134">
        <f>Vulnerability!AP19</f>
        <v>10</v>
      </c>
      <c r="W20" s="134">
        <f>Vulnerability!AV19</f>
        <v>5.6</v>
      </c>
      <c r="X20" s="135">
        <f>Vulnerability!AW19</f>
        <v>7.7</v>
      </c>
      <c r="Y20" s="38">
        <f>Vulnerability!AX19</f>
        <v>8.3000000000000007</v>
      </c>
      <c r="Z20" s="39">
        <f t="shared" si="1"/>
        <v>8.5</v>
      </c>
      <c r="AA20" s="147">
        <f>'Lack of Coping Capacity'!E19</f>
        <v>6.4</v>
      </c>
      <c r="AB20" s="133">
        <f>'Lack of Coping Capacity'!H19</f>
        <v>6.7</v>
      </c>
      <c r="AC20" s="133">
        <f>'Lack of Coping Capacity'!J19</f>
        <v>10</v>
      </c>
      <c r="AD20" s="133">
        <f>'Lack of Coping Capacity'!O19</f>
        <v>9</v>
      </c>
      <c r="AE20" s="38">
        <f>'Lack of Coping Capacity'!P19</f>
        <v>8.5</v>
      </c>
      <c r="AF20" s="133">
        <f>'Lack of Coping Capacity'!T19</f>
        <v>5.8</v>
      </c>
      <c r="AG20" s="133">
        <f>'Lack of Coping Capacity'!AB19</f>
        <v>6.9</v>
      </c>
      <c r="AH20" s="133">
        <f>'Lack of Coping Capacity'!AL19</f>
        <v>8.1</v>
      </c>
      <c r="AI20" s="133">
        <f>'Lack of Coping Capacity'!AU19</f>
        <v>9.1</v>
      </c>
      <c r="AJ20" s="38">
        <f>'Lack of Coping Capacity'!AV19</f>
        <v>7.5</v>
      </c>
      <c r="AK20" s="39">
        <f t="shared" si="2"/>
        <v>8</v>
      </c>
      <c r="AL20" s="140">
        <f t="shared" si="3"/>
        <v>8.3000000000000007</v>
      </c>
      <c r="AM20" s="152">
        <f t="shared" si="4"/>
        <v>2</v>
      </c>
      <c r="AN20" s="181">
        <f>VLOOKUP(C20,'Lack of Reliability Index'!A$3:H$35,8,FALSE)</f>
        <v>3.0162601626016259</v>
      </c>
      <c r="AO20" s="181"/>
      <c r="AP20" s="44">
        <f>'Imputed and missing data hidden'!CH20</f>
        <v>1</v>
      </c>
      <c r="AQ20" s="182">
        <f t="shared" si="5"/>
        <v>1.2345679012345678E-2</v>
      </c>
      <c r="AR20" s="216">
        <f>'Indicator Date hidden2'!CI20</f>
        <v>0.40243902439024393</v>
      </c>
      <c r="AS20" s="183"/>
      <c r="AT20" s="214">
        <f>'Missing component hidden'!AB19</f>
        <v>0</v>
      </c>
      <c r="AU20" s="217">
        <f>'Missing component hidden'!AC19</f>
        <v>0</v>
      </c>
    </row>
    <row r="21" spans="1:47" x14ac:dyDescent="0.25">
      <c r="A21" s="3" t="str">
        <f>VLOOKUP(C21,Regions!B$3:H$35,7,FALSE)</f>
        <v>South America</v>
      </c>
      <c r="B21" s="116" t="s">
        <v>34</v>
      </c>
      <c r="C21" s="100" t="s">
        <v>33</v>
      </c>
      <c r="D21" s="138">
        <f>'Hazard &amp; Exposure'!AZ30</f>
        <v>4.5</v>
      </c>
      <c r="E21" s="138">
        <f>'Hazard &amp; Exposure'!AX30</f>
        <v>8.4</v>
      </c>
      <c r="F21" s="138">
        <f>'Hazard &amp; Exposure'!BA30</f>
        <v>0</v>
      </c>
      <c r="G21" s="138">
        <f>'Hazard &amp; Exposure'!BG30</f>
        <v>4.0999999999999996</v>
      </c>
      <c r="H21" s="38">
        <f>'Hazard &amp; Exposure'!BH30</f>
        <v>5</v>
      </c>
      <c r="I21" s="138">
        <f>'Hazard &amp; Exposure'!BO30</f>
        <v>0.2</v>
      </c>
      <c r="J21" s="138">
        <f>'Hazard &amp; Exposure'!BR30</f>
        <v>5.7</v>
      </c>
      <c r="K21" s="138">
        <f>'Hazard &amp; Exposure'!BV30</f>
        <v>4.7</v>
      </c>
      <c r="L21" s="38">
        <f>'Hazard &amp; Exposure'!BW30</f>
        <v>3.9</v>
      </c>
      <c r="M21" s="39">
        <f t="shared" si="0"/>
        <v>4.5</v>
      </c>
      <c r="N21" s="137">
        <f>Vulnerability!H30</f>
        <v>4.5999999999999996</v>
      </c>
      <c r="O21" s="135">
        <f>Vulnerability!L30</f>
        <v>6.3</v>
      </c>
      <c r="P21" s="135">
        <f>Vulnerability!P30</f>
        <v>5.8</v>
      </c>
      <c r="Q21" s="38">
        <f>Vulnerability!Q30</f>
        <v>5.3</v>
      </c>
      <c r="R21" s="135">
        <f>Vulnerability!V30</f>
        <v>0.2</v>
      </c>
      <c r="S21" s="134">
        <f>Vulnerability!Z30</f>
        <v>7.1</v>
      </c>
      <c r="T21" s="134">
        <f>Vulnerability!AH30</f>
        <v>8</v>
      </c>
      <c r="U21" s="134">
        <f>Vulnerability!AK30</f>
        <v>7.8</v>
      </c>
      <c r="V21" s="134">
        <f>Vulnerability!AP30</f>
        <v>0.5</v>
      </c>
      <c r="W21" s="134">
        <f>Vulnerability!AV30</f>
        <v>4.2</v>
      </c>
      <c r="X21" s="135">
        <f>Vulnerability!AW30</f>
        <v>6.1</v>
      </c>
      <c r="Y21" s="38">
        <f>Vulnerability!AX30</f>
        <v>3.7</v>
      </c>
      <c r="Z21" s="39">
        <f t="shared" si="1"/>
        <v>4.5</v>
      </c>
      <c r="AA21" s="147" t="str">
        <f>'Lack of Coping Capacity'!E30</f>
        <v>x</v>
      </c>
      <c r="AB21" s="133">
        <f>'Lack of Coping Capacity'!H30</f>
        <v>5.9</v>
      </c>
      <c r="AC21" s="133" t="str">
        <f>'Lack of Coping Capacity'!J30</f>
        <v>x</v>
      </c>
      <c r="AD21" s="133">
        <f>'Lack of Coping Capacity'!O30</f>
        <v>6.8</v>
      </c>
      <c r="AE21" s="38">
        <f>'Lack of Coping Capacity'!P30</f>
        <v>6.4</v>
      </c>
      <c r="AF21" s="133">
        <f>'Lack of Coping Capacity'!T30</f>
        <v>8</v>
      </c>
      <c r="AG21" s="133">
        <f>'Lack of Coping Capacity'!AB30</f>
        <v>4.7</v>
      </c>
      <c r="AH21" s="133">
        <f>'Lack of Coping Capacity'!AL30</f>
        <v>7.1</v>
      </c>
      <c r="AI21" s="133">
        <f>'Lack of Coping Capacity'!AU30</f>
        <v>4</v>
      </c>
      <c r="AJ21" s="38">
        <f>'Lack of Coping Capacity'!AV30</f>
        <v>6</v>
      </c>
      <c r="AK21" s="39">
        <f t="shared" si="2"/>
        <v>6.2</v>
      </c>
      <c r="AL21" s="140">
        <f t="shared" si="3"/>
        <v>5</v>
      </c>
      <c r="AM21" s="152">
        <f t="shared" si="4"/>
        <v>15</v>
      </c>
      <c r="AN21" s="181">
        <f>VLOOKUP(C21,'Lack of Reliability Index'!A$3:H$35,8,FALSE)</f>
        <v>6.5772357723577244</v>
      </c>
      <c r="AO21" s="181"/>
      <c r="AP21" s="44">
        <f>'Imputed and missing data hidden'!CH31</f>
        <v>9</v>
      </c>
      <c r="AQ21" s="182">
        <f t="shared" si="5"/>
        <v>0.1111111111111111</v>
      </c>
      <c r="AR21" s="216">
        <f>'Indicator Date hidden2'!CI31</f>
        <v>0.53658536585365857</v>
      </c>
      <c r="AS21" s="183"/>
      <c r="AT21" s="214">
        <f>'Missing component hidden'!AB30</f>
        <v>2</v>
      </c>
      <c r="AU21" s="217">
        <f>'Missing component hidden'!AC30</f>
        <v>0.08</v>
      </c>
    </row>
    <row r="22" spans="1:47" x14ac:dyDescent="0.25">
      <c r="A22" s="3" t="str">
        <f>VLOOKUP(C22,Regions!B$3:H$35,7,FALSE)</f>
        <v>Caribbean</v>
      </c>
      <c r="B22" s="116" t="s">
        <v>36</v>
      </c>
      <c r="C22" s="100" t="s">
        <v>35</v>
      </c>
      <c r="D22" s="138">
        <f>'Hazard &amp; Exposure'!AZ10</f>
        <v>6.7</v>
      </c>
      <c r="E22" s="138">
        <f>'Hazard &amp; Exposure'!AX10</f>
        <v>5.0999999999999996</v>
      </c>
      <c r="F22" s="138">
        <f>'Hazard &amp; Exposure'!BA10</f>
        <v>8.6999999999999993</v>
      </c>
      <c r="G22" s="138">
        <f>'Hazard &amp; Exposure'!BG10</f>
        <v>8.4</v>
      </c>
      <c r="H22" s="38">
        <f>'Hazard &amp; Exposure'!BH10</f>
        <v>7.5</v>
      </c>
      <c r="I22" s="138">
        <f>'Hazard &amp; Exposure'!BO10</f>
        <v>6</v>
      </c>
      <c r="J22" s="138">
        <f>'Hazard &amp; Exposure'!BR10</f>
        <v>5.2</v>
      </c>
      <c r="K22" s="138">
        <f>'Hazard &amp; Exposure'!BV10</f>
        <v>10</v>
      </c>
      <c r="L22" s="38">
        <f>'Hazard &amp; Exposure'!BW10</f>
        <v>7.9</v>
      </c>
      <c r="M22" s="39">
        <f t="shared" si="0"/>
        <v>7.7</v>
      </c>
      <c r="N22" s="137">
        <f>Vulnerability!H10</f>
        <v>10</v>
      </c>
      <c r="O22" s="135">
        <f>Vulnerability!L10</f>
        <v>8.9</v>
      </c>
      <c r="P22" s="135">
        <f>Vulnerability!P10</f>
        <v>9.6</v>
      </c>
      <c r="Q22" s="38">
        <f>Vulnerability!Q10</f>
        <v>9.6</v>
      </c>
      <c r="R22" s="135">
        <f>Vulnerability!V10</f>
        <v>7.6</v>
      </c>
      <c r="S22" s="134">
        <f>Vulnerability!Z10</f>
        <v>10</v>
      </c>
      <c r="T22" s="134">
        <f>Vulnerability!AH10</f>
        <v>9.4</v>
      </c>
      <c r="U22" s="134">
        <f>Vulnerability!AK10</f>
        <v>2.9</v>
      </c>
      <c r="V22" s="134">
        <f>Vulnerability!AP10</f>
        <v>10</v>
      </c>
      <c r="W22" s="134">
        <f>Vulnerability!AV10</f>
        <v>8.5</v>
      </c>
      <c r="X22" s="135">
        <f>Vulnerability!AW10</f>
        <v>9</v>
      </c>
      <c r="Y22" s="38">
        <f>Vulnerability!AX10</f>
        <v>8.4</v>
      </c>
      <c r="Z22" s="39">
        <f t="shared" si="1"/>
        <v>9.1</v>
      </c>
      <c r="AA22" s="147">
        <f>'Lack of Coping Capacity'!E10</f>
        <v>8.6999999999999993</v>
      </c>
      <c r="AB22" s="133">
        <f>'Lack of Coping Capacity'!H10</f>
        <v>8.5</v>
      </c>
      <c r="AC22" s="133">
        <f>'Lack of Coping Capacity'!J10</f>
        <v>10</v>
      </c>
      <c r="AD22" s="133">
        <f>'Lack of Coping Capacity'!O10</f>
        <v>2.4</v>
      </c>
      <c r="AE22" s="38">
        <f>'Lack of Coping Capacity'!P10</f>
        <v>8.3000000000000007</v>
      </c>
      <c r="AF22" s="133">
        <f>'Lack of Coping Capacity'!T10</f>
        <v>9.6999999999999993</v>
      </c>
      <c r="AG22" s="133">
        <f>'Lack of Coping Capacity'!AB10</f>
        <v>7.9</v>
      </c>
      <c r="AH22" s="133">
        <f>'Lack of Coping Capacity'!AL10</f>
        <v>9.6999999999999993</v>
      </c>
      <c r="AI22" s="133">
        <f>'Lack of Coping Capacity'!AU10</f>
        <v>8.6999999999999993</v>
      </c>
      <c r="AJ22" s="38">
        <f>'Lack of Coping Capacity'!AV10</f>
        <v>9</v>
      </c>
      <c r="AK22" s="39">
        <f t="shared" si="2"/>
        <v>8.6999999999999993</v>
      </c>
      <c r="AL22" s="140">
        <f t="shared" si="3"/>
        <v>8.5</v>
      </c>
      <c r="AM22" s="152">
        <f t="shared" si="4"/>
        <v>1</v>
      </c>
      <c r="AN22" s="181">
        <f>VLOOKUP(C22,'Lack of Reliability Index'!A$3:H$35,8,FALSE)</f>
        <v>5.8861788617886184</v>
      </c>
      <c r="AO22" s="181"/>
      <c r="AP22" s="44">
        <f>'Imputed and missing data hidden'!CH11</f>
        <v>4</v>
      </c>
      <c r="AQ22" s="182">
        <f t="shared" si="5"/>
        <v>4.9382716049382713E-2</v>
      </c>
      <c r="AR22" s="216">
        <f>'Indicator Date hidden2'!CI11</f>
        <v>0.68292682926829273</v>
      </c>
      <c r="AS22" s="183"/>
      <c r="AT22" s="214">
        <f>'Missing component hidden'!AB10</f>
        <v>0</v>
      </c>
      <c r="AU22" s="217">
        <f>'Missing component hidden'!AC10</f>
        <v>0</v>
      </c>
    </row>
    <row r="23" spans="1:47" x14ac:dyDescent="0.25">
      <c r="A23" s="3" t="str">
        <f>VLOOKUP(C23,Regions!B$3:H$35,7,FALSE)</f>
        <v>Central America</v>
      </c>
      <c r="B23" s="116" t="s">
        <v>38</v>
      </c>
      <c r="C23" s="100" t="s">
        <v>37</v>
      </c>
      <c r="D23" s="138">
        <f>'Hazard &amp; Exposure'!AZ20</f>
        <v>7.6</v>
      </c>
      <c r="E23" s="138">
        <f>'Hazard &amp; Exposure'!AX20</f>
        <v>6.8</v>
      </c>
      <c r="F23" s="138">
        <f>'Hazard &amp; Exposure'!BA20</f>
        <v>5.5</v>
      </c>
      <c r="G23" s="138">
        <f>'Hazard &amp; Exposure'!BG20</f>
        <v>9.4</v>
      </c>
      <c r="H23" s="38">
        <f>'Hazard &amp; Exposure'!BH20</f>
        <v>7.6</v>
      </c>
      <c r="I23" s="138">
        <f>'Hazard &amp; Exposure'!BO20</f>
        <v>4.0999999999999996</v>
      </c>
      <c r="J23" s="138">
        <f>'Hazard &amp; Exposure'!BR20</f>
        <v>9.3000000000000007</v>
      </c>
      <c r="K23" s="138">
        <f>'Hazard &amp; Exposure'!BV20</f>
        <v>10</v>
      </c>
      <c r="L23" s="38">
        <f>'Hazard &amp; Exposure'!BW20</f>
        <v>8.6999999999999993</v>
      </c>
      <c r="M23" s="39">
        <f t="shared" si="0"/>
        <v>8.1999999999999993</v>
      </c>
      <c r="N23" s="137">
        <f>Vulnerability!H20</f>
        <v>8.4</v>
      </c>
      <c r="O23" s="135">
        <f>Vulnerability!L20</f>
        <v>6.8</v>
      </c>
      <c r="P23" s="135">
        <f>Vulnerability!P20</f>
        <v>8.1999999999999993</v>
      </c>
      <c r="Q23" s="38">
        <f>Vulnerability!Q20</f>
        <v>8</v>
      </c>
      <c r="R23" s="135">
        <f>Vulnerability!V20</f>
        <v>8.9</v>
      </c>
      <c r="S23" s="134">
        <f>Vulnerability!Z20</f>
        <v>3</v>
      </c>
      <c r="T23" s="134">
        <f>Vulnerability!AH20</f>
        <v>5.8</v>
      </c>
      <c r="U23" s="134">
        <f>Vulnerability!AK20</f>
        <v>7.4</v>
      </c>
      <c r="V23" s="134">
        <f>Vulnerability!AP20</f>
        <v>8.1999999999999993</v>
      </c>
      <c r="W23" s="134">
        <f>Vulnerability!AV20</f>
        <v>4.2</v>
      </c>
      <c r="X23" s="135">
        <f>Vulnerability!AW20</f>
        <v>6.1</v>
      </c>
      <c r="Y23" s="38">
        <f>Vulnerability!AX20</f>
        <v>7.8</v>
      </c>
      <c r="Z23" s="39">
        <f t="shared" si="1"/>
        <v>7.9</v>
      </c>
      <c r="AA23" s="147">
        <f>'Lack of Coping Capacity'!E20</f>
        <v>6.9</v>
      </c>
      <c r="AB23" s="133">
        <f>'Lack of Coping Capacity'!H20</f>
        <v>6.8</v>
      </c>
      <c r="AC23" s="133">
        <f>'Lack of Coping Capacity'!J20</f>
        <v>10</v>
      </c>
      <c r="AD23" s="133">
        <f>'Lack of Coping Capacity'!O20</f>
        <v>9.3000000000000007</v>
      </c>
      <c r="AE23" s="38">
        <f>'Lack of Coping Capacity'!P20</f>
        <v>8.6999999999999993</v>
      </c>
      <c r="AF23" s="133">
        <f>'Lack of Coping Capacity'!T20</f>
        <v>7.5</v>
      </c>
      <c r="AG23" s="133">
        <f>'Lack of Coping Capacity'!AB20</f>
        <v>6.1</v>
      </c>
      <c r="AH23" s="133">
        <f>'Lack of Coping Capacity'!AL20</f>
        <v>7.1</v>
      </c>
      <c r="AI23" s="133">
        <f>'Lack of Coping Capacity'!AU20</f>
        <v>8</v>
      </c>
      <c r="AJ23" s="38">
        <f>'Lack of Coping Capacity'!AV20</f>
        <v>7.2</v>
      </c>
      <c r="AK23" s="39">
        <f t="shared" si="2"/>
        <v>8</v>
      </c>
      <c r="AL23" s="140">
        <f t="shared" si="3"/>
        <v>8</v>
      </c>
      <c r="AM23" s="152">
        <f t="shared" si="4"/>
        <v>3</v>
      </c>
      <c r="AN23" s="181">
        <f>VLOOKUP(C23,'Lack of Reliability Index'!A$3:H$35,8,FALSE)</f>
        <v>3.0325203252032518</v>
      </c>
      <c r="AO23" s="181"/>
      <c r="AP23" s="44">
        <f>'Imputed and missing data hidden'!CH21</f>
        <v>3</v>
      </c>
      <c r="AQ23" s="182">
        <f t="shared" si="5"/>
        <v>3.7037037037037035E-2</v>
      </c>
      <c r="AR23" s="216">
        <f>'Indicator Date hidden2'!CI21</f>
        <v>0.3048780487804878</v>
      </c>
      <c r="AS23" s="183"/>
      <c r="AT23" s="214">
        <f>'Missing component hidden'!AB20</f>
        <v>0</v>
      </c>
      <c r="AU23" s="217">
        <f>'Missing component hidden'!AC20</f>
        <v>0</v>
      </c>
    </row>
    <row r="24" spans="1:47" x14ac:dyDescent="0.25">
      <c r="A24" s="3" t="str">
        <f>VLOOKUP(C24,Regions!B$3:H$35,7,FALSE)</f>
        <v>Caribbean</v>
      </c>
      <c r="B24" s="116" t="s">
        <v>40</v>
      </c>
      <c r="C24" s="100" t="s">
        <v>39</v>
      </c>
      <c r="D24" s="138">
        <f>'Hazard &amp; Exposure'!AZ11</f>
        <v>2.2000000000000002</v>
      </c>
      <c r="E24" s="138">
        <f>'Hazard &amp; Exposure'!AX11</f>
        <v>3.9</v>
      </c>
      <c r="F24" s="138">
        <f>'Hazard &amp; Exposure'!BA11</f>
        <v>9.1999999999999993</v>
      </c>
      <c r="G24" s="138">
        <f>'Hazard &amp; Exposure'!BG11</f>
        <v>4.2</v>
      </c>
      <c r="H24" s="38">
        <f>'Hazard &amp; Exposure'!BH11</f>
        <v>5.7</v>
      </c>
      <c r="I24" s="138">
        <f>'Hazard &amp; Exposure'!BO11</f>
        <v>0.3</v>
      </c>
      <c r="J24" s="138">
        <f>'Hazard &amp; Exposure'!BR11</f>
        <v>8.9</v>
      </c>
      <c r="K24" s="138">
        <f>'Hazard &amp; Exposure'!BV11</f>
        <v>6.4</v>
      </c>
      <c r="L24" s="38">
        <f>'Hazard &amp; Exposure'!BW11</f>
        <v>6.3</v>
      </c>
      <c r="M24" s="39">
        <f t="shared" si="0"/>
        <v>6</v>
      </c>
      <c r="N24" s="137">
        <f>Vulnerability!H11</f>
        <v>3.9</v>
      </c>
      <c r="O24" s="135">
        <f>Vulnerability!L11</f>
        <v>6.9</v>
      </c>
      <c r="P24" s="135">
        <f>Vulnerability!P11</f>
        <v>7.6</v>
      </c>
      <c r="Q24" s="38">
        <f>Vulnerability!Q11</f>
        <v>5.6</v>
      </c>
      <c r="R24" s="135">
        <f>Vulnerability!V11</f>
        <v>0.2</v>
      </c>
      <c r="S24" s="134">
        <f>Vulnerability!Z11</f>
        <v>4.4000000000000004</v>
      </c>
      <c r="T24" s="134">
        <f>Vulnerability!AH11</f>
        <v>4.9000000000000004</v>
      </c>
      <c r="U24" s="134">
        <f>Vulnerability!AK11</f>
        <v>4.5999999999999996</v>
      </c>
      <c r="V24" s="134">
        <f>Vulnerability!AP11</f>
        <v>3.5</v>
      </c>
      <c r="W24" s="134">
        <f>Vulnerability!AV11</f>
        <v>4.3</v>
      </c>
      <c r="X24" s="135">
        <f>Vulnerability!AW11</f>
        <v>4.4000000000000004</v>
      </c>
      <c r="Y24" s="38">
        <f>Vulnerability!AX11</f>
        <v>2.6</v>
      </c>
      <c r="Z24" s="39">
        <f t="shared" si="1"/>
        <v>4.3</v>
      </c>
      <c r="AA24" s="147">
        <f>'Lack of Coping Capacity'!E11</f>
        <v>5.3</v>
      </c>
      <c r="AB24" s="133">
        <f>'Lack of Coping Capacity'!H11</f>
        <v>4.9000000000000004</v>
      </c>
      <c r="AC24" s="133">
        <f>'Lack of Coping Capacity'!J11</f>
        <v>10</v>
      </c>
      <c r="AD24" s="133">
        <f>'Lack of Coping Capacity'!O11</f>
        <v>9</v>
      </c>
      <c r="AE24" s="38">
        <f>'Lack of Coping Capacity'!P11</f>
        <v>8.1</v>
      </c>
      <c r="AF24" s="133">
        <f>'Lack of Coping Capacity'!T11</f>
        <v>4</v>
      </c>
      <c r="AG24" s="133">
        <f>'Lack of Coping Capacity'!AB11</f>
        <v>4</v>
      </c>
      <c r="AH24" s="133">
        <f>'Lack of Coping Capacity'!AL11</f>
        <v>6.2</v>
      </c>
      <c r="AI24" s="133">
        <f>'Lack of Coping Capacity'!AU11</f>
        <v>4.0999999999999996</v>
      </c>
      <c r="AJ24" s="38">
        <f>'Lack of Coping Capacity'!AV11</f>
        <v>4.5999999999999996</v>
      </c>
      <c r="AK24" s="39">
        <f t="shared" si="2"/>
        <v>6.7</v>
      </c>
      <c r="AL24" s="140">
        <f t="shared" si="3"/>
        <v>5.6</v>
      </c>
      <c r="AM24" s="152">
        <f t="shared" si="4"/>
        <v>13</v>
      </c>
      <c r="AN24" s="181">
        <f>VLOOKUP(C24,'Lack of Reliability Index'!A$3:H$35,8,FALSE)</f>
        <v>3.9186991869918693</v>
      </c>
      <c r="AO24" s="181"/>
      <c r="AP24" s="44">
        <f>'Imputed and missing data hidden'!CH12</f>
        <v>2</v>
      </c>
      <c r="AQ24" s="182">
        <f t="shared" si="5"/>
        <v>2.4691358024691357E-2</v>
      </c>
      <c r="AR24" s="216">
        <f>'Indicator Date hidden2'!CI12</f>
        <v>0.48780487804878048</v>
      </c>
      <c r="AS24" s="183"/>
      <c r="AT24" s="214">
        <f>'Missing component hidden'!AB11</f>
        <v>0</v>
      </c>
      <c r="AU24" s="217">
        <f>'Missing component hidden'!AC11</f>
        <v>0</v>
      </c>
    </row>
    <row r="25" spans="1:47" x14ac:dyDescent="0.25">
      <c r="A25" s="3" t="str">
        <f>VLOOKUP(C25,Regions!B$3:H$35,7,FALSE)</f>
        <v>Central America</v>
      </c>
      <c r="B25" s="116" t="s">
        <v>42</v>
      </c>
      <c r="C25" s="100" t="s">
        <v>41</v>
      </c>
      <c r="D25" s="138">
        <f>'Hazard &amp; Exposure'!AZ21</f>
        <v>8.5</v>
      </c>
      <c r="E25" s="138">
        <f>'Hazard &amp; Exposure'!AX21</f>
        <v>8.1</v>
      </c>
      <c r="F25" s="138">
        <f>'Hazard &amp; Exposure'!BA21</f>
        <v>8.9</v>
      </c>
      <c r="G25" s="138">
        <f>'Hazard &amp; Exposure'!BG21</f>
        <v>7.1</v>
      </c>
      <c r="H25" s="38">
        <f>'Hazard &amp; Exposure'!BH21</f>
        <v>8.1999999999999993</v>
      </c>
      <c r="I25" s="138">
        <f>'Hazard &amp; Exposure'!BO21</f>
        <v>9</v>
      </c>
      <c r="J25" s="138">
        <f>'Hazard &amp; Exposure'!BR21</f>
        <v>8.1999999999999993</v>
      </c>
      <c r="K25" s="138">
        <f>'Hazard &amp; Exposure'!BV21</f>
        <v>8.3000000000000007</v>
      </c>
      <c r="L25" s="38">
        <f>'Hazard &amp; Exposure'!BW21</f>
        <v>8.5</v>
      </c>
      <c r="M25" s="39">
        <f t="shared" si="0"/>
        <v>8.4</v>
      </c>
      <c r="N25" s="137">
        <f>Vulnerability!H21</f>
        <v>4.4000000000000004</v>
      </c>
      <c r="O25" s="135">
        <f>Vulnerability!L21</f>
        <v>4.0999999999999996</v>
      </c>
      <c r="P25" s="135">
        <f>Vulnerability!P21</f>
        <v>3.5</v>
      </c>
      <c r="Q25" s="38">
        <f>Vulnerability!Q21</f>
        <v>4.0999999999999996</v>
      </c>
      <c r="R25" s="135">
        <f>Vulnerability!V21</f>
        <v>8.3000000000000007</v>
      </c>
      <c r="S25" s="134">
        <f>Vulnerability!Z21</f>
        <v>2.4</v>
      </c>
      <c r="T25" s="134">
        <f>Vulnerability!AH21</f>
        <v>4.5</v>
      </c>
      <c r="U25" s="134">
        <f>Vulnerability!AK21</f>
        <v>7.3</v>
      </c>
      <c r="V25" s="134">
        <f>Vulnerability!AP21</f>
        <v>7.2</v>
      </c>
      <c r="W25" s="134">
        <f>Vulnerability!AV21</f>
        <v>2.5</v>
      </c>
      <c r="X25" s="135">
        <f>Vulnerability!AW21</f>
        <v>5.2</v>
      </c>
      <c r="Y25" s="38">
        <f>Vulnerability!AX21</f>
        <v>7</v>
      </c>
      <c r="Z25" s="39">
        <f t="shared" si="1"/>
        <v>5.7</v>
      </c>
      <c r="AA25" s="147">
        <f>'Lack of Coping Capacity'!E21</f>
        <v>6.1</v>
      </c>
      <c r="AB25" s="133">
        <f>'Lack of Coping Capacity'!H21</f>
        <v>5.9</v>
      </c>
      <c r="AC25" s="133">
        <f>'Lack of Coping Capacity'!J21</f>
        <v>0</v>
      </c>
      <c r="AD25" s="133">
        <f>'Lack of Coping Capacity'!O21</f>
        <v>8.6</v>
      </c>
      <c r="AE25" s="38">
        <f>'Lack of Coping Capacity'!P21</f>
        <v>5.9</v>
      </c>
      <c r="AF25" s="133">
        <f>'Lack of Coping Capacity'!T21</f>
        <v>3.9</v>
      </c>
      <c r="AG25" s="133">
        <f>'Lack of Coping Capacity'!AB21</f>
        <v>4.3</v>
      </c>
      <c r="AH25" s="133">
        <f>'Lack of Coping Capacity'!AL21</f>
        <v>3.9</v>
      </c>
      <c r="AI25" s="133">
        <f>'Lack of Coping Capacity'!AU21</f>
        <v>5.4</v>
      </c>
      <c r="AJ25" s="38">
        <f>'Lack of Coping Capacity'!AV21</f>
        <v>4.4000000000000004</v>
      </c>
      <c r="AK25" s="39">
        <f t="shared" si="2"/>
        <v>5.2</v>
      </c>
      <c r="AL25" s="140">
        <f t="shared" si="3"/>
        <v>6.3</v>
      </c>
      <c r="AM25" s="152">
        <f t="shared" si="4"/>
        <v>7</v>
      </c>
      <c r="AN25" s="181">
        <f>VLOOKUP(C25,'Lack of Reliability Index'!A$3:H$35,8,FALSE)</f>
        <v>1.3821138211382111</v>
      </c>
      <c r="AO25" s="181"/>
      <c r="AP25" s="44">
        <f>'Imputed and missing data hidden'!CH22</f>
        <v>0</v>
      </c>
      <c r="AQ25" s="182">
        <f t="shared" si="5"/>
        <v>0</v>
      </c>
      <c r="AR25" s="216">
        <f>'Indicator Date hidden2'!CI22</f>
        <v>0.2073170731707317</v>
      </c>
      <c r="AS25" s="183"/>
      <c r="AT25" s="214">
        <f>'Missing component hidden'!AB21</f>
        <v>0</v>
      </c>
      <c r="AU25" s="217">
        <f>'Missing component hidden'!AC21</f>
        <v>0</v>
      </c>
    </row>
    <row r="26" spans="1:47" x14ac:dyDescent="0.25">
      <c r="A26" s="3" t="str">
        <f>VLOOKUP(C26,Regions!B$3:H$35,7,FALSE)</f>
        <v>Central America</v>
      </c>
      <c r="B26" s="116" t="s">
        <v>44</v>
      </c>
      <c r="C26" s="100" t="s">
        <v>43</v>
      </c>
      <c r="D26" s="138">
        <f>'Hazard &amp; Exposure'!AZ22</f>
        <v>9.4</v>
      </c>
      <c r="E26" s="138">
        <f>'Hazard &amp; Exposure'!AX22</f>
        <v>7.3</v>
      </c>
      <c r="F26" s="138">
        <f>'Hazard &amp; Exposure'!BA22</f>
        <v>4.5999999999999996</v>
      </c>
      <c r="G26" s="138">
        <f>'Hazard &amp; Exposure'!BG22</f>
        <v>8.1999999999999993</v>
      </c>
      <c r="H26" s="38">
        <f>'Hazard &amp; Exposure'!BH22</f>
        <v>7.8</v>
      </c>
      <c r="I26" s="138">
        <f>'Hazard &amp; Exposure'!BO22</f>
        <v>2.9</v>
      </c>
      <c r="J26" s="138">
        <f>'Hazard &amp; Exposure'!BR22</f>
        <v>5.2</v>
      </c>
      <c r="K26" s="138">
        <f>'Hazard &amp; Exposure'!BV22</f>
        <v>5.8</v>
      </c>
      <c r="L26" s="38">
        <f>'Hazard &amp; Exposure'!BW22</f>
        <v>4.7</v>
      </c>
      <c r="M26" s="39">
        <f t="shared" si="0"/>
        <v>6.5</v>
      </c>
      <c r="N26" s="137">
        <f>Vulnerability!H22</f>
        <v>5.8</v>
      </c>
      <c r="O26" s="135">
        <f>Vulnerability!L22</f>
        <v>7.2</v>
      </c>
      <c r="P26" s="135">
        <f>Vulnerability!P22</f>
        <v>7.9</v>
      </c>
      <c r="Q26" s="38">
        <f>Vulnerability!Q22</f>
        <v>6.7</v>
      </c>
      <c r="R26" s="135">
        <f>Vulnerability!V22</f>
        <v>2.7</v>
      </c>
      <c r="S26" s="134">
        <f>Vulnerability!Z22</f>
        <v>7</v>
      </c>
      <c r="T26" s="134">
        <f>Vulnerability!AH22</f>
        <v>5.0999999999999996</v>
      </c>
      <c r="U26" s="134">
        <f>Vulnerability!AK22</f>
        <v>6</v>
      </c>
      <c r="V26" s="134">
        <f>Vulnerability!AP22</f>
        <v>7.9</v>
      </c>
      <c r="W26" s="134">
        <f>Vulnerability!AV22</f>
        <v>4.8</v>
      </c>
      <c r="X26" s="135">
        <f>Vulnerability!AW22</f>
        <v>6.3</v>
      </c>
      <c r="Y26" s="38">
        <f>Vulnerability!AX22</f>
        <v>4.7</v>
      </c>
      <c r="Z26" s="39">
        <f t="shared" si="1"/>
        <v>5.8</v>
      </c>
      <c r="AA26" s="147">
        <f>'Lack of Coping Capacity'!E22</f>
        <v>5.0999999999999996</v>
      </c>
      <c r="AB26" s="133">
        <f>'Lack of Coping Capacity'!H22</f>
        <v>6.9</v>
      </c>
      <c r="AC26" s="133">
        <f>'Lack of Coping Capacity'!J22</f>
        <v>5.6</v>
      </c>
      <c r="AD26" s="133">
        <f>'Lack of Coping Capacity'!O22</f>
        <v>3.7</v>
      </c>
      <c r="AE26" s="38">
        <f>'Lack of Coping Capacity'!P22</f>
        <v>5.4</v>
      </c>
      <c r="AF26" s="133">
        <f>'Lack of Coping Capacity'!T22</f>
        <v>7.5</v>
      </c>
      <c r="AG26" s="133">
        <f>'Lack of Coping Capacity'!AB22</f>
        <v>8.6999999999999993</v>
      </c>
      <c r="AH26" s="133">
        <f>'Lack of Coping Capacity'!AL22</f>
        <v>6.2</v>
      </c>
      <c r="AI26" s="133">
        <f>'Lack of Coping Capacity'!AU22</f>
        <v>5.8</v>
      </c>
      <c r="AJ26" s="38">
        <f>'Lack of Coping Capacity'!AV22</f>
        <v>7.1</v>
      </c>
      <c r="AK26" s="39">
        <f t="shared" si="2"/>
        <v>6.3</v>
      </c>
      <c r="AL26" s="140">
        <f t="shared" si="3"/>
        <v>6.2</v>
      </c>
      <c r="AM26" s="152">
        <f t="shared" si="4"/>
        <v>8</v>
      </c>
      <c r="AN26" s="181">
        <f>VLOOKUP(C26,'Lack of Reliability Index'!A$3:H$35,8,FALSE)</f>
        <v>4.5853658536585371</v>
      </c>
      <c r="AO26" s="181"/>
      <c r="AP26" s="44">
        <f>'Imputed and missing data hidden'!CH23</f>
        <v>4</v>
      </c>
      <c r="AQ26" s="182">
        <f t="shared" si="5"/>
        <v>4.9382716049382713E-2</v>
      </c>
      <c r="AR26" s="216">
        <f>'Indicator Date hidden2'!CI23</f>
        <v>0.48780487804878048</v>
      </c>
      <c r="AS26" s="183"/>
      <c r="AT26" s="214">
        <f>'Missing component hidden'!AB22</f>
        <v>0</v>
      </c>
      <c r="AU26" s="217">
        <f>'Missing component hidden'!AC22</f>
        <v>0</v>
      </c>
    </row>
    <row r="27" spans="1:47" x14ac:dyDescent="0.25">
      <c r="A27" s="3" t="str">
        <f>VLOOKUP(C27,Regions!B$3:H$35,7,FALSE)</f>
        <v>Central America</v>
      </c>
      <c r="B27" s="116" t="s">
        <v>46</v>
      </c>
      <c r="C27" s="100" t="s">
        <v>45</v>
      </c>
      <c r="D27" s="138">
        <f>'Hazard &amp; Exposure'!AZ23</f>
        <v>8.9</v>
      </c>
      <c r="E27" s="138">
        <f>'Hazard &amp; Exposure'!AX23</f>
        <v>3.6</v>
      </c>
      <c r="F27" s="138">
        <f>'Hazard &amp; Exposure'!BA23</f>
        <v>3.6</v>
      </c>
      <c r="G27" s="138">
        <f>'Hazard &amp; Exposure'!BG23</f>
        <v>4.9000000000000004</v>
      </c>
      <c r="H27" s="38">
        <f>'Hazard &amp; Exposure'!BH23</f>
        <v>5.8</v>
      </c>
      <c r="I27" s="138">
        <f>'Hazard &amp; Exposure'!BO23</f>
        <v>0.1</v>
      </c>
      <c r="J27" s="138">
        <f>'Hazard &amp; Exposure'!BR23</f>
        <v>4.9000000000000004</v>
      </c>
      <c r="K27" s="138">
        <f>'Hazard &amp; Exposure'!BV23</f>
        <v>1.5</v>
      </c>
      <c r="L27" s="38">
        <f>'Hazard &amp; Exposure'!BW23</f>
        <v>2.4</v>
      </c>
      <c r="M27" s="39">
        <f t="shared" si="0"/>
        <v>4.3</v>
      </c>
      <c r="N27" s="137">
        <f>Vulnerability!H23</f>
        <v>3.7</v>
      </c>
      <c r="O27" s="135">
        <f>Vulnerability!L23</f>
        <v>6.6</v>
      </c>
      <c r="P27" s="135">
        <f>Vulnerability!P23</f>
        <v>4</v>
      </c>
      <c r="Q27" s="38">
        <f>Vulnerability!Q23</f>
        <v>4.5</v>
      </c>
      <c r="R27" s="135">
        <f>Vulnerability!V23</f>
        <v>4.5999999999999996</v>
      </c>
      <c r="S27" s="134">
        <f>Vulnerability!Z23</f>
        <v>7.6</v>
      </c>
      <c r="T27" s="134">
        <f>Vulnerability!AH23</f>
        <v>4.9000000000000004</v>
      </c>
      <c r="U27" s="134">
        <f>Vulnerability!AK23</f>
        <v>7.8</v>
      </c>
      <c r="V27" s="134">
        <f>Vulnerability!AP23</f>
        <v>1.9</v>
      </c>
      <c r="W27" s="134">
        <f>Vulnerability!AV23</f>
        <v>3.3</v>
      </c>
      <c r="X27" s="135">
        <f>Vulnerability!AW23</f>
        <v>5.6</v>
      </c>
      <c r="Y27" s="38">
        <f>Vulnerability!AX23</f>
        <v>5.0999999999999996</v>
      </c>
      <c r="Z27" s="39">
        <f t="shared" si="1"/>
        <v>4.8</v>
      </c>
      <c r="AA27" s="147">
        <f>'Lack of Coping Capacity'!E23</f>
        <v>5.2</v>
      </c>
      <c r="AB27" s="133">
        <f>'Lack of Coping Capacity'!H23</f>
        <v>5.5</v>
      </c>
      <c r="AC27" s="133">
        <f>'Lack of Coping Capacity'!J23</f>
        <v>3.6</v>
      </c>
      <c r="AD27" s="133">
        <f>'Lack of Coping Capacity'!O23</f>
        <v>3.7</v>
      </c>
      <c r="AE27" s="38">
        <f>'Lack of Coping Capacity'!P23</f>
        <v>4.5999999999999996</v>
      </c>
      <c r="AF27" s="133">
        <f>'Lack of Coping Capacity'!T23</f>
        <v>3.1</v>
      </c>
      <c r="AG27" s="133">
        <f>'Lack of Coping Capacity'!AB23</f>
        <v>6.2</v>
      </c>
      <c r="AH27" s="133">
        <f>'Lack of Coping Capacity'!AL23</f>
        <v>6.2</v>
      </c>
      <c r="AI27" s="133">
        <f>'Lack of Coping Capacity'!AU23</f>
        <v>6.4</v>
      </c>
      <c r="AJ27" s="38">
        <f>'Lack of Coping Capacity'!AV23</f>
        <v>5.5</v>
      </c>
      <c r="AK27" s="39">
        <f t="shared" si="2"/>
        <v>5.0999999999999996</v>
      </c>
      <c r="AL27" s="140">
        <f t="shared" si="3"/>
        <v>4.7</v>
      </c>
      <c r="AM27" s="152">
        <f t="shared" si="4"/>
        <v>16</v>
      </c>
      <c r="AN27" s="181">
        <f>VLOOKUP(C27,'Lack of Reliability Index'!A$3:H$35,8,FALSE)</f>
        <v>4.3333333333333339</v>
      </c>
      <c r="AO27" s="181"/>
      <c r="AP27" s="44">
        <f>'Imputed and missing data hidden'!CH24</f>
        <v>3</v>
      </c>
      <c r="AQ27" s="182">
        <f t="shared" si="5"/>
        <v>3.7037037037037035E-2</v>
      </c>
      <c r="AR27" s="216">
        <f>'Indicator Date hidden2'!CI24</f>
        <v>0.5</v>
      </c>
      <c r="AS27" s="183"/>
      <c r="AT27" s="214">
        <f>'Missing component hidden'!AB23</f>
        <v>0</v>
      </c>
      <c r="AU27" s="217">
        <f>'Missing component hidden'!AC23</f>
        <v>0</v>
      </c>
    </row>
    <row r="28" spans="1:47" x14ac:dyDescent="0.25">
      <c r="A28" s="3" t="str">
        <f>VLOOKUP(C28,Regions!B$3:H$35,7,FALSE)</f>
        <v>South America</v>
      </c>
      <c r="B28" s="116" t="s">
        <v>48</v>
      </c>
      <c r="C28" s="100" t="s">
        <v>47</v>
      </c>
      <c r="D28" s="138">
        <f>'Hazard &amp; Exposure'!AZ31</f>
        <v>0.1</v>
      </c>
      <c r="E28" s="138">
        <f>'Hazard &amp; Exposure'!AX31</f>
        <v>6.3</v>
      </c>
      <c r="F28" s="138">
        <f>'Hazard &amp; Exposure'!BA31</f>
        <v>0</v>
      </c>
      <c r="G28" s="138">
        <f>'Hazard &amp; Exposure'!BG31</f>
        <v>6.9</v>
      </c>
      <c r="H28" s="38">
        <f>'Hazard &amp; Exposure'!BH31</f>
        <v>4.0999999999999996</v>
      </c>
      <c r="I28" s="138">
        <f>'Hazard &amp; Exposure'!BO31</f>
        <v>2.1</v>
      </c>
      <c r="J28" s="138">
        <f>'Hazard &amp; Exposure'!BR31</f>
        <v>4.8</v>
      </c>
      <c r="K28" s="138">
        <f>'Hazard &amp; Exposure'!BV31</f>
        <v>1.5</v>
      </c>
      <c r="L28" s="38">
        <f>'Hazard &amp; Exposure'!BW31</f>
        <v>2.9</v>
      </c>
      <c r="M28" s="39">
        <f t="shared" si="0"/>
        <v>3.5</v>
      </c>
      <c r="N28" s="137">
        <f>Vulnerability!H31</f>
        <v>4.5</v>
      </c>
      <c r="O28" s="135">
        <f>Vulnerability!L31</f>
        <v>5.6</v>
      </c>
      <c r="P28" s="135">
        <f>Vulnerability!P31</f>
        <v>5.2</v>
      </c>
      <c r="Q28" s="38">
        <f>Vulnerability!Q31</f>
        <v>5</v>
      </c>
      <c r="R28" s="135">
        <f>Vulnerability!V31</f>
        <v>1.8</v>
      </c>
      <c r="S28" s="134">
        <f>Vulnerability!Z31</f>
        <v>2.8</v>
      </c>
      <c r="T28" s="134">
        <f>Vulnerability!AH31</f>
        <v>5.4</v>
      </c>
      <c r="U28" s="134">
        <f>Vulnerability!AK31</f>
        <v>4.4000000000000004</v>
      </c>
      <c r="V28" s="134">
        <f>Vulnerability!AP31</f>
        <v>1.3</v>
      </c>
      <c r="W28" s="134">
        <f>Vulnerability!AV31</f>
        <v>4.5</v>
      </c>
      <c r="X28" s="135">
        <f>Vulnerability!AW31</f>
        <v>3.8</v>
      </c>
      <c r="Y28" s="38">
        <f>Vulnerability!AX31</f>
        <v>2.9</v>
      </c>
      <c r="Z28" s="39">
        <f t="shared" si="1"/>
        <v>4</v>
      </c>
      <c r="AA28" s="147">
        <f>'Lack of Coping Capacity'!E31</f>
        <v>5.6</v>
      </c>
      <c r="AB28" s="133">
        <f>'Lack of Coping Capacity'!H31</f>
        <v>6.8</v>
      </c>
      <c r="AC28" s="133">
        <f>'Lack of Coping Capacity'!J31</f>
        <v>9.3000000000000007</v>
      </c>
      <c r="AD28" s="133">
        <f>'Lack of Coping Capacity'!O31</f>
        <v>4</v>
      </c>
      <c r="AE28" s="38">
        <f>'Lack of Coping Capacity'!P31</f>
        <v>6.9</v>
      </c>
      <c r="AF28" s="133">
        <f>'Lack of Coping Capacity'!T31</f>
        <v>4.3</v>
      </c>
      <c r="AG28" s="133">
        <f>'Lack of Coping Capacity'!AB31</f>
        <v>4.0999999999999996</v>
      </c>
      <c r="AH28" s="133">
        <f>'Lack of Coping Capacity'!AL31</f>
        <v>6.1</v>
      </c>
      <c r="AI28" s="133">
        <f>'Lack of Coping Capacity'!AU31</f>
        <v>7.3</v>
      </c>
      <c r="AJ28" s="38">
        <f>'Lack of Coping Capacity'!AV31</f>
        <v>5.5</v>
      </c>
      <c r="AK28" s="39">
        <f t="shared" si="2"/>
        <v>6.3</v>
      </c>
      <c r="AL28" s="140">
        <f t="shared" si="3"/>
        <v>4.5</v>
      </c>
      <c r="AM28" s="152">
        <f t="shared" si="4"/>
        <v>18</v>
      </c>
      <c r="AN28" s="181">
        <f>VLOOKUP(C28,'Lack of Reliability Index'!A$3:H$35,8,FALSE)</f>
        <v>3.4227642276422765</v>
      </c>
      <c r="AO28" s="181"/>
      <c r="AP28" s="44">
        <f>'Imputed and missing data hidden'!CH32</f>
        <v>1</v>
      </c>
      <c r="AQ28" s="182">
        <f t="shared" si="5"/>
        <v>1.2345679012345678E-2</v>
      </c>
      <c r="AR28" s="216">
        <f>'Indicator Date hidden2'!CI32</f>
        <v>0.46341463414634149</v>
      </c>
      <c r="AS28" s="183"/>
      <c r="AT28" s="214">
        <f>'Missing component hidden'!AB31</f>
        <v>0</v>
      </c>
      <c r="AU28" s="217">
        <f>'Missing component hidden'!AC31</f>
        <v>0</v>
      </c>
    </row>
    <row r="29" spans="1:47" x14ac:dyDescent="0.25">
      <c r="A29" s="3" t="str">
        <f>VLOOKUP(C29,Regions!B$3:H$35,7,FALSE)</f>
        <v>South America</v>
      </c>
      <c r="B29" s="116" t="s">
        <v>50</v>
      </c>
      <c r="C29" s="100" t="s">
        <v>49</v>
      </c>
      <c r="D29" s="138">
        <f>'Hazard &amp; Exposure'!AZ32</f>
        <v>9.6999999999999993</v>
      </c>
      <c r="E29" s="138">
        <f>'Hazard &amp; Exposure'!AX32</f>
        <v>8.1</v>
      </c>
      <c r="F29" s="138">
        <f>'Hazard &amp; Exposure'!BA32</f>
        <v>0</v>
      </c>
      <c r="G29" s="138">
        <f>'Hazard &amp; Exposure'!BG32</f>
        <v>5.7</v>
      </c>
      <c r="H29" s="38">
        <f>'Hazard &amp; Exposure'!BH32</f>
        <v>7.1</v>
      </c>
      <c r="I29" s="138">
        <f>'Hazard &amp; Exposure'!BO32</f>
        <v>2</v>
      </c>
      <c r="J29" s="138">
        <f>'Hazard &amp; Exposure'!BR32</f>
        <v>5.4</v>
      </c>
      <c r="K29" s="138">
        <f>'Hazard &amp; Exposure'!BV32</f>
        <v>4.8</v>
      </c>
      <c r="L29" s="38">
        <f>'Hazard &amp; Exposure'!BW32</f>
        <v>4.2</v>
      </c>
      <c r="M29" s="39">
        <f t="shared" si="0"/>
        <v>5.8</v>
      </c>
      <c r="N29" s="137">
        <f>Vulnerability!H32</f>
        <v>4.4000000000000004</v>
      </c>
      <c r="O29" s="135">
        <f>Vulnerability!L32</f>
        <v>6.5</v>
      </c>
      <c r="P29" s="135">
        <f>Vulnerability!P32</f>
        <v>6</v>
      </c>
      <c r="Q29" s="38">
        <f>Vulnerability!Q32</f>
        <v>5.3</v>
      </c>
      <c r="R29" s="135">
        <f>Vulnerability!V32</f>
        <v>7.7</v>
      </c>
      <c r="S29" s="134">
        <f>Vulnerability!Z32</f>
        <v>8.8000000000000007</v>
      </c>
      <c r="T29" s="134">
        <f>Vulnerability!AH32</f>
        <v>4.8</v>
      </c>
      <c r="U29" s="134">
        <f>Vulnerability!AK32</f>
        <v>1.9</v>
      </c>
      <c r="V29" s="134">
        <f>Vulnerability!AP32</f>
        <v>8.4</v>
      </c>
      <c r="W29" s="134">
        <f>Vulnerability!AV32</f>
        <v>3.6</v>
      </c>
      <c r="X29" s="135">
        <f>Vulnerability!AW32</f>
        <v>6.2</v>
      </c>
      <c r="Y29" s="38">
        <f>Vulnerability!AX32</f>
        <v>7</v>
      </c>
      <c r="Z29" s="39">
        <f t="shared" si="1"/>
        <v>6.2</v>
      </c>
      <c r="AA29" s="147">
        <f>'Lack of Coping Capacity'!E32</f>
        <v>4.8</v>
      </c>
      <c r="AB29" s="133">
        <f>'Lack of Coping Capacity'!H32</f>
        <v>5.8</v>
      </c>
      <c r="AC29" s="133">
        <f>'Lack of Coping Capacity'!J32</f>
        <v>6.7</v>
      </c>
      <c r="AD29" s="133">
        <f>'Lack of Coping Capacity'!O32</f>
        <v>4.5</v>
      </c>
      <c r="AE29" s="38">
        <f>'Lack of Coping Capacity'!P32</f>
        <v>5.5</v>
      </c>
      <c r="AF29" s="133">
        <f>'Lack of Coping Capacity'!T32</f>
        <v>4.5999999999999996</v>
      </c>
      <c r="AG29" s="133">
        <f>'Lack of Coping Capacity'!AB32</f>
        <v>6.9</v>
      </c>
      <c r="AH29" s="133">
        <f>'Lack of Coping Capacity'!AL32</f>
        <v>6.8</v>
      </c>
      <c r="AI29" s="133">
        <f>'Lack of Coping Capacity'!AU32</f>
        <v>4.5999999999999996</v>
      </c>
      <c r="AJ29" s="38">
        <f>'Lack of Coping Capacity'!AV32</f>
        <v>5.7</v>
      </c>
      <c r="AK29" s="39">
        <f t="shared" si="2"/>
        <v>5.6</v>
      </c>
      <c r="AL29" s="140">
        <f t="shared" si="3"/>
        <v>5.9</v>
      </c>
      <c r="AM29" s="152">
        <f t="shared" si="4"/>
        <v>11</v>
      </c>
      <c r="AN29" s="181">
        <f>VLOOKUP(C29,'Lack of Reliability Index'!A$3:H$35,8,FALSE)</f>
        <v>2.1951219512195124</v>
      </c>
      <c r="AO29" s="181"/>
      <c r="AP29" s="44">
        <f>'Imputed and missing data hidden'!CH33</f>
        <v>0</v>
      </c>
      <c r="AQ29" s="182">
        <f t="shared" si="5"/>
        <v>0</v>
      </c>
      <c r="AR29" s="216">
        <f>'Indicator Date hidden2'!CI33</f>
        <v>0.32926829268292684</v>
      </c>
      <c r="AS29" s="183"/>
      <c r="AT29" s="214">
        <f>'Missing component hidden'!AB32</f>
        <v>0</v>
      </c>
      <c r="AU29" s="217">
        <f>'Missing component hidden'!AC32</f>
        <v>0</v>
      </c>
    </row>
    <row r="30" spans="1:47" x14ac:dyDescent="0.25">
      <c r="A30" s="3" t="str">
        <f>VLOOKUP(C30,Regions!B$3:H$35,7,FALSE)</f>
        <v>Caribbean</v>
      </c>
      <c r="B30" s="116" t="s">
        <v>52</v>
      </c>
      <c r="C30" s="100" t="s">
        <v>51</v>
      </c>
      <c r="D30" s="138">
        <f>'Hazard &amp; Exposure'!AZ12</f>
        <v>0.1</v>
      </c>
      <c r="E30" s="138">
        <f>'Hazard &amp; Exposure'!AX12</f>
        <v>0.1</v>
      </c>
      <c r="F30" s="138">
        <f>'Hazard &amp; Exposure'!BA12</f>
        <v>8.4</v>
      </c>
      <c r="G30" s="138">
        <f>'Hazard &amp; Exposure'!BG12</f>
        <v>0.2</v>
      </c>
      <c r="H30" s="38">
        <f>'Hazard &amp; Exposure'!BH12</f>
        <v>3.4</v>
      </c>
      <c r="I30" s="138">
        <f>'Hazard &amp; Exposure'!BO12</f>
        <v>0</v>
      </c>
      <c r="J30" s="138">
        <f>'Hazard &amp; Exposure'!BR12</f>
        <v>8.1</v>
      </c>
      <c r="K30" s="138">
        <f>'Hazard &amp; Exposure'!BV12</f>
        <v>0.8</v>
      </c>
      <c r="L30" s="38">
        <f>'Hazard &amp; Exposure'!BW12</f>
        <v>4.0999999999999996</v>
      </c>
      <c r="M30" s="39">
        <f t="shared" si="0"/>
        <v>3.8</v>
      </c>
      <c r="N30" s="137">
        <f>Vulnerability!H12</f>
        <v>3.7</v>
      </c>
      <c r="O30" s="135">
        <f>Vulnerability!L12</f>
        <v>3.3</v>
      </c>
      <c r="P30" s="135">
        <f>Vulnerability!P12</f>
        <v>1.1000000000000001</v>
      </c>
      <c r="Q30" s="38">
        <f>Vulnerability!Q12</f>
        <v>3</v>
      </c>
      <c r="R30" s="135">
        <f>Vulnerability!V12</f>
        <v>0</v>
      </c>
      <c r="S30" s="134">
        <f>Vulnerability!Z12</f>
        <v>0.5</v>
      </c>
      <c r="T30" s="134">
        <f>Vulnerability!AH12</f>
        <v>4.4000000000000004</v>
      </c>
      <c r="U30" s="134" t="str">
        <f>Vulnerability!AK12</f>
        <v>x</v>
      </c>
      <c r="V30" s="134">
        <f>Vulnerability!AP12</f>
        <v>0</v>
      </c>
      <c r="W30" s="134">
        <f>Vulnerability!AV12</f>
        <v>4.2</v>
      </c>
      <c r="X30" s="135">
        <f>Vulnerability!AW12</f>
        <v>2.5</v>
      </c>
      <c r="Y30" s="38">
        <f>Vulnerability!AX12</f>
        <v>1.3</v>
      </c>
      <c r="Z30" s="39">
        <f t="shared" si="1"/>
        <v>2.2000000000000002</v>
      </c>
      <c r="AA30" s="147">
        <f>'Lack of Coping Capacity'!E12</f>
        <v>5.3</v>
      </c>
      <c r="AB30" s="133">
        <f>'Lack of Coping Capacity'!H12</f>
        <v>4.7</v>
      </c>
      <c r="AC30" s="133" t="str">
        <f>'Lack of Coping Capacity'!J12</f>
        <v>x</v>
      </c>
      <c r="AD30" s="133">
        <f>'Lack of Coping Capacity'!O12</f>
        <v>9.8000000000000007</v>
      </c>
      <c r="AE30" s="38">
        <f>'Lack of Coping Capacity'!P12</f>
        <v>7.5</v>
      </c>
      <c r="AF30" s="133">
        <f>'Lack of Coping Capacity'!T12</f>
        <v>1.7</v>
      </c>
      <c r="AG30" s="133">
        <f>'Lack of Coping Capacity'!AB12</f>
        <v>2.5</v>
      </c>
      <c r="AH30" s="133">
        <f>'Lack of Coping Capacity'!AL12</f>
        <v>4.5</v>
      </c>
      <c r="AI30" s="133">
        <f>'Lack of Coping Capacity'!AU12</f>
        <v>3.5</v>
      </c>
      <c r="AJ30" s="38">
        <f>'Lack of Coping Capacity'!AV12</f>
        <v>3.1</v>
      </c>
      <c r="AK30" s="39">
        <f t="shared" si="2"/>
        <v>5.7</v>
      </c>
      <c r="AL30" s="140">
        <f t="shared" si="3"/>
        <v>3.6</v>
      </c>
      <c r="AM30" s="152">
        <f t="shared" si="4"/>
        <v>26</v>
      </c>
      <c r="AN30" s="181">
        <f>VLOOKUP(C30,'Lack of Reliability Index'!A$3:H$35,8,FALSE)</f>
        <v>8.2520325203252032</v>
      </c>
      <c r="AO30" s="181"/>
      <c r="AP30" s="44">
        <f>'Imputed and missing data hidden'!CH13</f>
        <v>26</v>
      </c>
      <c r="AQ30" s="182">
        <f t="shared" si="5"/>
        <v>0.32098765432098764</v>
      </c>
      <c r="AR30" s="216">
        <f>'Indicator Date hidden2'!CI13</f>
        <v>0.48780487804878048</v>
      </c>
      <c r="AS30" s="183"/>
      <c r="AT30" s="214">
        <f>'Missing component hidden'!AB12</f>
        <v>2</v>
      </c>
      <c r="AU30" s="217">
        <f>'Missing component hidden'!AC12</f>
        <v>0.08</v>
      </c>
    </row>
    <row r="31" spans="1:47" x14ac:dyDescent="0.25">
      <c r="A31" s="3" t="str">
        <f>VLOOKUP(C31,Regions!B$3:H$35,7,FALSE)</f>
        <v>Caribbean</v>
      </c>
      <c r="B31" s="116" t="s">
        <v>54</v>
      </c>
      <c r="C31" s="100" t="s">
        <v>53</v>
      </c>
      <c r="D31" s="138">
        <f>'Hazard &amp; Exposure'!AZ13</f>
        <v>1.9</v>
      </c>
      <c r="E31" s="138">
        <f>'Hazard &amp; Exposure'!AX13</f>
        <v>0.1</v>
      </c>
      <c r="F31" s="138">
        <f>'Hazard &amp; Exposure'!BA13</f>
        <v>7</v>
      </c>
      <c r="G31" s="138">
        <f>'Hazard &amp; Exposure'!BG13</f>
        <v>1.7</v>
      </c>
      <c r="H31" s="38">
        <f>'Hazard &amp; Exposure'!BH13</f>
        <v>3.2</v>
      </c>
      <c r="I31" s="138">
        <f>'Hazard &amp; Exposure'!BO13</f>
        <v>0</v>
      </c>
      <c r="J31" s="138">
        <f>'Hazard &amp; Exposure'!BR13</f>
        <v>5.7</v>
      </c>
      <c r="K31" s="138">
        <f>'Hazard &amp; Exposure'!BV13</f>
        <v>3.4</v>
      </c>
      <c r="L31" s="38">
        <f>'Hazard &amp; Exposure'!BW13</f>
        <v>3.4</v>
      </c>
      <c r="M31" s="39">
        <f t="shared" si="0"/>
        <v>3.3</v>
      </c>
      <c r="N31" s="137">
        <f>Vulnerability!H13</f>
        <v>2.8</v>
      </c>
      <c r="O31" s="135">
        <f>Vulnerability!L13</f>
        <v>4.0999999999999996</v>
      </c>
      <c r="P31" s="135">
        <f>Vulnerability!P13</f>
        <v>2.2000000000000002</v>
      </c>
      <c r="Q31" s="38">
        <f>Vulnerability!Q13</f>
        <v>3</v>
      </c>
      <c r="R31" s="135">
        <f>Vulnerability!V13</f>
        <v>0</v>
      </c>
      <c r="S31" s="134">
        <f>Vulnerability!Z13</f>
        <v>1.1000000000000001</v>
      </c>
      <c r="T31" s="134">
        <f>Vulnerability!AH13</f>
        <v>4.5999999999999996</v>
      </c>
      <c r="U31" s="134">
        <f>Vulnerability!AK13</f>
        <v>2.8</v>
      </c>
      <c r="V31" s="134">
        <f>Vulnerability!AP13</f>
        <v>3.8</v>
      </c>
      <c r="W31" s="134">
        <f>Vulnerability!AV13</f>
        <v>5.0999999999999996</v>
      </c>
      <c r="X31" s="135">
        <f>Vulnerability!AW13</f>
        <v>3.6</v>
      </c>
      <c r="Y31" s="38">
        <f>Vulnerability!AX13</f>
        <v>2</v>
      </c>
      <c r="Z31" s="39">
        <f t="shared" si="1"/>
        <v>2.5</v>
      </c>
      <c r="AA31" s="147">
        <f>'Lack of Coping Capacity'!E13</f>
        <v>6.9</v>
      </c>
      <c r="AB31" s="133">
        <f>'Lack of Coping Capacity'!H13</f>
        <v>4.8</v>
      </c>
      <c r="AC31" s="133" t="str">
        <f>'Lack of Coping Capacity'!J13</f>
        <v>x</v>
      </c>
      <c r="AD31" s="133">
        <f>'Lack of Coping Capacity'!O13</f>
        <v>2.8</v>
      </c>
      <c r="AE31" s="38">
        <f>'Lack of Coping Capacity'!P13</f>
        <v>5.0999999999999996</v>
      </c>
      <c r="AF31" s="133">
        <f>'Lack of Coping Capacity'!T13</f>
        <v>4.3</v>
      </c>
      <c r="AG31" s="133">
        <f>'Lack of Coping Capacity'!AB13</f>
        <v>1.3</v>
      </c>
      <c r="AH31" s="133">
        <f>'Lack of Coping Capacity'!AL13</f>
        <v>5.7</v>
      </c>
      <c r="AI31" s="133">
        <f>'Lack of Coping Capacity'!AU13</f>
        <v>4.7</v>
      </c>
      <c r="AJ31" s="38">
        <f>'Lack of Coping Capacity'!AV13</f>
        <v>4</v>
      </c>
      <c r="AK31" s="39">
        <f t="shared" si="2"/>
        <v>4.5999999999999996</v>
      </c>
      <c r="AL31" s="140">
        <f t="shared" si="3"/>
        <v>3.4</v>
      </c>
      <c r="AM31" s="152">
        <f t="shared" si="4"/>
        <v>30</v>
      </c>
      <c r="AN31" s="181">
        <f>VLOOKUP(C31,'Lack of Reliability Index'!A$3:H$35,8,FALSE)</f>
        <v>6.3252032520325203</v>
      </c>
      <c r="AO31" s="181"/>
      <c r="AP31" s="44">
        <f>'Imputed and missing data hidden'!CH14</f>
        <v>8</v>
      </c>
      <c r="AQ31" s="182">
        <f t="shared" si="5"/>
        <v>9.8765432098765427E-2</v>
      </c>
      <c r="AR31" s="216">
        <f>'Indicator Date hidden2'!CI14</f>
        <v>0.54878048780487809</v>
      </c>
      <c r="AS31" s="183"/>
      <c r="AT31" s="214">
        <f>'Missing component hidden'!AB13</f>
        <v>1</v>
      </c>
      <c r="AU31" s="217">
        <f>'Missing component hidden'!AC13</f>
        <v>0.04</v>
      </c>
    </row>
    <row r="32" spans="1:47" x14ac:dyDescent="0.25">
      <c r="A32" s="3" t="str">
        <f>VLOOKUP(C32,Regions!B$3:H$35,7,FALSE)</f>
        <v>Caribbean</v>
      </c>
      <c r="B32" s="116" t="s">
        <v>56</v>
      </c>
      <c r="C32" s="100" t="s">
        <v>55</v>
      </c>
      <c r="D32" s="138">
        <f>'Hazard &amp; Exposure'!AZ14</f>
        <v>0.2</v>
      </c>
      <c r="E32" s="138">
        <f>'Hazard &amp; Exposure'!AX14</f>
        <v>0.1</v>
      </c>
      <c r="F32" s="138">
        <f>'Hazard &amp; Exposure'!BA14</f>
        <v>6.3</v>
      </c>
      <c r="G32" s="138">
        <f>'Hazard &amp; Exposure'!BG14</f>
        <v>0.2</v>
      </c>
      <c r="H32" s="38">
        <f>'Hazard &amp; Exposure'!BH14</f>
        <v>2.2000000000000002</v>
      </c>
      <c r="I32" s="138">
        <f>'Hazard &amp; Exposure'!BO14</f>
        <v>0</v>
      </c>
      <c r="J32" s="138">
        <f>'Hazard &amp; Exposure'!BR14</f>
        <v>6.6</v>
      </c>
      <c r="K32" s="138">
        <f>'Hazard &amp; Exposure'!BV14</f>
        <v>5.0999999999999996</v>
      </c>
      <c r="L32" s="38">
        <f>'Hazard &amp; Exposure'!BW14</f>
        <v>4.4000000000000004</v>
      </c>
      <c r="M32" s="39">
        <f t="shared" si="0"/>
        <v>3.4</v>
      </c>
      <c r="N32" s="137">
        <f>Vulnerability!H14</f>
        <v>5.7</v>
      </c>
      <c r="O32" s="135">
        <f>Vulnerability!L14</f>
        <v>3.8</v>
      </c>
      <c r="P32" s="135">
        <f>Vulnerability!P14</f>
        <v>3.1</v>
      </c>
      <c r="Q32" s="38">
        <f>Vulnerability!Q14</f>
        <v>4.5999999999999996</v>
      </c>
      <c r="R32" s="135">
        <f>Vulnerability!V14</f>
        <v>0</v>
      </c>
      <c r="S32" s="134">
        <f>Vulnerability!Z14</f>
        <v>0.4</v>
      </c>
      <c r="T32" s="134">
        <f>Vulnerability!AH14</f>
        <v>5.9</v>
      </c>
      <c r="U32" s="134">
        <f>Vulnerability!AK14</f>
        <v>3.8</v>
      </c>
      <c r="V32" s="134">
        <f>Vulnerability!AP14</f>
        <v>5.7</v>
      </c>
      <c r="W32" s="134">
        <f>Vulnerability!AV14</f>
        <v>3.5</v>
      </c>
      <c r="X32" s="135">
        <f>Vulnerability!AW14</f>
        <v>4.0999999999999996</v>
      </c>
      <c r="Y32" s="38">
        <f>Vulnerability!AX14</f>
        <v>2.2999999999999998</v>
      </c>
      <c r="Z32" s="39">
        <f t="shared" si="1"/>
        <v>3.5</v>
      </c>
      <c r="AA32" s="147" t="str">
        <f>'Lack of Coping Capacity'!E14</f>
        <v>x</v>
      </c>
      <c r="AB32" s="133">
        <f>'Lack of Coping Capacity'!H14</f>
        <v>4.4000000000000004</v>
      </c>
      <c r="AC32" s="133" t="str">
        <f>'Lack of Coping Capacity'!J14</f>
        <v>x</v>
      </c>
      <c r="AD32" s="133">
        <f>'Lack of Coping Capacity'!O14</f>
        <v>2.2000000000000002</v>
      </c>
      <c r="AE32" s="38">
        <f>'Lack of Coping Capacity'!P14</f>
        <v>3.4</v>
      </c>
      <c r="AF32" s="133">
        <f>'Lack of Coping Capacity'!T14</f>
        <v>3.7</v>
      </c>
      <c r="AG32" s="133">
        <f>'Lack of Coping Capacity'!AB14</f>
        <v>2.6</v>
      </c>
      <c r="AH32" s="133">
        <f>'Lack of Coping Capacity'!AL14</f>
        <v>4.3</v>
      </c>
      <c r="AI32" s="133">
        <f>'Lack of Coping Capacity'!AU14</f>
        <v>4</v>
      </c>
      <c r="AJ32" s="38">
        <f>'Lack of Coping Capacity'!AV14</f>
        <v>3.7</v>
      </c>
      <c r="AK32" s="39">
        <f t="shared" si="2"/>
        <v>3.6</v>
      </c>
      <c r="AL32" s="140">
        <f t="shared" si="3"/>
        <v>3.5</v>
      </c>
      <c r="AM32" s="152">
        <f t="shared" si="4"/>
        <v>27</v>
      </c>
      <c r="AN32" s="181">
        <f>VLOOKUP(C32,'Lack of Reliability Index'!A$3:H$35,8,FALSE)</f>
        <v>8.3333333333333339</v>
      </c>
      <c r="AO32" s="181"/>
      <c r="AP32" s="44">
        <f>'Imputed and missing data hidden'!CH15</f>
        <v>15</v>
      </c>
      <c r="AQ32" s="182">
        <f t="shared" si="5"/>
        <v>0.18518518518518517</v>
      </c>
      <c r="AR32" s="216">
        <f>'Indicator Date hidden2'!CI15</f>
        <v>0.5</v>
      </c>
      <c r="AS32" s="183"/>
      <c r="AT32" s="214">
        <f>'Missing component hidden'!AB14</f>
        <v>2</v>
      </c>
      <c r="AU32" s="217">
        <f>'Missing component hidden'!AC14</f>
        <v>0.08</v>
      </c>
    </row>
    <row r="33" spans="1:47" x14ac:dyDescent="0.25">
      <c r="A33" s="3" t="str">
        <f>VLOOKUP(C33,Regions!B$3:H$35,7,FALSE)</f>
        <v>South America</v>
      </c>
      <c r="B33" s="116" t="s">
        <v>58</v>
      </c>
      <c r="C33" s="100" t="s">
        <v>57</v>
      </c>
      <c r="D33" s="138">
        <f>'Hazard &amp; Exposure'!AZ33</f>
        <v>1.2</v>
      </c>
      <c r="E33" s="138">
        <f>'Hazard &amp; Exposure'!AX33</f>
        <v>8.6</v>
      </c>
      <c r="F33" s="138">
        <f>'Hazard &amp; Exposure'!BA33</f>
        <v>0</v>
      </c>
      <c r="G33" s="138">
        <f>'Hazard &amp; Exposure'!BG33</f>
        <v>1.2</v>
      </c>
      <c r="H33" s="38">
        <f>'Hazard &amp; Exposure'!BH33</f>
        <v>3.9</v>
      </c>
      <c r="I33" s="138">
        <f>'Hazard &amp; Exposure'!BO33</f>
        <v>0.1</v>
      </c>
      <c r="J33" s="138">
        <f>'Hazard &amp; Exposure'!BR33</f>
        <v>3.8</v>
      </c>
      <c r="K33" s="138">
        <f>'Hazard &amp; Exposure'!BV33</f>
        <v>1.2</v>
      </c>
      <c r="L33" s="38">
        <f>'Hazard &amp; Exposure'!BW33</f>
        <v>1.8</v>
      </c>
      <c r="M33" s="39">
        <f t="shared" si="0"/>
        <v>2.9</v>
      </c>
      <c r="N33" s="137">
        <f>Vulnerability!H33</f>
        <v>3.8</v>
      </c>
      <c r="O33" s="135">
        <f>Vulnerability!L33</f>
        <v>4.0999999999999996</v>
      </c>
      <c r="P33" s="135">
        <f>Vulnerability!P33</f>
        <v>1.6</v>
      </c>
      <c r="Q33" s="38">
        <f>Vulnerability!Q33</f>
        <v>3.3</v>
      </c>
      <c r="R33" s="135">
        <f>Vulnerability!V33</f>
        <v>1.5</v>
      </c>
      <c r="S33" s="134">
        <f>Vulnerability!Z33</f>
        <v>3.8</v>
      </c>
      <c r="T33" s="134">
        <f>Vulnerability!AH33</f>
        <v>6</v>
      </c>
      <c r="U33" s="134">
        <f>Vulnerability!AK33</f>
        <v>4.2</v>
      </c>
      <c r="V33" s="134">
        <f>Vulnerability!AP33</f>
        <v>0</v>
      </c>
      <c r="W33" s="134">
        <f>Vulnerability!AV33</f>
        <v>4.7</v>
      </c>
      <c r="X33" s="135">
        <f>Vulnerability!AW33</f>
        <v>4</v>
      </c>
      <c r="Y33" s="38">
        <f>Vulnerability!AX33</f>
        <v>2.8</v>
      </c>
      <c r="Z33" s="39">
        <f t="shared" si="1"/>
        <v>3.1</v>
      </c>
      <c r="AA33" s="147">
        <f>'Lack of Coping Capacity'!E33</f>
        <v>10</v>
      </c>
      <c r="AB33" s="133">
        <f>'Lack of Coping Capacity'!H33</f>
        <v>5.8</v>
      </c>
      <c r="AC33" s="133" t="str">
        <f>'Lack of Coping Capacity'!J33</f>
        <v>x</v>
      </c>
      <c r="AD33" s="133" t="str">
        <f>'Lack of Coping Capacity'!O33</f>
        <v>x</v>
      </c>
      <c r="AE33" s="38">
        <f>'Lack of Coping Capacity'!P33</f>
        <v>8.6999999999999993</v>
      </c>
      <c r="AF33" s="133">
        <f>'Lack of Coping Capacity'!T33</f>
        <v>5</v>
      </c>
      <c r="AG33" s="133">
        <f>'Lack of Coping Capacity'!AB33</f>
        <v>6.4</v>
      </c>
      <c r="AH33" s="133">
        <f>'Lack of Coping Capacity'!AL33</f>
        <v>7</v>
      </c>
      <c r="AI33" s="133">
        <f>'Lack of Coping Capacity'!AU33</f>
        <v>5.3</v>
      </c>
      <c r="AJ33" s="38">
        <f>'Lack of Coping Capacity'!AV33</f>
        <v>5.9</v>
      </c>
      <c r="AK33" s="39">
        <f t="shared" si="2"/>
        <v>7.6</v>
      </c>
      <c r="AL33" s="140">
        <f t="shared" si="3"/>
        <v>4.0999999999999996</v>
      </c>
      <c r="AM33" s="152">
        <f t="shared" si="4"/>
        <v>21</v>
      </c>
      <c r="AN33" s="181">
        <f>VLOOKUP(C33,'Lack of Reliability Index'!A$3:H$35,8,FALSE)</f>
        <v>6.3333333333333339</v>
      </c>
      <c r="AO33" s="181"/>
      <c r="AP33" s="44">
        <f>'Imputed and missing data hidden'!CH34</f>
        <v>9</v>
      </c>
      <c r="AQ33" s="182">
        <f t="shared" si="5"/>
        <v>0.1111111111111111</v>
      </c>
      <c r="AR33" s="216">
        <f>'Indicator Date hidden2'!CI34</f>
        <v>0.5</v>
      </c>
      <c r="AS33" s="183"/>
      <c r="AT33" s="214">
        <f>'Missing component hidden'!AB33</f>
        <v>2</v>
      </c>
      <c r="AU33" s="217">
        <f>'Missing component hidden'!AC33</f>
        <v>0.08</v>
      </c>
    </row>
    <row r="34" spans="1:47" x14ac:dyDescent="0.25">
      <c r="A34" s="3" t="str">
        <f>VLOOKUP(C34,Regions!B$3:H$35,7,FALSE)</f>
        <v>Caribbean</v>
      </c>
      <c r="B34" s="116" t="s">
        <v>60</v>
      </c>
      <c r="C34" s="100" t="s">
        <v>59</v>
      </c>
      <c r="D34" s="138">
        <f>'Hazard &amp; Exposure'!AZ15</f>
        <v>2.2000000000000002</v>
      </c>
      <c r="E34" s="138">
        <f>'Hazard &amp; Exposure'!AX15</f>
        <v>0.4</v>
      </c>
      <c r="F34" s="138">
        <f>'Hazard &amp; Exposure'!BA15</f>
        <v>3.6</v>
      </c>
      <c r="G34" s="138">
        <f>'Hazard &amp; Exposure'!BG15</f>
        <v>1.7</v>
      </c>
      <c r="H34" s="38">
        <f>'Hazard &amp; Exposure'!BH15</f>
        <v>2</v>
      </c>
      <c r="I34" s="138">
        <f>'Hazard &amp; Exposure'!BO15</f>
        <v>0.2</v>
      </c>
      <c r="J34" s="138">
        <f>'Hazard &amp; Exposure'!BR15</f>
        <v>8.6999999999999993</v>
      </c>
      <c r="K34" s="138">
        <f>'Hazard &amp; Exposure'!BV15</f>
        <v>3.4</v>
      </c>
      <c r="L34" s="38">
        <f>'Hazard &amp; Exposure'!BW15</f>
        <v>5.2</v>
      </c>
      <c r="M34" s="39">
        <f t="shared" si="0"/>
        <v>3.8</v>
      </c>
      <c r="N34" s="137">
        <f>Vulnerability!H15</f>
        <v>2.4</v>
      </c>
      <c r="O34" s="135">
        <f>Vulnerability!L15</f>
        <v>5</v>
      </c>
      <c r="P34" s="135">
        <f>Vulnerability!P15</f>
        <v>1.1000000000000001</v>
      </c>
      <c r="Q34" s="38">
        <f>Vulnerability!Q15</f>
        <v>2.7</v>
      </c>
      <c r="R34" s="135">
        <f>Vulnerability!V15</f>
        <v>2.9</v>
      </c>
      <c r="S34" s="134">
        <f>Vulnerability!Z15</f>
        <v>3.3</v>
      </c>
      <c r="T34" s="134">
        <f>Vulnerability!AH15</f>
        <v>5.7</v>
      </c>
      <c r="U34" s="134">
        <f>Vulnerability!AK15</f>
        <v>3.5</v>
      </c>
      <c r="V34" s="134">
        <f>Vulnerability!AP15</f>
        <v>0</v>
      </c>
      <c r="W34" s="134">
        <f>Vulnerability!AV15</f>
        <v>3.1</v>
      </c>
      <c r="X34" s="135">
        <f>Vulnerability!AW15</f>
        <v>3.3</v>
      </c>
      <c r="Y34" s="38">
        <f>Vulnerability!AX15</f>
        <v>3.1</v>
      </c>
      <c r="Z34" s="39">
        <f t="shared" si="1"/>
        <v>2.9</v>
      </c>
      <c r="AA34" s="147">
        <f>'Lack of Coping Capacity'!E15</f>
        <v>7.7</v>
      </c>
      <c r="AB34" s="133">
        <f>'Lack of Coping Capacity'!H15</f>
        <v>5.3</v>
      </c>
      <c r="AC34" s="133" t="str">
        <f>'Lack of Coping Capacity'!J15</f>
        <v>x</v>
      </c>
      <c r="AD34" s="133">
        <f>'Lack of Coping Capacity'!O15</f>
        <v>9.9</v>
      </c>
      <c r="AE34" s="38">
        <f>'Lack of Coping Capacity'!P15</f>
        <v>8.1999999999999993</v>
      </c>
      <c r="AF34" s="133">
        <f>'Lack of Coping Capacity'!T15</f>
        <v>1.3</v>
      </c>
      <c r="AG34" s="133">
        <f>'Lack of Coping Capacity'!AB15</f>
        <v>1.7</v>
      </c>
      <c r="AH34" s="133">
        <f>'Lack of Coping Capacity'!AL15</f>
        <v>6.1</v>
      </c>
      <c r="AI34" s="133">
        <f>'Lack of Coping Capacity'!AU15</f>
        <v>8.3000000000000007</v>
      </c>
      <c r="AJ34" s="38">
        <f>'Lack of Coping Capacity'!AV15</f>
        <v>4.4000000000000004</v>
      </c>
      <c r="AK34" s="39">
        <f t="shared" si="2"/>
        <v>6.7</v>
      </c>
      <c r="AL34" s="140">
        <f t="shared" si="3"/>
        <v>4.2</v>
      </c>
      <c r="AM34" s="152">
        <f t="shared" si="4"/>
        <v>19</v>
      </c>
      <c r="AN34" s="181">
        <f>VLOOKUP(C34,'Lack of Reliability Index'!A$3:H$35,8,FALSE)</f>
        <v>7.2276422764227641</v>
      </c>
      <c r="AO34" s="181"/>
      <c r="AP34" s="44">
        <f>'Imputed and missing data hidden'!CH16</f>
        <v>9</v>
      </c>
      <c r="AQ34" s="182">
        <f t="shared" si="5"/>
        <v>0.1111111111111111</v>
      </c>
      <c r="AR34" s="216">
        <f>'Indicator Date hidden2'!CI16</f>
        <v>0.63414634146341464</v>
      </c>
      <c r="AS34" s="183"/>
      <c r="AT34" s="214">
        <f>'Missing component hidden'!AB15</f>
        <v>1</v>
      </c>
      <c r="AU34" s="217">
        <f>'Missing component hidden'!AC15</f>
        <v>0.04</v>
      </c>
    </row>
    <row r="35" spans="1:47" x14ac:dyDescent="0.25">
      <c r="A35" s="3" t="str">
        <f>VLOOKUP(C35,Regions!B$3:H$35,7,FALSE)</f>
        <v>South America</v>
      </c>
      <c r="B35" s="116" t="s">
        <v>62</v>
      </c>
      <c r="C35" s="100" t="s">
        <v>61</v>
      </c>
      <c r="D35" s="138">
        <f>'Hazard &amp; Exposure'!AZ34</f>
        <v>0.1</v>
      </c>
      <c r="E35" s="138">
        <f>'Hazard &amp; Exposure'!AX34</f>
        <v>5.2</v>
      </c>
      <c r="F35" s="138">
        <f>'Hazard &amp; Exposure'!BA34</f>
        <v>0</v>
      </c>
      <c r="G35" s="138">
        <f>'Hazard &amp; Exposure'!BG34</f>
        <v>2.1</v>
      </c>
      <c r="H35" s="38">
        <f>'Hazard &amp; Exposure'!BH34</f>
        <v>2.1</v>
      </c>
      <c r="I35" s="138">
        <f>'Hazard &amp; Exposure'!BO34</f>
        <v>0.1</v>
      </c>
      <c r="J35" s="138">
        <f>'Hazard &amp; Exposure'!BR34</f>
        <v>4.3</v>
      </c>
      <c r="K35" s="138">
        <f>'Hazard &amp; Exposure'!BV34</f>
        <v>1.6</v>
      </c>
      <c r="L35" s="38">
        <f>'Hazard &amp; Exposure'!BW34</f>
        <v>2.2000000000000002</v>
      </c>
      <c r="M35" s="39">
        <f t="shared" si="0"/>
        <v>2.2000000000000002</v>
      </c>
      <c r="N35" s="137">
        <f>Vulnerability!H34</f>
        <v>2.2999999999999998</v>
      </c>
      <c r="O35" s="135">
        <f>Vulnerability!L34</f>
        <v>3.8</v>
      </c>
      <c r="P35" s="135">
        <f>Vulnerability!P34</f>
        <v>3.4</v>
      </c>
      <c r="Q35" s="38">
        <f>Vulnerability!Q34</f>
        <v>3</v>
      </c>
      <c r="R35" s="135">
        <f>Vulnerability!V34</f>
        <v>2.9</v>
      </c>
      <c r="S35" s="134">
        <f>Vulnerability!Z34</f>
        <v>2.1</v>
      </c>
      <c r="T35" s="134">
        <f>Vulnerability!AH34</f>
        <v>3.8</v>
      </c>
      <c r="U35" s="134">
        <f>Vulnerability!AK34</f>
        <v>4.0999999999999996</v>
      </c>
      <c r="V35" s="134">
        <f>Vulnerability!AP34</f>
        <v>2.6</v>
      </c>
      <c r="W35" s="134">
        <f>Vulnerability!AV34</f>
        <v>2.4</v>
      </c>
      <c r="X35" s="135">
        <f>Vulnerability!AW34</f>
        <v>3</v>
      </c>
      <c r="Y35" s="38">
        <f>Vulnerability!AX34</f>
        <v>3</v>
      </c>
      <c r="Z35" s="39">
        <f t="shared" si="1"/>
        <v>3</v>
      </c>
      <c r="AA35" s="147">
        <f>'Lack of Coping Capacity'!E34</f>
        <v>6</v>
      </c>
      <c r="AB35" s="133">
        <f>'Lack of Coping Capacity'!H34</f>
        <v>3.5</v>
      </c>
      <c r="AC35" s="133">
        <f>'Lack of Coping Capacity'!J34</f>
        <v>0</v>
      </c>
      <c r="AD35" s="133">
        <f>'Lack of Coping Capacity'!O34</f>
        <v>4.4000000000000004</v>
      </c>
      <c r="AE35" s="38">
        <f>'Lack of Coping Capacity'!P34</f>
        <v>3.8</v>
      </c>
      <c r="AF35" s="133">
        <f>'Lack of Coping Capacity'!T34</f>
        <v>1.8</v>
      </c>
      <c r="AG35" s="133">
        <f>'Lack of Coping Capacity'!AB34</f>
        <v>2.8</v>
      </c>
      <c r="AH35" s="133">
        <f>'Lack of Coping Capacity'!AL34</f>
        <v>1.7</v>
      </c>
      <c r="AI35" s="133">
        <f>'Lack of Coping Capacity'!AU34</f>
        <v>2.8</v>
      </c>
      <c r="AJ35" s="38">
        <f>'Lack of Coping Capacity'!AV34</f>
        <v>2.2999999999999998</v>
      </c>
      <c r="AK35" s="39">
        <f t="shared" si="2"/>
        <v>3.1</v>
      </c>
      <c r="AL35" s="140">
        <f t="shared" si="3"/>
        <v>2.7</v>
      </c>
      <c r="AM35" s="152">
        <f t="shared" si="4"/>
        <v>31</v>
      </c>
      <c r="AN35" s="181">
        <f>VLOOKUP(C35,'Lack of Reliability Index'!A$3:H$35,8,FALSE)</f>
        <v>3.780487804878049</v>
      </c>
      <c r="AO35" s="181"/>
      <c r="AP35" s="44">
        <f>'Imputed and missing data hidden'!CH35</f>
        <v>5</v>
      </c>
      <c r="AQ35" s="182">
        <f t="shared" si="5"/>
        <v>6.1728395061728392E-2</v>
      </c>
      <c r="AR35" s="216">
        <f>'Indicator Date hidden2'!CI35</f>
        <v>0.31707317073170732</v>
      </c>
      <c r="AS35" s="183"/>
      <c r="AT35" s="214">
        <f>'Missing component hidden'!AB34</f>
        <v>0</v>
      </c>
      <c r="AU35" s="217">
        <f>'Missing component hidden'!AC34</f>
        <v>0</v>
      </c>
    </row>
    <row r="36" spans="1:47" x14ac:dyDescent="0.25">
      <c r="A36" s="3" t="str">
        <f>VLOOKUP(C36,Regions!B$3:H$35,7,FALSE)</f>
        <v>South America</v>
      </c>
      <c r="B36" s="116" t="s">
        <v>427</v>
      </c>
      <c r="C36" s="100" t="s">
        <v>63</v>
      </c>
      <c r="D36" s="138">
        <f>'Hazard &amp; Exposure'!AZ35</f>
        <v>8.8000000000000007</v>
      </c>
      <c r="E36" s="138">
        <f>'Hazard &amp; Exposure'!AX35</f>
        <v>6.6</v>
      </c>
      <c r="F36" s="138">
        <f>'Hazard &amp; Exposure'!BA35</f>
        <v>6.6</v>
      </c>
      <c r="G36" s="138">
        <f>'Hazard &amp; Exposure'!BG35</f>
        <v>4.4000000000000004</v>
      </c>
      <c r="H36" s="38">
        <f>'Hazard &amp; Exposure'!BH35</f>
        <v>6.9</v>
      </c>
      <c r="I36" s="138">
        <f>'Hazard &amp; Exposure'!BO35</f>
        <v>6.5</v>
      </c>
      <c r="J36" s="138">
        <f>'Hazard &amp; Exposure'!BR35</f>
        <v>9.6999999999999993</v>
      </c>
      <c r="K36" s="138">
        <f>'Hazard &amp; Exposure'!BV35</f>
        <v>10</v>
      </c>
      <c r="L36" s="38">
        <f>'Hazard &amp; Exposure'!BW35</f>
        <v>9.1999999999999993</v>
      </c>
      <c r="M36" s="39">
        <f t="shared" si="0"/>
        <v>8.3000000000000007</v>
      </c>
      <c r="N36" s="137">
        <f>Vulnerability!H35</f>
        <v>4.9000000000000004</v>
      </c>
      <c r="O36" s="135">
        <f>Vulnerability!L35</f>
        <v>6.9</v>
      </c>
      <c r="P36" s="135">
        <f>Vulnerability!P35</f>
        <v>3.5</v>
      </c>
      <c r="Q36" s="38">
        <f>Vulnerability!Q35</f>
        <v>5.0999999999999996</v>
      </c>
      <c r="R36" s="135">
        <f>Vulnerability!V35</f>
        <v>8.4</v>
      </c>
      <c r="S36" s="134">
        <f>Vulnerability!Z35</f>
        <v>2.5</v>
      </c>
      <c r="T36" s="134">
        <f>Vulnerability!AH35</f>
        <v>5.2</v>
      </c>
      <c r="U36" s="134">
        <f>Vulnerability!AK35</f>
        <v>9.6999999999999993</v>
      </c>
      <c r="V36" s="134">
        <f>Vulnerability!AP35</f>
        <v>1.9</v>
      </c>
      <c r="W36" s="134">
        <f>Vulnerability!AV35</f>
        <v>4.8</v>
      </c>
      <c r="X36" s="135">
        <f>Vulnerability!AW35</f>
        <v>5.8</v>
      </c>
      <c r="Y36" s="38">
        <f>Vulnerability!AX35</f>
        <v>7.3</v>
      </c>
      <c r="Z36" s="39">
        <f t="shared" si="1"/>
        <v>6.3</v>
      </c>
      <c r="AA36" s="147">
        <f>'Lack of Coping Capacity'!E35</f>
        <v>5.5</v>
      </c>
      <c r="AB36" s="133">
        <f>'Lack of Coping Capacity'!H35</f>
        <v>7.9</v>
      </c>
      <c r="AC36" s="133" t="str">
        <f>'Lack of Coping Capacity'!J35</f>
        <v>x</v>
      </c>
      <c r="AD36" s="133">
        <f>'Lack of Coping Capacity'!O35</f>
        <v>9.1</v>
      </c>
      <c r="AE36" s="38">
        <f>'Lack of Coping Capacity'!P35</f>
        <v>7.8</v>
      </c>
      <c r="AF36" s="133">
        <f>'Lack of Coping Capacity'!T35</f>
        <v>3.9</v>
      </c>
      <c r="AG36" s="133">
        <f>'Lack of Coping Capacity'!AB35</f>
        <v>4.0999999999999996</v>
      </c>
      <c r="AH36" s="133">
        <f>'Lack of Coping Capacity'!AL35</f>
        <v>8</v>
      </c>
      <c r="AI36" s="133">
        <f>'Lack of Coping Capacity'!AU35</f>
        <v>3.8</v>
      </c>
      <c r="AJ36" s="38">
        <f>'Lack of Coping Capacity'!AV35</f>
        <v>5</v>
      </c>
      <c r="AK36" s="39">
        <f t="shared" si="2"/>
        <v>6.6</v>
      </c>
      <c r="AL36" s="140">
        <f t="shared" si="3"/>
        <v>7</v>
      </c>
      <c r="AM36" s="152">
        <f t="shared" si="4"/>
        <v>4</v>
      </c>
      <c r="AN36" s="181">
        <f>VLOOKUP(C36,'Lack of Reliability Index'!A$3:H$35,8,FALSE)</f>
        <v>4.7560975609756104</v>
      </c>
      <c r="AO36" s="181"/>
      <c r="AP36" s="44">
        <f>'Imputed and missing data hidden'!CH36</f>
        <v>5</v>
      </c>
      <c r="AQ36" s="182">
        <f t="shared" si="5"/>
        <v>6.1728395061728392E-2</v>
      </c>
      <c r="AR36" s="216">
        <f>'Indicator Date hidden2'!CI36</f>
        <v>0.46341463414634149</v>
      </c>
      <c r="AS36" s="183"/>
      <c r="AT36" s="214">
        <f>'Missing component hidden'!AB35</f>
        <v>1</v>
      </c>
      <c r="AU36" s="217">
        <f>'Missing component hidden'!AC35</f>
        <v>0.04</v>
      </c>
    </row>
    <row r="38" spans="1:47" ht="15" customHeight="1" x14ac:dyDescent="0.25">
      <c r="A38" s="192" t="s">
        <v>552</v>
      </c>
      <c r="B38" s="207"/>
      <c r="C38" s="207"/>
    </row>
    <row r="39" spans="1:47" x14ac:dyDescent="0.25">
      <c r="A39" s="192"/>
      <c r="B39" s="207"/>
      <c r="C39" s="207"/>
    </row>
  </sheetData>
  <autoFilter ref="A3:AU3"/>
  <sortState ref="A4:AU36">
    <sortCondition ref="B3:B193"/>
  </sortState>
  <mergeCells count="1">
    <mergeCell ref="A1:AU1"/>
  </mergeCells>
  <conditionalFormatting sqref="M4:M36">
    <cfRule type="cellIs" dxfId="49" priority="19" stopIfTrue="1" operator="between">
      <formula>7</formula>
      <formula>10</formula>
    </cfRule>
    <cfRule type="cellIs" dxfId="48" priority="230" stopIfTrue="1" operator="between">
      <formula>5</formula>
      <formula>6.9</formula>
    </cfRule>
    <cfRule type="cellIs" dxfId="47" priority="231" stopIfTrue="1" operator="between">
      <formula>4</formula>
      <formula>4.9</formula>
    </cfRule>
    <cfRule type="cellIs" dxfId="46" priority="232" stopIfTrue="1" operator="between">
      <formula>2.5</formula>
      <formula>3.9</formula>
    </cfRule>
    <cfRule type="cellIs" dxfId="45" priority="233" stopIfTrue="1" operator="between">
      <formula>0</formula>
      <formula>2.4</formula>
    </cfRule>
  </conditionalFormatting>
  <conditionalFormatting sqref="Z4:Z36">
    <cfRule type="cellIs" dxfId="44" priority="12" stopIfTrue="1" operator="between">
      <formula>8</formula>
      <formula>10</formula>
    </cfRule>
    <cfRule type="cellIs" dxfId="43" priority="226" stopIfTrue="1" operator="between">
      <formula>7</formula>
      <formula>7.9</formula>
    </cfRule>
    <cfRule type="cellIs" dxfId="42" priority="227" stopIfTrue="1" operator="between">
      <formula>5.5</formula>
      <formula>6.9</formula>
    </cfRule>
    <cfRule type="cellIs" dxfId="41" priority="228" stopIfTrue="1" operator="between">
      <formula>3.8</formula>
      <formula>5.4</formula>
    </cfRule>
    <cfRule type="cellIs" dxfId="40" priority="229" stopIfTrue="1" operator="between">
      <formula>0</formula>
      <formula>3.7</formula>
    </cfRule>
  </conditionalFormatting>
  <conditionalFormatting sqref="AK4:AK36">
    <cfRule type="cellIs" dxfId="39" priority="32" stopIfTrue="1" operator="between">
      <formula>8</formula>
      <formula>10</formula>
    </cfRule>
    <cfRule type="cellIs" dxfId="38" priority="222" stopIfTrue="1" operator="between">
      <formula>6.5</formula>
      <formula>7.9</formula>
    </cfRule>
    <cfRule type="cellIs" dxfId="37" priority="223" stopIfTrue="1" operator="between">
      <formula>5</formula>
      <formula>6.4</formula>
    </cfRule>
    <cfRule type="cellIs" dxfId="36" priority="224" stopIfTrue="1" operator="between">
      <formula>3.5</formula>
      <formula>4.9</formula>
    </cfRule>
    <cfRule type="cellIs" dxfId="35" priority="225" stopIfTrue="1" operator="between">
      <formula>0</formula>
      <formula>3.4</formula>
    </cfRule>
  </conditionalFormatting>
  <conditionalFormatting sqref="AL4:AL36">
    <cfRule type="cellIs" dxfId="34" priority="33" stopIfTrue="1" operator="between">
      <formula>7.5</formula>
      <formula>10</formula>
    </cfRule>
    <cfRule type="cellIs" dxfId="33" priority="166" stopIfTrue="1" operator="between">
      <formula>6</formula>
      <formula>7.4</formula>
    </cfRule>
    <cfRule type="cellIs" dxfId="32" priority="167" stopIfTrue="1" operator="between">
      <formula>4.5</formula>
      <formula>5.9</formula>
    </cfRule>
    <cfRule type="cellIs" dxfId="31" priority="168" stopIfTrue="1" operator="between">
      <formula>3</formula>
      <formula>4.4</formula>
    </cfRule>
    <cfRule type="cellIs" dxfId="30" priority="169" stopIfTrue="1" operator="between">
      <formula>0</formula>
      <formula>2.9</formula>
    </cfRule>
  </conditionalFormatting>
  <conditionalFormatting sqref="Q4:Q36">
    <cfRule type="cellIs" dxfId="29" priority="18" stopIfTrue="1" operator="between">
      <formula>8</formula>
      <formula>10</formula>
    </cfRule>
    <cfRule type="cellIs" dxfId="28" priority="138" stopIfTrue="1" operator="between">
      <formula>6</formula>
      <formula>7.9</formula>
    </cfRule>
    <cfRule type="cellIs" dxfId="27" priority="139" stopIfTrue="1" operator="between">
      <formula>5</formula>
      <formula>5.9</formula>
    </cfRule>
    <cfRule type="cellIs" dxfId="26" priority="140" stopIfTrue="1" operator="between">
      <formula>4</formula>
      <formula>4.9</formula>
    </cfRule>
    <cfRule type="cellIs" dxfId="25" priority="141" stopIfTrue="1" operator="between">
      <formula>0</formula>
      <formula>3.9</formula>
    </cfRule>
  </conditionalFormatting>
  <conditionalFormatting sqref="AJ4:AJ36">
    <cfRule type="cellIs" dxfId="24" priority="31" stopIfTrue="1" operator="between">
      <formula>8.5</formula>
      <formula>10</formula>
    </cfRule>
    <cfRule type="cellIs" dxfId="23" priority="118" stopIfTrue="1" operator="between">
      <formula>6.5</formula>
      <formula>8.4</formula>
    </cfRule>
    <cfRule type="cellIs" dxfId="22" priority="119" stopIfTrue="1" operator="between">
      <formula>4.5</formula>
      <formula>6.4</formula>
    </cfRule>
    <cfRule type="cellIs" dxfId="21" priority="120" stopIfTrue="1" operator="between">
      <formula>3</formula>
      <formula>4.4</formula>
    </cfRule>
    <cfRule type="cellIs" dxfId="20" priority="121" stopIfTrue="1" operator="between">
      <formula>0</formula>
      <formula>2.9</formula>
    </cfRule>
  </conditionalFormatting>
  <conditionalFormatting sqref="H4:H36">
    <cfRule type="cellIs" dxfId="19" priority="25" stopIfTrue="1" operator="between">
      <formula>7.3</formula>
      <formula>10</formula>
    </cfRule>
    <cfRule type="cellIs" dxfId="18" priority="46" stopIfTrue="1" operator="between">
      <formula>5.5</formula>
      <formula>7.2</formula>
    </cfRule>
    <cfRule type="cellIs" dxfId="17" priority="47" stopIfTrue="1" operator="between">
      <formula>4</formula>
      <formula>5.4</formula>
    </cfRule>
    <cfRule type="cellIs" dxfId="16" priority="48" stopIfTrue="1" operator="between">
      <formula>2.5</formula>
      <formula>3.9</formula>
    </cfRule>
    <cfRule type="cellIs" dxfId="15" priority="49" stopIfTrue="1" operator="between">
      <formula>0</formula>
      <formula>2.4</formula>
    </cfRule>
  </conditionalFormatting>
  <conditionalFormatting sqref="AE4:AE36">
    <cfRule type="cellIs" dxfId="14" priority="26" stopIfTrue="1" operator="between">
      <formula>8</formula>
      <formula>10</formula>
    </cfRule>
    <cfRule type="cellIs" dxfId="13" priority="27" stopIfTrue="1" operator="between">
      <formula>6.5</formula>
      <formula>7.9</formula>
    </cfRule>
    <cfRule type="cellIs" dxfId="12" priority="28" stopIfTrue="1" operator="between">
      <formula>5.5</formula>
      <formula>6.4</formula>
    </cfRule>
    <cfRule type="cellIs" dxfId="11" priority="29" stopIfTrue="1" operator="between">
      <formula>4.5</formula>
      <formula>5.4</formula>
    </cfRule>
    <cfRule type="cellIs" dxfId="10" priority="30" stopIfTrue="1" operator="between">
      <formula>0</formula>
      <formula>4.4</formula>
    </cfRule>
  </conditionalFormatting>
  <conditionalFormatting sqref="L4:L36">
    <cfRule type="cellIs" dxfId="9" priority="20" stopIfTrue="1" operator="between">
      <formula>8</formula>
      <formula>10</formula>
    </cfRule>
    <cfRule type="cellIs" dxfId="8" priority="21" stopIfTrue="1" operator="between">
      <formula>7</formula>
      <formula>7.9</formula>
    </cfRule>
    <cfRule type="cellIs" dxfId="7" priority="22" stopIfTrue="1" operator="between">
      <formula>4.6</formula>
      <formula>6.9</formula>
    </cfRule>
    <cfRule type="cellIs" dxfId="6" priority="23" stopIfTrue="1" operator="between">
      <formula>3</formula>
      <formula>4.5</formula>
    </cfRule>
    <cfRule type="cellIs" dxfId="5" priority="24" stopIfTrue="1" operator="between">
      <formula>0</formula>
      <formula>2.9</formula>
    </cfRule>
  </conditionalFormatting>
  <conditionalFormatting sqref="Y4:Y36">
    <cfRule type="cellIs" dxfId="4" priority="13" stopIfTrue="1" operator="between">
      <formula>7</formula>
      <formula>10</formula>
    </cfRule>
    <cfRule type="cellIs" dxfId="3" priority="14" stopIfTrue="1" operator="between">
      <formula>5</formula>
      <formula>6.9</formula>
    </cfRule>
    <cfRule type="cellIs" dxfId="2" priority="15" stopIfTrue="1" operator="between">
      <formula>3.5</formula>
      <formula>4.9</formula>
    </cfRule>
    <cfRule type="cellIs" dxfId="1" priority="16" stopIfTrue="1" operator="between">
      <formula>2.1</formula>
      <formula>3.4</formula>
    </cfRule>
    <cfRule type="cellIs" dxfId="0" priority="17" stopIfTrue="1" operator="between">
      <formula>0</formula>
      <formula>2</formula>
    </cfRule>
  </conditionalFormatting>
  <conditionalFormatting sqref="AN4:AO36">
    <cfRule type="dataBar" priority="2">
      <dataBar>
        <cfvo type="min"/>
        <cfvo type="max"/>
        <color rgb="FFD6007B"/>
      </dataBar>
      <extLst>
        <ext xmlns:x14="http://schemas.microsoft.com/office/spreadsheetml/2009/9/main" uri="{B025F937-C7B1-47D3-B67F-A62EFF666E3E}">
          <x14:id>{DA19F0B7-169C-4286-8DD0-0655AAC2C358}</x14:id>
        </ext>
      </extLst>
    </cfRule>
  </conditionalFormatting>
  <pageMargins left="0.25" right="0.25" top="0.75" bottom="0.75" header="0.3" footer="0.3"/>
  <pageSetup paperSize="5" scale="64" fitToWidth="0" orientation="landscape" horizontalDpi="4294967293" r:id="rId1"/>
  <headerFooter>
    <oddFooter xml:space="preserve">&amp;RINFORM Latin America and Caribbean, v005, September 2017
</oddFooter>
  </headerFooter>
  <colBreaks count="2" manualBreakCount="2">
    <brk id="18" max="1048575" man="1"/>
    <brk id="39" max="1048575" man="1"/>
  </colBreaks>
  <drawing r:id="rId2"/>
  <extLst>
    <ext xmlns:x14="http://schemas.microsoft.com/office/spreadsheetml/2009/9/main" uri="{78C0D931-6437-407d-A8EE-F0AAD7539E65}">
      <x14:conditionalFormattings>
        <x14:conditionalFormatting xmlns:xm="http://schemas.microsoft.com/office/excel/2006/main">
          <x14:cfRule type="dataBar" id="{DA19F0B7-169C-4286-8DD0-0655AAC2C358}">
            <x14:dataBar minLength="0" maxLength="100" border="1" negativeBarBorderColorSameAsPositive="0">
              <x14:cfvo type="autoMin"/>
              <x14:cfvo type="autoMax"/>
              <x14:borderColor rgb="FFD6007B"/>
              <x14:negativeFillColor rgb="FFFF0000"/>
              <x14:negativeBorderColor rgb="FFFF0000"/>
              <x14:axisColor rgb="FF000000"/>
            </x14:dataBar>
          </x14:cfRule>
          <xm:sqref>AN4:AO36</xm:sqref>
        </x14:conditionalFormatting>
        <x14:conditionalFormatting xmlns:xm="http://schemas.microsoft.com/office/excel/2006/main">
          <x14:cfRule type="iconSet" priority="4" id="{66D4A35C-0CA3-45CF-AE98-638E5F8C104A}">
            <x14:iconSet iconSet="4RedToBlack" custom="1">
              <x14:cfvo type="percent">
                <xm:f>0</xm:f>
              </x14:cfvo>
              <x14:cfvo type="num">
                <xm:f>1</xm:f>
              </x14:cfvo>
              <x14:cfvo type="num">
                <xm:f>5</xm:f>
              </x14:cfvo>
              <x14:cfvo type="num">
                <xm:f>15</xm:f>
              </x14:cfvo>
              <x14:cfIcon iconSet="3TrafficLights1" iconId="2"/>
              <x14:cfIcon iconSet="3TrafficLights1" iconId="1"/>
              <x14:cfIcon iconSet="3TrafficLights1" iconId="0"/>
              <x14:cfIcon iconSet="4RedToBlack" iconId="3"/>
            </x14:iconSet>
          </x14:cfRule>
          <xm:sqref>AP4:AP36</xm:sqref>
        </x14:conditionalFormatting>
        <x14:conditionalFormatting xmlns:xm="http://schemas.microsoft.com/office/excel/2006/main">
          <x14:cfRule type="iconSet" priority="1" id="{C7A4DE77-252A-43C8-B4F5-D701ACE5AC41}">
            <x14:iconSet iconSet="4RedToBlack" custom="1">
              <x14:cfvo type="percent">
                <xm:f>0</xm:f>
              </x14:cfvo>
              <x14:cfvo type="num">
                <xm:f>1</xm:f>
              </x14:cfvo>
              <x14:cfvo type="num">
                <xm:f>3</xm:f>
              </x14:cfvo>
              <x14:cfvo type="num">
                <xm:f>5</xm:f>
              </x14:cfvo>
              <x14:cfIcon iconSet="3TrafficLights1" iconId="2"/>
              <x14:cfIcon iconSet="3TrafficLights1" iconId="1"/>
              <x14:cfIcon iconSet="3TrafficLights1" iconId="0"/>
              <x14:cfIcon iconSet="4RedToBlack" iconId="3"/>
            </x14:iconSet>
          </x14:cfRule>
          <xm:sqref>AT4:AT36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W39"/>
  <sheetViews>
    <sheetView showGridLines="0" workbookViewId="0">
      <pane xSplit="2" ySplit="2" topLeftCell="AU3" activePane="bottomRight" state="frozen"/>
      <selection pane="topRight" activeCell="B1" sqref="B1"/>
      <selection pane="bottomLeft" activeCell="A5" sqref="A5"/>
      <selection pane="bottomRight" sqref="A1:BW1"/>
    </sheetView>
  </sheetViews>
  <sheetFormatPr defaultColWidth="9.140625" defaultRowHeight="15" x14ac:dyDescent="0.25"/>
  <cols>
    <col min="1" max="1" width="25.7109375" style="1" customWidth="1"/>
    <col min="2" max="2" width="9.140625" style="1"/>
    <col min="3" max="13" width="7.85546875" style="7" customWidth="1"/>
    <col min="14" max="15" width="10.42578125" style="7" bestFit="1" customWidth="1"/>
    <col min="16" max="16" width="7.85546875" style="7" customWidth="1"/>
    <col min="17" max="23" width="7.85546875" style="8" customWidth="1"/>
    <col min="24" max="24" width="7.85546875" style="9" customWidth="1"/>
    <col min="25" max="26" width="10.42578125" style="9" bestFit="1" customWidth="1"/>
    <col min="27" max="38" width="7.85546875" style="7" customWidth="1"/>
    <col min="39" max="39" width="10.85546875" style="7" customWidth="1"/>
    <col min="40" max="40" width="11" style="7" customWidth="1"/>
    <col min="41" max="43" width="7.85546875" style="7" customWidth="1"/>
    <col min="44" max="44" width="8.7109375" style="7" customWidth="1"/>
    <col min="45" max="59" width="7.85546875" style="7" customWidth="1"/>
    <col min="60" max="75" width="7.85546875" style="1" customWidth="1"/>
    <col min="76" max="16384" width="9.140625" style="1"/>
  </cols>
  <sheetData>
    <row r="1" spans="1:75" s="241" customFormat="1" ht="15" customHeight="1" x14ac:dyDescent="0.2">
      <c r="A1" s="274"/>
      <c r="B1" s="274"/>
      <c r="C1" s="274"/>
      <c r="D1" s="274"/>
      <c r="E1" s="274"/>
      <c r="F1" s="274"/>
      <c r="G1" s="274"/>
      <c r="H1" s="274"/>
      <c r="I1" s="274"/>
      <c r="J1" s="274"/>
      <c r="K1" s="274"/>
      <c r="L1" s="274"/>
      <c r="M1" s="274"/>
      <c r="N1" s="274"/>
      <c r="O1" s="274"/>
      <c r="P1" s="274"/>
      <c r="Q1" s="274"/>
      <c r="R1" s="274"/>
      <c r="S1" s="274"/>
      <c r="T1" s="274"/>
      <c r="U1" s="274"/>
      <c r="V1" s="274"/>
      <c r="W1" s="274"/>
      <c r="X1" s="274"/>
      <c r="Y1" s="274"/>
      <c r="Z1" s="274"/>
      <c r="AA1" s="274"/>
      <c r="AB1" s="274"/>
      <c r="AC1" s="274"/>
      <c r="AD1" s="274"/>
      <c r="AE1" s="274"/>
      <c r="AF1" s="274"/>
      <c r="AG1" s="274"/>
      <c r="AH1" s="274"/>
      <c r="AI1" s="274"/>
      <c r="AJ1" s="274"/>
      <c r="AK1" s="274"/>
      <c r="AL1" s="274"/>
      <c r="AM1" s="274"/>
      <c r="AN1" s="274"/>
      <c r="AO1" s="274"/>
      <c r="AP1" s="274"/>
      <c r="AQ1" s="274"/>
      <c r="AR1" s="274"/>
      <c r="AS1" s="274"/>
      <c r="AT1" s="274"/>
      <c r="AU1" s="274"/>
      <c r="AV1" s="274"/>
      <c r="AW1" s="274"/>
      <c r="AX1" s="274"/>
      <c r="AY1" s="274"/>
      <c r="AZ1" s="274"/>
      <c r="BA1" s="274"/>
      <c r="BB1" s="274"/>
      <c r="BC1" s="274"/>
      <c r="BD1" s="274"/>
      <c r="BE1" s="274"/>
      <c r="BF1" s="274"/>
      <c r="BG1" s="274"/>
      <c r="BH1" s="274"/>
      <c r="BI1" s="274"/>
      <c r="BJ1" s="274"/>
      <c r="BK1" s="274"/>
      <c r="BL1" s="274"/>
      <c r="BM1" s="274"/>
      <c r="BN1" s="274"/>
      <c r="BO1" s="274"/>
      <c r="BP1" s="274"/>
      <c r="BQ1" s="274"/>
      <c r="BR1" s="274"/>
      <c r="BS1" s="274"/>
      <c r="BT1" s="274"/>
      <c r="BU1" s="274"/>
      <c r="BV1" s="274"/>
      <c r="BW1" s="274"/>
    </row>
    <row r="2" spans="1:75" s="3" customFormat="1" ht="117.75" customHeight="1" thickBot="1" x14ac:dyDescent="0.3">
      <c r="A2" s="115" t="s">
        <v>75</v>
      </c>
      <c r="B2" s="44" t="s">
        <v>86</v>
      </c>
      <c r="C2" s="45" t="s">
        <v>491</v>
      </c>
      <c r="D2" s="45" t="s">
        <v>492</v>
      </c>
      <c r="E2" s="45" t="s">
        <v>121</v>
      </c>
      <c r="F2" s="45" t="s">
        <v>438</v>
      </c>
      <c r="G2" s="45" t="s">
        <v>439</v>
      </c>
      <c r="H2" s="45" t="s">
        <v>440</v>
      </c>
      <c r="I2" s="45" t="s">
        <v>441</v>
      </c>
      <c r="J2" s="45" t="s">
        <v>442</v>
      </c>
      <c r="K2" s="45" t="s">
        <v>131</v>
      </c>
      <c r="L2" s="45" t="s">
        <v>443</v>
      </c>
      <c r="M2" s="46" t="s">
        <v>107</v>
      </c>
      <c r="N2" s="46" t="s">
        <v>559</v>
      </c>
      <c r="O2" s="46" t="s">
        <v>560</v>
      </c>
      <c r="P2" s="46" t="s">
        <v>561</v>
      </c>
      <c r="Q2" s="47" t="s">
        <v>493</v>
      </c>
      <c r="R2" s="47" t="s">
        <v>494</v>
      </c>
      <c r="S2" s="47" t="s">
        <v>124</v>
      </c>
      <c r="T2" s="47" t="s">
        <v>125</v>
      </c>
      <c r="U2" s="47" t="s">
        <v>126</v>
      </c>
      <c r="V2" s="47" t="s">
        <v>127</v>
      </c>
      <c r="W2" s="47" t="s">
        <v>130</v>
      </c>
      <c r="X2" s="48" t="s">
        <v>108</v>
      </c>
      <c r="Y2" s="48" t="s">
        <v>614</v>
      </c>
      <c r="Z2" s="48" t="s">
        <v>558</v>
      </c>
      <c r="AA2" s="46" t="s">
        <v>493</v>
      </c>
      <c r="AB2" s="45" t="s">
        <v>494</v>
      </c>
      <c r="AC2" s="45" t="s">
        <v>123</v>
      </c>
      <c r="AD2" s="45" t="s">
        <v>124</v>
      </c>
      <c r="AE2" s="45" t="s">
        <v>125</v>
      </c>
      <c r="AF2" s="45" t="s">
        <v>126</v>
      </c>
      <c r="AG2" s="45" t="s">
        <v>127</v>
      </c>
      <c r="AH2" s="45" t="s">
        <v>128</v>
      </c>
      <c r="AI2" s="45" t="s">
        <v>130</v>
      </c>
      <c r="AJ2" s="45" t="s">
        <v>129</v>
      </c>
      <c r="AK2" s="46" t="s">
        <v>108</v>
      </c>
      <c r="AL2" s="46" t="s">
        <v>407</v>
      </c>
      <c r="AM2" s="46" t="s">
        <v>614</v>
      </c>
      <c r="AN2" s="46" t="s">
        <v>558</v>
      </c>
      <c r="AO2" s="46" t="s">
        <v>557</v>
      </c>
      <c r="AP2" s="46" t="s">
        <v>115</v>
      </c>
      <c r="AQ2" s="46" t="s">
        <v>116</v>
      </c>
      <c r="AR2" s="46" t="s">
        <v>135</v>
      </c>
      <c r="AS2" s="46" t="s">
        <v>136</v>
      </c>
      <c r="AT2" s="46" t="s">
        <v>137</v>
      </c>
      <c r="AU2" s="46" t="s">
        <v>138</v>
      </c>
      <c r="AV2" s="46" t="s">
        <v>408</v>
      </c>
      <c r="AW2" s="46" t="s">
        <v>132</v>
      </c>
      <c r="AX2" s="49" t="s">
        <v>133</v>
      </c>
      <c r="AY2" s="46" t="s">
        <v>134</v>
      </c>
      <c r="AZ2" s="49" t="s">
        <v>856</v>
      </c>
      <c r="BA2" s="49" t="s">
        <v>139</v>
      </c>
      <c r="BB2" s="46" t="s">
        <v>409</v>
      </c>
      <c r="BC2" s="46" t="s">
        <v>564</v>
      </c>
      <c r="BD2" s="46" t="s">
        <v>615</v>
      </c>
      <c r="BE2" s="46" t="s">
        <v>556</v>
      </c>
      <c r="BF2" s="46" t="s">
        <v>554</v>
      </c>
      <c r="BG2" s="49" t="s">
        <v>616</v>
      </c>
      <c r="BH2" s="50" t="s">
        <v>429</v>
      </c>
      <c r="BI2" s="46" t="s">
        <v>388</v>
      </c>
      <c r="BJ2" s="46" t="s">
        <v>631</v>
      </c>
      <c r="BK2" s="46" t="s">
        <v>632</v>
      </c>
      <c r="BL2" s="46" t="s">
        <v>633</v>
      </c>
      <c r="BM2" s="46" t="s">
        <v>634</v>
      </c>
      <c r="BN2" s="46" t="s">
        <v>635</v>
      </c>
      <c r="BO2" s="49" t="s">
        <v>636</v>
      </c>
      <c r="BP2" s="46" t="s">
        <v>565</v>
      </c>
      <c r="BQ2" s="46" t="s">
        <v>566</v>
      </c>
      <c r="BR2" s="49" t="s">
        <v>612</v>
      </c>
      <c r="BS2" s="48" t="s">
        <v>841</v>
      </c>
      <c r="BT2" s="46" t="s">
        <v>841</v>
      </c>
      <c r="BU2" s="46" t="s">
        <v>842</v>
      </c>
      <c r="BV2" s="49" t="s">
        <v>840</v>
      </c>
      <c r="BW2" s="50" t="s">
        <v>839</v>
      </c>
    </row>
    <row r="3" spans="1:75" s="3" customFormat="1" x14ac:dyDescent="0.25">
      <c r="A3" s="116" t="s">
        <v>1</v>
      </c>
      <c r="B3" s="100" t="s">
        <v>0</v>
      </c>
      <c r="C3" s="51">
        <f>ROUND(IF('Indicator Data'!D5=0,0.1,IF(LOG('Indicator Data'!D5)&gt;C$36,10,IF(LOG('Indicator Data'!D5)&lt;C$37,0,10-(C$36-LOG('Indicator Data'!D5))/(C$36-C$37)*10))),1)</f>
        <v>0.6</v>
      </c>
      <c r="D3" s="51">
        <f>ROUND(IF('Indicator Data'!E5=0,0.1,IF(LOG('Indicator Data'!E5)&gt;D$36,10,IF(LOG('Indicator Data'!E5)&lt;D$37,0,10-(D$36-LOG('Indicator Data'!E5))/(D$36-D$37)*10))),1)</f>
        <v>0.7</v>
      </c>
      <c r="E3" s="51">
        <f t="shared" ref="E3:E34" si="0">ROUND((10-GEOMEAN(((10-C3)/10*9+1),((10-D3)/10*9+1)))/9*10,1)</f>
        <v>0.7</v>
      </c>
      <c r="F3" s="51">
        <f>ROUND(IF('Indicator Data'!F5="No data",0.1,IF('Indicator Data'!F5=0,0,IF(LOG('Indicator Data'!F5)&gt;F$36,10,IF(LOG('Indicator Data'!F5)&lt;F$37,0,10-(F$36-LOG('Indicator Data'!F5))/(F$36-F$37)*10)))),1)</f>
        <v>0.1</v>
      </c>
      <c r="G3" s="51">
        <f>ROUND(IF('Indicator Data'!G5=0,0,IF(LOG('Indicator Data'!G5)&gt;G$36,10,IF(LOG('Indicator Data'!G5)&lt;G$37,0,10-(G$36-LOG('Indicator Data'!G5))/(G$36-G$37)*10))),1)</f>
        <v>0</v>
      </c>
      <c r="H3" s="51">
        <f>ROUND(IF('Indicator Data'!H5=0,0,IF(LOG('Indicator Data'!H5)&gt;H$36,10,IF(LOG('Indicator Data'!H5)&lt;H$37,0,10-(H$36-LOG('Indicator Data'!H5))/(H$36-H$37)*10))),1)</f>
        <v>4.0999999999999996</v>
      </c>
      <c r="I3" s="51">
        <f>ROUND(IF('Indicator Data'!I5=0,0,IF(LOG('Indicator Data'!I5)&gt;I$36,10,IF(LOG('Indicator Data'!I5)&lt;I$37,0,10-(I$36-LOG('Indicator Data'!I5))/(I$36-I$37)*10))),1)</f>
        <v>6.8</v>
      </c>
      <c r="J3" s="51">
        <f t="shared" ref="J3:J34" si="1">ROUND((10-GEOMEAN(((10-H3)/10*9+1),((10-I3)/10*9+1)))/9*10,1)</f>
        <v>5.6</v>
      </c>
      <c r="K3" s="51">
        <f>ROUND(IF('Indicator Data'!J5=0,0,IF(LOG('Indicator Data'!J5)&gt;K$36,10,IF(LOG('Indicator Data'!J5)&lt;K$37,0,10-(K$36-LOG('Indicator Data'!J5))/(K$36-K$37)*10))),1)</f>
        <v>4.9000000000000004</v>
      </c>
      <c r="L3" s="51">
        <f t="shared" ref="L3:L34" si="2">ROUND((10-GEOMEAN(((10-J3)/10*9+1),((10-K3)/10*9+1)))/9*10,1)</f>
        <v>5.3</v>
      </c>
      <c r="M3" s="51">
        <f>ROUND(IF('Indicator Data'!K5=0,0,IF(LOG('Indicator Data'!K5)&gt;M$36,10,IF(LOG('Indicator Data'!K5)&lt;M$37,0,10-(M$36-LOG('Indicator Data'!K5))/(M$36-M$37)*10))),1)</f>
        <v>0</v>
      </c>
      <c r="N3" s="156">
        <f>IF('Indicator Data'!N5="No data","x",ROUND(IF('Indicator Data'!N5=0,0,IF(LOG('Indicator Data'!N5)&gt;N$36,10,IF(LOG('Indicator Data'!N5)&lt;N$37,0.1,10-(N$36-LOG('Indicator Data'!N5))/(N$36-N$37)*10))),1))</f>
        <v>0</v>
      </c>
      <c r="O3" s="156">
        <f>IF('Indicator Data'!O5="No data","x",ROUND(IF('Indicator Data'!O5=0,0,IF(LOG('Indicator Data'!O5)&gt;O$36,10,IF(LOG('Indicator Data'!O5)&lt;O$37,0.1,10-(O$36-LOG('Indicator Data'!O5))/(O$36-O$37)*10))),1))</f>
        <v>0.1</v>
      </c>
      <c r="P3" s="156">
        <f>IF(AND(N3="x", O3="x"),"x",ROUND(((10-GEOMEAN(((10-N3)/10*9+1),((10-O3)/10*9+1)))/9*10),1))</f>
        <v>0.1</v>
      </c>
      <c r="Q3" s="52">
        <f>'Indicator Data'!D5/'Indicator Data'!$CF5</f>
        <v>1.8304025569287297E-4</v>
      </c>
      <c r="R3" s="52">
        <f>'Indicator Data'!E5/'Indicator Data'!$CF5</f>
        <v>1.8304025569287297E-4</v>
      </c>
      <c r="S3" s="52">
        <f>IF(F3=0.1,0,'Indicator Data'!F5/'Indicator Data'!$CF5)</f>
        <v>0</v>
      </c>
      <c r="T3" s="52">
        <f>'Indicator Data'!G5/'Indicator Data'!$CF5</f>
        <v>0</v>
      </c>
      <c r="U3" s="52">
        <f>'Indicator Data'!H5/'Indicator Data'!$CF5</f>
        <v>1.9111504793664025E-2</v>
      </c>
      <c r="V3" s="52">
        <f>'Indicator Data'!I5/'Indicator Data'!$CF5</f>
        <v>6.0352120401044301E-3</v>
      </c>
      <c r="W3" s="52">
        <f>'Indicator Data'!J5/'Indicator Data'!$CF5</f>
        <v>1.0002391347271889E-2</v>
      </c>
      <c r="X3" s="52">
        <f>'Indicator Data'!K5/'Indicator Data'!$CF5</f>
        <v>0</v>
      </c>
      <c r="Y3" s="52">
        <f>IF('Indicator Data'!N5="No data","x",'Indicator Data'!N5/'Indicator Data'!$CF5)</f>
        <v>0</v>
      </c>
      <c r="Z3" s="52">
        <f>IF('Indicator Data'!O5="No data","x",'Indicator Data'!O5/'Indicator Data'!$CF5)</f>
        <v>1.2472302055681094E-2</v>
      </c>
      <c r="AA3" s="51">
        <f t="shared" ref="AA3:AA35" si="3">ROUND(IF(Q3&gt;AA$36,10,IF(Q3&lt;AA$37,0,10-(AA$36-Q3)/(AA$36-AA$37)*10)),1)</f>
        <v>0.9</v>
      </c>
      <c r="AB3" s="51">
        <f t="shared" ref="AB3:AB35" si="4">ROUND(IF(R3&gt;AB$36,10,IF(R3&lt;AB$37,0,10-(AB$36-R3)/(AB$36-AB$37)*10)),1)</f>
        <v>3.7</v>
      </c>
      <c r="AC3" s="51">
        <f t="shared" ref="AC3:AC34" si="5">ROUND(((10-GEOMEAN(((10-AA3)/10*9+1),((10-AB3)/10*9+1)))/9*10),1)</f>
        <v>2.4</v>
      </c>
      <c r="AD3" s="51">
        <f t="shared" ref="AD3:AD35" si="6">ROUND(IF(S3=0,0.1,IF(S3&gt;AD$36,10,IF(S3&lt;AD$37,0,10-(AD$36-S3)/(AD$36-AD$37)*10))),1)</f>
        <v>0.1</v>
      </c>
      <c r="AE3" s="51">
        <f t="shared" ref="AE3:AE35" si="7">ROUND(IF(T3=0,0,IF(LOG(T3)&gt;AE$36,10,IF(LOG(T3)&lt;=AE$37,0,10-(AE$36-LOG(T3))/(AE$36-AE$37)*10))),1)</f>
        <v>0</v>
      </c>
      <c r="AF3" s="51">
        <f t="shared" ref="AF3:AF35" si="8">ROUND(IF(U3&gt;AF$36,10,IF(U3&lt;AF$37,0,10-(AF$36-U3)/(AF$36-AF$37)*10)),1)</f>
        <v>10</v>
      </c>
      <c r="AG3" s="51">
        <f t="shared" ref="AG3:AG35" si="9">ROUND(IF(V3&gt;AG$36,10,IF(V3&lt;AG$37,0,10-(AG$36-V3)/(AG$36-AG$37)*10)),1)</f>
        <v>10</v>
      </c>
      <c r="AH3" s="51">
        <f t="shared" ref="AH3:AH34" si="10">ROUND(((10-GEOMEAN(((10-AF3)/10*9+1),((10-AG3)/10*9+1)))/9*10),1)</f>
        <v>10</v>
      </c>
      <c r="AI3" s="51">
        <f t="shared" ref="AI3:AI35" si="11">ROUND(IF(W3=0,0,IF(W3&gt;AI$36,10,IF(W3&lt;=AI$37,0,10-(AI$36-W3)/(AI$36-AI$37)*10))),1)</f>
        <v>10</v>
      </c>
      <c r="AJ3" s="51">
        <f t="shared" ref="AJ3:AJ34" si="12">ROUND((10-GEOMEAN(((10-AH3)/10*9+1),((10-AI3)/10*9+1)))/9*10,1)</f>
        <v>10</v>
      </c>
      <c r="AK3" s="51">
        <f t="shared" ref="AK3:AK35" si="13">ROUND(IF(X3&gt;AK$36,10,IF(X3&lt;AK$37,0,10-(AK$36-X3)/(AK$36-AK$37)*10)),1)</f>
        <v>0</v>
      </c>
      <c r="AL3" s="51">
        <f>ROUND(IF('Indicator Data'!L5=0,0,IF('Indicator Data'!L5&gt;AL$36,10,IF('Indicator Data'!L5&lt;AL$37,0,10-(AL$36-'Indicator Data'!L5)/(AL$36-AL$37)*10))),1)</f>
        <v>0</v>
      </c>
      <c r="AM3" s="51">
        <f>IF(Y3="x","x",ROUND(IF(Y3&gt;AM$36,10,IF(Y3&lt;AM$37,0,10-(AM$36-Y3)/(AM$36-AM$37)*10)),1))</f>
        <v>0</v>
      </c>
      <c r="AN3" s="51">
        <f>IF(Z3="x","x",ROUND(IF(Z3&gt;AN$36,10,IF(Z3&lt;AN$37,0,10-(AN$36-Z3)/(AN$36-AN$37)*10)),1))</f>
        <v>0.6</v>
      </c>
      <c r="AO3" s="51">
        <f>IF(AND(AM3="x", AN3="x"),"x",ROUND(((10-GEOMEAN(((10-AM3)/10*9+1),((10-AN3)/10*9+1)))/9*10),1))</f>
        <v>0.3</v>
      </c>
      <c r="AP3" s="51">
        <f t="shared" ref="AP3:AP35" si="14">ROUND(AVERAGE(C3,AA3),1)</f>
        <v>0.8</v>
      </c>
      <c r="AQ3" s="51">
        <f t="shared" ref="AQ3:AQ35" si="15">ROUND(AVERAGE(D3,AB3),1)</f>
        <v>2.2000000000000002</v>
      </c>
      <c r="AR3" s="51">
        <f t="shared" ref="AR3:AR35" si="16">ROUND(AVERAGE(AF3,H3),1)</f>
        <v>7.1</v>
      </c>
      <c r="AS3" s="51">
        <f t="shared" ref="AS3:AS35" si="17">ROUND(AVERAGE(AG3,I3),1)</f>
        <v>8.4</v>
      </c>
      <c r="AT3" s="51">
        <f t="shared" ref="AT3:AT34" si="18">ROUND((10-GEOMEAN(((10-AR3)/10*9+1),((10-AS3)/10*9+1)))/9*10,1)</f>
        <v>7.8</v>
      </c>
      <c r="AU3" s="51">
        <f t="shared" ref="AU3:AU35" si="19">ROUND(AVERAGE(AI3,K3),1)</f>
        <v>7.5</v>
      </c>
      <c r="AV3" s="51">
        <f t="shared" ref="AV3:AV35" si="20">ROUND((10-GEOMEAN(((10-M3)/10*9+1),((10-AK3)/10*9+1)))/9*10,1)</f>
        <v>0</v>
      </c>
      <c r="AW3" s="51">
        <f t="shared" ref="AW3:AW35" si="21">ROUND((10-GEOMEAN(((10-E3)/10*9+1),((10-AC3)/10*9+1)))/9*10,1)</f>
        <v>1.6</v>
      </c>
      <c r="AX3" s="53">
        <f t="shared" ref="AX3:AX35" si="22">ROUND(IF(AND(AD3="x",F3="x"),"x",(10-GEOMEAN(((10-F3)/10*9+1),((10-AD3)/10*9+1)))/9*10),1)</f>
        <v>0.1</v>
      </c>
      <c r="AY3" s="51">
        <f t="shared" ref="AY3:AY35" si="23">ROUND((10-GEOMEAN(((10-G3)/10*9+1),((10-AE3)/10*9+1)))/9*10,1)</f>
        <v>0</v>
      </c>
      <c r="AZ3" s="194">
        <f>ROUND((10-GEOMEAN(((10-AW3)/10*9+1),((10-AY3)/10*9+1)))/9*10,1)</f>
        <v>0.8</v>
      </c>
      <c r="BA3" s="53">
        <f t="shared" ref="BA3:BA35" si="24">ROUND((10-GEOMEAN(((10-L3)/10*9+1),((10-AJ3)/10*9+1)))/9*10,1)</f>
        <v>8.6</v>
      </c>
      <c r="BB3" s="51">
        <f t="shared" ref="BB3:BB35" si="25">ROUND(AVERAGE(AL3,AV3),1)</f>
        <v>0</v>
      </c>
      <c r="BC3" s="51">
        <f>IF('Indicator Data'!P5="No data","x",ROUND(IF('Indicator Data'!P5&gt;BC$36,10,IF('Indicator Data'!P5&lt;BC$37,0,10-(BC$36-'Indicator Data'!P5)/(BC$36-BC$37)*10)),1))</f>
        <v>3.5</v>
      </c>
      <c r="BD3" s="51">
        <f t="shared" ref="BD3:BD35" si="26">ROUND(AVERAGE(BB3,BC3),1)</f>
        <v>1.8</v>
      </c>
      <c r="BE3" s="51">
        <f t="shared" ref="BE3:BE35" si="27">IF(AND(P3="x", AO3="x"),"x", ROUND(((10-GEOMEAN(((10-P3)/10*9+1),((10-AO3)/10*9+1)))/9*10),1))</f>
        <v>0.2</v>
      </c>
      <c r="BF3" s="51">
        <f>IF('Indicator Data'!M5="No data","x", ROUND(IF('Indicator Data'!M5&gt;BF$36,0,IF('Indicator Data'!M5&lt;BF$37,10,(BF$36-'Indicator Data'!M5)/(BF$36-BF$37)*10)),1))</f>
        <v>1.9</v>
      </c>
      <c r="BG3" s="53">
        <f>ROUND(AVERAGE(BD3,BE3,BE3,BF3),1)</f>
        <v>1</v>
      </c>
      <c r="BH3" s="54">
        <f>IF(ROUND(IF(AX3="x",(10-GEOMEAN(((10-BG3)/10*9+1),((10-AZ3)/10*9+1),((10-BA3)/10*9+1)))/9*10,(10-GEOMEAN(((10-AX3)/10*9+1),((10-AZ3)/10*9+1),((10-BA3)/10*9+1),((10-BG3)/10*9+1)))/9*10),1)=0,0.1,ROUND(IF(AX3="x",(10-GEOMEAN(((10-BG3)/10*9+1),((10-AZ3)/10*9+1),((10-BA3)/10*9+1)))/9*10,(10-GEOMEAN(((10-AX3)/10*9+1),((10-AZ3)/10*9+1),((10-BA3)/10*9+1),((10-BG3)/10*9+1)))/9*10),1))</f>
        <v>3.8</v>
      </c>
      <c r="BI3" s="51">
        <f>ROUND(IF('Indicator Data'!Q5=0,0,IF('Indicator Data'!Q5&gt;BI$36,10,IF('Indicator Data'!Q5&lt;BI$37,0,10-(BI$36-'Indicator Data'!Q5)/(BI$36-BI$37)*10))),1)</f>
        <v>0.1</v>
      </c>
      <c r="BJ3" s="51">
        <f>ROUND(IF('Indicator Data'!R5=0,0,IF(LOG('Indicator Data'!R5)&gt;LOG(BJ$36),10,IF(LOG('Indicator Data'!R5)&lt;LOG(BJ$37),0,10-(LOG(BJ$36)-LOG('Indicator Data'!R5))/(LOG(BJ$36)-LOG(BJ$37))*10))),1)</f>
        <v>0</v>
      </c>
      <c r="BK3" s="51">
        <f t="shared" ref="BK3:BK35" si="28">ROUND((10-GEOMEAN(((10-BI3)/10*9+1),((10-BJ3)/10*9+1)))/9*10,1)</f>
        <v>0.1</v>
      </c>
      <c r="BL3" s="51">
        <f>'Indicator Data'!S5</f>
        <v>0</v>
      </c>
      <c r="BM3" s="51">
        <f>'Indicator Data'!T5</f>
        <v>0</v>
      </c>
      <c r="BN3" s="51">
        <f t="shared" ref="BN3:BN35" si="29">ROUND(IF(BL3=5,10,IF(BM3=5,9,IF(BL3=4,8,IF(BM3=4,7,0)))),1)</f>
        <v>0</v>
      </c>
      <c r="BO3" s="159">
        <f>ROUND(IF(BN3&gt;5,BN3,BK3/10*7),1)</f>
        <v>0.1</v>
      </c>
      <c r="BP3" s="51">
        <f>IF('Indicator Data'!U5="No data","x",ROUND(IF('Indicator Data'!U5&gt;BP$36,10,IF('Indicator Data'!U5&lt;BP$37,0,10-(BP$36-'Indicator Data'!U5)/(BP$36-BP$37)*10)),1))</f>
        <v>3.7</v>
      </c>
      <c r="BQ3" s="51">
        <f>IF('Indicator Data'!V5="No data","x",ROUND(IF(LOG('Indicator Data'!V5)&gt;BQ$36,10,IF(LOG('Indicator Data'!V5)&lt;BQ$37,0,10-(BQ$36-LOG('Indicator Data'!V5))/(BQ$36-BQ$37)*10)),1))</f>
        <v>2.2000000000000002</v>
      </c>
      <c r="BR3" s="159">
        <f>ROUND((10-GEOMEAN(((10-BP3)/10*9+1),((10-BQ3)/10*9+1)))/9*10,1)</f>
        <v>3</v>
      </c>
      <c r="BS3" s="158">
        <f>IF('Indicator Data'!W5="No data", "x",'Indicator Data'!W5/'Indicator Data'!CE5)</f>
        <v>4.9994118339018938E-4</v>
      </c>
      <c r="BT3" s="51">
        <f>IF(BS3="x","x",ROUND(IF(BS3&gt;BT$36,10,IF(BS3&lt;BT$37,0,10-(BT$36-BS3)/(BT$36-BT$37)*10)),1))</f>
        <v>8.3000000000000007</v>
      </c>
      <c r="BU3" s="51">
        <f>IF('Indicator Data'!W5="No data","x",ROUND(IF(LOG('Indicator Data'!W5)&gt;BU$36,10,IF(LOG('Indicator Data'!W5)&lt;BU$37,0,10-(BU$36-LOG('Indicator Data'!W5))/(BU$36-BU$37)*10)),1))</f>
        <v>2.4</v>
      </c>
      <c r="BV3" s="53">
        <f>IF(AND(BT3="x", BU3="x"), "x", ROUND((10-GEOMEAN(((10-BT3)/10*9+1),((10-BU3)/10*9+1)))/9*10,1))</f>
        <v>6.2</v>
      </c>
      <c r="BW3" s="54">
        <f>ROUND(IF(BV3="x", (10-GEOMEAN(((10-BR3)/10*9+1),((10-BO3)/10*9+1)))/9*10, (10-GEOMEAN(((10-BR3)/10*9+1),((10-BV3)/10*9+1),((10-BO3)/10*9+1)))/9*10),1)</f>
        <v>3.5</v>
      </c>
    </row>
    <row r="4" spans="1:75" s="3" customFormat="1" x14ac:dyDescent="0.25">
      <c r="A4" s="116" t="s">
        <v>5</v>
      </c>
      <c r="B4" s="100" t="s">
        <v>4</v>
      </c>
      <c r="C4" s="51">
        <f>ROUND(IF('Indicator Data'!D6=0,0.1,IF(LOG('Indicator Data'!D6)&gt;C$36,10,IF(LOG('Indicator Data'!D6)&lt;C$37,0,10-(C$36-LOG('Indicator Data'!D6))/(C$36-C$37)*10))),1)</f>
        <v>0.1</v>
      </c>
      <c r="D4" s="51">
        <f>ROUND(IF('Indicator Data'!E6=0,0.1,IF(LOG('Indicator Data'!E6)&gt;D$36,10,IF(LOG('Indicator Data'!E6)&lt;D$37,0,10-(D$36-LOG('Indicator Data'!E6))/(D$36-D$37)*10))),1)</f>
        <v>0.1</v>
      </c>
      <c r="E4" s="51">
        <f t="shared" si="0"/>
        <v>0.1</v>
      </c>
      <c r="F4" s="51">
        <f>ROUND(IF('Indicator Data'!F6="No data",0.1,IF('Indicator Data'!F6=0,0,IF(LOG('Indicator Data'!F6)&gt;F$36,10,IF(LOG('Indicator Data'!F6)&lt;F$37,0,10-(F$36-LOG('Indicator Data'!F6))/(F$36-F$37)*10)))),1)</f>
        <v>0.1</v>
      </c>
      <c r="G4" s="51">
        <f>ROUND(IF('Indicator Data'!G6=0,0,IF(LOG('Indicator Data'!G6)&gt;G$36,10,IF(LOG('Indicator Data'!G6)&lt;G$37,0,10-(G$36-LOG('Indicator Data'!G6))/(G$36-G$37)*10))),1)</f>
        <v>0</v>
      </c>
      <c r="H4" s="51">
        <f>ROUND(IF('Indicator Data'!H6=0,0,IF(LOG('Indicator Data'!H6)&gt;H$36,10,IF(LOG('Indicator Data'!H6)&lt;H$37,0,10-(H$36-LOG('Indicator Data'!H6))/(H$36-H$37)*10))),1)</f>
        <v>6.2</v>
      </c>
      <c r="I4" s="51">
        <f>ROUND(IF('Indicator Data'!I6=0,0,IF(LOG('Indicator Data'!I6)&gt;I$36,10,IF(LOG('Indicator Data'!I6)&lt;I$37,0,10-(I$36-LOG('Indicator Data'!I6))/(I$36-I$37)*10))),1)</f>
        <v>7.7</v>
      </c>
      <c r="J4" s="51">
        <f t="shared" si="1"/>
        <v>7</v>
      </c>
      <c r="K4" s="51">
        <f>ROUND(IF('Indicator Data'!J6=0,0,IF(LOG('Indicator Data'!J6)&gt;K$36,10,IF(LOG('Indicator Data'!J6)&lt;K$37,0,10-(K$36-LOG('Indicator Data'!J6))/(K$36-K$37)*10))),1)</f>
        <v>8.1999999999999993</v>
      </c>
      <c r="L4" s="51">
        <f t="shared" si="2"/>
        <v>7.7</v>
      </c>
      <c r="M4" s="51">
        <f>ROUND(IF('Indicator Data'!K6=0,0,IF(LOG('Indicator Data'!K6)&gt;M$36,10,IF(LOG('Indicator Data'!K6)&lt;M$37,0,10-(M$36-LOG('Indicator Data'!K6))/(M$36-M$37)*10))),1)</f>
        <v>0</v>
      </c>
      <c r="N4" s="156">
        <f>IF('Indicator Data'!N6="No data","x",ROUND(IF('Indicator Data'!N6=0,0,IF(LOG('Indicator Data'!N6)&gt;N$36,10,IF(LOG('Indicator Data'!N6)&lt;N$37,0.1,10-(N$36-LOG('Indicator Data'!N6))/(N$36-N$37)*10))),1))</f>
        <v>0.1</v>
      </c>
      <c r="O4" s="156">
        <f>IF('Indicator Data'!O6="No data","x",ROUND(IF('Indicator Data'!O6=0,0,IF(LOG('Indicator Data'!O6)&gt;O$36,10,IF(LOG('Indicator Data'!O6)&lt;O$37,0.1,10-(O$36-LOG('Indicator Data'!O6))/(O$36-O$37)*10))),1))</f>
        <v>2.4</v>
      </c>
      <c r="P4" s="156">
        <f t="shared" ref="P4:P35" si="30">IF(AND(N4="x", O4="x"),"x",ROUND(((10-GEOMEAN(((10-N4)/10*9+1),((10-O4)/10*9+1)))/9*10),1))</f>
        <v>1.3</v>
      </c>
      <c r="Q4" s="52">
        <f>'Indicator Data'!D6/'Indicator Data'!$CF6</f>
        <v>0</v>
      </c>
      <c r="R4" s="52">
        <f>'Indicator Data'!E6/'Indicator Data'!$CF6</f>
        <v>0</v>
      </c>
      <c r="S4" s="52">
        <f>IF(F4=0.1,0,'Indicator Data'!F6/'Indicator Data'!$CF6)</f>
        <v>0</v>
      </c>
      <c r="T4" s="52">
        <f>'Indicator Data'!G6/'Indicator Data'!$CF6</f>
        <v>0</v>
      </c>
      <c r="U4" s="52">
        <f>'Indicator Data'!H6/'Indicator Data'!$CF6</f>
        <v>1.9133631018905983E-2</v>
      </c>
      <c r="V4" s="52">
        <f>'Indicator Data'!I6/'Indicator Data'!$CF6</f>
        <v>6.0421992691282039E-3</v>
      </c>
      <c r="W4" s="52">
        <f>'Indicator Data'!J6/'Indicator Data'!$CF6</f>
        <v>4.82780925597667E-2</v>
      </c>
      <c r="X4" s="52">
        <f>'Indicator Data'!K6/'Indicator Data'!$CF6</f>
        <v>0</v>
      </c>
      <c r="Y4" s="52">
        <f>IF('Indicator Data'!N6="No data","x",'Indicator Data'!N6/'Indicator Data'!$CF6)</f>
        <v>6.3678374823909799E-4</v>
      </c>
      <c r="Z4" s="52">
        <f>IF('Indicator Data'!O6="No data","x",'Indicator Data'!O6/'Indicator Data'!$CF6)</f>
        <v>2.3865095413597541E-2</v>
      </c>
      <c r="AA4" s="51">
        <f t="shared" si="3"/>
        <v>0</v>
      </c>
      <c r="AB4" s="51">
        <f t="shared" si="4"/>
        <v>0</v>
      </c>
      <c r="AC4" s="51">
        <f t="shared" si="5"/>
        <v>0</v>
      </c>
      <c r="AD4" s="51">
        <f t="shared" si="6"/>
        <v>0.1</v>
      </c>
      <c r="AE4" s="51">
        <f t="shared" si="7"/>
        <v>0</v>
      </c>
      <c r="AF4" s="51">
        <f t="shared" si="8"/>
        <v>10</v>
      </c>
      <c r="AG4" s="51">
        <f t="shared" si="9"/>
        <v>10</v>
      </c>
      <c r="AH4" s="51">
        <f t="shared" si="10"/>
        <v>10</v>
      </c>
      <c r="AI4" s="51">
        <f t="shared" si="11"/>
        <v>10</v>
      </c>
      <c r="AJ4" s="51">
        <f t="shared" si="12"/>
        <v>10</v>
      </c>
      <c r="AK4" s="51">
        <f t="shared" si="13"/>
        <v>0</v>
      </c>
      <c r="AL4" s="51">
        <f>ROUND(IF('Indicator Data'!L6=0,0,IF('Indicator Data'!L6&gt;AL$36,10,IF('Indicator Data'!L6&lt;AL$37,0,10-(AL$36-'Indicator Data'!L6)/(AL$36-AL$37)*10))),1)</f>
        <v>0</v>
      </c>
      <c r="AM4" s="51">
        <f t="shared" ref="AM4:AM35" si="31">IF(Y4="x","x",ROUND(IF(Y4&gt;AM$36,10,IF(Y4&lt;AM$37,0,10-(AM$36-Y4)/(AM$36-AM$37)*10)),1))</f>
        <v>0</v>
      </c>
      <c r="AN4" s="51">
        <f t="shared" ref="AN4:AN35" si="32">IF(Z4="x","x",ROUND(IF(Z4&gt;AN$36,10,IF(Z4&lt;AN$37,0,10-(AN$36-Z4)/(AN$36-AN$37)*10)),1))</f>
        <v>1.2</v>
      </c>
      <c r="AO4" s="51">
        <f t="shared" ref="AO4:AO35" si="33">IF(AND(AM4="x", AN4="x"),"x",ROUND(((10-GEOMEAN(((10-AM4)/10*9+1),((10-AN4)/10*9+1)))/9*10),1))</f>
        <v>0.6</v>
      </c>
      <c r="AP4" s="51">
        <f t="shared" si="14"/>
        <v>0.1</v>
      </c>
      <c r="AQ4" s="51">
        <f t="shared" si="15"/>
        <v>0.1</v>
      </c>
      <c r="AR4" s="51">
        <f t="shared" si="16"/>
        <v>8.1</v>
      </c>
      <c r="AS4" s="51">
        <f t="shared" si="17"/>
        <v>8.9</v>
      </c>
      <c r="AT4" s="51">
        <f t="shared" si="18"/>
        <v>8.5</v>
      </c>
      <c r="AU4" s="51">
        <f t="shared" si="19"/>
        <v>9.1</v>
      </c>
      <c r="AV4" s="51">
        <f t="shared" si="20"/>
        <v>0</v>
      </c>
      <c r="AW4" s="51">
        <f t="shared" si="21"/>
        <v>0.1</v>
      </c>
      <c r="AX4" s="53">
        <f t="shared" si="22"/>
        <v>0.1</v>
      </c>
      <c r="AY4" s="51">
        <f t="shared" si="23"/>
        <v>0</v>
      </c>
      <c r="AZ4" s="195">
        <f t="shared" ref="AZ4:AZ35" si="34">ROUND((10-GEOMEAN(((10-AW4)/10*9+1),((10-AY4)/10*9+1)))/9*10,1)</f>
        <v>0.1</v>
      </c>
      <c r="BA4" s="53">
        <f t="shared" si="24"/>
        <v>9.1999999999999993</v>
      </c>
      <c r="BB4" s="51">
        <f t="shared" si="25"/>
        <v>0</v>
      </c>
      <c r="BC4" s="51" t="str">
        <f>IF('Indicator Data'!P6="No data","x",ROUND(IF('Indicator Data'!P6&gt;BC$36,10,IF('Indicator Data'!P6&lt;BC$37,0,10-(BC$36-'Indicator Data'!P6)/(BC$36-BC$37)*10)),1))</f>
        <v>x</v>
      </c>
      <c r="BD4" s="51">
        <f t="shared" si="26"/>
        <v>0</v>
      </c>
      <c r="BE4" s="51">
        <f t="shared" si="27"/>
        <v>1</v>
      </c>
      <c r="BF4" s="51">
        <f>IF('Indicator Data'!M6="No data","x", ROUND(IF('Indicator Data'!M6&gt;BF$36,0,IF('Indicator Data'!M6&lt;BF$37,10,(BF$36-'Indicator Data'!M6)/(BF$36-BF$37)*10)),1))</f>
        <v>0</v>
      </c>
      <c r="BG4" s="53">
        <f t="shared" ref="BG4:BG35" si="35">ROUND(AVERAGE(BD4,BE4,BE4,BF4),1)</f>
        <v>0.5</v>
      </c>
      <c r="BH4" s="54">
        <f t="shared" ref="BH4:BH35" si="36">IF(ROUND(IF(AX4="x",(10-GEOMEAN(((10-BG4)/10*9+1),((10-AZ4)/10*9+1),((10-BA4)/10*9+1)))/9*10,(10-GEOMEAN(((10-AX4)/10*9+1),((10-AZ4)/10*9+1),((10-BA4)/10*9+1),((10-BG4)/10*9+1)))/9*10),1)=0,0.1,ROUND(IF(AX4="x",(10-GEOMEAN(((10-BG4)/10*9+1),((10-AZ4)/10*9+1),((10-BA4)/10*9+1)))/9*10,(10-GEOMEAN(((10-AX4)/10*9+1),((10-AZ4)/10*9+1),((10-BA4)/10*9+1),((10-BG4)/10*9+1)))/9*10),1))</f>
        <v>4.0999999999999996</v>
      </c>
      <c r="BI4" s="51">
        <f>ROUND(IF('Indicator Data'!Q6=0,0,IF('Indicator Data'!Q6&gt;BI$36,10,IF('Indicator Data'!Q6&lt;BI$37,0,10-(BI$36-'Indicator Data'!Q6)/(BI$36-BI$37)*10))),1)</f>
        <v>0</v>
      </c>
      <c r="BJ4" s="51">
        <f>ROUND(IF('Indicator Data'!R6=0,0,IF(LOG('Indicator Data'!R6)&gt;LOG(BJ$36),10,IF(LOG('Indicator Data'!R6)&lt;LOG(BJ$37),0,10-(LOG(BJ$36)-LOG('Indicator Data'!R6))/(LOG(BJ$36)-LOG(BJ$37))*10))),1)</f>
        <v>0.8</v>
      </c>
      <c r="BK4" s="51">
        <f t="shared" si="28"/>
        <v>0.4</v>
      </c>
      <c r="BL4" s="51">
        <f>'Indicator Data'!S6</f>
        <v>0</v>
      </c>
      <c r="BM4" s="51">
        <f>'Indicator Data'!T6</f>
        <v>0</v>
      </c>
      <c r="BN4" s="51">
        <f t="shared" si="29"/>
        <v>0</v>
      </c>
      <c r="BO4" s="160">
        <f t="shared" ref="BO4:BO35" si="37">ROUND(IF(BN4&gt;5,BN4,BK4/10*7),1)</f>
        <v>0.3</v>
      </c>
      <c r="BP4" s="51">
        <f>IF('Indicator Data'!U6="No data","x",ROUND(IF('Indicator Data'!U6&gt;BP$36,10,IF('Indicator Data'!U6&lt;BP$37,0,10-(BP$36-'Indicator Data'!U6)/(BP$36-BP$37)*10)),1))</f>
        <v>9.9</v>
      </c>
      <c r="BQ4" s="51">
        <f>IF('Indicator Data'!V6="No data","x",ROUND(IF(LOG('Indicator Data'!V6)&gt;BQ$36,10,IF(LOG('Indicator Data'!V6)&lt;BQ$37,0,10-(BQ$36-LOG('Indicator Data'!V6))/(BQ$36-BQ$37)*10)),1))</f>
        <v>4.5</v>
      </c>
      <c r="BR4" s="160">
        <f t="shared" ref="BR4:BR35" si="38">ROUND((10-GEOMEAN(((10-BP4)/10*9+1),((10-BQ4)/10*9+1)))/9*10,1)</f>
        <v>8.3000000000000007</v>
      </c>
      <c r="BS4" s="52">
        <f>IF('Indicator Data'!W6="No data", "x",'Indicator Data'!W6/'Indicator Data'!CE6)</f>
        <v>6.0198148021681447E-4</v>
      </c>
      <c r="BT4" s="51">
        <f t="shared" ref="BT4:BT35" si="39">IF(BS4="x","x",ROUND(IF(BS4&gt;BT$36,10,IF(BS4&lt;BT$37,0,10-(BT$36-BS4)/(BT$36-BT$37)*10)),1))</f>
        <v>10</v>
      </c>
      <c r="BU4" s="51">
        <f>IF('Indicator Data'!W6="No data","x",ROUND(IF(LOG('Indicator Data'!W6)&gt;BU$36,10,IF(LOG('Indicator Data'!W6)&lt;BU$37,0,10-(BU$36-LOG('Indicator Data'!W6))/(BU$36-BU$37)*10)),1))</f>
        <v>4.5999999999999996</v>
      </c>
      <c r="BV4" s="53">
        <f t="shared" ref="BV4:BV35" si="40">IF(AND(BT4="x", BU4="x"), "x", ROUND((10-GEOMEAN(((10-BT4)/10*9+1),((10-BU4)/10*9+1)))/9*10,1))</f>
        <v>8.4</v>
      </c>
      <c r="BW4" s="54">
        <f t="shared" ref="BW4:BW35" si="41">ROUND(IF(BV4="x", (10-GEOMEAN(((10-BR4)/10*9+1),((10-BO4)/10*9+1)))/9*10, (10-GEOMEAN(((10-BR4)/10*9+1),((10-BV4)/10*9+1),((10-BO4)/10*9+1)))/9*10),1)</f>
        <v>6.8</v>
      </c>
    </row>
    <row r="5" spans="1:75" s="3" customFormat="1" x14ac:dyDescent="0.25">
      <c r="A5" s="116" t="s">
        <v>7</v>
      </c>
      <c r="B5" s="100" t="s">
        <v>6</v>
      </c>
      <c r="C5" s="51">
        <f>ROUND(IF('Indicator Data'!D7=0,0.1,IF(LOG('Indicator Data'!D7)&gt;C$36,10,IF(LOG('Indicator Data'!D7)&lt;C$37,0,10-(C$36-LOG('Indicator Data'!D7))/(C$36-C$37)*10))),1)</f>
        <v>0.1</v>
      </c>
      <c r="D5" s="51">
        <f>ROUND(IF('Indicator Data'!E7=0,0.1,IF(LOG('Indicator Data'!E7)&gt;D$36,10,IF(LOG('Indicator Data'!E7)&lt;D$37,0,10-(D$36-LOG('Indicator Data'!E7))/(D$36-D$37)*10))),1)</f>
        <v>0.1</v>
      </c>
      <c r="E5" s="51">
        <f t="shared" si="0"/>
        <v>0.1</v>
      </c>
      <c r="F5" s="51">
        <f>ROUND(IF('Indicator Data'!F7="No data",0.1,IF('Indicator Data'!F7=0,0,IF(LOG('Indicator Data'!F7)&gt;F$36,10,IF(LOG('Indicator Data'!F7)&lt;F$37,0,10-(F$36-LOG('Indicator Data'!F7))/(F$36-F$37)*10)))),1)</f>
        <v>0.1</v>
      </c>
      <c r="G5" s="51">
        <f>ROUND(IF('Indicator Data'!G7=0,0,IF(LOG('Indicator Data'!G7)&gt;G$36,10,IF(LOG('Indicator Data'!G7)&lt;G$37,0,10-(G$36-LOG('Indicator Data'!G7))/(G$36-G$37)*10))),1)</f>
        <v>5.5</v>
      </c>
      <c r="H5" s="51">
        <f>ROUND(IF('Indicator Data'!H7=0,0,IF(LOG('Indicator Data'!H7)&gt;H$36,10,IF(LOG('Indicator Data'!H7)&lt;H$37,0,10-(H$36-LOG('Indicator Data'!H7))/(H$36-H$37)*10))),1)</f>
        <v>5.3</v>
      </c>
      <c r="I5" s="51">
        <f>ROUND(IF('Indicator Data'!I7=0,0,IF(LOG('Indicator Data'!I7)&gt;I$36,10,IF(LOG('Indicator Data'!I7)&lt;I$37,0,10-(I$36-LOG('Indicator Data'!I7))/(I$36-I$37)*10))),1)</f>
        <v>6.8</v>
      </c>
      <c r="J5" s="51">
        <f t="shared" si="1"/>
        <v>6.1</v>
      </c>
      <c r="K5" s="51">
        <f>ROUND(IF('Indicator Data'!J7=0,0,IF(LOG('Indicator Data'!J7)&gt;K$36,10,IF(LOG('Indicator Data'!J7)&lt;K$37,0,10-(K$36-LOG('Indicator Data'!J7))/(K$36-K$37)*10))),1)</f>
        <v>4.3</v>
      </c>
      <c r="L5" s="51">
        <f t="shared" si="2"/>
        <v>5.3</v>
      </c>
      <c r="M5" s="51">
        <f>ROUND(IF('Indicator Data'!K7=0,0,IF(LOG('Indicator Data'!K7)&gt;M$36,10,IF(LOG('Indicator Data'!K7)&lt;M$37,0,10-(M$36-LOG('Indicator Data'!K7))/(M$36-M$37)*10))),1)</f>
        <v>0</v>
      </c>
      <c r="N5" s="156" t="str">
        <f>IF('Indicator Data'!N7="No data","x",ROUND(IF('Indicator Data'!N7=0,0,IF(LOG('Indicator Data'!N7)&gt;N$36,10,IF(LOG('Indicator Data'!N7)&lt;N$37,0.1,10-(N$36-LOG('Indicator Data'!N7))/(N$36-N$37)*10))),1))</f>
        <v>x</v>
      </c>
      <c r="O5" s="156" t="str">
        <f>IF('Indicator Data'!O7="No data","x",ROUND(IF('Indicator Data'!O7=0,0,IF(LOG('Indicator Data'!O7)&gt;O$36,10,IF(LOG('Indicator Data'!O7)&lt;O$37,0.1,10-(O$36-LOG('Indicator Data'!O7))/(O$36-O$37)*10))),1))</f>
        <v>x</v>
      </c>
      <c r="P5" s="156" t="str">
        <f t="shared" si="30"/>
        <v>x</v>
      </c>
      <c r="Q5" s="52">
        <f>'Indicator Data'!D7/'Indicator Data'!$CF7</f>
        <v>0</v>
      </c>
      <c r="R5" s="52">
        <f>'Indicator Data'!E7/'Indicator Data'!$CF7</f>
        <v>0</v>
      </c>
      <c r="S5" s="52">
        <f>IF(F5=0.1,0,'Indicator Data'!F7/'Indicator Data'!$CF7)</f>
        <v>0</v>
      </c>
      <c r="T5" s="52">
        <f>'Indicator Data'!G7/'Indicator Data'!$CF7</f>
        <v>5.45674518277258E-6</v>
      </c>
      <c r="U5" s="52">
        <f>'Indicator Data'!H7/'Indicator Data'!$CF7</f>
        <v>1.4106147530805068E-2</v>
      </c>
      <c r="V5" s="52">
        <f>'Indicator Data'!I7/'Indicator Data'!$CF7</f>
        <v>2.0151639329721522E-3</v>
      </c>
      <c r="W5" s="52">
        <f>'Indicator Data'!J7/'Indicator Data'!$CF7</f>
        <v>1.9301976562250537E-3</v>
      </c>
      <c r="X5" s="52">
        <f>'Indicator Data'!K7/'Indicator Data'!$CF7</f>
        <v>0</v>
      </c>
      <c r="Y5" s="52" t="str">
        <f>IF('Indicator Data'!N7="No data","x",'Indicator Data'!N7/'Indicator Data'!$CF7)</f>
        <v>x</v>
      </c>
      <c r="Z5" s="52" t="str">
        <f>IF('Indicator Data'!O7="No data","x",'Indicator Data'!O7/'Indicator Data'!$CF7)</f>
        <v>x</v>
      </c>
      <c r="AA5" s="51">
        <f t="shared" si="3"/>
        <v>0</v>
      </c>
      <c r="AB5" s="51">
        <f t="shared" si="4"/>
        <v>0</v>
      </c>
      <c r="AC5" s="51">
        <f t="shared" si="5"/>
        <v>0</v>
      </c>
      <c r="AD5" s="51">
        <f t="shared" si="6"/>
        <v>0.1</v>
      </c>
      <c r="AE5" s="51">
        <f t="shared" si="7"/>
        <v>5.8</v>
      </c>
      <c r="AF5" s="51">
        <f t="shared" si="8"/>
        <v>9.4</v>
      </c>
      <c r="AG5" s="51">
        <f t="shared" si="9"/>
        <v>8.1</v>
      </c>
      <c r="AH5" s="51">
        <f t="shared" si="10"/>
        <v>8.8000000000000007</v>
      </c>
      <c r="AI5" s="51">
        <f t="shared" si="11"/>
        <v>4.8</v>
      </c>
      <c r="AJ5" s="51">
        <f t="shared" si="12"/>
        <v>7.3</v>
      </c>
      <c r="AK5" s="51">
        <f t="shared" si="13"/>
        <v>0</v>
      </c>
      <c r="AL5" s="51">
        <f>ROUND(IF('Indicator Data'!L7=0,0,IF('Indicator Data'!L7&gt;AL$36,10,IF('Indicator Data'!L7&lt;AL$37,0,10-(AL$36-'Indicator Data'!L7)/(AL$36-AL$37)*10))),1)</f>
        <v>1.5</v>
      </c>
      <c r="AM5" s="51" t="str">
        <f t="shared" si="31"/>
        <v>x</v>
      </c>
      <c r="AN5" s="51" t="str">
        <f t="shared" si="32"/>
        <v>x</v>
      </c>
      <c r="AO5" s="51" t="str">
        <f t="shared" si="33"/>
        <v>x</v>
      </c>
      <c r="AP5" s="51">
        <f t="shared" si="14"/>
        <v>0.1</v>
      </c>
      <c r="AQ5" s="51">
        <f t="shared" si="15"/>
        <v>0.1</v>
      </c>
      <c r="AR5" s="51">
        <f t="shared" si="16"/>
        <v>7.4</v>
      </c>
      <c r="AS5" s="51">
        <f t="shared" si="17"/>
        <v>7.5</v>
      </c>
      <c r="AT5" s="51">
        <f t="shared" si="18"/>
        <v>7.5</v>
      </c>
      <c r="AU5" s="51">
        <f t="shared" si="19"/>
        <v>4.5999999999999996</v>
      </c>
      <c r="AV5" s="51">
        <f t="shared" si="20"/>
        <v>0</v>
      </c>
      <c r="AW5" s="51">
        <f t="shared" si="21"/>
        <v>0.1</v>
      </c>
      <c r="AX5" s="53">
        <f t="shared" si="22"/>
        <v>0.1</v>
      </c>
      <c r="AY5" s="51">
        <f t="shared" si="23"/>
        <v>5.7</v>
      </c>
      <c r="AZ5" s="195">
        <f t="shared" si="34"/>
        <v>3.4</v>
      </c>
      <c r="BA5" s="53">
        <f t="shared" si="24"/>
        <v>6.4</v>
      </c>
      <c r="BB5" s="51">
        <f t="shared" si="25"/>
        <v>0.8</v>
      </c>
      <c r="BC5" s="51" t="str">
        <f>IF('Indicator Data'!P7="No data","x",ROUND(IF('Indicator Data'!P7&gt;BC$36,10,IF('Indicator Data'!P7&lt;BC$37,0,10-(BC$36-'Indicator Data'!P7)/(BC$36-BC$37)*10)),1))</f>
        <v>x</v>
      </c>
      <c r="BD5" s="51">
        <f t="shared" si="26"/>
        <v>0.8</v>
      </c>
      <c r="BE5" s="51" t="str">
        <f t="shared" si="27"/>
        <v>x</v>
      </c>
      <c r="BF5" s="51">
        <f>IF('Indicator Data'!M7="No data","x", ROUND(IF('Indicator Data'!M7&gt;BF$36,0,IF('Indicator Data'!M7&lt;BF$37,10,(BF$36-'Indicator Data'!M7)/(BF$36-BF$37)*10)),1))</f>
        <v>0</v>
      </c>
      <c r="BG5" s="53">
        <f t="shared" si="35"/>
        <v>0.4</v>
      </c>
      <c r="BH5" s="54">
        <f t="shared" si="36"/>
        <v>3</v>
      </c>
      <c r="BI5" s="51">
        <f>ROUND(IF('Indicator Data'!Q7=0,0,IF('Indicator Data'!Q7&gt;BI$36,10,IF('Indicator Data'!Q7&lt;BI$37,0,10-(BI$36-'Indicator Data'!Q7)/(BI$36-BI$37)*10))),1)</f>
        <v>0</v>
      </c>
      <c r="BJ5" s="51">
        <f>ROUND(IF('Indicator Data'!R7=0,0,IF(LOG('Indicator Data'!R7)&gt;LOG(BJ$36),10,IF(LOG('Indicator Data'!R7)&lt;LOG(BJ$37),0,10-(LOG(BJ$36)-LOG('Indicator Data'!R7))/(LOG(BJ$36)-LOG(BJ$37))*10))),1)</f>
        <v>0</v>
      </c>
      <c r="BK5" s="51">
        <f t="shared" si="28"/>
        <v>0</v>
      </c>
      <c r="BL5" s="51">
        <f>'Indicator Data'!S7</f>
        <v>0</v>
      </c>
      <c r="BM5" s="51">
        <f>'Indicator Data'!T7</f>
        <v>0</v>
      </c>
      <c r="BN5" s="51">
        <f t="shared" si="29"/>
        <v>0</v>
      </c>
      <c r="BO5" s="160">
        <f t="shared" si="37"/>
        <v>0</v>
      </c>
      <c r="BP5" s="51">
        <f>IF('Indicator Data'!U7="No data","x",ROUND(IF('Indicator Data'!U7&gt;BP$36,10,IF('Indicator Data'!U7&lt;BP$37,0,10-(BP$36-'Indicator Data'!U7)/(BP$36-BP$37)*10)),1))</f>
        <v>3.6</v>
      </c>
      <c r="BQ5" s="51">
        <f>IF('Indicator Data'!V7="No data","x",ROUND(IF(LOG('Indicator Data'!V7)&gt;BQ$36,10,IF(LOG('Indicator Data'!V7)&lt;BQ$37,0,10-(BQ$36-LOG('Indicator Data'!V7))/(BQ$36-BQ$37)*10)),1))</f>
        <v>3.3</v>
      </c>
      <c r="BR5" s="160">
        <f t="shared" si="38"/>
        <v>3.5</v>
      </c>
      <c r="BS5" s="52">
        <f>IF('Indicator Data'!W7="No data", "x",'Indicator Data'!W7/'Indicator Data'!CE7)</f>
        <v>2.5549578431955874E-4</v>
      </c>
      <c r="BT5" s="51">
        <f t="shared" si="39"/>
        <v>4.3</v>
      </c>
      <c r="BU5" s="51">
        <f>IF('Indicator Data'!W7="No data","x",ROUND(IF(LOG('Indicator Data'!W7)&gt;BU$36,10,IF(LOG('Indicator Data'!W7)&lt;BU$37,0,10-(BU$36-LOG('Indicator Data'!W7))/(BU$36-BU$37)*10)),1))</f>
        <v>2.9</v>
      </c>
      <c r="BV5" s="53">
        <f t="shared" si="40"/>
        <v>3.6</v>
      </c>
      <c r="BW5" s="54">
        <f t="shared" si="41"/>
        <v>2.5</v>
      </c>
    </row>
    <row r="6" spans="1:75" s="3" customFormat="1" x14ac:dyDescent="0.25">
      <c r="A6" s="116" t="s">
        <v>20</v>
      </c>
      <c r="B6" s="100" t="s">
        <v>19</v>
      </c>
      <c r="C6" s="51">
        <f>ROUND(IF('Indicator Data'!D8=0,0.1,IF(LOG('Indicator Data'!D8)&gt;C$36,10,IF(LOG('Indicator Data'!D8)&lt;C$37,0,10-(C$36-LOG('Indicator Data'!D8))/(C$36-C$37)*10))),1)</f>
        <v>7.3</v>
      </c>
      <c r="D6" s="51">
        <f>ROUND(IF('Indicator Data'!E8=0,0.1,IF(LOG('Indicator Data'!E8)&gt;D$36,10,IF(LOG('Indicator Data'!E8)&lt;D$37,0,10-(D$36-LOG('Indicator Data'!E8))/(D$36-D$37)*10))),1)</f>
        <v>6.7</v>
      </c>
      <c r="E6" s="51">
        <f t="shared" si="0"/>
        <v>7</v>
      </c>
      <c r="F6" s="51">
        <f>ROUND(IF('Indicator Data'!F8="No data",0.1,IF('Indicator Data'!F8=0,0,IF(LOG('Indicator Data'!F8)&gt;F$36,10,IF(LOG('Indicator Data'!F8)&lt;F$37,0,10-(F$36-LOG('Indicator Data'!F8))/(F$36-F$37)*10)))),1)</f>
        <v>5.6</v>
      </c>
      <c r="G6" s="51">
        <f>ROUND(IF('Indicator Data'!G8=0,0,IF(LOG('Indicator Data'!G8)&gt;G$36,10,IF(LOG('Indicator Data'!G8)&lt;G$37,0,10-(G$36-LOG('Indicator Data'!G8))/(G$36-G$37)*10))),1)</f>
        <v>8</v>
      </c>
      <c r="H6" s="51">
        <f>ROUND(IF('Indicator Data'!H8=0,0,IF(LOG('Indicator Data'!H8)&gt;H$36,10,IF(LOG('Indicator Data'!H8)&lt;H$37,0,10-(H$36-LOG('Indicator Data'!H8))/(H$36-H$37)*10))),1)</f>
        <v>10</v>
      </c>
      <c r="I6" s="51">
        <f>ROUND(IF('Indicator Data'!I8=0,0,IF(LOG('Indicator Data'!I8)&gt;I$36,10,IF(LOG('Indicator Data'!I8)&lt;I$37,0,10-(I$36-LOG('Indicator Data'!I8))/(I$36-I$37)*10))),1)</f>
        <v>9.6999999999999993</v>
      </c>
      <c r="J6" s="51">
        <f t="shared" si="1"/>
        <v>9.9</v>
      </c>
      <c r="K6" s="51">
        <f>ROUND(IF('Indicator Data'!J8=0,0,IF(LOG('Indicator Data'!J8)&gt;K$36,10,IF(LOG('Indicator Data'!J8)&lt;K$37,0,10-(K$36-LOG('Indicator Data'!J8))/(K$36-K$37)*10))),1)</f>
        <v>8.3000000000000007</v>
      </c>
      <c r="L6" s="51">
        <f t="shared" si="2"/>
        <v>9.3000000000000007</v>
      </c>
      <c r="M6" s="51">
        <f>ROUND(IF('Indicator Data'!K8=0,0,IF(LOG('Indicator Data'!K8)&gt;M$36,10,IF(LOG('Indicator Data'!K8)&lt;M$37,0,10-(M$36-LOG('Indicator Data'!K8))/(M$36-M$37)*10))),1)</f>
        <v>8.6</v>
      </c>
      <c r="N6" s="156">
        <f>IF('Indicator Data'!N8="No data","x",ROUND(IF('Indicator Data'!N8=0,0,IF(LOG('Indicator Data'!N8)&gt;N$36,10,IF(LOG('Indicator Data'!N8)&lt;N$37,0.1,10-(N$36-LOG('Indicator Data'!N8))/(N$36-N$37)*10))),1))</f>
        <v>8.3000000000000007</v>
      </c>
      <c r="O6" s="156">
        <f>IF('Indicator Data'!O8="No data","x",ROUND(IF('Indicator Data'!O8=0,0,IF(LOG('Indicator Data'!O8)&gt;O$36,10,IF(LOG('Indicator Data'!O8)&lt;O$37,0.1,10-(O$36-LOG('Indicator Data'!O8))/(O$36-O$37)*10))),1))</f>
        <v>7.3</v>
      </c>
      <c r="P6" s="156">
        <f t="shared" si="30"/>
        <v>7.8</v>
      </c>
      <c r="Q6" s="52">
        <f>'Indicator Data'!D8/'Indicator Data'!$CF8</f>
        <v>7.5681552802317129E-4</v>
      </c>
      <c r="R6" s="52">
        <f>'Indicator Data'!E8/'Indicator Data'!$CF8</f>
        <v>8.9826816956814308E-5</v>
      </c>
      <c r="S6" s="52">
        <f>IF(F6=0.1,0,'Indicator Data'!F8/'Indicator Data'!$CF8)</f>
        <v>1.4743816073882773E-3</v>
      </c>
      <c r="T6" s="52">
        <f>'Indicator Data'!G8/'Indicator Data'!$CF8</f>
        <v>1.4393617338019392E-6</v>
      </c>
      <c r="U6" s="52">
        <f>'Indicator Data'!H8/'Indicator Data'!$CF8</f>
        <v>1.9050198577304559E-2</v>
      </c>
      <c r="V6" s="52">
        <f>'Indicator Data'!I8/'Indicator Data'!$CF8</f>
        <v>5.1712329551470582E-3</v>
      </c>
      <c r="W6" s="52">
        <f>'Indicator Data'!J8/'Indicator Data'!$CF8</f>
        <v>1.827232107385899E-3</v>
      </c>
      <c r="X6" s="52">
        <f>'Indicator Data'!K8/'Indicator Data'!$CF8</f>
        <v>2.455723770803578E-3</v>
      </c>
      <c r="Y6" s="52">
        <f>IF('Indicator Data'!N8="No data","x",'Indicator Data'!N8/'Indicator Data'!$CF8)</f>
        <v>0.18405472604823678</v>
      </c>
      <c r="Z6" s="52">
        <f>IF('Indicator Data'!O8="No data","x",'Indicator Data'!O8/'Indicator Data'!$CF8)</f>
        <v>7.4132502673037448E-2</v>
      </c>
      <c r="AA6" s="51">
        <f t="shared" si="3"/>
        <v>3.8</v>
      </c>
      <c r="AB6" s="51">
        <f t="shared" si="4"/>
        <v>1.8</v>
      </c>
      <c r="AC6" s="51">
        <f t="shared" si="5"/>
        <v>2.9</v>
      </c>
      <c r="AD6" s="51">
        <f t="shared" si="6"/>
        <v>2.1</v>
      </c>
      <c r="AE6" s="51">
        <f t="shared" si="7"/>
        <v>3.9</v>
      </c>
      <c r="AF6" s="51">
        <f t="shared" si="8"/>
        <v>10</v>
      </c>
      <c r="AG6" s="51">
        <f t="shared" si="9"/>
        <v>10</v>
      </c>
      <c r="AH6" s="51">
        <f t="shared" si="10"/>
        <v>10</v>
      </c>
      <c r="AI6" s="51">
        <f t="shared" si="11"/>
        <v>4.5999999999999996</v>
      </c>
      <c r="AJ6" s="51">
        <f t="shared" si="12"/>
        <v>8.4</v>
      </c>
      <c r="AK6" s="51">
        <f t="shared" si="13"/>
        <v>3.5</v>
      </c>
      <c r="AL6" s="51">
        <f>ROUND(IF('Indicator Data'!L8=0,0,IF('Indicator Data'!L8&gt;AL$36,10,IF('Indicator Data'!L8&lt;AL$37,0,10-(AL$36-'Indicator Data'!L8)/(AL$36-AL$37)*10))),1)</f>
        <v>9.1</v>
      </c>
      <c r="AM6" s="51">
        <f t="shared" si="31"/>
        <v>9.1999999999999993</v>
      </c>
      <c r="AN6" s="51">
        <f t="shared" si="32"/>
        <v>3.7</v>
      </c>
      <c r="AO6" s="51">
        <f t="shared" si="33"/>
        <v>7.3</v>
      </c>
      <c r="AP6" s="51">
        <f t="shared" si="14"/>
        <v>5.6</v>
      </c>
      <c r="AQ6" s="51">
        <f t="shared" si="15"/>
        <v>4.3</v>
      </c>
      <c r="AR6" s="51">
        <f t="shared" si="16"/>
        <v>10</v>
      </c>
      <c r="AS6" s="51">
        <f t="shared" si="17"/>
        <v>9.9</v>
      </c>
      <c r="AT6" s="51">
        <f t="shared" si="18"/>
        <v>10</v>
      </c>
      <c r="AU6" s="51">
        <f t="shared" si="19"/>
        <v>6.5</v>
      </c>
      <c r="AV6" s="51">
        <f t="shared" si="20"/>
        <v>6.7</v>
      </c>
      <c r="AW6" s="51">
        <f t="shared" si="21"/>
        <v>5.3</v>
      </c>
      <c r="AX6" s="53">
        <f t="shared" si="22"/>
        <v>4.0999999999999996</v>
      </c>
      <c r="AY6" s="51">
        <f t="shared" si="23"/>
        <v>6.4</v>
      </c>
      <c r="AZ6" s="195">
        <f t="shared" si="34"/>
        <v>5.9</v>
      </c>
      <c r="BA6" s="53">
        <f t="shared" si="24"/>
        <v>8.9</v>
      </c>
      <c r="BB6" s="51">
        <f t="shared" si="25"/>
        <v>7.9</v>
      </c>
      <c r="BC6" s="51">
        <f>IF('Indicator Data'!P8="No data","x",ROUND(IF('Indicator Data'!P8&gt;BC$36,10,IF('Indicator Data'!P8&lt;BC$37,0,10-(BC$36-'Indicator Data'!P8)/(BC$36-BC$37)*10)),1))</f>
        <v>10</v>
      </c>
      <c r="BD6" s="51">
        <f t="shared" si="26"/>
        <v>9</v>
      </c>
      <c r="BE6" s="51">
        <f t="shared" si="27"/>
        <v>7.6</v>
      </c>
      <c r="BF6" s="51">
        <f>IF('Indicator Data'!M8="No data","x", ROUND(IF('Indicator Data'!M8&gt;BF$36,0,IF('Indicator Data'!M8&lt;BF$37,10,(BF$36-'Indicator Data'!M8)/(BF$36-BF$37)*10)),1))</f>
        <v>0</v>
      </c>
      <c r="BG6" s="53">
        <f t="shared" si="35"/>
        <v>6.1</v>
      </c>
      <c r="BH6" s="54">
        <f t="shared" si="36"/>
        <v>6.6</v>
      </c>
      <c r="BI6" s="51">
        <f>ROUND(IF('Indicator Data'!Q8=0,0,IF('Indicator Data'!Q8&gt;BI$36,10,IF('Indicator Data'!Q8&lt;BI$37,0,10-(BI$36-'Indicator Data'!Q8)/(BI$36-BI$37)*10))),1)</f>
        <v>0.1</v>
      </c>
      <c r="BJ6" s="51">
        <f>ROUND(IF('Indicator Data'!R8=0,0,IF(LOG('Indicator Data'!R8)&gt;LOG(BJ$36),10,IF(LOG('Indicator Data'!R8)&lt;LOG(BJ$37),0,10-(LOG(BJ$36)-LOG('Indicator Data'!R8))/(LOG(BJ$36)-LOG(BJ$37))*10))),1)</f>
        <v>2.7</v>
      </c>
      <c r="BK6" s="51">
        <f t="shared" si="28"/>
        <v>1.5</v>
      </c>
      <c r="BL6" s="51">
        <f>'Indicator Data'!S8</f>
        <v>0</v>
      </c>
      <c r="BM6" s="51">
        <f>'Indicator Data'!T8</f>
        <v>0</v>
      </c>
      <c r="BN6" s="51">
        <f t="shared" si="29"/>
        <v>0</v>
      </c>
      <c r="BO6" s="160">
        <f t="shared" si="37"/>
        <v>1.1000000000000001</v>
      </c>
      <c r="BP6" s="51">
        <f>IF('Indicator Data'!U8="No data","x",ROUND(IF('Indicator Data'!U8&gt;BP$36,10,IF('Indicator Data'!U8&lt;BP$37,0,10-(BP$36-'Indicator Data'!U8)/(BP$36-BP$37)*10)),1))</f>
        <v>1.6</v>
      </c>
      <c r="BQ6" s="51">
        <f>IF('Indicator Data'!V8="No data","x",ROUND(IF(LOG('Indicator Data'!V8)&gt;BQ$36,10,IF(LOG('Indicator Data'!V8)&lt;BQ$37,0,10-(BQ$36-LOG('Indicator Data'!V8))/(BQ$36-BQ$37)*10)),1))</f>
        <v>6.1</v>
      </c>
      <c r="BR6" s="160">
        <f t="shared" si="38"/>
        <v>4.2</v>
      </c>
      <c r="BS6" s="52">
        <f>IF('Indicator Data'!W8="No data", "x",'Indicator Data'!W8/'Indicator Data'!CE8)</f>
        <v>9.6476718983518506E-4</v>
      </c>
      <c r="BT6" s="51">
        <f t="shared" si="39"/>
        <v>10</v>
      </c>
      <c r="BU6" s="51">
        <f>IF('Indicator Data'!W8="No data","x",ROUND(IF(LOG('Indicator Data'!W8)&gt;BU$36,10,IF(LOG('Indicator Data'!W8)&lt;BU$37,0,10-(BU$36-LOG('Indicator Data'!W8))/(BU$36-BU$37)*10)),1))</f>
        <v>10</v>
      </c>
      <c r="BV6" s="53">
        <f t="shared" si="40"/>
        <v>10</v>
      </c>
      <c r="BW6" s="54">
        <f t="shared" si="41"/>
        <v>6.9</v>
      </c>
    </row>
    <row r="7" spans="1:75" s="3" customFormat="1" x14ac:dyDescent="0.25">
      <c r="A7" s="116" t="s">
        <v>22</v>
      </c>
      <c r="B7" s="100" t="s">
        <v>21</v>
      </c>
      <c r="C7" s="51">
        <f>ROUND(IF('Indicator Data'!D9=0,0.1,IF(LOG('Indicator Data'!D9)&gt;C$36,10,IF(LOG('Indicator Data'!D9)&lt;C$37,0,10-(C$36-LOG('Indicator Data'!D9))/(C$36-C$37)*10))),1)</f>
        <v>1.8</v>
      </c>
      <c r="D7" s="51">
        <f>ROUND(IF('Indicator Data'!E9=0,0.1,IF(LOG('Indicator Data'!E9)&gt;D$36,10,IF(LOG('Indicator Data'!E9)&lt;D$37,0,10-(D$36-LOG('Indicator Data'!E9))/(D$36-D$37)*10))),1)</f>
        <v>0.1</v>
      </c>
      <c r="E7" s="51">
        <f t="shared" si="0"/>
        <v>1</v>
      </c>
      <c r="F7" s="51">
        <f>ROUND(IF('Indicator Data'!F9="No data",0.1,IF('Indicator Data'!F9=0,0,IF(LOG('Indicator Data'!F9)&gt;F$36,10,IF(LOG('Indicator Data'!F9)&lt;F$37,0,10-(F$36-LOG('Indicator Data'!F9))/(F$36-F$37)*10)))),1)</f>
        <v>0.1</v>
      </c>
      <c r="G7" s="51">
        <f>ROUND(IF('Indicator Data'!G9=0,0,IF(LOG('Indicator Data'!G9)&gt;G$36,10,IF(LOG('Indicator Data'!G9)&lt;G$37,0,10-(G$36-LOG('Indicator Data'!G9))/(G$36-G$37)*10))),1)</f>
        <v>7.4</v>
      </c>
      <c r="H7" s="51">
        <f>ROUND(IF('Indicator Data'!H9=0,0,IF(LOG('Indicator Data'!H9)&gt;H$36,10,IF(LOG('Indicator Data'!H9)&lt;H$37,0,10-(H$36-LOG('Indicator Data'!H9))/(H$36-H$37)*10))),1)</f>
        <v>3.8</v>
      </c>
      <c r="I7" s="51">
        <f>ROUND(IF('Indicator Data'!I9=0,0,IF(LOG('Indicator Data'!I9)&gt;I$36,10,IF(LOG('Indicator Data'!I9)&lt;I$37,0,10-(I$36-LOG('Indicator Data'!I9))/(I$36-I$37)*10))),1)</f>
        <v>5.9</v>
      </c>
      <c r="J7" s="51">
        <f t="shared" si="1"/>
        <v>4.9000000000000004</v>
      </c>
      <c r="K7" s="51">
        <f>ROUND(IF('Indicator Data'!J9=0,0,IF(LOG('Indicator Data'!J9)&gt;K$36,10,IF(LOG('Indicator Data'!J9)&lt;K$37,0,10-(K$36-LOG('Indicator Data'!J9))/(K$36-K$37)*10))),1)</f>
        <v>4.8</v>
      </c>
      <c r="L7" s="51">
        <f t="shared" si="2"/>
        <v>4.9000000000000004</v>
      </c>
      <c r="M7" s="51">
        <f>ROUND(IF('Indicator Data'!K9=0,0,IF(LOG('Indicator Data'!K9)&gt;M$36,10,IF(LOG('Indicator Data'!K9)&lt;M$37,0,10-(M$36-LOG('Indicator Data'!K9))/(M$36-M$37)*10))),1)</f>
        <v>0</v>
      </c>
      <c r="N7" s="156">
        <f>IF('Indicator Data'!N9="No data","x",ROUND(IF('Indicator Data'!N9=0,0,IF(LOG('Indicator Data'!N9)&gt;N$36,10,IF(LOG('Indicator Data'!N9)&lt;N$37,0.1,10-(N$36-LOG('Indicator Data'!N9))/(N$36-N$37)*10))),1))</f>
        <v>1.4</v>
      </c>
      <c r="O7" s="156">
        <f>IF('Indicator Data'!O9="No data","x",ROUND(IF('Indicator Data'!O9=0,0,IF(LOG('Indicator Data'!O9)&gt;O$36,10,IF(LOG('Indicator Data'!O9)&lt;O$37,0.1,10-(O$36-LOG('Indicator Data'!O9))/(O$36-O$37)*10))),1))</f>
        <v>1.8</v>
      </c>
      <c r="P7" s="156">
        <f t="shared" si="30"/>
        <v>1.6</v>
      </c>
      <c r="Q7" s="52">
        <f>'Indicator Data'!D9/'Indicator Data'!$CF9</f>
        <v>7.5666400075101675E-4</v>
      </c>
      <c r="R7" s="52">
        <f>'Indicator Data'!E9/'Indicator Data'!$CF9</f>
        <v>0</v>
      </c>
      <c r="S7" s="52">
        <f>IF(F7=0.1,0,'Indicator Data'!F9/'Indicator Data'!$CF9)</f>
        <v>0</v>
      </c>
      <c r="T7" s="52">
        <f>'Indicator Data'!G9/'Indicator Data'!$CF9</f>
        <v>1.2369509008199327E-4</v>
      </c>
      <c r="U7" s="52">
        <f>'Indicator Data'!H9/'Indicator Data'!$CF9</f>
        <v>1.9074347026533746E-2</v>
      </c>
      <c r="V7" s="52">
        <f>'Indicator Data'!I9/'Indicator Data'!$CF9</f>
        <v>2.0078260027930257E-3</v>
      </c>
      <c r="W7" s="52">
        <f>'Indicator Data'!J9/'Indicator Data'!$CF9</f>
        <v>1.17416589466698E-2</v>
      </c>
      <c r="X7" s="52">
        <f>'Indicator Data'!K9/'Indicator Data'!$CF9</f>
        <v>0</v>
      </c>
      <c r="Y7" s="52">
        <f>IF('Indicator Data'!N9="No data","x",'Indicator Data'!N9/'Indicator Data'!$CF9)</f>
        <v>5.0716922694025411E-2</v>
      </c>
      <c r="Z7" s="52">
        <f>IF('Indicator Data'!O9="No data","x",'Indicator Data'!O9/'Indicator Data'!$CF9)</f>
        <v>7.2577188446275739E-2</v>
      </c>
      <c r="AA7" s="51">
        <f t="shared" si="3"/>
        <v>3.8</v>
      </c>
      <c r="AB7" s="51">
        <f t="shared" si="4"/>
        <v>0</v>
      </c>
      <c r="AC7" s="51">
        <f t="shared" si="5"/>
        <v>2.1</v>
      </c>
      <c r="AD7" s="51">
        <f t="shared" si="6"/>
        <v>0.1</v>
      </c>
      <c r="AE7" s="51">
        <f t="shared" si="7"/>
        <v>10</v>
      </c>
      <c r="AF7" s="51">
        <f t="shared" si="8"/>
        <v>10</v>
      </c>
      <c r="AG7" s="51">
        <f t="shared" si="9"/>
        <v>8</v>
      </c>
      <c r="AH7" s="51">
        <f t="shared" si="10"/>
        <v>9.3000000000000007</v>
      </c>
      <c r="AI7" s="51">
        <f t="shared" si="11"/>
        <v>10</v>
      </c>
      <c r="AJ7" s="51">
        <f t="shared" si="12"/>
        <v>9.6999999999999993</v>
      </c>
      <c r="AK7" s="51">
        <f t="shared" si="13"/>
        <v>0</v>
      </c>
      <c r="AL7" s="51">
        <f>ROUND(IF('Indicator Data'!L9=0,0,IF('Indicator Data'!L9&gt;AL$36,10,IF('Indicator Data'!L9&lt;AL$37,0,10-(AL$36-'Indicator Data'!L9)/(AL$36-AL$37)*10))),1)</f>
        <v>0</v>
      </c>
      <c r="AM7" s="51">
        <f t="shared" si="31"/>
        <v>2.5</v>
      </c>
      <c r="AN7" s="51">
        <f t="shared" si="32"/>
        <v>3.6</v>
      </c>
      <c r="AO7" s="51">
        <f t="shared" si="33"/>
        <v>3.1</v>
      </c>
      <c r="AP7" s="51">
        <f t="shared" si="14"/>
        <v>2.8</v>
      </c>
      <c r="AQ7" s="51">
        <f t="shared" si="15"/>
        <v>0.1</v>
      </c>
      <c r="AR7" s="51">
        <f t="shared" si="16"/>
        <v>6.9</v>
      </c>
      <c r="AS7" s="51">
        <f t="shared" si="17"/>
        <v>7</v>
      </c>
      <c r="AT7" s="51">
        <f t="shared" si="18"/>
        <v>7</v>
      </c>
      <c r="AU7" s="51">
        <f t="shared" si="19"/>
        <v>7.4</v>
      </c>
      <c r="AV7" s="51">
        <f t="shared" si="20"/>
        <v>0</v>
      </c>
      <c r="AW7" s="51">
        <f t="shared" si="21"/>
        <v>1.6</v>
      </c>
      <c r="AX7" s="53">
        <f t="shared" si="22"/>
        <v>0.1</v>
      </c>
      <c r="AY7" s="51">
        <f t="shared" si="23"/>
        <v>9.1</v>
      </c>
      <c r="AZ7" s="195">
        <f t="shared" si="34"/>
        <v>6.7</v>
      </c>
      <c r="BA7" s="53">
        <f t="shared" si="24"/>
        <v>8.1999999999999993</v>
      </c>
      <c r="BB7" s="51">
        <f t="shared" si="25"/>
        <v>0</v>
      </c>
      <c r="BC7" s="51">
        <f>IF('Indicator Data'!P9="No data","x",ROUND(IF('Indicator Data'!P9&gt;BC$36,10,IF('Indicator Data'!P9&lt;BC$37,0,10-(BC$36-'Indicator Data'!P9)/(BC$36-BC$37)*10)),1))</f>
        <v>0.5</v>
      </c>
      <c r="BD7" s="51">
        <f t="shared" si="26"/>
        <v>0.3</v>
      </c>
      <c r="BE7" s="51">
        <f t="shared" si="27"/>
        <v>2.4</v>
      </c>
      <c r="BF7" s="51">
        <f>IF('Indicator Data'!M9="No data","x", ROUND(IF('Indicator Data'!M9&gt;BF$36,0,IF('Indicator Data'!M9&lt;BF$37,10,(BF$36-'Indicator Data'!M9)/(BF$36-BF$37)*10)),1))</f>
        <v>5.3</v>
      </c>
      <c r="BG7" s="53">
        <f t="shared" si="35"/>
        <v>2.6</v>
      </c>
      <c r="BH7" s="54">
        <f t="shared" si="36"/>
        <v>5.2</v>
      </c>
      <c r="BI7" s="51">
        <f>ROUND(IF('Indicator Data'!Q9=0,0,IF('Indicator Data'!Q9&gt;BI$36,10,IF('Indicator Data'!Q9&lt;BI$37,0,10-(BI$36-'Indicator Data'!Q9)/(BI$36-BI$37)*10))),1)</f>
        <v>0.1</v>
      </c>
      <c r="BJ7" s="51">
        <f>ROUND(IF('Indicator Data'!R9=0,0,IF(LOG('Indicator Data'!R9)&gt;LOG(BJ$36),10,IF(LOG('Indicator Data'!R9)&lt;LOG(BJ$37),0,10-(LOG(BJ$36)-LOG('Indicator Data'!R9))/(LOG(BJ$36)-LOG(BJ$37))*10))),1)</f>
        <v>0</v>
      </c>
      <c r="BK7" s="51">
        <f t="shared" si="28"/>
        <v>0.1</v>
      </c>
      <c r="BL7" s="51">
        <f>'Indicator Data'!S9</f>
        <v>0</v>
      </c>
      <c r="BM7" s="51">
        <f>'Indicator Data'!T9</f>
        <v>0</v>
      </c>
      <c r="BN7" s="51">
        <f t="shared" si="29"/>
        <v>0</v>
      </c>
      <c r="BO7" s="160">
        <f t="shared" si="37"/>
        <v>0.1</v>
      </c>
      <c r="BP7" s="51">
        <f>IF('Indicator Data'!U9="No data","x",ROUND(IF('Indicator Data'!U9&gt;BP$36,10,IF('Indicator Data'!U9&lt;BP$37,0,10-(BP$36-'Indicator Data'!U9)/(BP$36-BP$37)*10)),1))</f>
        <v>2.8</v>
      </c>
      <c r="BQ7" s="51">
        <f>IF('Indicator Data'!V9="No data","x",ROUND(IF(LOG('Indicator Data'!V9)&gt;BQ$36,10,IF(LOG('Indicator Data'!V9)&lt;BQ$37,0,10-(BQ$36-LOG('Indicator Data'!V9))/(BQ$36-BQ$37)*10)),1))</f>
        <v>1.7</v>
      </c>
      <c r="BR7" s="160">
        <f t="shared" si="38"/>
        <v>2.2999999999999998</v>
      </c>
      <c r="BS7" s="52">
        <f>IF('Indicator Data'!W9="No data", "x",'Indicator Data'!W9/'Indicator Data'!CE9)</f>
        <v>3.5170781197159281E-4</v>
      </c>
      <c r="BT7" s="51">
        <f t="shared" si="39"/>
        <v>5.9</v>
      </c>
      <c r="BU7" s="51">
        <f>IF('Indicator Data'!W9="No data","x",ROUND(IF(LOG('Indicator Data'!W9)&gt;BU$36,10,IF(LOG('Indicator Data'!W9)&lt;BU$37,0,10-(BU$36-LOG('Indicator Data'!W9))/(BU$36-BU$37)*10)),1))</f>
        <v>1.4</v>
      </c>
      <c r="BV7" s="53">
        <f t="shared" si="40"/>
        <v>4</v>
      </c>
      <c r="BW7" s="54">
        <f t="shared" si="41"/>
        <v>2.2999999999999998</v>
      </c>
    </row>
    <row r="8" spans="1:75" s="3" customFormat="1" x14ac:dyDescent="0.25">
      <c r="A8" s="116" t="s">
        <v>24</v>
      </c>
      <c r="B8" s="100" t="s">
        <v>23</v>
      </c>
      <c r="C8" s="51">
        <f>ROUND(IF('Indicator Data'!D10=0,0.1,IF(LOG('Indicator Data'!D10)&gt;C$36,10,IF(LOG('Indicator Data'!D10)&lt;C$37,0,10-(C$36-LOG('Indicator Data'!D10))/(C$36-C$37)*10))),1)</f>
        <v>7.7</v>
      </c>
      <c r="D8" s="51">
        <f>ROUND(IF('Indicator Data'!E10=0,0.1,IF(LOG('Indicator Data'!E10)&gt;D$36,10,IF(LOG('Indicator Data'!E10)&lt;D$37,0,10-(D$36-LOG('Indicator Data'!E10))/(D$36-D$37)*10))),1)</f>
        <v>9</v>
      </c>
      <c r="E8" s="51">
        <f t="shared" si="0"/>
        <v>8.4</v>
      </c>
      <c r="F8" s="51">
        <f>ROUND(IF('Indicator Data'!F10="No data",0.1,IF('Indicator Data'!F10=0,0,IF(LOG('Indicator Data'!F10)&gt;F$36,10,IF(LOG('Indicator Data'!F10)&lt;F$37,0,10-(F$36-LOG('Indicator Data'!F10))/(F$36-F$37)*10)))),1)</f>
        <v>6.4</v>
      </c>
      <c r="G8" s="51">
        <f>ROUND(IF('Indicator Data'!G10=0,0,IF(LOG('Indicator Data'!G10)&gt;G$36,10,IF(LOG('Indicator Data'!G10)&lt;G$37,0,10-(G$36-LOG('Indicator Data'!G10))/(G$36-G$37)*10))),1)</f>
        <v>8.9</v>
      </c>
      <c r="H8" s="51">
        <f>ROUND(IF('Indicator Data'!H10=0,0,IF(LOG('Indicator Data'!H10)&gt;H$36,10,IF(LOG('Indicator Data'!H10)&lt;H$37,0,10-(H$36-LOG('Indicator Data'!H10))/(H$36-H$37)*10))),1)</f>
        <v>10</v>
      </c>
      <c r="I8" s="51">
        <f>ROUND(IF('Indicator Data'!I10=0,0,IF(LOG('Indicator Data'!I10)&gt;I$36,10,IF(LOG('Indicator Data'!I10)&lt;I$37,0,10-(I$36-LOG('Indicator Data'!I10))/(I$36-I$37)*10))),1)</f>
        <v>9.6</v>
      </c>
      <c r="J8" s="51">
        <f t="shared" si="1"/>
        <v>9.8000000000000007</v>
      </c>
      <c r="K8" s="51">
        <f>ROUND(IF('Indicator Data'!J10=0,0,IF(LOG('Indicator Data'!J10)&gt;K$36,10,IF(LOG('Indicator Data'!J10)&lt;K$37,0,10-(K$36-LOG('Indicator Data'!J10))/(K$36-K$37)*10))),1)</f>
        <v>7.9</v>
      </c>
      <c r="L8" s="51">
        <f t="shared" si="2"/>
        <v>9.1</v>
      </c>
      <c r="M8" s="51">
        <f>ROUND(IF('Indicator Data'!K10=0,0,IF(LOG('Indicator Data'!K10)&gt;M$36,10,IF(LOG('Indicator Data'!K10)&lt;M$37,0,10-(M$36-LOG('Indicator Data'!K10))/(M$36-M$37)*10))),1)</f>
        <v>0</v>
      </c>
      <c r="N8" s="156">
        <f>IF('Indicator Data'!N10="No data","x",ROUND(IF('Indicator Data'!N10=0,0,IF(LOG('Indicator Data'!N10)&gt;N$36,10,IF(LOG('Indicator Data'!N10)&lt;N$37,0.1,10-(N$36-LOG('Indicator Data'!N10))/(N$36-N$37)*10))),1))</f>
        <v>7.8</v>
      </c>
      <c r="O8" s="156">
        <f>IF('Indicator Data'!O10="No data","x",ROUND(IF('Indicator Data'!O10=0,0,IF(LOG('Indicator Data'!O10)&gt;O$36,10,IF(LOG('Indicator Data'!O10)&lt;O$37,0.1,10-(O$36-LOG('Indicator Data'!O10))/(O$36-O$37)*10))),1))</f>
        <v>7.4</v>
      </c>
      <c r="P8" s="156">
        <f t="shared" si="30"/>
        <v>7.6</v>
      </c>
      <c r="Q8" s="52">
        <f>'Indicator Data'!D10/'Indicator Data'!$CF10</f>
        <v>1.1816810166403672E-3</v>
      </c>
      <c r="R8" s="52">
        <f>'Indicator Data'!E10/'Indicator Data'!$CF10</f>
        <v>4.7807963614388314E-4</v>
      </c>
      <c r="S8" s="52">
        <f>IF(F8=0.1,0,'Indicator Data'!F10/'Indicator Data'!$CF10)</f>
        <v>3.3320407005159669E-3</v>
      </c>
      <c r="T8" s="52">
        <f>'Indicator Data'!G10/'Indicator Data'!$CF10</f>
        <v>3.4932776421843678E-6</v>
      </c>
      <c r="U8" s="52">
        <f>'Indicator Data'!H10/'Indicator Data'!$CF10</f>
        <v>1.9042816383140468E-2</v>
      </c>
      <c r="V8" s="52">
        <f>'Indicator Data'!I10/'Indicator Data'!$CF10</f>
        <v>5.3844839457148543E-3</v>
      </c>
      <c r="W8" s="52">
        <f>'Indicator Data'!J10/'Indicator Data'!$CF10</f>
        <v>1.3530499748764602E-3</v>
      </c>
      <c r="X8" s="52">
        <f>'Indicator Data'!K10/'Indicator Data'!$CF10</f>
        <v>0</v>
      </c>
      <c r="Y8" s="52">
        <f>IF('Indicator Data'!N10="No data","x",'Indicator Data'!N10/'Indicator Data'!$CF10)</f>
        <v>0.12974726252536181</v>
      </c>
      <c r="Z8" s="52">
        <f>IF('Indicator Data'!O10="No data","x",'Indicator Data'!O10/'Indicator Data'!$CF10)</f>
        <v>8.7115874798611381E-2</v>
      </c>
      <c r="AA8" s="51">
        <f t="shared" si="3"/>
        <v>5.9</v>
      </c>
      <c r="AB8" s="51">
        <f t="shared" si="4"/>
        <v>9.6</v>
      </c>
      <c r="AC8" s="51">
        <f t="shared" si="5"/>
        <v>8.3000000000000007</v>
      </c>
      <c r="AD8" s="51">
        <f t="shared" si="6"/>
        <v>4.8</v>
      </c>
      <c r="AE8" s="51">
        <f t="shared" si="7"/>
        <v>5.0999999999999996</v>
      </c>
      <c r="AF8" s="51">
        <f t="shared" si="8"/>
        <v>10</v>
      </c>
      <c r="AG8" s="51">
        <f t="shared" si="9"/>
        <v>10</v>
      </c>
      <c r="AH8" s="51">
        <f t="shared" si="10"/>
        <v>10</v>
      </c>
      <c r="AI8" s="51">
        <f t="shared" si="11"/>
        <v>3.4</v>
      </c>
      <c r="AJ8" s="51">
        <f t="shared" si="12"/>
        <v>8.1999999999999993</v>
      </c>
      <c r="AK8" s="51">
        <f t="shared" si="13"/>
        <v>0</v>
      </c>
      <c r="AL8" s="51">
        <f>ROUND(IF('Indicator Data'!L10=0,0,IF('Indicator Data'!L10&gt;AL$36,10,IF('Indicator Data'!L10&lt;AL$37,0,10-(AL$36-'Indicator Data'!L10)/(AL$36-AL$37)*10))),1)</f>
        <v>0</v>
      </c>
      <c r="AM8" s="51">
        <f t="shared" si="31"/>
        <v>6.5</v>
      </c>
      <c r="AN8" s="51">
        <f t="shared" si="32"/>
        <v>4.4000000000000004</v>
      </c>
      <c r="AO8" s="51">
        <f t="shared" si="33"/>
        <v>5.5</v>
      </c>
      <c r="AP8" s="51">
        <f t="shared" si="14"/>
        <v>6.8</v>
      </c>
      <c r="AQ8" s="51">
        <f t="shared" si="15"/>
        <v>9.3000000000000007</v>
      </c>
      <c r="AR8" s="51">
        <f t="shared" si="16"/>
        <v>10</v>
      </c>
      <c r="AS8" s="51">
        <f t="shared" si="17"/>
        <v>9.8000000000000007</v>
      </c>
      <c r="AT8" s="51">
        <f t="shared" si="18"/>
        <v>9.9</v>
      </c>
      <c r="AU8" s="51">
        <f t="shared" si="19"/>
        <v>5.7</v>
      </c>
      <c r="AV8" s="51">
        <f t="shared" si="20"/>
        <v>0</v>
      </c>
      <c r="AW8" s="51">
        <f t="shared" si="21"/>
        <v>8.4</v>
      </c>
      <c r="AX8" s="53">
        <f t="shared" si="22"/>
        <v>5.7</v>
      </c>
      <c r="AY8" s="51">
        <f t="shared" si="23"/>
        <v>7.5</v>
      </c>
      <c r="AZ8" s="195">
        <f t="shared" si="34"/>
        <v>8</v>
      </c>
      <c r="BA8" s="53">
        <f t="shared" si="24"/>
        <v>8.6999999999999993</v>
      </c>
      <c r="BB8" s="51">
        <f t="shared" si="25"/>
        <v>0</v>
      </c>
      <c r="BC8" s="51">
        <f>IF('Indicator Data'!P10="No data","x",ROUND(IF('Indicator Data'!P10&gt;BC$36,10,IF('Indicator Data'!P10&lt;BC$37,0,10-(BC$36-'Indicator Data'!P10)/(BC$36-BC$37)*10)),1))</f>
        <v>10</v>
      </c>
      <c r="BD8" s="51">
        <f t="shared" si="26"/>
        <v>5</v>
      </c>
      <c r="BE8" s="51">
        <f t="shared" si="27"/>
        <v>6.7</v>
      </c>
      <c r="BF8" s="51">
        <f>IF('Indicator Data'!M10="No data","x", ROUND(IF('Indicator Data'!M10&gt;BF$36,0,IF('Indicator Data'!M10&lt;BF$37,10,(BF$36-'Indicator Data'!M10)/(BF$36-BF$37)*10)),1))</f>
        <v>0</v>
      </c>
      <c r="BG8" s="53">
        <f t="shared" si="35"/>
        <v>4.5999999999999996</v>
      </c>
      <c r="BH8" s="54">
        <f t="shared" si="36"/>
        <v>7.1</v>
      </c>
      <c r="BI8" s="51">
        <f>ROUND(IF('Indicator Data'!Q10=0,0,IF('Indicator Data'!Q10&gt;BI$36,10,IF('Indicator Data'!Q10&lt;BI$37,0,10-(BI$36-'Indicator Data'!Q10)/(BI$36-BI$37)*10))),1)</f>
        <v>4.9000000000000004</v>
      </c>
      <c r="BJ8" s="51">
        <f>ROUND(IF('Indicator Data'!R10=0,0,IF(LOG('Indicator Data'!R10)&gt;LOG(BJ$36),10,IF(LOG('Indicator Data'!R10)&lt;LOG(BJ$37),0,10-(LOG(BJ$36)-LOG('Indicator Data'!R10))/(LOG(BJ$36)-LOG(BJ$37))*10))),1)</f>
        <v>4.9000000000000004</v>
      </c>
      <c r="BK8" s="51">
        <f t="shared" si="28"/>
        <v>4.9000000000000004</v>
      </c>
      <c r="BL8" s="51">
        <f>'Indicator Data'!S10</f>
        <v>0</v>
      </c>
      <c r="BM8" s="51">
        <f>'Indicator Data'!T10</f>
        <v>0</v>
      </c>
      <c r="BN8" s="51">
        <f t="shared" si="29"/>
        <v>0</v>
      </c>
      <c r="BO8" s="160">
        <f t="shared" si="37"/>
        <v>3.4</v>
      </c>
      <c r="BP8" s="51">
        <f>IF('Indicator Data'!U10="No data","x",ROUND(IF('Indicator Data'!U10&gt;BP$36,10,IF('Indicator Data'!U10&lt;BP$37,0,10-(BP$36-'Indicator Data'!U10)/(BP$36-BP$37)*10)),1))</f>
        <v>5.8</v>
      </c>
      <c r="BQ8" s="51">
        <f>IF('Indicator Data'!V10="No data","x",ROUND(IF(LOG('Indicator Data'!V10)&gt;BQ$36,10,IF(LOG('Indicator Data'!V10)&lt;BQ$37,0,10-(BQ$36-LOG('Indicator Data'!V10))/(BQ$36-BQ$37)*10)),1))</f>
        <v>7.2</v>
      </c>
      <c r="BR8" s="160">
        <f t="shared" si="38"/>
        <v>6.6</v>
      </c>
      <c r="BS8" s="52">
        <f>IF('Indicator Data'!W10="No data", "x",'Indicator Data'!W10/'Indicator Data'!CE10)</f>
        <v>1.6225506868302567E-4</v>
      </c>
      <c r="BT8" s="51">
        <f t="shared" si="39"/>
        <v>2.7</v>
      </c>
      <c r="BU8" s="51">
        <f>IF('Indicator Data'!W10="No data","x",ROUND(IF(LOG('Indicator Data'!W10)&gt;BU$36,10,IF(LOG('Indicator Data'!W10)&lt;BU$37,0,10-(BU$36-LOG('Indicator Data'!W10))/(BU$36-BU$37)*10)),1))</f>
        <v>7.5</v>
      </c>
      <c r="BV8" s="53">
        <f t="shared" si="40"/>
        <v>5.6</v>
      </c>
      <c r="BW8" s="54">
        <f t="shared" si="41"/>
        <v>5.3</v>
      </c>
    </row>
    <row r="9" spans="1:75" s="3" customFormat="1" x14ac:dyDescent="0.25">
      <c r="A9" s="116" t="s">
        <v>30</v>
      </c>
      <c r="B9" s="100" t="s">
        <v>29</v>
      </c>
      <c r="C9" s="51">
        <f>ROUND(IF('Indicator Data'!D11=0,0.1,IF(LOG('Indicator Data'!D11)&gt;C$36,10,IF(LOG('Indicator Data'!D11)&lt;C$37,0,10-(C$36-LOG('Indicator Data'!D11))/(C$36-C$37)*10))),1)</f>
        <v>0.7</v>
      </c>
      <c r="D9" s="51">
        <f>ROUND(IF('Indicator Data'!E11=0,0.1,IF(LOG('Indicator Data'!E11)&gt;D$36,10,IF(LOG('Indicator Data'!E11)&lt;D$37,0,10-(D$36-LOG('Indicator Data'!E11))/(D$36-D$37)*10))),1)</f>
        <v>0.1</v>
      </c>
      <c r="E9" s="51">
        <f t="shared" si="0"/>
        <v>0.4</v>
      </c>
      <c r="F9" s="51">
        <f>ROUND(IF('Indicator Data'!F11="No data",0.1,IF('Indicator Data'!F11=0,0,IF(LOG('Indicator Data'!F11)&gt;F$36,10,IF(LOG('Indicator Data'!F11)&lt;F$37,0,10-(F$36-LOG('Indicator Data'!F11))/(F$36-F$37)*10)))),1)</f>
        <v>0.1</v>
      </c>
      <c r="G9" s="51">
        <f>ROUND(IF('Indicator Data'!G11=0,0,IF(LOG('Indicator Data'!G11)&gt;G$36,10,IF(LOG('Indicator Data'!G11)&lt;G$37,0,10-(G$36-LOG('Indicator Data'!G11))/(G$36-G$37)*10))),1)</f>
        <v>0</v>
      </c>
      <c r="H9" s="51">
        <f>ROUND(IF('Indicator Data'!H11=0,0,IF(LOG('Indicator Data'!H11)&gt;H$36,10,IF(LOG('Indicator Data'!H11)&lt;H$37,0,10-(H$36-LOG('Indicator Data'!H11))/(H$36-H$37)*10))),1)</f>
        <v>2.8</v>
      </c>
      <c r="I9" s="51">
        <f>ROUND(IF('Indicator Data'!I11=0,0,IF(LOG('Indicator Data'!I11)&gt;I$36,10,IF(LOG('Indicator Data'!I11)&lt;I$37,0,10-(I$36-LOG('Indicator Data'!I11))/(I$36-I$37)*10))),1)</f>
        <v>5.3</v>
      </c>
      <c r="J9" s="51">
        <f t="shared" si="1"/>
        <v>4.2</v>
      </c>
      <c r="K9" s="51">
        <f>ROUND(IF('Indicator Data'!J11=0,0,IF(LOG('Indicator Data'!J11)&gt;K$36,10,IF(LOG('Indicator Data'!J11)&lt;K$37,0,10-(K$36-LOG('Indicator Data'!J11))/(K$36-K$37)*10))),1)</f>
        <v>0</v>
      </c>
      <c r="L9" s="51">
        <f t="shared" si="2"/>
        <v>2.2999999999999998</v>
      </c>
      <c r="M9" s="51">
        <f>ROUND(IF('Indicator Data'!K11=0,0,IF(LOG('Indicator Data'!K11)&gt;M$36,10,IF(LOG('Indicator Data'!K11)&lt;M$37,0,10-(M$36-LOG('Indicator Data'!K11))/(M$36-M$37)*10))),1)</f>
        <v>0</v>
      </c>
      <c r="N9" s="156" t="str">
        <f>IF('Indicator Data'!N11="No data","x",ROUND(IF('Indicator Data'!N11=0,0,IF(LOG('Indicator Data'!N11)&gt;N$36,10,IF(LOG('Indicator Data'!N11)&lt;N$37,0.1,10-(N$36-LOG('Indicator Data'!N11))/(N$36-N$37)*10))),1))</f>
        <v>x</v>
      </c>
      <c r="O9" s="156" t="str">
        <f>IF('Indicator Data'!O11="No data","x",ROUND(IF('Indicator Data'!O11=0,0,IF(LOG('Indicator Data'!O11)&gt;O$36,10,IF(LOG('Indicator Data'!O11)&lt;O$37,0.1,10-(O$36-LOG('Indicator Data'!O11))/(O$36-O$37)*10))),1))</f>
        <v>x</v>
      </c>
      <c r="P9" s="156" t="str">
        <f t="shared" si="30"/>
        <v>x</v>
      </c>
      <c r="Q9" s="52">
        <f>'Indicator Data'!D11/'Indicator Data'!$CF11</f>
        <v>1.7518007214817821E-4</v>
      </c>
      <c r="R9" s="52">
        <f>'Indicator Data'!E11/'Indicator Data'!$CF11</f>
        <v>0</v>
      </c>
      <c r="S9" s="52">
        <f>IF(F9=0.1,0,'Indicator Data'!F11/'Indicator Data'!$CF11)</f>
        <v>0</v>
      </c>
      <c r="T9" s="52">
        <f>'Indicator Data'!G11/'Indicator Data'!$CF11</f>
        <v>0</v>
      </c>
      <c r="U9" s="52">
        <f>'Indicator Data'!H11/'Indicator Data'!$CF11</f>
        <v>6.442643391521197E-3</v>
      </c>
      <c r="V9" s="52">
        <f>'Indicator Data'!I11/'Indicator Data'!$CF11</f>
        <v>5.0393901609612336E-4</v>
      </c>
      <c r="W9" s="52">
        <f>'Indicator Data'!J11/'Indicator Data'!$CF11</f>
        <v>0</v>
      </c>
      <c r="X9" s="52">
        <f>'Indicator Data'!K11/'Indicator Data'!$CF11</f>
        <v>0</v>
      </c>
      <c r="Y9" s="52" t="str">
        <f>IF('Indicator Data'!N11="No data","x",'Indicator Data'!N11/'Indicator Data'!$CF11)</f>
        <v>x</v>
      </c>
      <c r="Z9" s="52" t="str">
        <f>IF('Indicator Data'!O11="No data","x",'Indicator Data'!O11/'Indicator Data'!$CF11)</f>
        <v>x</v>
      </c>
      <c r="AA9" s="51">
        <f t="shared" si="3"/>
        <v>0.9</v>
      </c>
      <c r="AB9" s="51">
        <f t="shared" si="4"/>
        <v>0</v>
      </c>
      <c r="AC9" s="51">
        <f t="shared" si="5"/>
        <v>0.5</v>
      </c>
      <c r="AD9" s="51">
        <f t="shared" si="6"/>
        <v>0.1</v>
      </c>
      <c r="AE9" s="51">
        <f t="shared" si="7"/>
        <v>0</v>
      </c>
      <c r="AF9" s="51">
        <f t="shared" si="8"/>
        <v>4.3</v>
      </c>
      <c r="AG9" s="51">
        <f t="shared" si="9"/>
        <v>2</v>
      </c>
      <c r="AH9" s="51">
        <f t="shared" si="10"/>
        <v>3.2</v>
      </c>
      <c r="AI9" s="51">
        <f t="shared" si="11"/>
        <v>0</v>
      </c>
      <c r="AJ9" s="51">
        <f t="shared" si="12"/>
        <v>1.7</v>
      </c>
      <c r="AK9" s="51">
        <f t="shared" si="13"/>
        <v>0</v>
      </c>
      <c r="AL9" s="51">
        <f>ROUND(IF('Indicator Data'!L11=0,0,IF('Indicator Data'!L11&gt;AL$36,10,IF('Indicator Data'!L11&lt;AL$37,0,10-(AL$36-'Indicator Data'!L11)/(AL$36-AL$37)*10))),1)</f>
        <v>1.5</v>
      </c>
      <c r="AM9" s="51" t="str">
        <f t="shared" si="31"/>
        <v>x</v>
      </c>
      <c r="AN9" s="51" t="str">
        <f t="shared" si="32"/>
        <v>x</v>
      </c>
      <c r="AO9" s="51" t="str">
        <f t="shared" si="33"/>
        <v>x</v>
      </c>
      <c r="AP9" s="51">
        <f t="shared" si="14"/>
        <v>0.8</v>
      </c>
      <c r="AQ9" s="51">
        <f t="shared" si="15"/>
        <v>0.1</v>
      </c>
      <c r="AR9" s="51">
        <f t="shared" si="16"/>
        <v>3.6</v>
      </c>
      <c r="AS9" s="51">
        <f t="shared" si="17"/>
        <v>3.7</v>
      </c>
      <c r="AT9" s="51">
        <f t="shared" si="18"/>
        <v>3.7</v>
      </c>
      <c r="AU9" s="51">
        <f t="shared" si="19"/>
        <v>0</v>
      </c>
      <c r="AV9" s="51">
        <f t="shared" si="20"/>
        <v>0</v>
      </c>
      <c r="AW9" s="51">
        <f t="shared" si="21"/>
        <v>0.5</v>
      </c>
      <c r="AX9" s="53">
        <f t="shared" si="22"/>
        <v>0.1</v>
      </c>
      <c r="AY9" s="51">
        <f t="shared" si="23"/>
        <v>0</v>
      </c>
      <c r="AZ9" s="195">
        <f t="shared" si="34"/>
        <v>0.3</v>
      </c>
      <c r="BA9" s="53">
        <f t="shared" si="24"/>
        <v>2</v>
      </c>
      <c r="BB9" s="51">
        <f t="shared" si="25"/>
        <v>0.8</v>
      </c>
      <c r="BC9" s="51">
        <f>IF('Indicator Data'!P11="No data","x",ROUND(IF('Indicator Data'!P11&gt;BC$36,10,IF('Indicator Data'!P11&lt;BC$37,0,10-(BC$36-'Indicator Data'!P11)/(BC$36-BC$37)*10)),1))</f>
        <v>1.1000000000000001</v>
      </c>
      <c r="BD9" s="51">
        <f t="shared" si="26"/>
        <v>1</v>
      </c>
      <c r="BE9" s="51" t="str">
        <f t="shared" si="27"/>
        <v>x</v>
      </c>
      <c r="BF9" s="51">
        <f>IF('Indicator Data'!M11="No data","x", ROUND(IF('Indicator Data'!M11&gt;BF$36,0,IF('Indicator Data'!M11&lt;BF$37,10,(BF$36-'Indicator Data'!M11)/(BF$36-BF$37)*10)),1))</f>
        <v>0</v>
      </c>
      <c r="BG9" s="53">
        <f t="shared" si="35"/>
        <v>0.5</v>
      </c>
      <c r="BH9" s="54">
        <f t="shared" si="36"/>
        <v>0.8</v>
      </c>
      <c r="BI9" s="51">
        <f>ROUND(IF('Indicator Data'!Q11=0,0,IF('Indicator Data'!Q11&gt;BI$36,10,IF('Indicator Data'!Q11&lt;BI$37,0,10-(BI$36-'Indicator Data'!Q11)/(BI$36-BI$37)*10))),1)</f>
        <v>0.1</v>
      </c>
      <c r="BJ9" s="51">
        <f>ROUND(IF('Indicator Data'!R11=0,0,IF(LOG('Indicator Data'!R11)&gt;LOG(BJ$36),10,IF(LOG('Indicator Data'!R11)&lt;LOG(BJ$37),0,10-(LOG(BJ$36)-LOG('Indicator Data'!R11))/(LOG(BJ$36)-LOG(BJ$37))*10))),1)</f>
        <v>0</v>
      </c>
      <c r="BK9" s="51">
        <f t="shared" si="28"/>
        <v>0.1</v>
      </c>
      <c r="BL9" s="51">
        <f>'Indicator Data'!S11</f>
        <v>0</v>
      </c>
      <c r="BM9" s="51">
        <f>'Indicator Data'!T11</f>
        <v>0</v>
      </c>
      <c r="BN9" s="51">
        <f t="shared" si="29"/>
        <v>0</v>
      </c>
      <c r="BO9" s="160">
        <f t="shared" si="37"/>
        <v>0.1</v>
      </c>
      <c r="BP9" s="51">
        <f>IF('Indicator Data'!U11="No data","x",ROUND(IF('Indicator Data'!U11&gt;BP$36,10,IF('Indicator Data'!U11&lt;BP$37,0,10-(BP$36-'Indicator Data'!U11)/(BP$36-BP$37)*10)),1))</f>
        <v>2.5</v>
      </c>
      <c r="BQ9" s="51">
        <f>IF('Indicator Data'!V11="No data","x",ROUND(IF(LOG('Indicator Data'!V11)&gt;BQ$36,10,IF(LOG('Indicator Data'!V11)&lt;BQ$37,0,10-(BQ$36-LOG('Indicator Data'!V11))/(BQ$36-BQ$37)*10)),1))</f>
        <v>2</v>
      </c>
      <c r="BR9" s="160">
        <f t="shared" si="38"/>
        <v>2.2999999999999998</v>
      </c>
      <c r="BS9" s="52">
        <f>IF('Indicator Data'!W11="No data", "x",'Indicator Data'!W11/'Indicator Data'!CE11)</f>
        <v>2.2258288894041271E-4</v>
      </c>
      <c r="BT9" s="51">
        <f t="shared" si="39"/>
        <v>3.7</v>
      </c>
      <c r="BU9" s="51">
        <f>IF('Indicator Data'!W11="No data","x",ROUND(IF(LOG('Indicator Data'!W11)&gt;BU$36,10,IF(LOG('Indicator Data'!W11)&lt;BU$37,0,10-(BU$36-LOG('Indicator Data'!W11))/(BU$36-BU$37)*10)),1))</f>
        <v>1.3</v>
      </c>
      <c r="BV9" s="53">
        <f t="shared" si="40"/>
        <v>2.6</v>
      </c>
      <c r="BW9" s="54">
        <f t="shared" si="41"/>
        <v>1.7</v>
      </c>
    </row>
    <row r="10" spans="1:75" s="3" customFormat="1" x14ac:dyDescent="0.25">
      <c r="A10" s="116" t="s">
        <v>36</v>
      </c>
      <c r="B10" s="100" t="s">
        <v>35</v>
      </c>
      <c r="C10" s="51">
        <f>ROUND(IF('Indicator Data'!D12=0,0.1,IF(LOG('Indicator Data'!D12)&gt;C$36,10,IF(LOG('Indicator Data'!D12)&lt;C$37,0,10-(C$36-LOG('Indicator Data'!D12))/(C$36-C$37)*10))),1)</f>
        <v>8.1999999999999993</v>
      </c>
      <c r="D10" s="51">
        <f>ROUND(IF('Indicator Data'!E12=0,0.1,IF(LOG('Indicator Data'!E12)&gt;D$36,10,IF(LOG('Indicator Data'!E12)&lt;D$37,0,10-(D$36-LOG('Indicator Data'!E12))/(D$36-D$37)*10))),1)</f>
        <v>0.1</v>
      </c>
      <c r="E10" s="51">
        <f t="shared" si="0"/>
        <v>5.4</v>
      </c>
      <c r="F10" s="51">
        <f>ROUND(IF('Indicator Data'!F12="No data",0.1,IF('Indicator Data'!F12=0,0,IF(LOG('Indicator Data'!F12)&gt;F$36,10,IF(LOG('Indicator Data'!F12)&lt;F$37,0,10-(F$36-LOG('Indicator Data'!F12))/(F$36-F$37)*10)))),1)</f>
        <v>6.1</v>
      </c>
      <c r="G10" s="51">
        <f>ROUND(IF('Indicator Data'!G12=0,0,IF(LOG('Indicator Data'!G12)&gt;G$36,10,IF(LOG('Indicator Data'!G12)&lt;G$37,0,10-(G$36-LOG('Indicator Data'!G12))/(G$36-G$37)*10))),1)</f>
        <v>8.9</v>
      </c>
      <c r="H10" s="51">
        <f>ROUND(IF('Indicator Data'!H12=0,0,IF(LOG('Indicator Data'!H12)&gt;H$36,10,IF(LOG('Indicator Data'!H12)&lt;H$37,0,10-(H$36-LOG('Indicator Data'!H12))/(H$36-H$37)*10))),1)</f>
        <v>10</v>
      </c>
      <c r="I10" s="51">
        <f>ROUND(IF('Indicator Data'!I12=0,0,IF(LOG('Indicator Data'!I12)&gt;I$36,10,IF(LOG('Indicator Data'!I12)&lt;I$37,0,10-(I$36-LOG('Indicator Data'!I12))/(I$36-I$37)*10))),1)</f>
        <v>9.1</v>
      </c>
      <c r="J10" s="51">
        <f t="shared" si="1"/>
        <v>9.6</v>
      </c>
      <c r="K10" s="51">
        <f>ROUND(IF('Indicator Data'!J12=0,0,IF(LOG('Indicator Data'!J12)&gt;K$36,10,IF(LOG('Indicator Data'!J12)&lt;K$37,0,10-(K$36-LOG('Indicator Data'!J12))/(K$36-K$37)*10))),1)</f>
        <v>8.5</v>
      </c>
      <c r="L10" s="51">
        <f t="shared" si="2"/>
        <v>9.1</v>
      </c>
      <c r="M10" s="51">
        <f>ROUND(IF('Indicator Data'!K12=0,0,IF(LOG('Indicator Data'!K12)&gt;M$36,10,IF(LOG('Indicator Data'!K12)&lt;M$37,0,10-(M$36-LOG('Indicator Data'!K12))/(M$36-M$37)*10))),1)</f>
        <v>10</v>
      </c>
      <c r="N10" s="156">
        <f>IF('Indicator Data'!N12="No data","x",ROUND(IF('Indicator Data'!N12=0,0,IF(LOG('Indicator Data'!N12)&gt;N$36,10,IF(LOG('Indicator Data'!N12)&lt;N$37,0.1,10-(N$36-LOG('Indicator Data'!N12))/(N$36-N$37)*10))),1))</f>
        <v>9.1</v>
      </c>
      <c r="O10" s="156">
        <f>IF('Indicator Data'!O12="No data","x",ROUND(IF('Indicator Data'!O12=0,0,IF(LOG('Indicator Data'!O12)&gt;O$36,10,IF(LOG('Indicator Data'!O12)&lt;O$37,0.1,10-(O$36-LOG('Indicator Data'!O12))/(O$36-O$37)*10))),1))</f>
        <v>8.1999999999999993</v>
      </c>
      <c r="P10" s="156">
        <f t="shared" si="30"/>
        <v>8.6999999999999993</v>
      </c>
      <c r="Q10" s="52">
        <f>'Indicator Data'!D12/'Indicator Data'!$CF12</f>
        <v>1.766110266571105E-3</v>
      </c>
      <c r="R10" s="52">
        <f>'Indicator Data'!E12/'Indicator Data'!$CF12</f>
        <v>0</v>
      </c>
      <c r="S10" s="52">
        <f>IF(F10=0.1,0,'Indicator Data'!F12/'Indicator Data'!$CF12)</f>
        <v>2.6486430625314661E-3</v>
      </c>
      <c r="T10" s="52">
        <f>'Indicator Data'!G12/'Indicator Data'!$CF12</f>
        <v>3.4319109467526551E-6</v>
      </c>
      <c r="U10" s="52">
        <f>'Indicator Data'!H12/'Indicator Data'!$CF12</f>
        <v>1.9065200969918008E-2</v>
      </c>
      <c r="V10" s="52">
        <f>'Indicator Data'!I12/'Indicator Data'!$CF12</f>
        <v>2.1391807242094412E-3</v>
      </c>
      <c r="W10" s="52">
        <f>'Indicator Data'!J12/'Indicator Data'!$CF12</f>
        <v>2.44895325124068E-3</v>
      </c>
      <c r="X10" s="52">
        <f>'Indicator Data'!K12/'Indicator Data'!$CF12</f>
        <v>1.5991453843110931E-2</v>
      </c>
      <c r="Y10" s="52">
        <f>IF('Indicator Data'!N12="No data","x",'Indicator Data'!N12/'Indicator Data'!$CF12)</f>
        <v>0.39444902498741341</v>
      </c>
      <c r="Z10" s="52">
        <f>IF('Indicator Data'!O12="No data","x",'Indicator Data'!O12/'Indicator Data'!$CF12)</f>
        <v>0.17922767675193593</v>
      </c>
      <c r="AA10" s="51">
        <f t="shared" si="3"/>
        <v>8.8000000000000007</v>
      </c>
      <c r="AB10" s="51">
        <f t="shared" si="4"/>
        <v>0</v>
      </c>
      <c r="AC10" s="51">
        <f t="shared" si="5"/>
        <v>6</v>
      </c>
      <c r="AD10" s="51">
        <f t="shared" si="6"/>
        <v>3.8</v>
      </c>
      <c r="AE10" s="51">
        <f t="shared" si="7"/>
        <v>5.0999999999999996</v>
      </c>
      <c r="AF10" s="51">
        <f t="shared" si="8"/>
        <v>10</v>
      </c>
      <c r="AG10" s="51">
        <f t="shared" si="9"/>
        <v>8.6</v>
      </c>
      <c r="AH10" s="51">
        <f t="shared" si="10"/>
        <v>9.4</v>
      </c>
      <c r="AI10" s="51">
        <f t="shared" si="11"/>
        <v>6.1</v>
      </c>
      <c r="AJ10" s="51">
        <f t="shared" si="12"/>
        <v>8.1999999999999993</v>
      </c>
      <c r="AK10" s="51">
        <f t="shared" si="13"/>
        <v>10</v>
      </c>
      <c r="AL10" s="51">
        <f>ROUND(IF('Indicator Data'!L12=0,0,IF('Indicator Data'!L12&gt;AL$36,10,IF('Indicator Data'!L12&lt;AL$37,0,10-(AL$36-'Indicator Data'!L12)/(AL$36-AL$37)*10))),1)</f>
        <v>7.6</v>
      </c>
      <c r="AM10" s="51">
        <f t="shared" si="31"/>
        <v>10</v>
      </c>
      <c r="AN10" s="51">
        <f t="shared" si="32"/>
        <v>9</v>
      </c>
      <c r="AO10" s="51">
        <f t="shared" si="33"/>
        <v>9.6</v>
      </c>
      <c r="AP10" s="51">
        <f t="shared" si="14"/>
        <v>8.5</v>
      </c>
      <c r="AQ10" s="51">
        <f t="shared" si="15"/>
        <v>0.1</v>
      </c>
      <c r="AR10" s="51">
        <f t="shared" si="16"/>
        <v>10</v>
      </c>
      <c r="AS10" s="51">
        <f t="shared" si="17"/>
        <v>8.9</v>
      </c>
      <c r="AT10" s="51">
        <f t="shared" si="18"/>
        <v>9.5</v>
      </c>
      <c r="AU10" s="51">
        <f t="shared" si="19"/>
        <v>7.3</v>
      </c>
      <c r="AV10" s="51">
        <f t="shared" si="20"/>
        <v>10</v>
      </c>
      <c r="AW10" s="51">
        <f t="shared" si="21"/>
        <v>5.7</v>
      </c>
      <c r="AX10" s="53">
        <f t="shared" si="22"/>
        <v>5.0999999999999996</v>
      </c>
      <c r="AY10" s="51">
        <f t="shared" si="23"/>
        <v>7.5</v>
      </c>
      <c r="AZ10" s="195">
        <f t="shared" si="34"/>
        <v>6.7</v>
      </c>
      <c r="BA10" s="53">
        <f t="shared" si="24"/>
        <v>8.6999999999999993</v>
      </c>
      <c r="BB10" s="51">
        <f t="shared" si="25"/>
        <v>8.8000000000000007</v>
      </c>
      <c r="BC10" s="51">
        <f>IF('Indicator Data'!P12="No data","x",ROUND(IF('Indicator Data'!P12&gt;BC$36,10,IF('Indicator Data'!P12&lt;BC$37,0,10-(BC$36-'Indicator Data'!P12)/(BC$36-BC$37)*10)),1))</f>
        <v>8.6</v>
      </c>
      <c r="BD10" s="51">
        <f t="shared" si="26"/>
        <v>8.6999999999999993</v>
      </c>
      <c r="BE10" s="51">
        <f t="shared" si="27"/>
        <v>9.1999999999999993</v>
      </c>
      <c r="BF10" s="51">
        <f>IF('Indicator Data'!M12="No data","x", ROUND(IF('Indicator Data'!M12&gt;BF$36,0,IF('Indicator Data'!M12&lt;BF$37,10,(BF$36-'Indicator Data'!M12)/(BF$36-BF$37)*10)),1))</f>
        <v>6.6</v>
      </c>
      <c r="BG10" s="53">
        <f t="shared" si="35"/>
        <v>8.4</v>
      </c>
      <c r="BH10" s="54">
        <f t="shared" si="36"/>
        <v>7.5</v>
      </c>
      <c r="BI10" s="51">
        <f>ROUND(IF('Indicator Data'!Q12=0,0,IF('Indicator Data'!Q12&gt;BI$36,10,IF('Indicator Data'!Q12&lt;BI$37,0,10-(BI$36-'Indicator Data'!Q12)/(BI$36-BI$37)*10))),1)</f>
        <v>9.6</v>
      </c>
      <c r="BJ10" s="51">
        <f>ROUND(IF('Indicator Data'!R12=0,0,IF(LOG('Indicator Data'!R12)&gt;LOG(BJ$36),10,IF(LOG('Indicator Data'!R12)&lt;LOG(BJ$37),0,10-(LOG(BJ$36)-LOG('Indicator Data'!R12))/(LOG(BJ$36)-LOG(BJ$37))*10))),1)</f>
        <v>6.7</v>
      </c>
      <c r="BK10" s="51">
        <f t="shared" si="28"/>
        <v>8.5</v>
      </c>
      <c r="BL10" s="51">
        <f>'Indicator Data'!S12</f>
        <v>0</v>
      </c>
      <c r="BM10" s="51">
        <f>'Indicator Data'!T12</f>
        <v>0</v>
      </c>
      <c r="BN10" s="51">
        <f t="shared" si="29"/>
        <v>0</v>
      </c>
      <c r="BO10" s="160">
        <f t="shared" si="37"/>
        <v>6</v>
      </c>
      <c r="BP10" s="51">
        <f>IF('Indicator Data'!U12="No data","x",ROUND(IF('Indicator Data'!U12&gt;BP$36,10,IF('Indicator Data'!U12&lt;BP$37,0,10-(BP$36-'Indicator Data'!U12)/(BP$36-BP$37)*10)),1))</f>
        <v>3.3</v>
      </c>
      <c r="BQ10" s="51">
        <f>IF('Indicator Data'!V12="No data","x",ROUND(IF(LOG('Indicator Data'!V12)&gt;BQ$36,10,IF(LOG('Indicator Data'!V12)&lt;BQ$37,0,10-(BQ$36-LOG('Indicator Data'!V12))/(BQ$36-BQ$37)*10)),1))</f>
        <v>6.7</v>
      </c>
      <c r="BR10" s="160">
        <f t="shared" si="38"/>
        <v>5.2</v>
      </c>
      <c r="BS10" s="52">
        <f>IF('Indicator Data'!W12="No data", "x",'Indicator Data'!W12/'Indicator Data'!CE12)</f>
        <v>2.7924925343055865E-3</v>
      </c>
      <c r="BT10" s="51">
        <f t="shared" si="39"/>
        <v>10</v>
      </c>
      <c r="BU10" s="51">
        <f>IF('Indicator Data'!W12="No data","x",ROUND(IF(LOG('Indicator Data'!W12)&gt;BU$36,10,IF(LOG('Indicator Data'!W12)&lt;BU$37,0,10-(BU$36-LOG('Indicator Data'!W12))/(BU$36-BU$37)*10)),1))</f>
        <v>10</v>
      </c>
      <c r="BV10" s="53">
        <f t="shared" si="40"/>
        <v>10</v>
      </c>
      <c r="BW10" s="54">
        <f t="shared" si="41"/>
        <v>7.9</v>
      </c>
    </row>
    <row r="11" spans="1:75" s="3" customFormat="1" x14ac:dyDescent="0.25">
      <c r="A11" s="116" t="s">
        <v>40</v>
      </c>
      <c r="B11" s="100" t="s">
        <v>39</v>
      </c>
      <c r="C11" s="51">
        <f>ROUND(IF('Indicator Data'!D13=0,0.1,IF(LOG('Indicator Data'!D13)&gt;C$36,10,IF(LOG('Indicator Data'!D13)&lt;C$37,0,10-(C$36-LOG('Indicator Data'!D13))/(C$36-C$37)*10))),1)</f>
        <v>6.4</v>
      </c>
      <c r="D11" s="51">
        <f>ROUND(IF('Indicator Data'!E13=0,0.1,IF(LOG('Indicator Data'!E13)&gt;D$36,10,IF(LOG('Indicator Data'!E13)&lt;D$37,0,10-(D$36-LOG('Indicator Data'!E13))/(D$36-D$37)*10))),1)</f>
        <v>0.1</v>
      </c>
      <c r="E11" s="51">
        <f t="shared" si="0"/>
        <v>3.9</v>
      </c>
      <c r="F11" s="51">
        <f>ROUND(IF('Indicator Data'!F13="No data",0.1,IF('Indicator Data'!F13=0,0,IF(LOG('Indicator Data'!F13)&gt;F$36,10,IF(LOG('Indicator Data'!F13)&lt;F$37,0,10-(F$36-LOG('Indicator Data'!F13))/(F$36-F$37)*10)))),1)</f>
        <v>4.5</v>
      </c>
      <c r="G11" s="51">
        <f>ROUND(IF('Indicator Data'!G13=0,0,IF(LOG('Indicator Data'!G13)&gt;G$36,10,IF(LOG('Indicator Data'!G13)&lt;G$37,0,10-(G$36-LOG('Indicator Data'!G13))/(G$36-G$37)*10))),1)</f>
        <v>0</v>
      </c>
      <c r="H11" s="51">
        <f>ROUND(IF('Indicator Data'!H13=0,0,IF(LOG('Indicator Data'!H13)&gt;H$36,10,IF(LOG('Indicator Data'!H13)&lt;H$37,0,10-(H$36-LOG('Indicator Data'!H13))/(H$36-H$37)*10))),1)</f>
        <v>9.1</v>
      </c>
      <c r="I11" s="51">
        <f>ROUND(IF('Indicator Data'!I13=0,0,IF(LOG('Indicator Data'!I13)&gt;I$36,10,IF(LOG('Indicator Data'!I13)&lt;I$37,0,10-(I$36-LOG('Indicator Data'!I13))/(I$36-I$37)*10))),1)</f>
        <v>8.3000000000000007</v>
      </c>
      <c r="J11" s="51">
        <f t="shared" si="1"/>
        <v>8.6999999999999993</v>
      </c>
      <c r="K11" s="51">
        <f>ROUND(IF('Indicator Data'!J13=0,0,IF(LOG('Indicator Data'!J13)&gt;K$36,10,IF(LOG('Indicator Data'!J13)&lt;K$37,0,10-(K$36-LOG('Indicator Data'!J13))/(K$36-K$37)*10))),1)</f>
        <v>8</v>
      </c>
      <c r="L11" s="51">
        <f t="shared" si="2"/>
        <v>8.4</v>
      </c>
      <c r="M11" s="51">
        <f>ROUND(IF('Indicator Data'!K13=0,0,IF(LOG('Indicator Data'!K13)&gt;M$36,10,IF(LOG('Indicator Data'!K13)&lt;M$37,0,10-(M$36-LOG('Indicator Data'!K13))/(M$36-M$37)*10))),1)</f>
        <v>6.1</v>
      </c>
      <c r="N11" s="156">
        <f>IF('Indicator Data'!N13="No data","x",ROUND(IF('Indicator Data'!N13=0,0,IF(LOG('Indicator Data'!N13)&gt;N$36,10,IF(LOG('Indicator Data'!N13)&lt;N$37,0.1,10-(N$36-LOG('Indicator Data'!N13))/(N$36-N$37)*10))),1))</f>
        <v>5.9</v>
      </c>
      <c r="O11" s="156">
        <f>IF('Indicator Data'!O13="No data","x",ROUND(IF('Indicator Data'!O13=0,0,IF(LOG('Indicator Data'!O13)&gt;O$36,10,IF(LOG('Indicator Data'!O13)&lt;O$37,0.1,10-(O$36-LOG('Indicator Data'!O13))/(O$36-O$37)*10))),1))</f>
        <v>6.5</v>
      </c>
      <c r="P11" s="156">
        <f t="shared" si="30"/>
        <v>6.2</v>
      </c>
      <c r="Q11" s="52">
        <f>'Indicator Data'!D13/'Indicator Data'!$CF13</f>
        <v>1.2809287900983589E-3</v>
      </c>
      <c r="R11" s="52">
        <f>'Indicator Data'!E13/'Indicator Data'!$CF13</f>
        <v>0</v>
      </c>
      <c r="S11" s="52">
        <f>IF(F11=0.1,0,'Indicator Data'!F13/'Indicator Data'!$CF13)</f>
        <v>2.2082246104403462E-3</v>
      </c>
      <c r="T11" s="52">
        <f>'Indicator Data'!G13/'Indicator Data'!$CF13</f>
        <v>0</v>
      </c>
      <c r="U11" s="52">
        <f>'Indicator Data'!H13/'Indicator Data'!$CF13</f>
        <v>1.9068569762253282E-2</v>
      </c>
      <c r="V11" s="52">
        <f>'Indicator Data'!I13/'Indicator Data'!$CF13</f>
        <v>2.2237956703568631E-3</v>
      </c>
      <c r="W11" s="52">
        <f>'Indicator Data'!J13/'Indicator Data'!$CF13</f>
        <v>5.7600232709239651E-3</v>
      </c>
      <c r="X11" s="52">
        <f>'Indicator Data'!K13/'Indicator Data'!$CF13</f>
        <v>9.9742804513092229E-4</v>
      </c>
      <c r="Y11" s="52">
        <f>IF('Indicator Data'!N13="No data","x",'Indicator Data'!N13/'Indicator Data'!$CF13)</f>
        <v>8.4688976118897447E-2</v>
      </c>
      <c r="Z11" s="52">
        <f>IF('Indicator Data'!O13="No data","x",'Indicator Data'!O13/'Indicator Data'!$CF13)</f>
        <v>0.13890390064840014</v>
      </c>
      <c r="AA11" s="51">
        <f t="shared" si="3"/>
        <v>6.4</v>
      </c>
      <c r="AB11" s="51">
        <f t="shared" si="4"/>
        <v>0</v>
      </c>
      <c r="AC11" s="51">
        <f t="shared" si="5"/>
        <v>3.9</v>
      </c>
      <c r="AD11" s="51">
        <f t="shared" si="6"/>
        <v>3.2</v>
      </c>
      <c r="AE11" s="51">
        <f t="shared" si="7"/>
        <v>0</v>
      </c>
      <c r="AF11" s="51">
        <f t="shared" si="8"/>
        <v>10</v>
      </c>
      <c r="AG11" s="51">
        <f t="shared" si="9"/>
        <v>8.9</v>
      </c>
      <c r="AH11" s="51">
        <f t="shared" si="10"/>
        <v>9.5</v>
      </c>
      <c r="AI11" s="51">
        <f t="shared" si="11"/>
        <v>10</v>
      </c>
      <c r="AJ11" s="51">
        <f t="shared" si="12"/>
        <v>9.8000000000000007</v>
      </c>
      <c r="AK11" s="51">
        <f t="shared" si="13"/>
        <v>1.4</v>
      </c>
      <c r="AL11" s="51">
        <f>ROUND(IF('Indicator Data'!L13=0,0,IF('Indicator Data'!L13&gt;AL$36,10,IF('Indicator Data'!L13&lt;AL$37,0,10-(AL$36-'Indicator Data'!L13)/(AL$36-AL$37)*10))),1)</f>
        <v>3.1</v>
      </c>
      <c r="AM11" s="51">
        <f t="shared" si="31"/>
        <v>4.2</v>
      </c>
      <c r="AN11" s="51">
        <f t="shared" si="32"/>
        <v>6.9</v>
      </c>
      <c r="AO11" s="51">
        <f t="shared" si="33"/>
        <v>5.7</v>
      </c>
      <c r="AP11" s="51">
        <f t="shared" si="14"/>
        <v>6.4</v>
      </c>
      <c r="AQ11" s="51">
        <f t="shared" si="15"/>
        <v>0.1</v>
      </c>
      <c r="AR11" s="51">
        <f t="shared" si="16"/>
        <v>9.6</v>
      </c>
      <c r="AS11" s="51">
        <f t="shared" si="17"/>
        <v>8.6</v>
      </c>
      <c r="AT11" s="51">
        <f t="shared" si="18"/>
        <v>9.1999999999999993</v>
      </c>
      <c r="AU11" s="51">
        <f t="shared" si="19"/>
        <v>9</v>
      </c>
      <c r="AV11" s="51">
        <f t="shared" si="20"/>
        <v>4.0999999999999996</v>
      </c>
      <c r="AW11" s="51">
        <f t="shared" si="21"/>
        <v>3.9</v>
      </c>
      <c r="AX11" s="53">
        <f t="shared" si="22"/>
        <v>3.9</v>
      </c>
      <c r="AY11" s="51">
        <f t="shared" si="23"/>
        <v>0</v>
      </c>
      <c r="AZ11" s="195">
        <f t="shared" si="34"/>
        <v>2.2000000000000002</v>
      </c>
      <c r="BA11" s="53">
        <f t="shared" si="24"/>
        <v>9.1999999999999993</v>
      </c>
      <c r="BB11" s="51">
        <f t="shared" si="25"/>
        <v>3.6</v>
      </c>
      <c r="BC11" s="51" t="str">
        <f>IF('Indicator Data'!P13="No data","x",ROUND(IF('Indicator Data'!P13&gt;BC$36,10,IF('Indicator Data'!P13&lt;BC$37,0,10-(BC$36-'Indicator Data'!P13)/(BC$36-BC$37)*10)),1))</f>
        <v>x</v>
      </c>
      <c r="BD11" s="51">
        <f t="shared" si="26"/>
        <v>3.6</v>
      </c>
      <c r="BE11" s="51">
        <f t="shared" si="27"/>
        <v>6</v>
      </c>
      <c r="BF11" s="51">
        <f>IF('Indicator Data'!M13="No data","x", ROUND(IF('Indicator Data'!M13&gt;BF$36,0,IF('Indicator Data'!M13&lt;BF$37,10,(BF$36-'Indicator Data'!M13)/(BF$36-BF$37)*10)),1))</f>
        <v>1.1000000000000001</v>
      </c>
      <c r="BG11" s="53">
        <f t="shared" si="35"/>
        <v>4.2</v>
      </c>
      <c r="BH11" s="54">
        <f t="shared" si="36"/>
        <v>5.7</v>
      </c>
      <c r="BI11" s="51">
        <f>ROUND(IF('Indicator Data'!Q13=0,0,IF('Indicator Data'!Q13&gt;BI$36,10,IF('Indicator Data'!Q13&lt;BI$37,0,10-(BI$36-'Indicator Data'!Q13)/(BI$36-BI$37)*10))),1)</f>
        <v>0.8</v>
      </c>
      <c r="BJ11" s="51">
        <f>ROUND(IF('Indicator Data'!R13=0,0,IF(LOG('Indicator Data'!R13)&gt;LOG(BJ$36),10,IF(LOG('Indicator Data'!R13)&lt;LOG(BJ$37),0,10-(LOG(BJ$36)-LOG('Indicator Data'!R13))/(LOG(BJ$36)-LOG(BJ$37))*10))),1)</f>
        <v>0</v>
      </c>
      <c r="BK11" s="51">
        <f t="shared" si="28"/>
        <v>0.4</v>
      </c>
      <c r="BL11" s="51">
        <f>'Indicator Data'!S13</f>
        <v>0</v>
      </c>
      <c r="BM11" s="51">
        <f>'Indicator Data'!T13</f>
        <v>0</v>
      </c>
      <c r="BN11" s="51">
        <f t="shared" si="29"/>
        <v>0</v>
      </c>
      <c r="BO11" s="160">
        <f t="shared" si="37"/>
        <v>0.3</v>
      </c>
      <c r="BP11" s="51">
        <f>IF('Indicator Data'!U13="No data","x",ROUND(IF('Indicator Data'!U13&gt;BP$36,10,IF('Indicator Data'!U13&lt;BP$37,0,10-(BP$36-'Indicator Data'!U13)/(BP$36-BP$37)*10)),1))</f>
        <v>10</v>
      </c>
      <c r="BQ11" s="51">
        <f>IF('Indicator Data'!V13="No data","x",ROUND(IF(LOG('Indicator Data'!V13)&gt;BQ$36,10,IF(LOG('Indicator Data'!V13)&lt;BQ$37,0,10-(BQ$36-LOG('Indicator Data'!V13))/(BQ$36-BQ$37)*10)),1))</f>
        <v>6.8</v>
      </c>
      <c r="BR11" s="160">
        <f t="shared" si="38"/>
        <v>8.9</v>
      </c>
      <c r="BS11" s="52">
        <f>IF('Indicator Data'!W13="No data", "x",'Indicator Data'!W13/'Indicator Data'!CE13)</f>
        <v>3.6293822888220213E-4</v>
      </c>
      <c r="BT11" s="51">
        <f t="shared" si="39"/>
        <v>6</v>
      </c>
      <c r="BU11" s="51">
        <f>IF('Indicator Data'!W13="No data","x",ROUND(IF(LOG('Indicator Data'!W13)&gt;BU$36,10,IF(LOG('Indicator Data'!W13)&lt;BU$37,0,10-(BU$36-LOG('Indicator Data'!W13))/(BU$36-BU$37)*10)),1))</f>
        <v>6.7</v>
      </c>
      <c r="BV11" s="53">
        <f t="shared" si="40"/>
        <v>6.4</v>
      </c>
      <c r="BW11" s="54">
        <f t="shared" si="41"/>
        <v>6.3</v>
      </c>
    </row>
    <row r="12" spans="1:75" s="3" customFormat="1" x14ac:dyDescent="0.25">
      <c r="A12" s="116" t="s">
        <v>52</v>
      </c>
      <c r="B12" s="100" t="s">
        <v>51</v>
      </c>
      <c r="C12" s="51">
        <f>ROUND(IF('Indicator Data'!D14=0,0.1,IF(LOG('Indicator Data'!D14)&gt;C$36,10,IF(LOG('Indicator Data'!D14)&lt;C$37,0,10-(C$36-LOG('Indicator Data'!D14))/(C$36-C$37)*10))),1)</f>
        <v>0.1</v>
      </c>
      <c r="D12" s="51">
        <f>ROUND(IF('Indicator Data'!E14=0,0.1,IF(LOG('Indicator Data'!E14)&gt;D$36,10,IF(LOG('Indicator Data'!E14)&lt;D$37,0,10-(D$36-LOG('Indicator Data'!E14))/(D$36-D$37)*10))),1)</f>
        <v>0.1</v>
      </c>
      <c r="E12" s="51">
        <f t="shared" si="0"/>
        <v>0.1</v>
      </c>
      <c r="F12" s="51">
        <f>ROUND(IF('Indicator Data'!F14="No data",0.1,IF('Indicator Data'!F14=0,0,IF(LOG('Indicator Data'!F14)&gt;F$36,10,IF(LOG('Indicator Data'!F14)&lt;F$37,0,10-(F$36-LOG('Indicator Data'!F14))/(F$36-F$37)*10)))),1)</f>
        <v>0.1</v>
      </c>
      <c r="G12" s="51">
        <f>ROUND(IF('Indicator Data'!G14=0,0,IF(LOG('Indicator Data'!G14)&gt;G$36,10,IF(LOG('Indicator Data'!G14)&lt;G$37,0,10-(G$36-LOG('Indicator Data'!G14))/(G$36-G$37)*10))),1)</f>
        <v>0</v>
      </c>
      <c r="H12" s="51">
        <f>ROUND(IF('Indicator Data'!H14=0,0,IF(LOG('Indicator Data'!H14)&gt;H$36,10,IF(LOG('Indicator Data'!H14)&lt;H$37,0,10-(H$36-LOG('Indicator Data'!H14))/(H$36-H$37)*10))),1)</f>
        <v>3.4</v>
      </c>
      <c r="I12" s="51">
        <f>ROUND(IF('Indicator Data'!I14=0,0,IF(LOG('Indicator Data'!I14)&gt;I$36,10,IF(LOG('Indicator Data'!I14)&lt;I$37,0,10-(I$36-LOG('Indicator Data'!I14))/(I$36-I$37)*10))),1)</f>
        <v>6.5</v>
      </c>
      <c r="J12" s="51">
        <f t="shared" si="1"/>
        <v>5.0999999999999996</v>
      </c>
      <c r="K12" s="51">
        <f>ROUND(IF('Indicator Data'!J14=0,0,IF(LOG('Indicator Data'!J14)&gt;K$36,10,IF(LOG('Indicator Data'!J14)&lt;K$37,0,10-(K$36-LOG('Indicator Data'!J14))/(K$36-K$37)*10))),1)</f>
        <v>3.7</v>
      </c>
      <c r="L12" s="51">
        <f t="shared" si="2"/>
        <v>4.4000000000000004</v>
      </c>
      <c r="M12" s="51">
        <f>ROUND(IF('Indicator Data'!K14=0,0,IF(LOG('Indicator Data'!K14)&gt;M$36,10,IF(LOG('Indicator Data'!K14)&lt;M$37,0,10-(M$36-LOG('Indicator Data'!K14))/(M$36-M$37)*10))),1)</f>
        <v>0</v>
      </c>
      <c r="N12" s="156" t="str">
        <f>IF('Indicator Data'!N14="No data","x",ROUND(IF('Indicator Data'!N14=0,0,IF(LOG('Indicator Data'!N14)&gt;N$36,10,IF(LOG('Indicator Data'!N14)&lt;N$37,0.1,10-(N$36-LOG('Indicator Data'!N14))/(N$36-N$37)*10))),1))</f>
        <v>x</v>
      </c>
      <c r="O12" s="156" t="str">
        <f>IF('Indicator Data'!O14="No data","x",ROUND(IF('Indicator Data'!O14=0,0,IF(LOG('Indicator Data'!O14)&gt;O$36,10,IF(LOG('Indicator Data'!O14)&lt;O$37,0.1,10-(O$36-LOG('Indicator Data'!O14))/(O$36-O$37)*10))),1))</f>
        <v>x</v>
      </c>
      <c r="P12" s="156" t="str">
        <f t="shared" si="30"/>
        <v>x</v>
      </c>
      <c r="Q12" s="52">
        <f>'Indicator Data'!D14/'Indicator Data'!$CF14</f>
        <v>0</v>
      </c>
      <c r="R12" s="52">
        <f>'Indicator Data'!E14/'Indicator Data'!$CF14</f>
        <v>0</v>
      </c>
      <c r="S12" s="52">
        <f>IF(F12=0.1,0,'Indicator Data'!F14/'Indicator Data'!$CF14)</f>
        <v>0</v>
      </c>
      <c r="T12" s="52">
        <f>'Indicator Data'!G14/'Indicator Data'!$CF14</f>
        <v>0</v>
      </c>
      <c r="U12" s="52">
        <f>'Indicator Data'!H14/'Indicator Data'!$CF14</f>
        <v>1.9133802816901406E-2</v>
      </c>
      <c r="V12" s="52">
        <f>'Indicator Data'!I14/'Indicator Data'!$CF14</f>
        <v>6.0422535211267607E-3</v>
      </c>
      <c r="W12" s="52">
        <f>'Indicator Data'!J14/'Indicator Data'!$CF14</f>
        <v>5.5793161028023803E-3</v>
      </c>
      <c r="X12" s="52">
        <f>'Indicator Data'!K14/'Indicator Data'!$CF14</f>
        <v>0</v>
      </c>
      <c r="Y12" s="52" t="str">
        <f>IF('Indicator Data'!N14="No data","x",'Indicator Data'!N14/'Indicator Data'!$CF14)</f>
        <v>x</v>
      </c>
      <c r="Z12" s="52" t="str">
        <f>IF('Indicator Data'!O14="No data","x",'Indicator Data'!O14/'Indicator Data'!$CF14)</f>
        <v>x</v>
      </c>
      <c r="AA12" s="51">
        <f t="shared" si="3"/>
        <v>0</v>
      </c>
      <c r="AB12" s="51">
        <f t="shared" si="4"/>
        <v>0</v>
      </c>
      <c r="AC12" s="51">
        <f t="shared" si="5"/>
        <v>0</v>
      </c>
      <c r="AD12" s="51">
        <f t="shared" si="6"/>
        <v>0.1</v>
      </c>
      <c r="AE12" s="51">
        <f t="shared" si="7"/>
        <v>0</v>
      </c>
      <c r="AF12" s="51">
        <f t="shared" si="8"/>
        <v>10</v>
      </c>
      <c r="AG12" s="51">
        <f t="shared" si="9"/>
        <v>10</v>
      </c>
      <c r="AH12" s="51">
        <f t="shared" si="10"/>
        <v>10</v>
      </c>
      <c r="AI12" s="51">
        <f t="shared" si="11"/>
        <v>10</v>
      </c>
      <c r="AJ12" s="51">
        <f t="shared" si="12"/>
        <v>10</v>
      </c>
      <c r="AK12" s="51">
        <f t="shared" si="13"/>
        <v>0</v>
      </c>
      <c r="AL12" s="51">
        <f>ROUND(IF('Indicator Data'!L14=0,0,IF('Indicator Data'!L14&gt;AL$36,10,IF('Indicator Data'!L14&lt;AL$37,0,10-(AL$36-'Indicator Data'!L14)/(AL$36-AL$37)*10))),1)</f>
        <v>0</v>
      </c>
      <c r="AM12" s="51" t="str">
        <f t="shared" si="31"/>
        <v>x</v>
      </c>
      <c r="AN12" s="51" t="str">
        <f t="shared" si="32"/>
        <v>x</v>
      </c>
      <c r="AO12" s="51" t="str">
        <f t="shared" si="33"/>
        <v>x</v>
      </c>
      <c r="AP12" s="51">
        <f t="shared" si="14"/>
        <v>0.1</v>
      </c>
      <c r="AQ12" s="51">
        <f t="shared" si="15"/>
        <v>0.1</v>
      </c>
      <c r="AR12" s="51">
        <f t="shared" si="16"/>
        <v>6.7</v>
      </c>
      <c r="AS12" s="51">
        <f t="shared" si="17"/>
        <v>8.3000000000000007</v>
      </c>
      <c r="AT12" s="51">
        <f t="shared" si="18"/>
        <v>7.6</v>
      </c>
      <c r="AU12" s="51">
        <f t="shared" si="19"/>
        <v>6.9</v>
      </c>
      <c r="AV12" s="51">
        <f t="shared" si="20"/>
        <v>0</v>
      </c>
      <c r="AW12" s="51">
        <f t="shared" si="21"/>
        <v>0.1</v>
      </c>
      <c r="AX12" s="53">
        <f t="shared" si="22"/>
        <v>0.1</v>
      </c>
      <c r="AY12" s="51">
        <f t="shared" si="23"/>
        <v>0</v>
      </c>
      <c r="AZ12" s="195">
        <f t="shared" si="34"/>
        <v>0.1</v>
      </c>
      <c r="BA12" s="53">
        <f t="shared" si="24"/>
        <v>8.4</v>
      </c>
      <c r="BB12" s="51">
        <f t="shared" si="25"/>
        <v>0</v>
      </c>
      <c r="BC12" s="51">
        <f>IF('Indicator Data'!P14="No data","x",ROUND(IF('Indicator Data'!P14&gt;BC$36,10,IF('Indicator Data'!P14&lt;BC$37,0,10-(BC$36-'Indicator Data'!P14)/(BC$36-BC$37)*10)),1))</f>
        <v>0.8</v>
      </c>
      <c r="BD12" s="51">
        <f t="shared" si="26"/>
        <v>0.4</v>
      </c>
      <c r="BE12" s="51" t="str">
        <f t="shared" si="27"/>
        <v>x</v>
      </c>
      <c r="BF12" s="51">
        <f>IF('Indicator Data'!M14="No data","x", ROUND(IF('Indicator Data'!M14&gt;BF$36,0,IF('Indicator Data'!M14&lt;BF$37,10,(BF$36-'Indicator Data'!M14)/(BF$36-BF$37)*10)),1))</f>
        <v>0</v>
      </c>
      <c r="BG12" s="53">
        <f t="shared" si="35"/>
        <v>0.2</v>
      </c>
      <c r="BH12" s="54">
        <f t="shared" si="36"/>
        <v>3.4</v>
      </c>
      <c r="BI12" s="51">
        <f>ROUND(IF('Indicator Data'!Q14=0,0,IF('Indicator Data'!Q14&gt;BI$36,10,IF('Indicator Data'!Q14&lt;BI$37,0,10-(BI$36-'Indicator Data'!Q14)/(BI$36-BI$37)*10))),1)</f>
        <v>0</v>
      </c>
      <c r="BJ12" s="51">
        <f>ROUND(IF('Indicator Data'!R14=0,0,IF(LOG('Indicator Data'!R14)&gt;LOG(BJ$36),10,IF(LOG('Indicator Data'!R14)&lt;LOG(BJ$37),0,10-(LOG(BJ$36)-LOG('Indicator Data'!R14))/(LOG(BJ$36)-LOG(BJ$37))*10))),1)</f>
        <v>0</v>
      </c>
      <c r="BK12" s="51">
        <f t="shared" si="28"/>
        <v>0</v>
      </c>
      <c r="BL12" s="51">
        <f>'Indicator Data'!S14</f>
        <v>0</v>
      </c>
      <c r="BM12" s="51">
        <f>'Indicator Data'!T14</f>
        <v>0</v>
      </c>
      <c r="BN12" s="51">
        <f t="shared" si="29"/>
        <v>0</v>
      </c>
      <c r="BO12" s="160">
        <f t="shared" si="37"/>
        <v>0</v>
      </c>
      <c r="BP12" s="51">
        <f>IF('Indicator Data'!U14="No data","x",ROUND(IF('Indicator Data'!U14&gt;BP$36,10,IF('Indicator Data'!U14&lt;BP$37,0,10-(BP$36-'Indicator Data'!U14)/(BP$36-BP$37)*10)),1))</f>
        <v>10</v>
      </c>
      <c r="BQ12" s="51">
        <f>IF('Indicator Data'!V14="No data","x",ROUND(IF(LOG('Indicator Data'!V14)&gt;BQ$36,10,IF(LOG('Indicator Data'!V14)&lt;BQ$37,0,10-(BQ$36-LOG('Indicator Data'!V14))/(BQ$36-BQ$37)*10)),1))</f>
        <v>2.8</v>
      </c>
      <c r="BR12" s="160">
        <f t="shared" si="38"/>
        <v>8.1</v>
      </c>
      <c r="BS12" s="52">
        <f>IF('Indicator Data'!W14="No data", "x",'Indicator Data'!W14/'Indicator Data'!CE14)</f>
        <v>9.0342397687234621E-5</v>
      </c>
      <c r="BT12" s="51">
        <f t="shared" si="39"/>
        <v>1.5</v>
      </c>
      <c r="BU12" s="51">
        <f>IF('Indicator Data'!W14="No data","x",ROUND(IF(LOG('Indicator Data'!W14)&gt;BU$36,10,IF(LOG('Indicator Data'!W14)&lt;BU$37,0,10-(BU$36-LOG('Indicator Data'!W14))/(BU$36-BU$37)*10)),1))</f>
        <v>0</v>
      </c>
      <c r="BV12" s="53">
        <f t="shared" si="40"/>
        <v>0.8</v>
      </c>
      <c r="BW12" s="54">
        <f t="shared" si="41"/>
        <v>4.0999999999999996</v>
      </c>
    </row>
    <row r="13" spans="1:75" s="3" customFormat="1" x14ac:dyDescent="0.25">
      <c r="A13" s="116" t="s">
        <v>54</v>
      </c>
      <c r="B13" s="100" t="s">
        <v>53</v>
      </c>
      <c r="C13" s="51">
        <f>ROUND(IF('Indicator Data'!D15=0,0.1,IF(LOG('Indicator Data'!D15)&gt;C$36,10,IF(LOG('Indicator Data'!D15)&lt;C$37,0,10-(C$36-LOG('Indicator Data'!D15))/(C$36-C$37)*10))),1)</f>
        <v>3.6</v>
      </c>
      <c r="D13" s="51">
        <f>ROUND(IF('Indicator Data'!E15=0,0.1,IF(LOG('Indicator Data'!E15)&gt;D$36,10,IF(LOG('Indicator Data'!E15)&lt;D$37,0,10-(D$36-LOG('Indicator Data'!E15))/(D$36-D$37)*10))),1)</f>
        <v>0.1</v>
      </c>
      <c r="E13" s="51">
        <f t="shared" si="0"/>
        <v>2</v>
      </c>
      <c r="F13" s="51">
        <f>ROUND(IF('Indicator Data'!F15="No data",0.1,IF('Indicator Data'!F15=0,0,IF(LOG('Indicator Data'!F15)&gt;F$36,10,IF(LOG('Indicator Data'!F15)&lt;F$37,0,10-(F$36-LOG('Indicator Data'!F15))/(F$36-F$37)*10)))),1)</f>
        <v>0.1</v>
      </c>
      <c r="G13" s="51">
        <f>ROUND(IF('Indicator Data'!G15=0,0,IF(LOG('Indicator Data'!G15)&gt;G$36,10,IF(LOG('Indicator Data'!G15)&lt;G$37,0,10-(G$36-LOG('Indicator Data'!G15))/(G$36-G$37)*10))),1)</f>
        <v>0</v>
      </c>
      <c r="H13" s="51">
        <f>ROUND(IF('Indicator Data'!H15=0,0,IF(LOG('Indicator Data'!H15)&gt;H$36,10,IF(LOG('Indicator Data'!H15)&lt;H$37,0,10-(H$36-LOG('Indicator Data'!H15))/(H$36-H$37)*10))),1)</f>
        <v>4.7</v>
      </c>
      <c r="I13" s="51">
        <f>ROUND(IF('Indicator Data'!I15=0,0,IF(LOG('Indicator Data'!I15)&gt;I$36,10,IF(LOG('Indicator Data'!I15)&lt;I$37,0,10-(I$36-LOG('Indicator Data'!I15))/(I$36-I$37)*10))),1)</f>
        <v>6.5</v>
      </c>
      <c r="J13" s="51">
        <f t="shared" si="1"/>
        <v>5.7</v>
      </c>
      <c r="K13" s="51">
        <f>ROUND(IF('Indicator Data'!J15=0,0,IF(LOG('Indicator Data'!J15)&gt;K$36,10,IF(LOG('Indicator Data'!J15)&lt;K$37,0,10-(K$36-LOG('Indicator Data'!J15))/(K$36-K$37)*10))),1)</f>
        <v>4.4000000000000004</v>
      </c>
      <c r="L13" s="51">
        <f t="shared" si="2"/>
        <v>5.0999999999999996</v>
      </c>
      <c r="M13" s="51">
        <f>ROUND(IF('Indicator Data'!K15=0,0,IF(LOG('Indicator Data'!K15)&gt;M$36,10,IF(LOG('Indicator Data'!K15)&lt;M$37,0,10-(M$36-LOG('Indicator Data'!K15))/(M$36-M$37)*10))),1)</f>
        <v>0</v>
      </c>
      <c r="N13" s="156">
        <f>IF('Indicator Data'!N15="No data","x",ROUND(IF('Indicator Data'!N15=0,0,IF(LOG('Indicator Data'!N15)&gt;N$36,10,IF(LOG('Indicator Data'!N15)&lt;N$37,0.1,10-(N$36-LOG('Indicator Data'!N15))/(N$36-N$37)*10))),1))</f>
        <v>0</v>
      </c>
      <c r="O13" s="156">
        <f>IF('Indicator Data'!O15="No data","x",ROUND(IF('Indicator Data'!O15=0,0,IF(LOG('Indicator Data'!O15)&gt;O$36,10,IF(LOG('Indicator Data'!O15)&lt;O$37,0.1,10-(O$36-LOG('Indicator Data'!O15))/(O$36-O$37)*10))),1))</f>
        <v>2.7</v>
      </c>
      <c r="P13" s="156">
        <f t="shared" si="30"/>
        <v>1.4</v>
      </c>
      <c r="Q13" s="52">
        <f>'Indicator Data'!D15/'Indicator Data'!$CF15</f>
        <v>1.4636257958453105E-3</v>
      </c>
      <c r="R13" s="52">
        <f>'Indicator Data'!E15/'Indicator Data'!$CF15</f>
        <v>0</v>
      </c>
      <c r="S13" s="52">
        <f>IF(F13=0.1,0,'Indicator Data'!F15/'Indicator Data'!$CF15)</f>
        <v>0</v>
      </c>
      <c r="T13" s="52">
        <f>'Indicator Data'!G15/'Indicator Data'!$CF15</f>
        <v>0</v>
      </c>
      <c r="U13" s="52">
        <f>'Indicator Data'!H15/'Indicator Data'!$CF15</f>
        <v>1.4067581010779692E-2</v>
      </c>
      <c r="V13" s="52">
        <f>'Indicator Data'!I15/'Indicator Data'!$CF15</f>
        <v>2.0096544301113849E-3</v>
      </c>
      <c r="W13" s="52">
        <f>'Indicator Data'!J15/'Indicator Data'!$CF15</f>
        <v>3.0408845545426381E-3</v>
      </c>
      <c r="X13" s="52">
        <f>'Indicator Data'!K15/'Indicator Data'!$CF15</f>
        <v>0</v>
      </c>
      <c r="Y13" s="52">
        <f>IF('Indicator Data'!N15="No data","x",'Indicator Data'!N15/'Indicator Data'!$CF15)</f>
        <v>0</v>
      </c>
      <c r="Z13" s="52">
        <f>IF('Indicator Data'!O15="No data","x",'Indicator Data'!O15/'Indicator Data'!$CF15)</f>
        <v>6.6482928075582884E-2</v>
      </c>
      <c r="AA13" s="51">
        <f t="shared" si="3"/>
        <v>7.3</v>
      </c>
      <c r="AB13" s="51">
        <f t="shared" si="4"/>
        <v>0</v>
      </c>
      <c r="AC13" s="51">
        <f t="shared" si="5"/>
        <v>4.5999999999999996</v>
      </c>
      <c r="AD13" s="51">
        <f t="shared" si="6"/>
        <v>0.1</v>
      </c>
      <c r="AE13" s="51">
        <f t="shared" si="7"/>
        <v>0</v>
      </c>
      <c r="AF13" s="51">
        <f t="shared" si="8"/>
        <v>9.4</v>
      </c>
      <c r="AG13" s="51">
        <f t="shared" si="9"/>
        <v>8</v>
      </c>
      <c r="AH13" s="51">
        <f t="shared" si="10"/>
        <v>8.8000000000000007</v>
      </c>
      <c r="AI13" s="51">
        <f t="shared" si="11"/>
        <v>7.6</v>
      </c>
      <c r="AJ13" s="51">
        <f t="shared" si="12"/>
        <v>8.3000000000000007</v>
      </c>
      <c r="AK13" s="51">
        <f t="shared" si="13"/>
        <v>0</v>
      </c>
      <c r="AL13" s="51">
        <f>ROUND(IF('Indicator Data'!L15=0,0,IF('Indicator Data'!L15&gt;AL$36,10,IF('Indicator Data'!L15&lt;AL$37,0,10-(AL$36-'Indicator Data'!L15)/(AL$36-AL$37)*10))),1)</f>
        <v>1.5</v>
      </c>
      <c r="AM13" s="51">
        <f t="shared" si="31"/>
        <v>0</v>
      </c>
      <c r="AN13" s="51">
        <f t="shared" si="32"/>
        <v>3.3</v>
      </c>
      <c r="AO13" s="51">
        <f t="shared" si="33"/>
        <v>1.8</v>
      </c>
      <c r="AP13" s="51">
        <f t="shared" si="14"/>
        <v>5.5</v>
      </c>
      <c r="AQ13" s="51">
        <f t="shared" si="15"/>
        <v>0.1</v>
      </c>
      <c r="AR13" s="51">
        <f t="shared" si="16"/>
        <v>7.1</v>
      </c>
      <c r="AS13" s="51">
        <f t="shared" si="17"/>
        <v>7.3</v>
      </c>
      <c r="AT13" s="51">
        <f t="shared" si="18"/>
        <v>7.2</v>
      </c>
      <c r="AU13" s="51">
        <f t="shared" si="19"/>
        <v>6</v>
      </c>
      <c r="AV13" s="51">
        <f t="shared" si="20"/>
        <v>0</v>
      </c>
      <c r="AW13" s="51">
        <f t="shared" si="21"/>
        <v>3.4</v>
      </c>
      <c r="AX13" s="53">
        <f t="shared" si="22"/>
        <v>0.1</v>
      </c>
      <c r="AY13" s="51">
        <f t="shared" si="23"/>
        <v>0</v>
      </c>
      <c r="AZ13" s="195">
        <f t="shared" si="34"/>
        <v>1.9</v>
      </c>
      <c r="BA13" s="53">
        <f t="shared" si="24"/>
        <v>7</v>
      </c>
      <c r="BB13" s="51">
        <f t="shared" si="25"/>
        <v>0.8</v>
      </c>
      <c r="BC13" s="51" t="str">
        <f>IF('Indicator Data'!P15="No data","x",ROUND(IF('Indicator Data'!P15&gt;BC$36,10,IF('Indicator Data'!P15&lt;BC$37,0,10-(BC$36-'Indicator Data'!P15)/(BC$36-BC$37)*10)),1))</f>
        <v>x</v>
      </c>
      <c r="BD13" s="51">
        <f t="shared" si="26"/>
        <v>0.8</v>
      </c>
      <c r="BE13" s="51">
        <f t="shared" si="27"/>
        <v>1.6</v>
      </c>
      <c r="BF13" s="51">
        <f>IF('Indicator Data'!M15="No data","x", ROUND(IF('Indicator Data'!M15&gt;BF$36,0,IF('Indicator Data'!M15&lt;BF$37,10,(BF$36-'Indicator Data'!M15)/(BF$36-BF$37)*10)),1))</f>
        <v>2.8</v>
      </c>
      <c r="BG13" s="53">
        <f t="shared" si="35"/>
        <v>1.7</v>
      </c>
      <c r="BH13" s="54">
        <f t="shared" si="36"/>
        <v>3.2</v>
      </c>
      <c r="BI13" s="51">
        <f>ROUND(IF('Indicator Data'!Q15=0,0,IF('Indicator Data'!Q15&gt;BI$36,10,IF('Indicator Data'!Q15&lt;BI$37,0,10-(BI$36-'Indicator Data'!Q15)/(BI$36-BI$37)*10))),1)</f>
        <v>0</v>
      </c>
      <c r="BJ13" s="51">
        <f>ROUND(IF('Indicator Data'!R15=0,0,IF(LOG('Indicator Data'!R15)&gt;LOG(BJ$36),10,IF(LOG('Indicator Data'!R15)&lt;LOG(BJ$37),0,10-(LOG(BJ$36)-LOG('Indicator Data'!R15))/(LOG(BJ$36)-LOG(BJ$37))*10))),1)</f>
        <v>0</v>
      </c>
      <c r="BK13" s="51">
        <f t="shared" si="28"/>
        <v>0</v>
      </c>
      <c r="BL13" s="51">
        <f>'Indicator Data'!S15</f>
        <v>0</v>
      </c>
      <c r="BM13" s="51">
        <f>'Indicator Data'!T15</f>
        <v>0</v>
      </c>
      <c r="BN13" s="51">
        <f t="shared" si="29"/>
        <v>0</v>
      </c>
      <c r="BO13" s="160">
        <f t="shared" si="37"/>
        <v>0</v>
      </c>
      <c r="BP13" s="51">
        <f>IF('Indicator Data'!U15="No data","x",ROUND(IF('Indicator Data'!U15&gt;BP$36,10,IF('Indicator Data'!U15&lt;BP$37,0,10-(BP$36-'Indicator Data'!U15)/(BP$36-BP$37)*10)),1))</f>
        <v>7.2</v>
      </c>
      <c r="BQ13" s="51">
        <f>IF('Indicator Data'!V15="No data","x",ROUND(IF(LOG('Indicator Data'!V15)&gt;BQ$36,10,IF(LOG('Indicator Data'!V15)&lt;BQ$37,0,10-(BQ$36-LOG('Indicator Data'!V15))/(BQ$36-BQ$37)*10)),1))</f>
        <v>3.5</v>
      </c>
      <c r="BR13" s="160">
        <f t="shared" si="38"/>
        <v>5.7</v>
      </c>
      <c r="BS13" s="52">
        <f>IF('Indicator Data'!W15="No data", "x",'Indicator Data'!W15/'Indicator Data'!CE15)</f>
        <v>2.6279886381427387E-4</v>
      </c>
      <c r="BT13" s="51">
        <f t="shared" si="39"/>
        <v>4.4000000000000004</v>
      </c>
      <c r="BU13" s="51">
        <f>IF('Indicator Data'!W15="No data","x",ROUND(IF(LOG('Indicator Data'!W15)&gt;BU$36,10,IF(LOG('Indicator Data'!W15)&lt;BU$37,0,10-(BU$36-LOG('Indicator Data'!W15))/(BU$36-BU$37)*10)),1))</f>
        <v>2.2000000000000002</v>
      </c>
      <c r="BV13" s="53">
        <f t="shared" si="40"/>
        <v>3.4</v>
      </c>
      <c r="BW13" s="54">
        <f t="shared" si="41"/>
        <v>3.4</v>
      </c>
    </row>
    <row r="14" spans="1:75" s="3" customFormat="1" x14ac:dyDescent="0.25">
      <c r="A14" s="116" t="s">
        <v>56</v>
      </c>
      <c r="B14" s="100" t="s">
        <v>55</v>
      </c>
      <c r="C14" s="51">
        <f>ROUND(IF('Indicator Data'!D16=0,0.1,IF(LOG('Indicator Data'!D16)&gt;C$36,10,IF(LOG('Indicator Data'!D16)&lt;C$37,0,10-(C$36-LOG('Indicator Data'!D16))/(C$36-C$37)*10))),1)</f>
        <v>0.2</v>
      </c>
      <c r="D14" s="51">
        <f>ROUND(IF('Indicator Data'!E16=0,0.1,IF(LOG('Indicator Data'!E16)&gt;D$36,10,IF(LOG('Indicator Data'!E16)&lt;D$37,0,10-(D$36-LOG('Indicator Data'!E16))/(D$36-D$37)*10))),1)</f>
        <v>0.1</v>
      </c>
      <c r="E14" s="51">
        <f t="shared" si="0"/>
        <v>0.2</v>
      </c>
      <c r="F14" s="51">
        <f>ROUND(IF('Indicator Data'!F16="No data",0.1,IF('Indicator Data'!F16=0,0,IF(LOG('Indicator Data'!F16)&gt;F$36,10,IF(LOG('Indicator Data'!F16)&lt;F$37,0,10-(F$36-LOG('Indicator Data'!F16))/(F$36-F$37)*10)))),1)</f>
        <v>0.1</v>
      </c>
      <c r="G14" s="51">
        <f>ROUND(IF('Indicator Data'!G16=0,0,IF(LOG('Indicator Data'!G16)&gt;G$36,10,IF(LOG('Indicator Data'!G16)&lt;G$37,0,10-(G$36-LOG('Indicator Data'!G16))/(G$36-G$37)*10))),1)</f>
        <v>0</v>
      </c>
      <c r="H14" s="51">
        <f>ROUND(IF('Indicator Data'!H16=0,0,IF(LOG('Indicator Data'!H16)&gt;H$36,10,IF(LOG('Indicator Data'!H16)&lt;H$37,0,10-(H$36-LOG('Indicator Data'!H16))/(H$36-H$37)*10))),1)</f>
        <v>3.9</v>
      </c>
      <c r="I14" s="51">
        <f>ROUND(IF('Indicator Data'!I16=0,0,IF(LOG('Indicator Data'!I16)&gt;I$36,10,IF(LOG('Indicator Data'!I16)&lt;I$37,0,10-(I$36-LOG('Indicator Data'!I16))/(I$36-I$37)*10))),1)</f>
        <v>6.2</v>
      </c>
      <c r="J14" s="51">
        <f t="shared" si="1"/>
        <v>5.2</v>
      </c>
      <c r="K14" s="51">
        <f>ROUND(IF('Indicator Data'!J16=0,0,IF(LOG('Indicator Data'!J16)&gt;K$36,10,IF(LOG('Indicator Data'!J16)&lt;K$37,0,10-(K$36-LOG('Indicator Data'!J16))/(K$36-K$37)*10))),1)</f>
        <v>3.6</v>
      </c>
      <c r="L14" s="51">
        <f t="shared" si="2"/>
        <v>4.4000000000000004</v>
      </c>
      <c r="M14" s="51">
        <f>ROUND(IF('Indicator Data'!K16=0,0,IF(LOG('Indicator Data'!K16)&gt;M$36,10,IF(LOG('Indicator Data'!K16)&lt;M$37,0,10-(M$36-LOG('Indicator Data'!K16))/(M$36-M$37)*10))),1)</f>
        <v>0</v>
      </c>
      <c r="N14" s="156" t="str">
        <f>IF('Indicator Data'!N16="No data","x",ROUND(IF('Indicator Data'!N16=0,0,IF(LOG('Indicator Data'!N16)&gt;N$36,10,IF(LOG('Indicator Data'!N16)&lt;N$37,0.1,10-(N$36-LOG('Indicator Data'!N16))/(N$36-N$37)*10))),1))</f>
        <v>x</v>
      </c>
      <c r="O14" s="156" t="str">
        <f>IF('Indicator Data'!O16="No data","x",ROUND(IF('Indicator Data'!O16=0,0,IF(LOG('Indicator Data'!O16)&gt;O$36,10,IF(LOG('Indicator Data'!O16)&lt;O$37,0.1,10-(O$36-LOG('Indicator Data'!O16))/(O$36-O$37)*10))),1))</f>
        <v>x</v>
      </c>
      <c r="P14" s="156" t="str">
        <f t="shared" si="30"/>
        <v>x</v>
      </c>
      <c r="Q14" s="52">
        <f>'Indicator Data'!D16/'Indicator Data'!$CF16</f>
        <v>1.1150479164527683E-4</v>
      </c>
      <c r="R14" s="52">
        <f>'Indicator Data'!E16/'Indicator Data'!$CF16</f>
        <v>0</v>
      </c>
      <c r="S14" s="52">
        <f>IF(F14=0.1,0,'Indicator Data'!F16/'Indicator Data'!$CF16)</f>
        <v>0</v>
      </c>
      <c r="T14" s="52">
        <f>'Indicator Data'!G16/'Indicator Data'!$CF16</f>
        <v>0</v>
      </c>
      <c r="U14" s="52">
        <f>'Indicator Data'!H16/'Indicator Data'!$CF16</f>
        <v>1.4086955721594461E-2</v>
      </c>
      <c r="V14" s="52">
        <f>'Indicator Data'!I16/'Indicator Data'!$CF16</f>
        <v>1.990269240678715E-3</v>
      </c>
      <c r="W14" s="52">
        <f>'Indicator Data'!J16/'Indicator Data'!$CF16</f>
        <v>2.4689903934631383E-3</v>
      </c>
      <c r="X14" s="52">
        <f>'Indicator Data'!K16/'Indicator Data'!$CF16</f>
        <v>0</v>
      </c>
      <c r="Y14" s="52" t="str">
        <f>IF('Indicator Data'!N16="No data","x",'Indicator Data'!N16/'Indicator Data'!$CF16)</f>
        <v>x</v>
      </c>
      <c r="Z14" s="52" t="str">
        <f>IF('Indicator Data'!O16="No data","x",'Indicator Data'!O16/'Indicator Data'!$CF16)</f>
        <v>x</v>
      </c>
      <c r="AA14" s="51">
        <f t="shared" si="3"/>
        <v>0.6</v>
      </c>
      <c r="AB14" s="51">
        <f t="shared" si="4"/>
        <v>0</v>
      </c>
      <c r="AC14" s="51">
        <f t="shared" si="5"/>
        <v>0.3</v>
      </c>
      <c r="AD14" s="51">
        <f t="shared" si="6"/>
        <v>0.1</v>
      </c>
      <c r="AE14" s="51">
        <f t="shared" si="7"/>
        <v>0</v>
      </c>
      <c r="AF14" s="51">
        <f t="shared" si="8"/>
        <v>9.4</v>
      </c>
      <c r="AG14" s="51">
        <f t="shared" si="9"/>
        <v>8</v>
      </c>
      <c r="AH14" s="51">
        <f t="shared" si="10"/>
        <v>8.8000000000000007</v>
      </c>
      <c r="AI14" s="51">
        <f t="shared" si="11"/>
        <v>6.2</v>
      </c>
      <c r="AJ14" s="51">
        <f t="shared" si="12"/>
        <v>7.7</v>
      </c>
      <c r="AK14" s="51">
        <f t="shared" si="13"/>
        <v>0</v>
      </c>
      <c r="AL14" s="51">
        <f>ROUND(IF('Indicator Data'!L16=0,0,IF('Indicator Data'!L16&gt;AL$36,10,IF('Indicator Data'!L16&lt;AL$37,0,10-(AL$36-'Indicator Data'!L16)/(AL$36-AL$37)*10))),1)</f>
        <v>1.5</v>
      </c>
      <c r="AM14" s="51" t="str">
        <f t="shared" si="31"/>
        <v>x</v>
      </c>
      <c r="AN14" s="51" t="str">
        <f t="shared" si="32"/>
        <v>x</v>
      </c>
      <c r="AO14" s="51" t="str">
        <f t="shared" si="33"/>
        <v>x</v>
      </c>
      <c r="AP14" s="51">
        <f t="shared" si="14"/>
        <v>0.4</v>
      </c>
      <c r="AQ14" s="51">
        <f t="shared" si="15"/>
        <v>0.1</v>
      </c>
      <c r="AR14" s="51">
        <f t="shared" si="16"/>
        <v>6.7</v>
      </c>
      <c r="AS14" s="51">
        <f t="shared" si="17"/>
        <v>7.1</v>
      </c>
      <c r="AT14" s="51">
        <f t="shared" si="18"/>
        <v>6.9</v>
      </c>
      <c r="AU14" s="51">
        <f t="shared" si="19"/>
        <v>4.9000000000000004</v>
      </c>
      <c r="AV14" s="51">
        <f t="shared" si="20"/>
        <v>0</v>
      </c>
      <c r="AW14" s="51">
        <f t="shared" si="21"/>
        <v>0.3</v>
      </c>
      <c r="AX14" s="53">
        <f t="shared" si="22"/>
        <v>0.1</v>
      </c>
      <c r="AY14" s="51">
        <f t="shared" si="23"/>
        <v>0</v>
      </c>
      <c r="AZ14" s="195">
        <f t="shared" si="34"/>
        <v>0.2</v>
      </c>
      <c r="BA14" s="53">
        <f t="shared" si="24"/>
        <v>6.3</v>
      </c>
      <c r="BB14" s="51">
        <f t="shared" si="25"/>
        <v>0.8</v>
      </c>
      <c r="BC14" s="51">
        <f>IF('Indicator Data'!P16="No data","x",ROUND(IF('Indicator Data'!P16&gt;BC$36,10,IF('Indicator Data'!P16&lt;BC$37,0,10-(BC$36-'Indicator Data'!P16)/(BC$36-BC$37)*10)),1))</f>
        <v>0</v>
      </c>
      <c r="BD14" s="51">
        <f t="shared" si="26"/>
        <v>0.4</v>
      </c>
      <c r="BE14" s="51" t="str">
        <f t="shared" si="27"/>
        <v>x</v>
      </c>
      <c r="BF14" s="51">
        <f>IF('Indicator Data'!M16="No data","x", ROUND(IF('Indicator Data'!M16&gt;BF$36,0,IF('Indicator Data'!M16&lt;BF$37,10,(BF$36-'Indicator Data'!M16)/(BF$36-BF$37)*10)),1))</f>
        <v>0</v>
      </c>
      <c r="BG14" s="53">
        <f t="shared" si="35"/>
        <v>0.2</v>
      </c>
      <c r="BH14" s="54">
        <f t="shared" si="36"/>
        <v>2.2000000000000002</v>
      </c>
      <c r="BI14" s="51">
        <f>ROUND(IF('Indicator Data'!Q16=0,0,IF('Indicator Data'!Q16&gt;BI$36,10,IF('Indicator Data'!Q16&lt;BI$37,0,10-(BI$36-'Indicator Data'!Q16)/(BI$36-BI$37)*10))),1)</f>
        <v>0</v>
      </c>
      <c r="BJ14" s="51">
        <f>ROUND(IF('Indicator Data'!R16=0,0,IF(LOG('Indicator Data'!R16)&gt;LOG(BJ$36),10,IF(LOG('Indicator Data'!R16)&lt;LOG(BJ$37),0,10-(LOG(BJ$36)-LOG('Indicator Data'!R16))/(LOG(BJ$36)-LOG(BJ$37))*10))),1)</f>
        <v>0</v>
      </c>
      <c r="BK14" s="51">
        <f t="shared" si="28"/>
        <v>0</v>
      </c>
      <c r="BL14" s="51">
        <f>'Indicator Data'!S16</f>
        <v>0</v>
      </c>
      <c r="BM14" s="51">
        <f>'Indicator Data'!T16</f>
        <v>0</v>
      </c>
      <c r="BN14" s="51">
        <f t="shared" si="29"/>
        <v>0</v>
      </c>
      <c r="BO14" s="160">
        <f t="shared" si="37"/>
        <v>0</v>
      </c>
      <c r="BP14" s="51">
        <f>IF('Indicator Data'!U16="No data","x",ROUND(IF('Indicator Data'!U16&gt;BP$36,10,IF('Indicator Data'!U16&lt;BP$37,0,10-(BP$36-'Indicator Data'!U16)/(BP$36-BP$37)*10)),1))</f>
        <v>8.5</v>
      </c>
      <c r="BQ14" s="51">
        <f>IF('Indicator Data'!V16="No data","x",ROUND(IF(LOG('Indicator Data'!V16)&gt;BQ$36,10,IF(LOG('Indicator Data'!V16)&lt;BQ$37,0,10-(BQ$36-LOG('Indicator Data'!V16))/(BQ$36-BQ$37)*10)),1))</f>
        <v>3.2</v>
      </c>
      <c r="BR14" s="160">
        <f t="shared" si="38"/>
        <v>6.6</v>
      </c>
      <c r="BS14" s="52">
        <f>IF('Indicator Data'!W16="No data", "x",'Indicator Data'!W16/'Indicator Data'!CE16)</f>
        <v>4.2767318489130734E-4</v>
      </c>
      <c r="BT14" s="51">
        <f t="shared" si="39"/>
        <v>7.1</v>
      </c>
      <c r="BU14" s="51">
        <f>IF('Indicator Data'!W16="No data","x",ROUND(IF(LOG('Indicator Data'!W16)&gt;BU$36,10,IF(LOG('Indicator Data'!W16)&lt;BU$37,0,10-(BU$36-LOG('Indicator Data'!W16))/(BU$36-BU$37)*10)),1))</f>
        <v>2.2000000000000002</v>
      </c>
      <c r="BV14" s="53">
        <f t="shared" si="40"/>
        <v>5.0999999999999996</v>
      </c>
      <c r="BW14" s="54">
        <f t="shared" si="41"/>
        <v>4.4000000000000004</v>
      </c>
    </row>
    <row r="15" spans="1:75" s="3" customFormat="1" x14ac:dyDescent="0.25">
      <c r="A15" s="116" t="s">
        <v>60</v>
      </c>
      <c r="B15" s="100" t="s">
        <v>59</v>
      </c>
      <c r="C15" s="51">
        <f>ROUND(IF('Indicator Data'!D17=0,0.1,IF(LOG('Indicator Data'!D17)&gt;C$36,10,IF(LOG('Indicator Data'!D17)&lt;C$37,0,10-(C$36-LOG('Indicator Data'!D17))/(C$36-C$37)*10))),1)</f>
        <v>5.7</v>
      </c>
      <c r="D15" s="51">
        <f>ROUND(IF('Indicator Data'!E17=0,0.1,IF(LOG('Indicator Data'!E17)&gt;D$36,10,IF(LOG('Indicator Data'!E17)&lt;D$37,0,10-(D$36-LOG('Indicator Data'!E17))/(D$36-D$37)*10))),1)</f>
        <v>0.1</v>
      </c>
      <c r="E15" s="51">
        <f t="shared" si="0"/>
        <v>3.4</v>
      </c>
      <c r="F15" s="51">
        <f>ROUND(IF('Indicator Data'!F17="No data",0.1,IF('Indicator Data'!F17=0,0,IF(LOG('Indicator Data'!F17)&gt;F$36,10,IF(LOG('Indicator Data'!F17)&lt;F$37,0,10-(F$36-LOG('Indicator Data'!F17))/(F$36-F$37)*10)))),1)</f>
        <v>0.5</v>
      </c>
      <c r="G15" s="51">
        <f>ROUND(IF('Indicator Data'!G17=0,0,IF(LOG('Indicator Data'!G17)&gt;G$36,10,IF(LOG('Indicator Data'!G17)&lt;G$37,0,10-(G$36-LOG('Indicator Data'!G17))/(G$36-G$37)*10))),1)</f>
        <v>0</v>
      </c>
      <c r="H15" s="51">
        <f>ROUND(IF('Indicator Data'!H17=0,0,IF(LOG('Indicator Data'!H17)&gt;H$36,10,IF(LOG('Indicator Data'!H17)&lt;H$37,0,10-(H$36-LOG('Indicator Data'!H17))/(H$36-H$37)*10))),1)</f>
        <v>4.9000000000000004</v>
      </c>
      <c r="I15" s="51">
        <f>ROUND(IF('Indicator Data'!I17=0,0,IF(LOG('Indicator Data'!I17)&gt;I$36,10,IF(LOG('Indicator Data'!I17)&lt;I$37,0,10-(I$36-LOG('Indicator Data'!I17))/(I$36-I$37)*10))),1)</f>
        <v>0</v>
      </c>
      <c r="J15" s="51">
        <f t="shared" si="1"/>
        <v>2.8</v>
      </c>
      <c r="K15" s="51">
        <f>ROUND(IF('Indicator Data'!J17=0,0,IF(LOG('Indicator Data'!J17)&gt;K$36,10,IF(LOG('Indicator Data'!J17)&lt;K$37,0,10-(K$36-LOG('Indicator Data'!J17))/(K$36-K$37)*10))),1)</f>
        <v>5.8</v>
      </c>
      <c r="L15" s="51">
        <f t="shared" si="2"/>
        <v>4.5</v>
      </c>
      <c r="M15" s="51">
        <f>ROUND(IF('Indicator Data'!K17=0,0,IF(LOG('Indicator Data'!K17)&gt;M$36,10,IF(LOG('Indicator Data'!K17)&lt;M$37,0,10-(M$36-LOG('Indicator Data'!K17))/(M$36-M$37)*10))),1)</f>
        <v>0</v>
      </c>
      <c r="N15" s="156">
        <f>IF('Indicator Data'!N17="No data","x",ROUND(IF('Indicator Data'!N17=0,0,IF(LOG('Indicator Data'!N17)&gt;N$36,10,IF(LOG('Indicator Data'!N17)&lt;N$37,0.1,10-(N$36-LOG('Indicator Data'!N17))/(N$36-N$37)*10))),1))</f>
        <v>2.2000000000000002</v>
      </c>
      <c r="O15" s="156">
        <f>IF('Indicator Data'!O17="No data","x",ROUND(IF('Indicator Data'!O17=0,0,IF(LOG('Indicator Data'!O17)&gt;O$36,10,IF(LOG('Indicator Data'!O17)&lt;O$37,0.1,10-(O$36-LOG('Indicator Data'!O17))/(O$36-O$37)*10))),1))</f>
        <v>4.5999999999999996</v>
      </c>
      <c r="P15" s="156">
        <f t="shared" si="30"/>
        <v>3.5</v>
      </c>
      <c r="Q15" s="52">
        <f>'Indicator Data'!D17/'Indicator Data'!$CF17</f>
        <v>1.4429602538418868E-3</v>
      </c>
      <c r="R15" s="52">
        <f>'Indicator Data'!E17/'Indicator Data'!$CF17</f>
        <v>0</v>
      </c>
      <c r="S15" s="52">
        <f>IF(F15=0.1,0,'Indicator Data'!F17/'Indicator Data'!$CF17)</f>
        <v>1.2061633450716993E-4</v>
      </c>
      <c r="T15" s="52">
        <f>'Indicator Data'!G17/'Indicator Data'!$CF17</f>
        <v>0</v>
      </c>
      <c r="U15" s="52">
        <f>'Indicator Data'!H17/'Indicator Data'!$CF17</f>
        <v>2.2135815286119893E-3</v>
      </c>
      <c r="V15" s="52">
        <f>'Indicator Data'!I17/'Indicator Data'!$CF17</f>
        <v>0</v>
      </c>
      <c r="W15" s="52">
        <f>'Indicator Data'!J17/'Indicator Data'!$CF17</f>
        <v>1.5881024915477106E-3</v>
      </c>
      <c r="X15" s="52">
        <f>'Indicator Data'!K17/'Indicator Data'!$CF17</f>
        <v>0</v>
      </c>
      <c r="Y15" s="52">
        <f>IF('Indicator Data'!N17="No data","x",'Indicator Data'!N17/'Indicator Data'!$CF17)</f>
        <v>5.5157246991843325E-3</v>
      </c>
      <c r="Z15" s="52">
        <f>IF('Indicator Data'!O17="No data","x",'Indicator Data'!O17/'Indicator Data'!$CF17)</f>
        <v>4.9978207929649722E-2</v>
      </c>
      <c r="AA15" s="51">
        <f t="shared" si="3"/>
        <v>7.2</v>
      </c>
      <c r="AB15" s="51">
        <f t="shared" si="4"/>
        <v>0</v>
      </c>
      <c r="AC15" s="51">
        <f t="shared" si="5"/>
        <v>4.5</v>
      </c>
      <c r="AD15" s="51">
        <f t="shared" si="6"/>
        <v>0.2</v>
      </c>
      <c r="AE15" s="51">
        <f t="shared" si="7"/>
        <v>0</v>
      </c>
      <c r="AF15" s="51">
        <f t="shared" si="8"/>
        <v>1.5</v>
      </c>
      <c r="AG15" s="51">
        <f t="shared" si="9"/>
        <v>0</v>
      </c>
      <c r="AH15" s="51">
        <f t="shared" si="10"/>
        <v>0.8</v>
      </c>
      <c r="AI15" s="51">
        <f t="shared" si="11"/>
        <v>4</v>
      </c>
      <c r="AJ15" s="51">
        <f t="shared" si="12"/>
        <v>2.5</v>
      </c>
      <c r="AK15" s="51">
        <f t="shared" si="13"/>
        <v>0</v>
      </c>
      <c r="AL15" s="51">
        <f>ROUND(IF('Indicator Data'!L17=0,0,IF('Indicator Data'!L17&gt;AL$36,10,IF('Indicator Data'!L17&lt;AL$37,0,10-(AL$36-'Indicator Data'!L17)/(AL$36-AL$37)*10))),1)</f>
        <v>1.5</v>
      </c>
      <c r="AM15" s="51">
        <f t="shared" si="31"/>
        <v>0.3</v>
      </c>
      <c r="AN15" s="51">
        <f t="shared" si="32"/>
        <v>2.5</v>
      </c>
      <c r="AO15" s="51">
        <f t="shared" si="33"/>
        <v>1.5</v>
      </c>
      <c r="AP15" s="51">
        <f t="shared" si="14"/>
        <v>6.5</v>
      </c>
      <c r="AQ15" s="51">
        <f t="shared" si="15"/>
        <v>0.1</v>
      </c>
      <c r="AR15" s="51">
        <f t="shared" si="16"/>
        <v>3.2</v>
      </c>
      <c r="AS15" s="51">
        <f t="shared" si="17"/>
        <v>0</v>
      </c>
      <c r="AT15" s="51">
        <f t="shared" si="18"/>
        <v>1.7</v>
      </c>
      <c r="AU15" s="51">
        <f t="shared" si="19"/>
        <v>4.9000000000000004</v>
      </c>
      <c r="AV15" s="51">
        <f t="shared" si="20"/>
        <v>0</v>
      </c>
      <c r="AW15" s="51">
        <f t="shared" si="21"/>
        <v>4</v>
      </c>
      <c r="AX15" s="53">
        <f t="shared" si="22"/>
        <v>0.4</v>
      </c>
      <c r="AY15" s="51">
        <f t="shared" si="23"/>
        <v>0</v>
      </c>
      <c r="AZ15" s="195">
        <f t="shared" si="34"/>
        <v>2.2000000000000002</v>
      </c>
      <c r="BA15" s="53">
        <f t="shared" si="24"/>
        <v>3.6</v>
      </c>
      <c r="BB15" s="51">
        <f t="shared" si="25"/>
        <v>0.8</v>
      </c>
      <c r="BC15" s="51">
        <f>IF('Indicator Data'!P17="No data","x",ROUND(IF('Indicator Data'!P17&gt;BC$36,10,IF('Indicator Data'!P17&lt;BC$37,0,10-(BC$36-'Indicator Data'!P17)/(BC$36-BC$37)*10)),1))</f>
        <v>0.4</v>
      </c>
      <c r="BD15" s="51">
        <f t="shared" si="26"/>
        <v>0.6</v>
      </c>
      <c r="BE15" s="51">
        <f t="shared" si="27"/>
        <v>2.6</v>
      </c>
      <c r="BF15" s="51">
        <f>IF('Indicator Data'!M17="No data","x", ROUND(IF('Indicator Data'!M17&gt;BF$36,0,IF('Indicator Data'!M17&lt;BF$37,10,(BF$36-'Indicator Data'!M17)/(BF$36-BF$37)*10)),1))</f>
        <v>1</v>
      </c>
      <c r="BG15" s="53">
        <f t="shared" si="35"/>
        <v>1.7</v>
      </c>
      <c r="BH15" s="54">
        <f t="shared" si="36"/>
        <v>2</v>
      </c>
      <c r="BI15" s="51">
        <f>ROUND(IF('Indicator Data'!Q17=0,0,IF('Indicator Data'!Q17&gt;BI$36,10,IF('Indicator Data'!Q17&lt;BI$37,0,10-(BI$36-'Indicator Data'!Q17)/(BI$36-BI$37)*10))),1)</f>
        <v>0.6</v>
      </c>
      <c r="BJ15" s="51">
        <f>ROUND(IF('Indicator Data'!R17=0,0,IF(LOG('Indicator Data'!R17)&gt;LOG(BJ$36),10,IF(LOG('Indicator Data'!R17)&lt;LOG(BJ$37),0,10-(LOG(BJ$36)-LOG('Indicator Data'!R17))/(LOG(BJ$36)-LOG(BJ$37))*10))),1)</f>
        <v>0</v>
      </c>
      <c r="BK15" s="51">
        <f t="shared" si="28"/>
        <v>0.3</v>
      </c>
      <c r="BL15" s="51">
        <f>'Indicator Data'!S17</f>
        <v>0</v>
      </c>
      <c r="BM15" s="51">
        <f>'Indicator Data'!T17</f>
        <v>0</v>
      </c>
      <c r="BN15" s="51">
        <f t="shared" si="29"/>
        <v>0</v>
      </c>
      <c r="BO15" s="160">
        <f t="shared" si="37"/>
        <v>0.2</v>
      </c>
      <c r="BP15" s="51">
        <f>IF('Indicator Data'!U17="No data","x",ROUND(IF('Indicator Data'!U17&gt;BP$36,10,IF('Indicator Data'!U17&lt;BP$37,0,10-(BP$36-'Indicator Data'!U17)/(BP$36-BP$37)*10)),1))</f>
        <v>10</v>
      </c>
      <c r="BQ15" s="51">
        <f>IF('Indicator Data'!V17="No data","x",ROUND(IF(LOG('Indicator Data'!V17)&gt;BQ$36,10,IF(LOG('Indicator Data'!V17)&lt;BQ$37,0,10-(BQ$36-LOG('Indicator Data'!V17))/(BQ$36-BQ$37)*10)),1))</f>
        <v>5.8</v>
      </c>
      <c r="BR15" s="160">
        <f t="shared" si="38"/>
        <v>8.6999999999999993</v>
      </c>
      <c r="BS15" s="52">
        <f>IF('Indicator Data'!W17="No data", "x",'Indicator Data'!W17/'Indicator Data'!CE17)</f>
        <v>1.3804437140509449E-4</v>
      </c>
      <c r="BT15" s="51">
        <f t="shared" si="39"/>
        <v>2.2999999999999998</v>
      </c>
      <c r="BU15" s="51">
        <f>IF('Indicator Data'!W17="No data","x",ROUND(IF(LOG('Indicator Data'!W17)&gt;BU$36,10,IF(LOG('Indicator Data'!W17)&lt;BU$37,0,10-(BU$36-LOG('Indicator Data'!W17))/(BU$36-BU$37)*10)),1))</f>
        <v>4.3</v>
      </c>
      <c r="BV15" s="53">
        <f t="shared" si="40"/>
        <v>3.4</v>
      </c>
      <c r="BW15" s="54">
        <f t="shared" si="41"/>
        <v>5.2</v>
      </c>
    </row>
    <row r="16" spans="1:75" s="3" customFormat="1" x14ac:dyDescent="0.25">
      <c r="A16" s="116" t="s">
        <v>9</v>
      </c>
      <c r="B16" s="100" t="s">
        <v>8</v>
      </c>
      <c r="C16" s="51">
        <f>ROUND(IF('Indicator Data'!D18=0,0.1,IF(LOG('Indicator Data'!D18)&gt;C$36,10,IF(LOG('Indicator Data'!D18)&lt;C$37,0,10-(C$36-LOG('Indicator Data'!D18))/(C$36-C$37)*10))),1)</f>
        <v>3.6</v>
      </c>
      <c r="D16" s="51">
        <f>ROUND(IF('Indicator Data'!E18=0,0.1,IF(LOG('Indicator Data'!E18)&gt;D$36,10,IF(LOG('Indicator Data'!E18)&lt;D$37,0,10-(D$36-LOG('Indicator Data'!E18))/(D$36-D$37)*10))),1)</f>
        <v>0.1</v>
      </c>
      <c r="E16" s="51">
        <f t="shared" si="0"/>
        <v>2</v>
      </c>
      <c r="F16" s="51">
        <f>ROUND(IF('Indicator Data'!F18="No data",0.1,IF('Indicator Data'!F18=0,0,IF(LOG('Indicator Data'!F18)&gt;F$36,10,IF(LOG('Indicator Data'!F18)&lt;F$37,0,10-(F$36-LOG('Indicator Data'!F18))/(F$36-F$37)*10)))),1)</f>
        <v>4.5</v>
      </c>
      <c r="G16" s="51">
        <f>ROUND(IF('Indicator Data'!G18=0,0,IF(LOG('Indicator Data'!G18)&gt;G$36,10,IF(LOG('Indicator Data'!G18)&lt;G$37,0,10-(G$36-LOG('Indicator Data'!G18))/(G$36-G$37)*10))),1)</f>
        <v>5.2</v>
      </c>
      <c r="H16" s="51">
        <f>ROUND(IF('Indicator Data'!H18=0,0,IF(LOG('Indicator Data'!H18)&gt;H$36,10,IF(LOG('Indicator Data'!H18)&lt;H$37,0,10-(H$36-LOG('Indicator Data'!H18))/(H$36-H$37)*10))),1)</f>
        <v>5.4</v>
      </c>
      <c r="I16" s="51">
        <f>ROUND(IF('Indicator Data'!I18=0,0,IF(LOG('Indicator Data'!I18)&gt;I$36,10,IF(LOG('Indicator Data'!I18)&lt;I$37,0,10-(I$36-LOG('Indicator Data'!I18))/(I$36-I$37)*10))),1)</f>
        <v>6.7</v>
      </c>
      <c r="J16" s="51">
        <f t="shared" si="1"/>
        <v>6.1</v>
      </c>
      <c r="K16" s="51">
        <f>ROUND(IF('Indicator Data'!J18=0,0,IF(LOG('Indicator Data'!J18)&gt;K$36,10,IF(LOG('Indicator Data'!J18)&lt;K$37,0,10-(K$36-LOG('Indicator Data'!J18))/(K$36-K$37)*10))),1)</f>
        <v>6.5</v>
      </c>
      <c r="L16" s="51">
        <f t="shared" si="2"/>
        <v>6.3</v>
      </c>
      <c r="M16" s="51">
        <f>ROUND(IF('Indicator Data'!K18=0,0,IF(LOG('Indicator Data'!K18)&gt;M$36,10,IF(LOG('Indicator Data'!K18)&lt;M$37,0,10-(M$36-LOG('Indicator Data'!K18))/(M$36-M$37)*10))),1)</f>
        <v>0</v>
      </c>
      <c r="N16" s="156">
        <f>IF('Indicator Data'!N18="No data","x",ROUND(IF('Indicator Data'!N18=0,0,IF(LOG('Indicator Data'!N18)&gt;N$36,10,IF(LOG('Indicator Data'!N18)&lt;N$37,0.1,10-(N$36-LOG('Indicator Data'!N18))/(N$36-N$37)*10))),1))</f>
        <v>0.1</v>
      </c>
      <c r="O16" s="156">
        <f>IF('Indicator Data'!O18="No data","x",ROUND(IF('Indicator Data'!O18=0,0,IF(LOG('Indicator Data'!O18)&gt;O$36,10,IF(LOG('Indicator Data'!O18)&lt;O$37,0.1,10-(O$36-LOG('Indicator Data'!O18))/(O$36-O$37)*10))),1))</f>
        <v>3.9</v>
      </c>
      <c r="P16" s="156">
        <f t="shared" si="30"/>
        <v>2.2000000000000002</v>
      </c>
      <c r="Q16" s="52">
        <f>'Indicator Data'!D18/'Indicator Data'!$CF18</f>
        <v>7.3851062584157849E-4</v>
      </c>
      <c r="R16" s="52">
        <f>'Indicator Data'!E18/'Indicator Data'!$CF18</f>
        <v>0</v>
      </c>
      <c r="S16" s="52">
        <f>IF(F16=0.1,0,'Indicator Data'!F18/'Indicator Data'!$CF18)</f>
        <v>1.7631194382647389E-2</v>
      </c>
      <c r="T16" s="52">
        <f>'Indicator Data'!G18/'Indicator Data'!$CF18</f>
        <v>3.3314794215795327E-6</v>
      </c>
      <c r="U16" s="52">
        <f>'Indicator Data'!H18/'Indicator Data'!$CF18</f>
        <v>1.171047274749722E-2</v>
      </c>
      <c r="V16" s="52">
        <f>'Indicator Data'!I18/'Indicator Data'!$CF18</f>
        <v>1.4310289210233591E-3</v>
      </c>
      <c r="W16" s="52">
        <f>'Indicator Data'!J18/'Indicator Data'!$CF18</f>
        <v>1.1426804783092324E-2</v>
      </c>
      <c r="X16" s="52">
        <f>'Indicator Data'!K18/'Indicator Data'!$CF18</f>
        <v>0</v>
      </c>
      <c r="Y16" s="52">
        <f>IF('Indicator Data'!N18="No data","x",'Indicator Data'!N18/'Indicator Data'!$CF18)</f>
        <v>1.7769744160177976E-3</v>
      </c>
      <c r="Z16" s="52">
        <f>IF('Indicator Data'!O18="No data","x",'Indicator Data'!O18/'Indicator Data'!$CF18)</f>
        <v>0.1014432703003337</v>
      </c>
      <c r="AA16" s="51">
        <f t="shared" si="3"/>
        <v>3.7</v>
      </c>
      <c r="AB16" s="51">
        <f t="shared" si="4"/>
        <v>0</v>
      </c>
      <c r="AC16" s="51">
        <f t="shared" si="5"/>
        <v>2</v>
      </c>
      <c r="AD16" s="51">
        <f t="shared" si="6"/>
        <v>10</v>
      </c>
      <c r="AE16" s="51">
        <f t="shared" si="7"/>
        <v>5.0999999999999996</v>
      </c>
      <c r="AF16" s="51">
        <f t="shared" si="8"/>
        <v>7.8</v>
      </c>
      <c r="AG16" s="51">
        <f t="shared" si="9"/>
        <v>5.7</v>
      </c>
      <c r="AH16" s="51">
        <f t="shared" si="10"/>
        <v>6.9</v>
      </c>
      <c r="AI16" s="51">
        <f t="shared" si="11"/>
        <v>10</v>
      </c>
      <c r="AJ16" s="51">
        <f t="shared" si="12"/>
        <v>8.9</v>
      </c>
      <c r="AK16" s="51">
        <f t="shared" si="13"/>
        <v>0</v>
      </c>
      <c r="AL16" s="51">
        <f>ROUND(IF('Indicator Data'!L18=0,0,IF('Indicator Data'!L18&gt;AL$36,10,IF('Indicator Data'!L18&lt;AL$37,0,10-(AL$36-'Indicator Data'!L18)/(AL$36-AL$37)*10))),1)</f>
        <v>0</v>
      </c>
      <c r="AM16" s="51">
        <f t="shared" si="31"/>
        <v>0.1</v>
      </c>
      <c r="AN16" s="51">
        <f t="shared" si="32"/>
        <v>5.0999999999999996</v>
      </c>
      <c r="AO16" s="51">
        <f t="shared" si="33"/>
        <v>3</v>
      </c>
      <c r="AP16" s="51">
        <f t="shared" si="14"/>
        <v>3.7</v>
      </c>
      <c r="AQ16" s="51">
        <f t="shared" si="15"/>
        <v>0.1</v>
      </c>
      <c r="AR16" s="51">
        <f t="shared" si="16"/>
        <v>6.6</v>
      </c>
      <c r="AS16" s="51">
        <f t="shared" si="17"/>
        <v>6.2</v>
      </c>
      <c r="AT16" s="51">
        <f t="shared" si="18"/>
        <v>6.4</v>
      </c>
      <c r="AU16" s="51">
        <f t="shared" si="19"/>
        <v>8.3000000000000007</v>
      </c>
      <c r="AV16" s="51">
        <f t="shared" si="20"/>
        <v>0</v>
      </c>
      <c r="AW16" s="51">
        <f t="shared" si="21"/>
        <v>2</v>
      </c>
      <c r="AX16" s="53">
        <f t="shared" si="22"/>
        <v>8.4</v>
      </c>
      <c r="AY16" s="51">
        <f t="shared" si="23"/>
        <v>5.2</v>
      </c>
      <c r="AZ16" s="195">
        <f t="shared" si="34"/>
        <v>3.8</v>
      </c>
      <c r="BA16" s="53">
        <f t="shared" si="24"/>
        <v>7.8</v>
      </c>
      <c r="BB16" s="51">
        <f t="shared" si="25"/>
        <v>0</v>
      </c>
      <c r="BC16" s="51" t="str">
        <f>IF('Indicator Data'!P18="No data","x",ROUND(IF('Indicator Data'!P18&gt;BC$36,10,IF('Indicator Data'!P18&lt;BC$37,0,10-(BC$36-'Indicator Data'!P18)/(BC$36-BC$37)*10)),1))</f>
        <v>x</v>
      </c>
      <c r="BD16" s="51">
        <f t="shared" si="26"/>
        <v>0</v>
      </c>
      <c r="BE16" s="51">
        <f t="shared" si="27"/>
        <v>2.6</v>
      </c>
      <c r="BF16" s="51">
        <f>IF('Indicator Data'!M18="No data","x", ROUND(IF('Indicator Data'!M18&gt;BF$36,0,IF('Indicator Data'!M18&lt;BF$37,10,(BF$36-'Indicator Data'!M18)/(BF$36-BF$37)*10)),1))</f>
        <v>6.2</v>
      </c>
      <c r="BG16" s="53">
        <f t="shared" si="35"/>
        <v>2.9</v>
      </c>
      <c r="BH16" s="54">
        <f t="shared" si="36"/>
        <v>6.3</v>
      </c>
      <c r="BI16" s="51">
        <f>ROUND(IF('Indicator Data'!Q18=0,0,IF('Indicator Data'!Q18&gt;BI$36,10,IF('Indicator Data'!Q18&lt;BI$37,0,10-(BI$36-'Indicator Data'!Q18)/(BI$36-BI$37)*10))),1)</f>
        <v>0.5</v>
      </c>
      <c r="BJ16" s="51">
        <f>ROUND(IF('Indicator Data'!R18=0,0,IF(LOG('Indicator Data'!R18)&gt;LOG(BJ$36),10,IF(LOG('Indicator Data'!R18)&lt;LOG(BJ$37),0,10-(LOG(BJ$36)-LOG('Indicator Data'!R18))/(LOG(BJ$36)-LOG(BJ$37))*10))),1)</f>
        <v>0.2</v>
      </c>
      <c r="BK16" s="51">
        <f t="shared" si="28"/>
        <v>0.4</v>
      </c>
      <c r="BL16" s="51">
        <f>'Indicator Data'!S18</f>
        <v>0</v>
      </c>
      <c r="BM16" s="51">
        <f>'Indicator Data'!T18</f>
        <v>0</v>
      </c>
      <c r="BN16" s="51">
        <f t="shared" si="29"/>
        <v>0</v>
      </c>
      <c r="BO16" s="160">
        <f t="shared" si="37"/>
        <v>0.3</v>
      </c>
      <c r="BP16" s="51">
        <f>IF('Indicator Data'!U18="No data","x",ROUND(IF('Indicator Data'!U18&gt;BP$36,10,IF('Indicator Data'!U18&lt;BP$37,0,10-(BP$36-'Indicator Data'!U18)/(BP$36-BP$37)*10)),1))</f>
        <v>10</v>
      </c>
      <c r="BQ16" s="51">
        <f>IF('Indicator Data'!V18="No data","x",ROUND(IF(LOG('Indicator Data'!V18)&gt;BQ$36,10,IF(LOG('Indicator Data'!V18)&lt;BQ$37,0,10-(BQ$36-LOG('Indicator Data'!V18))/(BQ$36-BQ$37)*10)),1))</f>
        <v>4.5999999999999996</v>
      </c>
      <c r="BR16" s="160">
        <f t="shared" si="38"/>
        <v>8.4</v>
      </c>
      <c r="BS16" s="52">
        <f>IF('Indicator Data'!W18="No data", "x",'Indicator Data'!W18/'Indicator Data'!CE18)</f>
        <v>2.2419071156530489E-4</v>
      </c>
      <c r="BT16" s="51">
        <f t="shared" si="39"/>
        <v>3.7</v>
      </c>
      <c r="BU16" s="51">
        <f>IF('Indicator Data'!W18="No data","x",ROUND(IF(LOG('Indicator Data'!W18)&gt;BU$36,10,IF(LOG('Indicator Data'!W18)&lt;BU$37,0,10-(BU$36-LOG('Indicator Data'!W18))/(BU$36-BU$37)*10)),1))</f>
        <v>3.1</v>
      </c>
      <c r="BV16" s="53">
        <f t="shared" si="40"/>
        <v>3.4</v>
      </c>
      <c r="BW16" s="54">
        <f t="shared" si="41"/>
        <v>5</v>
      </c>
    </row>
    <row r="17" spans="1:75" s="3" customFormat="1" x14ac:dyDescent="0.25">
      <c r="A17" s="116" t="s">
        <v>18</v>
      </c>
      <c r="B17" s="100" t="s">
        <v>17</v>
      </c>
      <c r="C17" s="51">
        <f>ROUND(IF('Indicator Data'!D19=0,0.1,IF(LOG('Indicator Data'!D19)&gt;C$36,10,IF(LOG('Indicator Data'!D19)&lt;C$37,0,10-(C$36-LOG('Indicator Data'!D19))/(C$36-C$37)*10))),1)</f>
        <v>7.5</v>
      </c>
      <c r="D17" s="51">
        <f>ROUND(IF('Indicator Data'!E19=0,0.1,IF(LOG('Indicator Data'!E19)&gt;D$36,10,IF(LOG('Indicator Data'!E19)&lt;D$37,0,10-(D$36-LOG('Indicator Data'!E19))/(D$36-D$37)*10))),1)</f>
        <v>10</v>
      </c>
      <c r="E17" s="51">
        <f t="shared" si="0"/>
        <v>9.1</v>
      </c>
      <c r="F17" s="51">
        <f>ROUND(IF('Indicator Data'!F19="No data",0.1,IF('Indicator Data'!F19=0,0,IF(LOG('Indicator Data'!F19)&gt;F$36,10,IF(LOG('Indicator Data'!F19)&lt;F$37,0,10-(F$36-LOG('Indicator Data'!F19))/(F$36-F$37)*10)))),1)</f>
        <v>4.9000000000000004</v>
      </c>
      <c r="G17" s="51">
        <f>ROUND(IF('Indicator Data'!G19=0,0,IF(LOG('Indicator Data'!G19)&gt;G$36,10,IF(LOG('Indicator Data'!G19)&lt;G$37,0,10-(G$36-LOG('Indicator Data'!G19))/(G$36-G$37)*10))),1)</f>
        <v>10</v>
      </c>
      <c r="H17" s="51">
        <f>ROUND(IF('Indicator Data'!H19=0,0,IF(LOG('Indicator Data'!H19)&gt;H$36,10,IF(LOG('Indicator Data'!H19)&lt;H$37,0,10-(H$36-LOG('Indicator Data'!H19))/(H$36-H$37)*10))),1)</f>
        <v>4.5</v>
      </c>
      <c r="I17" s="51">
        <f>ROUND(IF('Indicator Data'!I19=0,0,IF(LOG('Indicator Data'!I19)&gt;I$36,10,IF(LOG('Indicator Data'!I19)&lt;I$37,0,10-(I$36-LOG('Indicator Data'!I19))/(I$36-I$37)*10))),1)</f>
        <v>0</v>
      </c>
      <c r="J17" s="51">
        <f t="shared" si="1"/>
        <v>2.5</v>
      </c>
      <c r="K17" s="51">
        <f>ROUND(IF('Indicator Data'!J19=0,0,IF(LOG('Indicator Data'!J19)&gt;K$36,10,IF(LOG('Indicator Data'!J19)&lt;K$37,0,10-(K$36-LOG('Indicator Data'!J19))/(K$36-K$37)*10))),1)</f>
        <v>5.6</v>
      </c>
      <c r="L17" s="51">
        <f t="shared" si="2"/>
        <v>4.2</v>
      </c>
      <c r="M17" s="51">
        <f>ROUND(IF('Indicator Data'!K19=0,0,IF(LOG('Indicator Data'!K19)&gt;M$36,10,IF(LOG('Indicator Data'!K19)&lt;M$37,0,10-(M$36-LOG('Indicator Data'!K19))/(M$36-M$37)*10))),1)</f>
        <v>0</v>
      </c>
      <c r="N17" s="156">
        <f>IF('Indicator Data'!N19="No data","x",ROUND(IF('Indicator Data'!N19=0,0,IF(LOG('Indicator Data'!N19)&gt;N$36,10,IF(LOG('Indicator Data'!N19)&lt;N$37,0.1,10-(N$36-LOG('Indicator Data'!N19))/(N$36-N$37)*10))),1))</f>
        <v>5.7</v>
      </c>
      <c r="O17" s="156">
        <f>IF('Indicator Data'!O19="No data","x",ROUND(IF('Indicator Data'!O19=0,0,IF(LOG('Indicator Data'!O19)&gt;O$36,10,IF(LOG('Indicator Data'!O19)&lt;O$37,0.1,10-(O$36-LOG('Indicator Data'!O19))/(O$36-O$37)*10))),1))</f>
        <v>7.9</v>
      </c>
      <c r="P17" s="156">
        <f t="shared" si="30"/>
        <v>6.9</v>
      </c>
      <c r="Q17" s="52">
        <f>'Indicator Data'!D19/'Indicator Data'!$CF19</f>
        <v>2.0454771849854566E-3</v>
      </c>
      <c r="R17" s="52">
        <f>'Indicator Data'!E19/'Indicator Data'!$CF19</f>
        <v>2.036756067440814E-3</v>
      </c>
      <c r="S17" s="52">
        <f>IF(F17=0.1,0,'Indicator Data'!F19/'Indicator Data'!$CF19)</f>
        <v>1.8596939362366465E-3</v>
      </c>
      <c r="T17" s="52">
        <f>'Indicator Data'!G19/'Indicator Data'!$CF19</f>
        <v>6.2452918656404587E-5</v>
      </c>
      <c r="U17" s="52">
        <f>'Indicator Data'!H19/'Indicator Data'!$CF19</f>
        <v>4.7845457332643468E-4</v>
      </c>
      <c r="V17" s="52">
        <f>'Indicator Data'!I19/'Indicator Data'!$CF19</f>
        <v>0</v>
      </c>
      <c r="W17" s="52">
        <f>'Indicator Data'!J19/'Indicator Data'!$CF19</f>
        <v>3.7179590674119099E-4</v>
      </c>
      <c r="X17" s="52">
        <f>'Indicator Data'!K19/'Indicator Data'!$CF19</f>
        <v>0</v>
      </c>
      <c r="Y17" s="52">
        <f>IF('Indicator Data'!N19="No data","x",'Indicator Data'!N19/'Indicator Data'!$CF19)</f>
        <v>4.0485040837641151E-2</v>
      </c>
      <c r="Z17" s="52">
        <f>IF('Indicator Data'!O19="No data","x",'Indicator Data'!O19/'Indicator Data'!$CF19)</f>
        <v>0.30857191017768465</v>
      </c>
      <c r="AA17" s="51">
        <f t="shared" si="3"/>
        <v>10</v>
      </c>
      <c r="AB17" s="51">
        <f t="shared" si="4"/>
        <v>10</v>
      </c>
      <c r="AC17" s="51">
        <f t="shared" si="5"/>
        <v>10</v>
      </c>
      <c r="AD17" s="51">
        <f t="shared" si="6"/>
        <v>2.7</v>
      </c>
      <c r="AE17" s="51">
        <f t="shared" si="7"/>
        <v>9.3000000000000007</v>
      </c>
      <c r="AF17" s="51">
        <f t="shared" si="8"/>
        <v>0.3</v>
      </c>
      <c r="AG17" s="51">
        <f t="shared" si="9"/>
        <v>0</v>
      </c>
      <c r="AH17" s="51">
        <f t="shared" si="10"/>
        <v>0.2</v>
      </c>
      <c r="AI17" s="51">
        <f t="shared" si="11"/>
        <v>0.9</v>
      </c>
      <c r="AJ17" s="51">
        <f t="shared" si="12"/>
        <v>0.6</v>
      </c>
      <c r="AK17" s="51">
        <f t="shared" si="13"/>
        <v>0</v>
      </c>
      <c r="AL17" s="51">
        <f>ROUND(IF('Indicator Data'!L19=0,0,IF('Indicator Data'!L19&gt;AL$36,10,IF('Indicator Data'!L19&lt;AL$37,0,10-(AL$36-'Indicator Data'!L19)/(AL$36-AL$37)*10))),1)</f>
        <v>4.5999999999999996</v>
      </c>
      <c r="AM17" s="51">
        <f t="shared" si="31"/>
        <v>2</v>
      </c>
      <c r="AN17" s="51">
        <f t="shared" si="32"/>
        <v>10</v>
      </c>
      <c r="AO17" s="51">
        <f t="shared" si="33"/>
        <v>7.9</v>
      </c>
      <c r="AP17" s="51">
        <f t="shared" si="14"/>
        <v>8.8000000000000007</v>
      </c>
      <c r="AQ17" s="51">
        <f t="shared" si="15"/>
        <v>10</v>
      </c>
      <c r="AR17" s="51">
        <f t="shared" si="16"/>
        <v>2.4</v>
      </c>
      <c r="AS17" s="51">
        <f t="shared" si="17"/>
        <v>0</v>
      </c>
      <c r="AT17" s="51">
        <f t="shared" si="18"/>
        <v>1.3</v>
      </c>
      <c r="AU17" s="51">
        <f t="shared" si="19"/>
        <v>3.3</v>
      </c>
      <c r="AV17" s="51">
        <f t="shared" si="20"/>
        <v>0</v>
      </c>
      <c r="AW17" s="51">
        <f t="shared" si="21"/>
        <v>9.6</v>
      </c>
      <c r="AX17" s="53">
        <f t="shared" si="22"/>
        <v>3.9</v>
      </c>
      <c r="AY17" s="51">
        <f t="shared" si="23"/>
        <v>9.6999999999999993</v>
      </c>
      <c r="AZ17" s="195">
        <f t="shared" si="34"/>
        <v>9.6999999999999993</v>
      </c>
      <c r="BA17" s="53">
        <f t="shared" si="24"/>
        <v>2.6</v>
      </c>
      <c r="BB17" s="51">
        <f t="shared" si="25"/>
        <v>2.2999999999999998</v>
      </c>
      <c r="BC17" s="51">
        <f>IF('Indicator Data'!P19="No data","x",ROUND(IF('Indicator Data'!P19&gt;BC$36,10,IF('Indicator Data'!P19&lt;BC$37,0,10-(BC$36-'Indicator Data'!P19)/(BC$36-BC$37)*10)),1))</f>
        <v>1.2</v>
      </c>
      <c r="BD17" s="51">
        <f t="shared" si="26"/>
        <v>1.8</v>
      </c>
      <c r="BE17" s="51">
        <f t="shared" si="27"/>
        <v>7.4</v>
      </c>
      <c r="BF17" s="51">
        <f>IF('Indicator Data'!M19="No data","x", ROUND(IF('Indicator Data'!M19&gt;BF$36,0,IF('Indicator Data'!M19&lt;BF$37,10,(BF$36-'Indicator Data'!M19)/(BF$36-BF$37)*10)),1))</f>
        <v>0</v>
      </c>
      <c r="BG17" s="53">
        <f t="shared" si="35"/>
        <v>4.2</v>
      </c>
      <c r="BH17" s="54">
        <f t="shared" si="36"/>
        <v>6.2</v>
      </c>
      <c r="BI17" s="51">
        <f>ROUND(IF('Indicator Data'!Q19=0,0,IF('Indicator Data'!Q19&gt;BI$36,10,IF('Indicator Data'!Q19&lt;BI$37,0,10-(BI$36-'Indicator Data'!Q19)/(BI$36-BI$37)*10))),1)</f>
        <v>0.1</v>
      </c>
      <c r="BJ17" s="51">
        <f>ROUND(IF('Indicator Data'!R19=0,0,IF(LOG('Indicator Data'!R19)&gt;LOG(BJ$36),10,IF(LOG('Indicator Data'!R19)&lt;LOG(BJ$37),0,10-(LOG(BJ$36)-LOG('Indicator Data'!R19))/(LOG(BJ$36)-LOG(BJ$37))*10))),1)</f>
        <v>0</v>
      </c>
      <c r="BK17" s="51">
        <f t="shared" si="28"/>
        <v>0.1</v>
      </c>
      <c r="BL17" s="51">
        <f>'Indicator Data'!S19</f>
        <v>0</v>
      </c>
      <c r="BM17" s="51">
        <f>'Indicator Data'!T19</f>
        <v>0</v>
      </c>
      <c r="BN17" s="51">
        <f t="shared" si="29"/>
        <v>0</v>
      </c>
      <c r="BO17" s="160">
        <f t="shared" si="37"/>
        <v>0.1</v>
      </c>
      <c r="BP17" s="51">
        <f>IF('Indicator Data'!U19="No data","x",ROUND(IF('Indicator Data'!U19&gt;BP$36,10,IF('Indicator Data'!U19&lt;BP$37,0,10-(BP$36-'Indicator Data'!U19)/(BP$36-BP$37)*10)),1))</f>
        <v>3.9</v>
      </c>
      <c r="BQ17" s="51">
        <f>IF('Indicator Data'!V19="No data","x",ROUND(IF(LOG('Indicator Data'!V19)&gt;BQ$36,10,IF(LOG('Indicator Data'!V19)&lt;BQ$37,0,10-(BQ$36-LOG('Indicator Data'!V19))/(BQ$36-BQ$37)*10)),1))</f>
        <v>6.1</v>
      </c>
      <c r="BR17" s="160">
        <f t="shared" si="38"/>
        <v>5.0999999999999996</v>
      </c>
      <c r="BS17" s="52">
        <f>IF('Indicator Data'!W19="No data", "x",'Indicator Data'!W19/'Indicator Data'!CE19)</f>
        <v>3.6283811977286336E-5</v>
      </c>
      <c r="BT17" s="51">
        <f t="shared" si="39"/>
        <v>0.6</v>
      </c>
      <c r="BU17" s="51">
        <f>IF('Indicator Data'!W19="No data","x",ROUND(IF(LOG('Indicator Data'!W19)&gt;BU$36,10,IF(LOG('Indicator Data'!W19)&lt;BU$37,0,10-(BU$36-LOG('Indicator Data'!W19))/(BU$36-BU$37)*10)),1))</f>
        <v>4.2</v>
      </c>
      <c r="BV17" s="53">
        <f>IF(AND(BT17="x", BU17="x"), "x", ROUND((10-GEOMEAN(((10-BT17)/10*9+1),((10-BU17)/10*9+1)))/9*10,1))</f>
        <v>2.6</v>
      </c>
      <c r="BW17" s="54">
        <f t="shared" si="41"/>
        <v>2.9</v>
      </c>
    </row>
    <row r="18" spans="1:75" s="3" customFormat="1" x14ac:dyDescent="0.25">
      <c r="A18" s="116" t="s">
        <v>28</v>
      </c>
      <c r="B18" s="100" t="s">
        <v>27</v>
      </c>
      <c r="C18" s="51">
        <f>ROUND(IF('Indicator Data'!D20=0,0.1,IF(LOG('Indicator Data'!D20)&gt;C$36,10,IF(LOG('Indicator Data'!D20)&lt;C$37,0,10-(C$36-LOG('Indicator Data'!D20))/(C$36-C$37)*10))),1)</f>
        <v>7.7</v>
      </c>
      <c r="D18" s="51">
        <f>ROUND(IF('Indicator Data'!E20=0,0.1,IF(LOG('Indicator Data'!E20)&gt;D$36,10,IF(LOG('Indicator Data'!E20)&lt;D$37,0,10-(D$36-LOG('Indicator Data'!E20))/(D$36-D$37)*10))),1)</f>
        <v>9</v>
      </c>
      <c r="E18" s="51">
        <f t="shared" si="0"/>
        <v>8.4</v>
      </c>
      <c r="F18" s="51">
        <f>ROUND(IF('Indicator Data'!F20="No data",0.1,IF('Indicator Data'!F20=0,0,IF(LOG('Indicator Data'!F20)&gt;F$36,10,IF(LOG('Indicator Data'!F20)&lt;F$37,0,10-(F$36-LOG('Indicator Data'!F20))/(F$36-F$37)*10)))),1)</f>
        <v>4.7</v>
      </c>
      <c r="G18" s="51">
        <f>ROUND(IF('Indicator Data'!G20=0,0,IF(LOG('Indicator Data'!G20)&gt;G$36,10,IF(LOG('Indicator Data'!G20)&lt;G$37,0,10-(G$36-LOG('Indicator Data'!G20))/(G$36-G$37)*10))),1)</f>
        <v>10</v>
      </c>
      <c r="H18" s="51">
        <f>ROUND(IF('Indicator Data'!H20=0,0,IF(LOG('Indicator Data'!H20)&gt;H$36,10,IF(LOG('Indicator Data'!H20)&lt;H$37,0,10-(H$36-LOG('Indicator Data'!H20))/(H$36-H$37)*10))),1)</f>
        <v>8.6</v>
      </c>
      <c r="I18" s="51">
        <f>ROUND(IF('Indicator Data'!I20=0,0,IF(LOG('Indicator Data'!I20)&gt;I$36,10,IF(LOG('Indicator Data'!I20)&lt;I$37,0,10-(I$36-LOG('Indicator Data'!I20))/(I$36-I$37)*10))),1)</f>
        <v>7.1</v>
      </c>
      <c r="J18" s="51">
        <f t="shared" si="1"/>
        <v>7.9</v>
      </c>
      <c r="K18" s="51">
        <f>ROUND(IF('Indicator Data'!J20=0,0,IF(LOG('Indicator Data'!J20)&gt;K$36,10,IF(LOG('Indicator Data'!J20)&lt;K$37,0,10-(K$36-LOG('Indicator Data'!J20))/(K$36-K$37)*10))),1)</f>
        <v>5</v>
      </c>
      <c r="L18" s="51">
        <f t="shared" si="2"/>
        <v>6.7</v>
      </c>
      <c r="M18" s="51">
        <f>ROUND(IF('Indicator Data'!K20=0,0,IF(LOG('Indicator Data'!K20)&gt;M$36,10,IF(LOG('Indicator Data'!K20)&lt;M$37,0,10-(M$36-LOG('Indicator Data'!K20))/(M$36-M$37)*10))),1)</f>
        <v>8.8000000000000007</v>
      </c>
      <c r="N18" s="156">
        <f>IF('Indicator Data'!N20="No data","x",ROUND(IF('Indicator Data'!N20=0,0,IF(LOG('Indicator Data'!N20)&gt;N$36,10,IF(LOG('Indicator Data'!N20)&lt;N$37,0.1,10-(N$36-LOG('Indicator Data'!N20))/(N$36-N$37)*10))),1))</f>
        <v>6.5</v>
      </c>
      <c r="O18" s="156">
        <f>IF('Indicator Data'!O20="No data","x",ROUND(IF('Indicator Data'!O20=0,0,IF(LOG('Indicator Data'!O20)&gt;O$36,10,IF(LOG('Indicator Data'!O20)&lt;O$37,0.1,10-(O$36-LOG('Indicator Data'!O20))/(O$36-O$37)*10))),1))</f>
        <v>8</v>
      </c>
      <c r="P18" s="156">
        <f t="shared" si="30"/>
        <v>7.3</v>
      </c>
      <c r="Q18" s="52">
        <f>'Indicator Data'!D20/'Indicator Data'!$CF20</f>
        <v>1.9367532206582888E-3</v>
      </c>
      <c r="R18" s="52">
        <f>'Indicator Data'!E20/'Indicator Data'!$CF20</f>
        <v>8.1486939637266241E-4</v>
      </c>
      <c r="S18" s="52">
        <f>IF(F18=0.1,0,'Indicator Data'!F20/'Indicator Data'!$CF20)</f>
        <v>1.2774405026349967E-3</v>
      </c>
      <c r="T18" s="52">
        <f>'Indicator Data'!G20/'Indicator Data'!$CF20</f>
        <v>3.4691859092743962E-5</v>
      </c>
      <c r="U18" s="52">
        <f>'Indicator Data'!H20/'Indicator Data'!$CF20</f>
        <v>6.0131430631178056E-3</v>
      </c>
      <c r="V18" s="52">
        <f>'Indicator Data'!I20/'Indicator Data'!$CF20</f>
        <v>1.4160451444329169E-4</v>
      </c>
      <c r="W18" s="52">
        <f>'Indicator Data'!J20/'Indicator Data'!$CF20</f>
        <v>1.6218464587719675E-4</v>
      </c>
      <c r="X18" s="52">
        <f>'Indicator Data'!K20/'Indicator Data'!$CF20</f>
        <v>5.4564419343105484E-3</v>
      </c>
      <c r="Y18" s="52">
        <f>IF('Indicator Data'!N20="No data","x",'Indicator Data'!N20/'Indicator Data'!$CF20)</f>
        <v>6.7056467863581909E-2</v>
      </c>
      <c r="Z18" s="52">
        <f>IF('Indicator Data'!O20="No data","x",'Indicator Data'!O20/'Indicator Data'!$CF20)</f>
        <v>0.25115691367025889</v>
      </c>
      <c r="AA18" s="51">
        <f t="shared" si="3"/>
        <v>9.6999999999999993</v>
      </c>
      <c r="AB18" s="51">
        <f t="shared" si="4"/>
        <v>10</v>
      </c>
      <c r="AC18" s="51">
        <f t="shared" si="5"/>
        <v>9.9</v>
      </c>
      <c r="AD18" s="51">
        <f t="shared" si="6"/>
        <v>1.8</v>
      </c>
      <c r="AE18" s="51">
        <f t="shared" si="7"/>
        <v>8.5</v>
      </c>
      <c r="AF18" s="51">
        <f t="shared" si="8"/>
        <v>4</v>
      </c>
      <c r="AG18" s="51">
        <f t="shared" si="9"/>
        <v>0.6</v>
      </c>
      <c r="AH18" s="51">
        <f t="shared" si="10"/>
        <v>2.5</v>
      </c>
      <c r="AI18" s="51">
        <f t="shared" si="11"/>
        <v>0.4</v>
      </c>
      <c r="AJ18" s="51">
        <f t="shared" si="12"/>
        <v>1.5</v>
      </c>
      <c r="AK18" s="51">
        <f t="shared" si="13"/>
        <v>7.8</v>
      </c>
      <c r="AL18" s="51">
        <f>ROUND(IF('Indicator Data'!L20=0,0,IF('Indicator Data'!L20&gt;AL$36,10,IF('Indicator Data'!L20&lt;AL$37,0,10-(AL$36-'Indicator Data'!L20)/(AL$36-AL$37)*10))),1)</f>
        <v>7.6</v>
      </c>
      <c r="AM18" s="51">
        <f t="shared" si="31"/>
        <v>3.4</v>
      </c>
      <c r="AN18" s="51">
        <f t="shared" si="32"/>
        <v>10</v>
      </c>
      <c r="AO18" s="51">
        <f t="shared" si="33"/>
        <v>8.1999999999999993</v>
      </c>
      <c r="AP18" s="51">
        <f t="shared" si="14"/>
        <v>8.6999999999999993</v>
      </c>
      <c r="AQ18" s="51">
        <f t="shared" si="15"/>
        <v>9.5</v>
      </c>
      <c r="AR18" s="51">
        <f t="shared" si="16"/>
        <v>6.3</v>
      </c>
      <c r="AS18" s="51">
        <f t="shared" si="17"/>
        <v>3.9</v>
      </c>
      <c r="AT18" s="51">
        <f t="shared" si="18"/>
        <v>5.2</v>
      </c>
      <c r="AU18" s="51">
        <f t="shared" si="19"/>
        <v>2.7</v>
      </c>
      <c r="AV18" s="51">
        <f t="shared" si="20"/>
        <v>8.3000000000000007</v>
      </c>
      <c r="AW18" s="51">
        <f t="shared" si="21"/>
        <v>9.3000000000000007</v>
      </c>
      <c r="AX18" s="53">
        <f t="shared" si="22"/>
        <v>3.4</v>
      </c>
      <c r="AY18" s="51">
        <f t="shared" si="23"/>
        <v>9.4</v>
      </c>
      <c r="AZ18" s="195">
        <f t="shared" si="34"/>
        <v>9.4</v>
      </c>
      <c r="BA18" s="53">
        <f t="shared" si="24"/>
        <v>4.5999999999999996</v>
      </c>
      <c r="BB18" s="51">
        <f t="shared" si="25"/>
        <v>8</v>
      </c>
      <c r="BC18" s="51" t="str">
        <f>IF('Indicator Data'!P20="No data","x",ROUND(IF('Indicator Data'!P20&gt;BC$36,10,IF('Indicator Data'!P20&lt;BC$37,0,10-(BC$36-'Indicator Data'!P20)/(BC$36-BC$37)*10)),1))</f>
        <v>x</v>
      </c>
      <c r="BD18" s="51">
        <f t="shared" si="26"/>
        <v>8</v>
      </c>
      <c r="BE18" s="51">
        <f t="shared" si="27"/>
        <v>7.8</v>
      </c>
      <c r="BF18" s="51">
        <f>IF('Indicator Data'!M20="No data","x", ROUND(IF('Indicator Data'!M20&gt;BF$36,0,IF('Indicator Data'!M20&lt;BF$37,10,(BF$36-'Indicator Data'!M20)/(BF$36-BF$37)*10)),1))</f>
        <v>10</v>
      </c>
      <c r="BG18" s="53">
        <f t="shared" si="35"/>
        <v>8.4</v>
      </c>
      <c r="BH18" s="54">
        <f t="shared" si="36"/>
        <v>7.2</v>
      </c>
      <c r="BI18" s="51">
        <f>ROUND(IF('Indicator Data'!Q20=0,0,IF('Indicator Data'!Q20&gt;BI$36,10,IF('Indicator Data'!Q20&lt;BI$37,0,10-(BI$36-'Indicator Data'!Q20)/(BI$36-BI$37)*10))),1)</f>
        <v>8.8000000000000007</v>
      </c>
      <c r="BJ18" s="51">
        <f>ROUND(IF('Indicator Data'!R20=0,0,IF(LOG('Indicator Data'!R20)&gt;LOG(BJ$36),10,IF(LOG('Indicator Data'!R20)&lt;LOG(BJ$37),0,10-(LOG(BJ$36)-LOG('Indicator Data'!R20))/(LOG(BJ$36)-LOG(BJ$37))*10))),1)</f>
        <v>9.1999999999999993</v>
      </c>
      <c r="BK18" s="51">
        <f t="shared" si="28"/>
        <v>9</v>
      </c>
      <c r="BL18" s="51">
        <f>'Indicator Data'!S20</f>
        <v>0</v>
      </c>
      <c r="BM18" s="51">
        <f>'Indicator Data'!T20</f>
        <v>4</v>
      </c>
      <c r="BN18" s="51">
        <f t="shared" si="29"/>
        <v>7</v>
      </c>
      <c r="BO18" s="160">
        <f t="shared" si="37"/>
        <v>7</v>
      </c>
      <c r="BP18" s="51">
        <f>IF('Indicator Data'!U20="No data","x",ROUND(IF('Indicator Data'!U20&gt;BP$36,10,IF('Indicator Data'!U20&lt;BP$37,0,10-(BP$36-'Indicator Data'!U20)/(BP$36-BP$37)*10)),1))</f>
        <v>10</v>
      </c>
      <c r="BQ18" s="51">
        <f>IF('Indicator Data'!V20="No data","x",ROUND(IF(LOG('Indicator Data'!V20)&gt;BQ$36,10,IF(LOG('Indicator Data'!V20)&lt;BQ$37,0,10-(BQ$36-LOG('Indicator Data'!V20))/(BQ$36-BQ$37)*10)),1))</f>
        <v>8.5</v>
      </c>
      <c r="BR18" s="160">
        <f t="shared" si="38"/>
        <v>9.4</v>
      </c>
      <c r="BS18" s="52">
        <f>IF('Indicator Data'!W20="No data", "x",'Indicator Data'!W20/'Indicator Data'!CE20)</f>
        <v>9.4505157143007223E-3</v>
      </c>
      <c r="BT18" s="51">
        <f t="shared" si="39"/>
        <v>10</v>
      </c>
      <c r="BU18" s="51">
        <f>IF('Indicator Data'!W20="No data","x",ROUND(IF(LOG('Indicator Data'!W20)&gt;BU$36,10,IF(LOG('Indicator Data'!W20)&lt;BU$37,0,10-(BU$36-LOG('Indicator Data'!W20))/(BU$36-BU$37)*10)),1))</f>
        <v>10</v>
      </c>
      <c r="BV18" s="53">
        <f t="shared" si="40"/>
        <v>10</v>
      </c>
      <c r="BW18" s="54">
        <f t="shared" si="41"/>
        <v>9.1</v>
      </c>
    </row>
    <row r="19" spans="1:75" s="3" customFormat="1" x14ac:dyDescent="0.25">
      <c r="A19" s="116" t="s">
        <v>32</v>
      </c>
      <c r="B19" s="100" t="s">
        <v>31</v>
      </c>
      <c r="C19" s="51">
        <f>ROUND(IF('Indicator Data'!D21=0,0.1,IF(LOG('Indicator Data'!D21)&gt;C$36,10,IF(LOG('Indicator Data'!D21)&lt;C$37,0,10-(C$36-LOG('Indicator Data'!D21))/(C$36-C$37)*10))),1)</f>
        <v>8.8000000000000007</v>
      </c>
      <c r="D19" s="51">
        <f>ROUND(IF('Indicator Data'!E21=0,0.1,IF(LOG('Indicator Data'!E21)&gt;D$36,10,IF(LOG('Indicator Data'!E21)&lt;D$37,0,10-(D$36-LOG('Indicator Data'!E21))/(D$36-D$37)*10))),1)</f>
        <v>10</v>
      </c>
      <c r="E19" s="51">
        <f t="shared" si="0"/>
        <v>9.5</v>
      </c>
      <c r="F19" s="51">
        <f>ROUND(IF('Indicator Data'!F21="No data",0.1,IF('Indicator Data'!F21=0,0,IF(LOG('Indicator Data'!F21)&gt;F$36,10,IF(LOG('Indicator Data'!F21)&lt;F$37,0,10-(F$36-LOG('Indicator Data'!F21))/(F$36-F$37)*10)))),1)</f>
        <v>6.9</v>
      </c>
      <c r="G19" s="51">
        <f>ROUND(IF('Indicator Data'!G21=0,0,IF(LOG('Indicator Data'!G21)&gt;G$36,10,IF(LOG('Indicator Data'!G21)&lt;G$37,0,10-(G$36-LOG('Indicator Data'!G21))/(G$36-G$37)*10))),1)</f>
        <v>10</v>
      </c>
      <c r="H19" s="51">
        <f>ROUND(IF('Indicator Data'!H21=0,0,IF(LOG('Indicator Data'!H21)&gt;H$36,10,IF(LOG('Indicator Data'!H21)&lt;H$37,0,10-(H$36-LOG('Indicator Data'!H21))/(H$36-H$37)*10))),1)</f>
        <v>10</v>
      </c>
      <c r="I19" s="51">
        <f>ROUND(IF('Indicator Data'!I21=0,0,IF(LOG('Indicator Data'!I21)&gt;I$36,10,IF(LOG('Indicator Data'!I21)&lt;I$37,0,10-(I$36-LOG('Indicator Data'!I21))/(I$36-I$37)*10))),1)</f>
        <v>8.5</v>
      </c>
      <c r="J19" s="51">
        <f t="shared" si="1"/>
        <v>9.4</v>
      </c>
      <c r="K19" s="51">
        <f>ROUND(IF('Indicator Data'!J21=0,0,IF(LOG('Indicator Data'!J21)&gt;K$36,10,IF(LOG('Indicator Data'!J21)&lt;K$37,0,10-(K$36-LOG('Indicator Data'!J21))/(K$36-K$37)*10))),1)</f>
        <v>5.3</v>
      </c>
      <c r="L19" s="51">
        <f t="shared" si="2"/>
        <v>8</v>
      </c>
      <c r="M19" s="51">
        <f>ROUND(IF('Indicator Data'!K21=0,0,IF(LOG('Indicator Data'!K21)&gt;M$36,10,IF(LOG('Indicator Data'!K21)&lt;M$37,0,10-(M$36-LOG('Indicator Data'!K21))/(M$36-M$37)*10))),1)</f>
        <v>10</v>
      </c>
      <c r="N19" s="156">
        <f>IF('Indicator Data'!N21="No data","x",ROUND(IF('Indicator Data'!N21=0,0,IF(LOG('Indicator Data'!N21)&gt;N$36,10,IF(LOG('Indicator Data'!N21)&lt;N$37,0.1,10-(N$36-LOG('Indicator Data'!N21))/(N$36-N$37)*10))),1))</f>
        <v>8</v>
      </c>
      <c r="O19" s="156">
        <f>IF('Indicator Data'!O21="No data","x",ROUND(IF('Indicator Data'!O21=0,0,IF(LOG('Indicator Data'!O21)&gt;O$36,10,IF(LOG('Indicator Data'!O21)&lt;O$37,0.1,10-(O$36-LOG('Indicator Data'!O21))/(O$36-O$37)*10))),1))</f>
        <v>9.1</v>
      </c>
      <c r="P19" s="156">
        <f t="shared" si="30"/>
        <v>8.6</v>
      </c>
      <c r="Q19" s="52">
        <f>'Indicator Data'!D21/'Indicator Data'!$CF21</f>
        <v>2.0711395003598504E-3</v>
      </c>
      <c r="R19" s="52">
        <f>'Indicator Data'!E21/'Indicator Data'!$CF21</f>
        <v>9.810996275228833E-4</v>
      </c>
      <c r="S19" s="52">
        <f>IF(F19=0.1,0,'Indicator Data'!F21/'Indicator Data'!$CF21)</f>
        <v>3.5340566842194786E-3</v>
      </c>
      <c r="T19" s="52">
        <f>'Indicator Data'!G21/'Indicator Data'!$CF21</f>
        <v>9.8655102576318892E-6</v>
      </c>
      <c r="U19" s="52">
        <f>'Indicator Data'!H21/'Indicator Data'!$CF21</f>
        <v>6.6972683542992611E-3</v>
      </c>
      <c r="V19" s="52">
        <f>'Indicator Data'!I21/'Indicator Data'!$CF21</f>
        <v>5.0807083275343523E-4</v>
      </c>
      <c r="W19" s="52">
        <f>'Indicator Data'!J21/'Indicator Data'!$CF21</f>
        <v>8.3127147310831087E-5</v>
      </c>
      <c r="X19" s="52">
        <f>'Indicator Data'!K21/'Indicator Data'!$CF21</f>
        <v>7.908768085152864E-3</v>
      </c>
      <c r="Y19" s="52">
        <f>IF('Indicator Data'!N21="No data","x",'Indicator Data'!N21/'Indicator Data'!$CF21)</f>
        <v>0.10002728282904896</v>
      </c>
      <c r="Z19" s="52">
        <f>IF('Indicator Data'!O21="No data","x",'Indicator Data'!O21/'Indicator Data'!$CF21)</f>
        <v>0.25860648685772747</v>
      </c>
      <c r="AA19" s="51">
        <f t="shared" si="3"/>
        <v>10</v>
      </c>
      <c r="AB19" s="51">
        <f t="shared" si="4"/>
        <v>10</v>
      </c>
      <c r="AC19" s="51">
        <f t="shared" si="5"/>
        <v>10</v>
      </c>
      <c r="AD19" s="51">
        <f t="shared" si="6"/>
        <v>5</v>
      </c>
      <c r="AE19" s="51">
        <f t="shared" si="7"/>
        <v>6.6</v>
      </c>
      <c r="AF19" s="51">
        <f t="shared" si="8"/>
        <v>4.5</v>
      </c>
      <c r="AG19" s="51">
        <f t="shared" si="9"/>
        <v>2</v>
      </c>
      <c r="AH19" s="51">
        <f t="shared" si="10"/>
        <v>3.4</v>
      </c>
      <c r="AI19" s="51">
        <f t="shared" si="11"/>
        <v>0.2</v>
      </c>
      <c r="AJ19" s="51">
        <f t="shared" si="12"/>
        <v>1.9</v>
      </c>
      <c r="AK19" s="51">
        <f t="shared" si="13"/>
        <v>10</v>
      </c>
      <c r="AL19" s="51">
        <f>ROUND(IF('Indicator Data'!L21=0,0,IF('Indicator Data'!L21&gt;AL$36,10,IF('Indicator Data'!L21&lt;AL$37,0,10-(AL$36-'Indicator Data'!L21)/(AL$36-AL$37)*10))),1)</f>
        <v>9.1</v>
      </c>
      <c r="AM19" s="51">
        <f t="shared" si="31"/>
        <v>5</v>
      </c>
      <c r="AN19" s="51">
        <f t="shared" si="32"/>
        <v>10</v>
      </c>
      <c r="AO19" s="51">
        <f t="shared" si="33"/>
        <v>8.5</v>
      </c>
      <c r="AP19" s="51">
        <f t="shared" si="14"/>
        <v>9.4</v>
      </c>
      <c r="AQ19" s="51">
        <f t="shared" si="15"/>
        <v>10</v>
      </c>
      <c r="AR19" s="51">
        <f t="shared" si="16"/>
        <v>7.3</v>
      </c>
      <c r="AS19" s="51">
        <f t="shared" si="17"/>
        <v>5.3</v>
      </c>
      <c r="AT19" s="51">
        <f t="shared" si="18"/>
        <v>6.4</v>
      </c>
      <c r="AU19" s="51">
        <f t="shared" si="19"/>
        <v>2.8</v>
      </c>
      <c r="AV19" s="51">
        <f t="shared" si="20"/>
        <v>10</v>
      </c>
      <c r="AW19" s="51">
        <f t="shared" si="21"/>
        <v>9.8000000000000007</v>
      </c>
      <c r="AX19" s="53">
        <f t="shared" si="22"/>
        <v>6</v>
      </c>
      <c r="AY19" s="51">
        <f t="shared" si="23"/>
        <v>8.9</v>
      </c>
      <c r="AZ19" s="195">
        <f t="shared" si="34"/>
        <v>9.4</v>
      </c>
      <c r="BA19" s="53">
        <f t="shared" si="24"/>
        <v>5.8</v>
      </c>
      <c r="BB19" s="51">
        <f t="shared" si="25"/>
        <v>9.6</v>
      </c>
      <c r="BC19" s="51" t="str">
        <f>IF('Indicator Data'!P21="No data","x",ROUND(IF('Indicator Data'!P21&gt;BC$36,10,IF('Indicator Data'!P21&lt;BC$37,0,10-(BC$36-'Indicator Data'!P21)/(BC$36-BC$37)*10)),1))</f>
        <v>x</v>
      </c>
      <c r="BD19" s="51">
        <f t="shared" si="26"/>
        <v>9.6</v>
      </c>
      <c r="BE19" s="51">
        <f t="shared" si="27"/>
        <v>8.6</v>
      </c>
      <c r="BF19" s="51">
        <f>IF('Indicator Data'!M21="No data","x", ROUND(IF('Indicator Data'!M21&gt;BF$36,0,IF('Indicator Data'!M21&lt;BF$37,10,(BF$36-'Indicator Data'!M21)/(BF$36-BF$37)*10)),1))</f>
        <v>10</v>
      </c>
      <c r="BG19" s="53">
        <f t="shared" si="35"/>
        <v>9.1999999999999993</v>
      </c>
      <c r="BH19" s="54">
        <f t="shared" si="36"/>
        <v>8</v>
      </c>
      <c r="BI19" s="51">
        <f>ROUND(IF('Indicator Data'!Q21=0,0,IF('Indicator Data'!Q21&gt;BI$36,10,IF('Indicator Data'!Q21&lt;BI$37,0,10-(BI$36-'Indicator Data'!Q21)/(BI$36-BI$37)*10))),1)</f>
        <v>7.4</v>
      </c>
      <c r="BJ19" s="51">
        <f>ROUND(IF('Indicator Data'!R21=0,0,IF(LOG('Indicator Data'!R21)&gt;LOG(BJ$36),10,IF(LOG('Indicator Data'!R21)&lt;LOG(BJ$37),0,10-(LOG(BJ$36)-LOG('Indicator Data'!R21))/(LOG(BJ$36)-LOG(BJ$37))*10))),1)</f>
        <v>7</v>
      </c>
      <c r="BK19" s="51">
        <f t="shared" si="28"/>
        <v>7.2</v>
      </c>
      <c r="BL19" s="51">
        <f>'Indicator Data'!S21</f>
        <v>0</v>
      </c>
      <c r="BM19" s="51">
        <f>'Indicator Data'!T21</f>
        <v>0</v>
      </c>
      <c r="BN19" s="51">
        <f t="shared" si="29"/>
        <v>0</v>
      </c>
      <c r="BO19" s="160">
        <f t="shared" si="37"/>
        <v>5</v>
      </c>
      <c r="BP19" s="51">
        <f>IF('Indicator Data'!U21="No data","x",ROUND(IF('Indicator Data'!U21&gt;BP$36,10,IF('Indicator Data'!U21&lt;BP$37,0,10-(BP$36-'Indicator Data'!U21)/(BP$36-BP$37)*10)),1))</f>
        <v>10</v>
      </c>
      <c r="BQ19" s="51">
        <f>IF('Indicator Data'!V21="No data","x",ROUND(IF(LOG('Indicator Data'!V21)&gt;BQ$36,10,IF(LOG('Indicator Data'!V21)&lt;BQ$37,0,10-(BQ$36-LOG('Indicator Data'!V21))/(BQ$36-BQ$37)*10)),1))</f>
        <v>8.1999999999999993</v>
      </c>
      <c r="BR19" s="160">
        <f t="shared" si="38"/>
        <v>9.3000000000000007</v>
      </c>
      <c r="BS19" s="52">
        <f>IF('Indicator Data'!W21="No data", "x",'Indicator Data'!W21/'Indicator Data'!CE21)</f>
        <v>2.1607586458725525E-3</v>
      </c>
      <c r="BT19" s="51">
        <f t="shared" si="39"/>
        <v>10</v>
      </c>
      <c r="BU19" s="51">
        <f>IF('Indicator Data'!W21="No data","x",ROUND(IF(LOG('Indicator Data'!W21)&gt;BU$36,10,IF(LOG('Indicator Data'!W21)&lt;BU$37,0,10-(BU$36-LOG('Indicator Data'!W21))/(BU$36-BU$37)*10)),1))</f>
        <v>10</v>
      </c>
      <c r="BV19" s="53">
        <f t="shared" si="40"/>
        <v>10</v>
      </c>
      <c r="BW19" s="54">
        <f t="shared" si="41"/>
        <v>8.8000000000000007</v>
      </c>
    </row>
    <row r="20" spans="1:75" s="3" customFormat="1" x14ac:dyDescent="0.25">
      <c r="A20" s="116" t="s">
        <v>38</v>
      </c>
      <c r="B20" s="100" t="s">
        <v>37</v>
      </c>
      <c r="C20" s="51">
        <f>ROUND(IF('Indicator Data'!D22=0,0.1,IF(LOG('Indicator Data'!D22)&gt;C$36,10,IF(LOG('Indicator Data'!D22)&lt;C$37,0,10-(C$36-LOG('Indicator Data'!D22))/(C$36-C$37)*10))),1)</f>
        <v>8.1</v>
      </c>
      <c r="D20" s="51">
        <f>ROUND(IF('Indicator Data'!E22=0,0.1,IF(LOG('Indicator Data'!E22)&gt;D$36,10,IF(LOG('Indicator Data'!E22)&lt;D$37,0,10-(D$36-LOG('Indicator Data'!E22))/(D$36-D$37)*10))),1)</f>
        <v>0.1</v>
      </c>
      <c r="E20" s="51">
        <f t="shared" si="0"/>
        <v>5.4</v>
      </c>
      <c r="F20" s="51">
        <f>ROUND(IF('Indicator Data'!F22="No data",0.1,IF('Indicator Data'!F22=0,0,IF(LOG('Indicator Data'!F22)&gt;F$36,10,IF(LOG('Indicator Data'!F22)&lt;F$37,0,10-(F$36-LOG('Indicator Data'!F22))/(F$36-F$37)*10)))),1)</f>
        <v>6.5</v>
      </c>
      <c r="G20" s="51">
        <f>ROUND(IF('Indicator Data'!G22=0,0,IF(LOG('Indicator Data'!G22)&gt;G$36,10,IF(LOG('Indicator Data'!G22)&lt;G$37,0,10-(G$36-LOG('Indicator Data'!G22))/(G$36-G$37)*10))),1)</f>
        <v>9.5</v>
      </c>
      <c r="H20" s="51">
        <f>ROUND(IF('Indicator Data'!H22=0,0,IF(LOG('Indicator Data'!H22)&gt;H$36,10,IF(LOG('Indicator Data'!H22)&lt;H$37,0,10-(H$36-LOG('Indicator Data'!H22))/(H$36-H$37)*10))),1)</f>
        <v>9.1</v>
      </c>
      <c r="I20" s="51">
        <f>ROUND(IF('Indicator Data'!I22=0,0,IF(LOG('Indicator Data'!I22)&gt;I$36,10,IF(LOG('Indicator Data'!I22)&lt;I$37,0,10-(I$36-LOG('Indicator Data'!I22))/(I$36-I$37)*10))),1)</f>
        <v>8</v>
      </c>
      <c r="J20" s="51">
        <f t="shared" si="1"/>
        <v>8.6</v>
      </c>
      <c r="K20" s="51">
        <f>ROUND(IF('Indicator Data'!J22=0,0,IF(LOG('Indicator Data'!J22)&gt;K$36,10,IF(LOG('Indicator Data'!J22)&lt;K$37,0,10-(K$36-LOG('Indicator Data'!J22))/(K$36-K$37)*10))),1)</f>
        <v>6.3</v>
      </c>
      <c r="L20" s="51">
        <f t="shared" si="2"/>
        <v>7.6</v>
      </c>
      <c r="M20" s="51">
        <f>ROUND(IF('Indicator Data'!K22=0,0,IF(LOG('Indicator Data'!K22)&gt;M$36,10,IF(LOG('Indicator Data'!K22)&lt;M$37,0,10-(M$36-LOG('Indicator Data'!K22))/(M$36-M$37)*10))),1)</f>
        <v>8.9</v>
      </c>
      <c r="N20" s="156">
        <f>IF('Indicator Data'!N22="No data","x",ROUND(IF('Indicator Data'!N22=0,0,IF(LOG('Indicator Data'!N22)&gt;N$36,10,IF(LOG('Indicator Data'!N22)&lt;N$37,0.1,10-(N$36-LOG('Indicator Data'!N22))/(N$36-N$37)*10))),1))</f>
        <v>8.1</v>
      </c>
      <c r="O20" s="156">
        <f>IF('Indicator Data'!O22="No data","x",ROUND(IF('Indicator Data'!O22=0,0,IF(LOG('Indicator Data'!O22)&gt;O$36,10,IF(LOG('Indicator Data'!O22)&lt;O$37,0.1,10-(O$36-LOG('Indicator Data'!O22))/(O$36-O$37)*10))),1))</f>
        <v>8.5</v>
      </c>
      <c r="P20" s="156">
        <f t="shared" si="30"/>
        <v>8.3000000000000007</v>
      </c>
      <c r="Q20" s="52">
        <f>'Indicator Data'!D22/'Indicator Data'!$CF22</f>
        <v>2.1396855766997926E-3</v>
      </c>
      <c r="R20" s="52">
        <f>'Indicator Data'!E22/'Indicator Data'!$CF22</f>
        <v>0</v>
      </c>
      <c r="S20" s="52">
        <f>IF(F20=0.1,0,'Indicator Data'!F22/'Indicator Data'!$CF22)</f>
        <v>4.9391219606453899E-3</v>
      </c>
      <c r="T20" s="52">
        <f>'Indicator Data'!G22/'Indicator Data'!$CF22</f>
        <v>8.4529322727126327E-6</v>
      </c>
      <c r="U20" s="52">
        <f>'Indicator Data'!H22/'Indicator Data'!$CF22</f>
        <v>6.9549399375221409E-3</v>
      </c>
      <c r="V20" s="52">
        <f>'Indicator Data'!I22/'Indicator Data'!$CF22</f>
        <v>5.0505845222376089E-4</v>
      </c>
      <c r="W20" s="52">
        <f>'Indicator Data'!J22/'Indicator Data'!$CF22</f>
        <v>4.1640501111075333E-4</v>
      </c>
      <c r="X20" s="52">
        <f>'Indicator Data'!K22/'Indicator Data'!$CF22</f>
        <v>4.5177288976200446E-3</v>
      </c>
      <c r="Y20" s="52">
        <f>IF('Indicator Data'!N22="No data","x",'Indicator Data'!N22/'Indicator Data'!$CF22)</f>
        <v>0.21837699268944638</v>
      </c>
      <c r="Z20" s="52">
        <f>IF('Indicator Data'!O22="No data","x",'Indicator Data'!O22/'Indicator Data'!$CF22)</f>
        <v>0.3333593120994493</v>
      </c>
      <c r="AA20" s="51">
        <f t="shared" si="3"/>
        <v>10</v>
      </c>
      <c r="AB20" s="51">
        <f t="shared" si="4"/>
        <v>0</v>
      </c>
      <c r="AC20" s="51">
        <f t="shared" si="5"/>
        <v>7.6</v>
      </c>
      <c r="AD20" s="51">
        <f t="shared" si="6"/>
        <v>7.1</v>
      </c>
      <c r="AE20" s="51">
        <f t="shared" si="7"/>
        <v>6.4</v>
      </c>
      <c r="AF20" s="51">
        <f t="shared" si="8"/>
        <v>4.5999999999999996</v>
      </c>
      <c r="AG20" s="51">
        <f t="shared" si="9"/>
        <v>2</v>
      </c>
      <c r="AH20" s="51">
        <f t="shared" si="10"/>
        <v>3.4</v>
      </c>
      <c r="AI20" s="51">
        <f t="shared" si="11"/>
        <v>1</v>
      </c>
      <c r="AJ20" s="51">
        <f t="shared" si="12"/>
        <v>2.2999999999999998</v>
      </c>
      <c r="AK20" s="51">
        <f t="shared" si="13"/>
        <v>6.5</v>
      </c>
      <c r="AL20" s="51">
        <f>ROUND(IF('Indicator Data'!L22=0,0,IF('Indicator Data'!L22&gt;AL$36,10,IF('Indicator Data'!L22&lt;AL$37,0,10-(AL$36-'Indicator Data'!L22)/(AL$36-AL$37)*10))),1)</f>
        <v>10</v>
      </c>
      <c r="AM20" s="51">
        <f t="shared" si="31"/>
        <v>10</v>
      </c>
      <c r="AN20" s="51">
        <f t="shared" si="32"/>
        <v>10</v>
      </c>
      <c r="AO20" s="51">
        <f t="shared" si="33"/>
        <v>10</v>
      </c>
      <c r="AP20" s="51">
        <f t="shared" si="14"/>
        <v>9.1</v>
      </c>
      <c r="AQ20" s="51">
        <f t="shared" si="15"/>
        <v>0.1</v>
      </c>
      <c r="AR20" s="51">
        <f t="shared" si="16"/>
        <v>6.9</v>
      </c>
      <c r="AS20" s="51">
        <f t="shared" si="17"/>
        <v>5</v>
      </c>
      <c r="AT20" s="51">
        <f t="shared" si="18"/>
        <v>6</v>
      </c>
      <c r="AU20" s="51">
        <f t="shared" si="19"/>
        <v>3.7</v>
      </c>
      <c r="AV20" s="51">
        <f t="shared" si="20"/>
        <v>7.9</v>
      </c>
      <c r="AW20" s="51">
        <f t="shared" si="21"/>
        <v>6.6</v>
      </c>
      <c r="AX20" s="53">
        <f t="shared" si="22"/>
        <v>6.8</v>
      </c>
      <c r="AY20" s="51">
        <f t="shared" si="23"/>
        <v>8.4</v>
      </c>
      <c r="AZ20" s="195">
        <f t="shared" si="34"/>
        <v>7.6</v>
      </c>
      <c r="BA20" s="53">
        <f t="shared" si="24"/>
        <v>5.5</v>
      </c>
      <c r="BB20" s="51">
        <f t="shared" si="25"/>
        <v>9</v>
      </c>
      <c r="BC20" s="51" t="str">
        <f>IF('Indicator Data'!P22="No data","x",ROUND(IF('Indicator Data'!P22&gt;BC$36,10,IF('Indicator Data'!P22&lt;BC$37,0,10-(BC$36-'Indicator Data'!P22)/(BC$36-BC$37)*10)),1))</f>
        <v>x</v>
      </c>
      <c r="BD20" s="51">
        <f t="shared" si="26"/>
        <v>9</v>
      </c>
      <c r="BE20" s="51">
        <f t="shared" si="27"/>
        <v>9.3000000000000007</v>
      </c>
      <c r="BF20" s="51">
        <f>IF('Indicator Data'!M22="No data","x", ROUND(IF('Indicator Data'!M22&gt;BF$36,0,IF('Indicator Data'!M22&lt;BF$37,10,(BF$36-'Indicator Data'!M22)/(BF$36-BF$37)*10)),1))</f>
        <v>10</v>
      </c>
      <c r="BG20" s="53">
        <f t="shared" si="35"/>
        <v>9.4</v>
      </c>
      <c r="BH20" s="54">
        <f t="shared" si="36"/>
        <v>7.6</v>
      </c>
      <c r="BI20" s="51">
        <f>ROUND(IF('Indicator Data'!Q22=0,0,IF('Indicator Data'!Q22&gt;BI$36,10,IF('Indicator Data'!Q22&lt;BI$37,0,10-(BI$36-'Indicator Data'!Q22)/(BI$36-BI$37)*10))),1)</f>
        <v>7</v>
      </c>
      <c r="BJ20" s="51">
        <f>ROUND(IF('Indicator Data'!R22=0,0,IF(LOG('Indicator Data'!R22)&gt;LOG(BJ$36),10,IF(LOG('Indicator Data'!R22)&lt;LOG(BJ$37),0,10-(LOG(BJ$36)-LOG('Indicator Data'!R22))/(LOG(BJ$36)-LOG(BJ$37))*10))),1)</f>
        <v>4.5999999999999996</v>
      </c>
      <c r="BK20" s="51">
        <f t="shared" si="28"/>
        <v>5.9</v>
      </c>
      <c r="BL20" s="51">
        <f>'Indicator Data'!S22</f>
        <v>0</v>
      </c>
      <c r="BM20" s="51">
        <f>'Indicator Data'!T22</f>
        <v>0</v>
      </c>
      <c r="BN20" s="51">
        <f t="shared" si="29"/>
        <v>0</v>
      </c>
      <c r="BO20" s="160">
        <f t="shared" si="37"/>
        <v>4.0999999999999996</v>
      </c>
      <c r="BP20" s="51">
        <f>IF('Indicator Data'!U22="No data","x",ROUND(IF('Indicator Data'!U22&gt;BP$36,10,IF('Indicator Data'!U22&lt;BP$37,0,10-(BP$36-'Indicator Data'!U22)/(BP$36-BP$37)*10)),1))</f>
        <v>10</v>
      </c>
      <c r="BQ20" s="51">
        <f>IF('Indicator Data'!V22="No data","x",ROUND(IF(LOG('Indicator Data'!V22)&gt;BQ$36,10,IF(LOG('Indicator Data'!V22)&lt;BQ$37,0,10-(BQ$36-LOG('Indicator Data'!V22))/(BQ$36-BQ$37)*10)),1))</f>
        <v>8.1999999999999993</v>
      </c>
      <c r="BR20" s="160">
        <f t="shared" si="38"/>
        <v>9.3000000000000007</v>
      </c>
      <c r="BS20" s="52">
        <f>IF('Indicator Data'!W22="No data", "x",'Indicator Data'!W22/'Indicator Data'!CE22)</f>
        <v>3.7842144044937828E-3</v>
      </c>
      <c r="BT20" s="51">
        <f t="shared" si="39"/>
        <v>10</v>
      </c>
      <c r="BU20" s="51">
        <f>IF('Indicator Data'!W22="No data","x",ROUND(IF(LOG('Indicator Data'!W22)&gt;BU$36,10,IF(LOG('Indicator Data'!W22)&lt;BU$37,0,10-(BU$36-LOG('Indicator Data'!W22))/(BU$36-BU$37)*10)),1))</f>
        <v>10</v>
      </c>
      <c r="BV20" s="53">
        <f t="shared" si="40"/>
        <v>10</v>
      </c>
      <c r="BW20" s="54">
        <f t="shared" si="41"/>
        <v>8.6999999999999993</v>
      </c>
    </row>
    <row r="21" spans="1:75" s="3" customFormat="1" x14ac:dyDescent="0.25">
      <c r="A21" s="116" t="s">
        <v>42</v>
      </c>
      <c r="B21" s="100" t="s">
        <v>41</v>
      </c>
      <c r="C21" s="51">
        <f>ROUND(IF('Indicator Data'!D23=0,0.1,IF(LOG('Indicator Data'!D23)&gt;C$36,10,IF(LOG('Indicator Data'!D23)&lt;C$37,0,10-(C$36-LOG('Indicator Data'!D23))/(C$36-C$37)*10))),1)</f>
        <v>10</v>
      </c>
      <c r="D21" s="51">
        <f>ROUND(IF('Indicator Data'!E23=0,0.1,IF(LOG('Indicator Data'!E23)&gt;D$36,10,IF(LOG('Indicator Data'!E23)&lt;D$37,0,10-(D$36-LOG('Indicator Data'!E23))/(D$36-D$37)*10))),1)</f>
        <v>10</v>
      </c>
      <c r="E21" s="51">
        <f t="shared" si="0"/>
        <v>10</v>
      </c>
      <c r="F21" s="51">
        <f>ROUND(IF('Indicator Data'!F23="No data",0.1,IF('Indicator Data'!F23=0,0,IF(LOG('Indicator Data'!F23)&gt;F$36,10,IF(LOG('Indicator Data'!F23)&lt;F$37,0,10-(F$36-LOG('Indicator Data'!F23))/(F$36-F$37)*10)))),1)</f>
        <v>9.3000000000000007</v>
      </c>
      <c r="G21" s="51">
        <f>ROUND(IF('Indicator Data'!G23=0,0,IF(LOG('Indicator Data'!G23)&gt;G$36,10,IF(LOG('Indicator Data'!G23)&lt;G$37,0,10-(G$36-LOG('Indicator Data'!G23))/(G$36-G$37)*10))),1)</f>
        <v>10</v>
      </c>
      <c r="H21" s="51">
        <f>ROUND(IF('Indicator Data'!H23=0,0,IF(LOG('Indicator Data'!H23)&gt;H$36,10,IF(LOG('Indicator Data'!H23)&lt;H$37,0,10-(H$36-LOG('Indicator Data'!H23))/(H$36-H$37)*10))),1)</f>
        <v>10</v>
      </c>
      <c r="I21" s="51">
        <f>ROUND(IF('Indicator Data'!I23=0,0,IF(LOG('Indicator Data'!I23)&gt;I$36,10,IF(LOG('Indicator Data'!I23)&lt;I$37,0,10-(I$36-LOG('Indicator Data'!I23))/(I$36-I$37)*10))),1)</f>
        <v>10</v>
      </c>
      <c r="J21" s="51">
        <f t="shared" si="1"/>
        <v>10</v>
      </c>
      <c r="K21" s="51">
        <f>ROUND(IF('Indicator Data'!J23=0,0,IF(LOG('Indicator Data'!J23)&gt;K$36,10,IF(LOG('Indicator Data'!J23)&lt;K$37,0,10-(K$36-LOG('Indicator Data'!J23))/(K$36-K$37)*10))),1)</f>
        <v>9.8000000000000007</v>
      </c>
      <c r="L21" s="51">
        <f t="shared" si="2"/>
        <v>9.9</v>
      </c>
      <c r="M21" s="51">
        <f>ROUND(IF('Indicator Data'!K23=0,0,IF(LOG('Indicator Data'!K23)&gt;M$36,10,IF(LOG('Indicator Data'!K23)&lt;M$37,0,10-(M$36-LOG('Indicator Data'!K23))/(M$36-M$37)*10))),1)</f>
        <v>9.6999999999999993</v>
      </c>
      <c r="N21" s="156">
        <f>IF('Indicator Data'!N23="No data","x",ROUND(IF('Indicator Data'!N23=0,0,IF(LOG('Indicator Data'!N23)&gt;N$36,10,IF(LOG('Indicator Data'!N23)&lt;N$37,0.1,10-(N$36-LOG('Indicator Data'!N23))/(N$36-N$37)*10))),1))</f>
        <v>9.8000000000000007</v>
      </c>
      <c r="O21" s="156">
        <f>IF('Indicator Data'!O23="No data","x",ROUND(IF('Indicator Data'!O23=0,0,IF(LOG('Indicator Data'!O23)&gt;O$36,10,IF(LOG('Indicator Data'!O23)&lt;O$37,0.1,10-(O$36-LOG('Indicator Data'!O23))/(O$36-O$37)*10))),1))</f>
        <v>10</v>
      </c>
      <c r="P21" s="156">
        <f t="shared" si="30"/>
        <v>9.9</v>
      </c>
      <c r="Q21" s="52">
        <f>'Indicator Data'!D23/'Indicator Data'!$CF23</f>
        <v>1.3756141477501817E-3</v>
      </c>
      <c r="R21" s="52">
        <f>'Indicator Data'!E23/'Indicator Data'!$CF23</f>
        <v>2.2384058765341974E-4</v>
      </c>
      <c r="S21" s="52">
        <f>IF(F21=0.1,0,'Indicator Data'!F23/'Indicator Data'!$CF23)</f>
        <v>4.2594490635984453E-3</v>
      </c>
      <c r="T21" s="52">
        <f>'Indicator Data'!G23/'Indicator Data'!$CF23</f>
        <v>1.6022415126368831E-6</v>
      </c>
      <c r="U21" s="52">
        <f>'Indicator Data'!H23/'Indicator Data'!$CF23</f>
        <v>1.2184121016887461E-2</v>
      </c>
      <c r="V21" s="52">
        <f>'Indicator Data'!I23/'Indicator Data'!$CF23</f>
        <v>4.1016867895317458E-3</v>
      </c>
      <c r="W21" s="52">
        <f>'Indicator Data'!J23/'Indicator Data'!$CF23</f>
        <v>6.8834577881762002E-4</v>
      </c>
      <c r="X21" s="52">
        <f>'Indicator Data'!K23/'Indicator Data'!$CF23</f>
        <v>6.1691282621030661E-4</v>
      </c>
      <c r="Y21" s="52">
        <f>IF('Indicator Data'!N23="No data","x",'Indicator Data'!N23/'Indicator Data'!$CF23)</f>
        <v>6.5454556421923063E-2</v>
      </c>
      <c r="Z21" s="52">
        <f>IF('Indicator Data'!O23="No data","x",'Indicator Data'!O23/'Indicator Data'!$CF23)</f>
        <v>0.13534759613373676</v>
      </c>
      <c r="AA21" s="51">
        <f t="shared" si="3"/>
        <v>6.9</v>
      </c>
      <c r="AB21" s="51">
        <f t="shared" si="4"/>
        <v>4.5</v>
      </c>
      <c r="AC21" s="51">
        <f t="shared" si="5"/>
        <v>5.8</v>
      </c>
      <c r="AD21" s="51">
        <f t="shared" si="6"/>
        <v>6.1</v>
      </c>
      <c r="AE21" s="51">
        <f t="shared" si="7"/>
        <v>4</v>
      </c>
      <c r="AF21" s="51">
        <f t="shared" si="8"/>
        <v>8.1</v>
      </c>
      <c r="AG21" s="51">
        <f t="shared" si="9"/>
        <v>10</v>
      </c>
      <c r="AH21" s="51">
        <f t="shared" si="10"/>
        <v>9.3000000000000007</v>
      </c>
      <c r="AI21" s="51">
        <f t="shared" si="11"/>
        <v>1.7</v>
      </c>
      <c r="AJ21" s="51">
        <f t="shared" si="12"/>
        <v>7</v>
      </c>
      <c r="AK21" s="51">
        <f t="shared" si="13"/>
        <v>0.9</v>
      </c>
      <c r="AL21" s="51">
        <f>ROUND(IF('Indicator Data'!L23=0,0,IF('Indicator Data'!L23&gt;AL$36,10,IF('Indicator Data'!L23&lt;AL$37,0,10-(AL$36-'Indicator Data'!L23)/(AL$36-AL$37)*10))),1)</f>
        <v>9.1</v>
      </c>
      <c r="AM21" s="51">
        <f t="shared" si="31"/>
        <v>3.3</v>
      </c>
      <c r="AN21" s="51">
        <f t="shared" si="32"/>
        <v>6.8</v>
      </c>
      <c r="AO21" s="51">
        <f t="shared" si="33"/>
        <v>5.3</v>
      </c>
      <c r="AP21" s="51">
        <f t="shared" si="14"/>
        <v>8.5</v>
      </c>
      <c r="AQ21" s="51">
        <f t="shared" si="15"/>
        <v>7.3</v>
      </c>
      <c r="AR21" s="51">
        <f t="shared" si="16"/>
        <v>9.1</v>
      </c>
      <c r="AS21" s="51">
        <f t="shared" si="17"/>
        <v>10</v>
      </c>
      <c r="AT21" s="51">
        <f t="shared" si="18"/>
        <v>9.6</v>
      </c>
      <c r="AU21" s="51">
        <f t="shared" si="19"/>
        <v>5.8</v>
      </c>
      <c r="AV21" s="51">
        <f t="shared" si="20"/>
        <v>7.3</v>
      </c>
      <c r="AW21" s="51">
        <f t="shared" si="21"/>
        <v>8.6999999999999993</v>
      </c>
      <c r="AX21" s="53">
        <f t="shared" si="22"/>
        <v>8.1</v>
      </c>
      <c r="AY21" s="51">
        <f t="shared" si="23"/>
        <v>8.3000000000000007</v>
      </c>
      <c r="AZ21" s="195">
        <f t="shared" si="34"/>
        <v>8.5</v>
      </c>
      <c r="BA21" s="53">
        <f t="shared" si="24"/>
        <v>8.9</v>
      </c>
      <c r="BB21" s="51">
        <f t="shared" si="25"/>
        <v>8.1999999999999993</v>
      </c>
      <c r="BC21" s="51">
        <f>IF('Indicator Data'!P23="No data","x",ROUND(IF('Indicator Data'!P23&gt;BC$36,10,IF('Indicator Data'!P23&lt;BC$37,0,10-(BC$36-'Indicator Data'!P23)/(BC$36-BC$37)*10)),1))</f>
        <v>10</v>
      </c>
      <c r="BD21" s="51">
        <f t="shared" si="26"/>
        <v>9.1</v>
      </c>
      <c r="BE21" s="51">
        <f t="shared" si="27"/>
        <v>8.5</v>
      </c>
      <c r="BF21" s="51">
        <f>IF('Indicator Data'!M23="No data","x", ROUND(IF('Indicator Data'!M23&gt;BF$36,0,IF('Indicator Data'!M23&lt;BF$37,10,(BF$36-'Indicator Data'!M23)/(BF$36-BF$37)*10)),1))</f>
        <v>2.1</v>
      </c>
      <c r="BG21" s="53">
        <f t="shared" si="35"/>
        <v>7.1</v>
      </c>
      <c r="BH21" s="54">
        <f t="shared" si="36"/>
        <v>8.1999999999999993</v>
      </c>
      <c r="BI21" s="51">
        <f>ROUND(IF('Indicator Data'!Q23=0,0,IF('Indicator Data'!Q23&gt;BI$36,10,IF('Indicator Data'!Q23&lt;BI$37,0,10-(BI$36-'Indicator Data'!Q23)/(BI$36-BI$37)*10))),1)</f>
        <v>10</v>
      </c>
      <c r="BJ21" s="51">
        <f>ROUND(IF('Indicator Data'!R23=0,0,IF(LOG('Indicator Data'!R23)&gt;LOG(BJ$36),10,IF(LOG('Indicator Data'!R23)&lt;LOG(BJ$37),0,10-(LOG(BJ$36)-LOG('Indicator Data'!R23))/(LOG(BJ$36)-LOG(BJ$37))*10))),1)</f>
        <v>9.6</v>
      </c>
      <c r="BK21" s="51">
        <f t="shared" si="28"/>
        <v>9.8000000000000007</v>
      </c>
      <c r="BL21" s="51">
        <f>'Indicator Data'!S23</f>
        <v>0</v>
      </c>
      <c r="BM21" s="51">
        <f>'Indicator Data'!T23</f>
        <v>5</v>
      </c>
      <c r="BN21" s="51">
        <f t="shared" si="29"/>
        <v>9</v>
      </c>
      <c r="BO21" s="160">
        <f t="shared" si="37"/>
        <v>9</v>
      </c>
      <c r="BP21" s="51">
        <f>IF('Indicator Data'!U23="No data","x",ROUND(IF('Indicator Data'!U23&gt;BP$36,10,IF('Indicator Data'!U23&lt;BP$37,0,10-(BP$36-'Indicator Data'!U23)/(BP$36-BP$37)*10)),1))</f>
        <v>5.5</v>
      </c>
      <c r="BQ21" s="51">
        <f>IF('Indicator Data'!V23="No data","x",ROUND(IF(LOG('Indicator Data'!V23)&gt;BQ$36,10,IF(LOG('Indicator Data'!V23)&lt;BQ$37,0,10-(BQ$36-LOG('Indicator Data'!V23))/(BQ$36-BQ$37)*10)),1))</f>
        <v>9.6</v>
      </c>
      <c r="BR21" s="160">
        <f t="shared" si="38"/>
        <v>8.1999999999999993</v>
      </c>
      <c r="BS21" s="52">
        <f>IF('Indicator Data'!W23="No data", "x",'Indicator Data'!W23/'Indicator Data'!CE23)</f>
        <v>2.2579172656501137E-4</v>
      </c>
      <c r="BT21" s="51">
        <f t="shared" si="39"/>
        <v>3.8</v>
      </c>
      <c r="BU21" s="51">
        <f>IF('Indicator Data'!W23="No data","x",ROUND(IF(LOG('Indicator Data'!W23)&gt;BU$36,10,IF(LOG('Indicator Data'!W23)&lt;BU$37,0,10-(BU$36-LOG('Indicator Data'!W23))/(BU$36-BU$37)*10)),1))</f>
        <v>10</v>
      </c>
      <c r="BV21" s="53">
        <f t="shared" si="40"/>
        <v>8.3000000000000007</v>
      </c>
      <c r="BW21" s="54">
        <f t="shared" si="41"/>
        <v>8.5</v>
      </c>
    </row>
    <row r="22" spans="1:75" s="3" customFormat="1" x14ac:dyDescent="0.25">
      <c r="A22" s="116" t="s">
        <v>44</v>
      </c>
      <c r="B22" s="100" t="s">
        <v>43</v>
      </c>
      <c r="C22" s="51">
        <f>ROUND(IF('Indicator Data'!D24=0,0.1,IF(LOG('Indicator Data'!D24)&gt;C$36,10,IF(LOG('Indicator Data'!D24)&lt;C$37,0,10-(C$36-LOG('Indicator Data'!D24))/(C$36-C$37)*10))),1)</f>
        <v>7.7</v>
      </c>
      <c r="D22" s="51">
        <f>ROUND(IF('Indicator Data'!E24=0,0.1,IF(LOG('Indicator Data'!E24)&gt;D$36,10,IF(LOG('Indicator Data'!E24)&lt;D$37,0,10-(D$36-LOG('Indicator Data'!E24))/(D$36-D$37)*10))),1)</f>
        <v>9.1999999999999993</v>
      </c>
      <c r="E22" s="51">
        <f t="shared" si="0"/>
        <v>8.6</v>
      </c>
      <c r="F22" s="51">
        <f>ROUND(IF('Indicator Data'!F24="No data",0.1,IF('Indicator Data'!F24=0,0,IF(LOG('Indicator Data'!F24)&gt;F$36,10,IF(LOG('Indicator Data'!F24)&lt;F$37,0,10-(F$36-LOG('Indicator Data'!F24))/(F$36-F$37)*10)))),1)</f>
        <v>6.3</v>
      </c>
      <c r="G22" s="51">
        <f>ROUND(IF('Indicator Data'!G24=0,0,IF(LOG('Indicator Data'!G24)&gt;G$36,10,IF(LOG('Indicator Data'!G24)&lt;G$37,0,10-(G$36-LOG('Indicator Data'!G24))/(G$36-G$37)*10))),1)</f>
        <v>10</v>
      </c>
      <c r="H22" s="51">
        <f>ROUND(IF('Indicator Data'!H24=0,0,IF(LOG('Indicator Data'!H24)&gt;H$36,10,IF(LOG('Indicator Data'!H24)&lt;H$37,0,10-(H$36-LOG('Indicator Data'!H24))/(H$36-H$37)*10))),1)</f>
        <v>7.6</v>
      </c>
      <c r="I22" s="51">
        <f>ROUND(IF('Indicator Data'!I24=0,0,IF(LOG('Indicator Data'!I24)&gt;I$36,10,IF(LOG('Indicator Data'!I24)&lt;I$37,0,10-(I$36-LOG('Indicator Data'!I24))/(I$36-I$37)*10))),1)</f>
        <v>6.4</v>
      </c>
      <c r="J22" s="51">
        <f t="shared" si="1"/>
        <v>7</v>
      </c>
      <c r="K22" s="51">
        <f>ROUND(IF('Indicator Data'!J24=0,0,IF(LOG('Indicator Data'!J24)&gt;K$36,10,IF(LOG('Indicator Data'!J24)&lt;K$37,0,10-(K$36-LOG('Indicator Data'!J24))/(K$36-K$37)*10))),1)</f>
        <v>6.5</v>
      </c>
      <c r="L22" s="51">
        <f t="shared" si="2"/>
        <v>6.8</v>
      </c>
      <c r="M22" s="51">
        <f>ROUND(IF('Indicator Data'!K24=0,0,IF(LOG('Indicator Data'!K24)&gt;M$36,10,IF(LOG('Indicator Data'!K24)&lt;M$37,0,10-(M$36-LOG('Indicator Data'!K24))/(M$36-M$37)*10))),1)</f>
        <v>8.6999999999999993</v>
      </c>
      <c r="N22" s="156">
        <f>IF('Indicator Data'!N24="No data","x",ROUND(IF('Indicator Data'!N24=0,0,IF(LOG('Indicator Data'!N24)&gt;N$36,10,IF(LOG('Indicator Data'!N24)&lt;N$37,0.1,10-(N$36-LOG('Indicator Data'!N24))/(N$36-N$37)*10))),1))</f>
        <v>7.7</v>
      </c>
      <c r="O22" s="156">
        <f>IF('Indicator Data'!O24="No data","x",ROUND(IF('Indicator Data'!O24=0,0,IF(LOG('Indicator Data'!O24)&gt;O$36,10,IF(LOG('Indicator Data'!O24)&lt;O$37,0.1,10-(O$36-LOG('Indicator Data'!O24))/(O$36-O$37)*10))),1))</f>
        <v>8.3000000000000007</v>
      </c>
      <c r="P22" s="156">
        <f t="shared" si="30"/>
        <v>8</v>
      </c>
      <c r="Q22" s="52">
        <f>'Indicator Data'!D24/'Indicator Data'!$CF24</f>
        <v>1.9639830964332887E-3</v>
      </c>
      <c r="R22" s="52">
        <f>'Indicator Data'!E24/'Indicator Data'!$CF24</f>
        <v>9.4273086531174275E-4</v>
      </c>
      <c r="S22" s="52">
        <f>IF(F22=0.1,0,'Indicator Data'!F24/'Indicator Data'!$CF24)</f>
        <v>5.6390585032926339E-3</v>
      </c>
      <c r="T22" s="52">
        <f>'Indicator Data'!G24/'Indicator Data'!$CF24</f>
        <v>3.0094040367549303E-5</v>
      </c>
      <c r="U22" s="52">
        <f>'Indicator Data'!H24/'Indicator Data'!$CF24</f>
        <v>3.1337611788101079E-3</v>
      </c>
      <c r="V22" s="52">
        <f>'Indicator Data'!I24/'Indicator Data'!$CF24</f>
        <v>4.8944299624142342E-5</v>
      </c>
      <c r="W22" s="52">
        <f>'Indicator Data'!J24/'Indicator Data'!$CF24</f>
        <v>6.3259533318319285E-4</v>
      </c>
      <c r="X22" s="52">
        <f>'Indicator Data'!K24/'Indicator Data'!$CF24</f>
        <v>5.0682335878457496E-3</v>
      </c>
      <c r="Y22" s="52">
        <f>IF('Indicator Data'!N24="No data","x",'Indicator Data'!N24/'Indicator Data'!$CF24)</f>
        <v>0.20121726105365631</v>
      </c>
      <c r="Z22" s="52">
        <f>IF('Indicator Data'!O24="No data","x",'Indicator Data'!O24/'Indicator Data'!$CF24)</f>
        <v>0.33173682434284346</v>
      </c>
      <c r="AA22" s="51">
        <f t="shared" si="3"/>
        <v>9.8000000000000007</v>
      </c>
      <c r="AB22" s="51">
        <f t="shared" si="4"/>
        <v>10</v>
      </c>
      <c r="AC22" s="51">
        <f t="shared" si="5"/>
        <v>9.9</v>
      </c>
      <c r="AD22" s="51">
        <f t="shared" si="6"/>
        <v>8.1</v>
      </c>
      <c r="AE22" s="51">
        <f t="shared" si="7"/>
        <v>8.3000000000000007</v>
      </c>
      <c r="AF22" s="51">
        <f t="shared" si="8"/>
        <v>2.1</v>
      </c>
      <c r="AG22" s="51">
        <f t="shared" si="9"/>
        <v>0.2</v>
      </c>
      <c r="AH22" s="51">
        <f t="shared" si="10"/>
        <v>1.2</v>
      </c>
      <c r="AI22" s="51">
        <f t="shared" si="11"/>
        <v>1.6</v>
      </c>
      <c r="AJ22" s="51">
        <f t="shared" si="12"/>
        <v>1.4</v>
      </c>
      <c r="AK22" s="51">
        <f t="shared" si="13"/>
        <v>7.2</v>
      </c>
      <c r="AL22" s="51">
        <f>ROUND(IF('Indicator Data'!L24=0,0,IF('Indicator Data'!L24&gt;AL$36,10,IF('Indicator Data'!L24&lt;AL$37,0,10-(AL$36-'Indicator Data'!L24)/(AL$36-AL$37)*10))),1)</f>
        <v>7.6</v>
      </c>
      <c r="AM22" s="51">
        <f t="shared" si="31"/>
        <v>10</v>
      </c>
      <c r="AN22" s="51">
        <f t="shared" si="32"/>
        <v>10</v>
      </c>
      <c r="AO22" s="51">
        <f t="shared" si="33"/>
        <v>10</v>
      </c>
      <c r="AP22" s="51">
        <f t="shared" si="14"/>
        <v>8.8000000000000007</v>
      </c>
      <c r="AQ22" s="51">
        <f t="shared" si="15"/>
        <v>9.6</v>
      </c>
      <c r="AR22" s="51">
        <f t="shared" si="16"/>
        <v>4.9000000000000004</v>
      </c>
      <c r="AS22" s="51">
        <f t="shared" si="17"/>
        <v>3.3</v>
      </c>
      <c r="AT22" s="51">
        <f t="shared" si="18"/>
        <v>4.0999999999999996</v>
      </c>
      <c r="AU22" s="51">
        <f t="shared" si="19"/>
        <v>4.0999999999999996</v>
      </c>
      <c r="AV22" s="51">
        <f t="shared" si="20"/>
        <v>8</v>
      </c>
      <c r="AW22" s="51">
        <f t="shared" si="21"/>
        <v>9.4</v>
      </c>
      <c r="AX22" s="53">
        <f t="shared" si="22"/>
        <v>7.3</v>
      </c>
      <c r="AY22" s="51">
        <f t="shared" si="23"/>
        <v>9.3000000000000007</v>
      </c>
      <c r="AZ22" s="195">
        <f t="shared" si="34"/>
        <v>9.4</v>
      </c>
      <c r="BA22" s="53">
        <f t="shared" si="24"/>
        <v>4.5999999999999996</v>
      </c>
      <c r="BB22" s="51">
        <f t="shared" si="25"/>
        <v>7.8</v>
      </c>
      <c r="BC22" s="51">
        <f>IF('Indicator Data'!P24="No data","x",ROUND(IF('Indicator Data'!P24&gt;BC$36,10,IF('Indicator Data'!P24&lt;BC$37,0,10-(BC$36-'Indicator Data'!P24)/(BC$36-BC$37)*10)),1))</f>
        <v>0.7</v>
      </c>
      <c r="BD22" s="51">
        <f t="shared" si="26"/>
        <v>4.3</v>
      </c>
      <c r="BE22" s="51">
        <f t="shared" si="27"/>
        <v>9.3000000000000007</v>
      </c>
      <c r="BF22" s="51">
        <f>IF('Indicator Data'!M24="No data","x", ROUND(IF('Indicator Data'!M24&gt;BF$36,0,IF('Indicator Data'!M24&lt;BF$37,10,(BF$36-'Indicator Data'!M24)/(BF$36-BF$37)*10)),1))</f>
        <v>10</v>
      </c>
      <c r="BG22" s="53">
        <f t="shared" si="35"/>
        <v>8.1999999999999993</v>
      </c>
      <c r="BH22" s="54">
        <f t="shared" si="36"/>
        <v>7.8</v>
      </c>
      <c r="BI22" s="51">
        <f>ROUND(IF('Indicator Data'!Q24=0,0,IF('Indicator Data'!Q24&gt;BI$36,10,IF('Indicator Data'!Q24&lt;BI$37,0,10-(BI$36-'Indicator Data'!Q24)/(BI$36-BI$37)*10))),1)</f>
        <v>4.0999999999999996</v>
      </c>
      <c r="BJ22" s="51">
        <f>ROUND(IF('Indicator Data'!R24=0,0,IF(LOG('Indicator Data'!R24)&gt;LOG(BJ$36),10,IF(LOG('Indicator Data'!R24)&lt;LOG(BJ$37),0,10-(LOG(BJ$36)-LOG('Indicator Data'!R24))/(LOG(BJ$36)-LOG(BJ$37))*10))),1)</f>
        <v>4</v>
      </c>
      <c r="BK22" s="51">
        <f t="shared" si="28"/>
        <v>4.0999999999999996</v>
      </c>
      <c r="BL22" s="51">
        <f>'Indicator Data'!S24</f>
        <v>0</v>
      </c>
      <c r="BM22" s="51">
        <f>'Indicator Data'!T24</f>
        <v>0</v>
      </c>
      <c r="BN22" s="51">
        <f t="shared" si="29"/>
        <v>0</v>
      </c>
      <c r="BO22" s="160">
        <f t="shared" si="37"/>
        <v>2.9</v>
      </c>
      <c r="BP22" s="51">
        <f>IF('Indicator Data'!U24="No data","x",ROUND(IF('Indicator Data'!U24&gt;BP$36,10,IF('Indicator Data'!U24&lt;BP$37,0,10-(BP$36-'Indicator Data'!U24)/(BP$36-BP$37)*10)),1))</f>
        <v>3.8</v>
      </c>
      <c r="BQ22" s="51">
        <f>IF('Indicator Data'!V24="No data","x",ROUND(IF(LOG('Indicator Data'!V24)&gt;BQ$36,10,IF(LOG('Indicator Data'!V24)&lt;BQ$37,0,10-(BQ$36-LOG('Indicator Data'!V24))/(BQ$36-BQ$37)*10)),1))</f>
        <v>6.3</v>
      </c>
      <c r="BR22" s="160">
        <f t="shared" si="38"/>
        <v>5.2</v>
      </c>
      <c r="BS22" s="52">
        <f>IF('Indicator Data'!W24="No data", "x",'Indicator Data'!W24/'Indicator Data'!CE24)</f>
        <v>2.3964303802395177E-4</v>
      </c>
      <c r="BT22" s="51">
        <f t="shared" si="39"/>
        <v>4</v>
      </c>
      <c r="BU22" s="51">
        <f>IF('Indicator Data'!W24="No data","x",ROUND(IF(LOG('Indicator Data'!W24)&gt;BU$36,10,IF(LOG('Indicator Data'!W24)&lt;BU$37,0,10-(BU$36-LOG('Indicator Data'!W24))/(BU$36-BU$37)*10)),1))</f>
        <v>7.2</v>
      </c>
      <c r="BV22" s="53">
        <f t="shared" si="40"/>
        <v>5.8</v>
      </c>
      <c r="BW22" s="54">
        <f t="shared" si="41"/>
        <v>4.7</v>
      </c>
    </row>
    <row r="23" spans="1:75" s="3" customFormat="1" x14ac:dyDescent="0.25">
      <c r="A23" s="116" t="s">
        <v>46</v>
      </c>
      <c r="B23" s="100" t="s">
        <v>45</v>
      </c>
      <c r="C23" s="51">
        <f>ROUND(IF('Indicator Data'!D25=0,0.1,IF(LOG('Indicator Data'!D25)&gt;C$36,10,IF(LOG('Indicator Data'!D25)&lt;C$37,0,10-(C$36-LOG('Indicator Data'!D25))/(C$36-C$37)*10))),1)</f>
        <v>6.8</v>
      </c>
      <c r="D23" s="51">
        <f>ROUND(IF('Indicator Data'!E25=0,0.1,IF(LOG('Indicator Data'!E25)&gt;D$36,10,IF(LOG('Indicator Data'!E25)&lt;D$37,0,10-(D$36-LOG('Indicator Data'!E25))/(D$36-D$37)*10))),1)</f>
        <v>7</v>
      </c>
      <c r="E23" s="51">
        <f t="shared" si="0"/>
        <v>6.9</v>
      </c>
      <c r="F23" s="51">
        <f>ROUND(IF('Indicator Data'!F25="No data",0.1,IF('Indicator Data'!F25=0,0,IF(LOG('Indicator Data'!F25)&gt;F$36,10,IF(LOG('Indicator Data'!F25)&lt;F$37,0,10-(F$36-LOG('Indicator Data'!F25))/(F$36-F$37)*10)))),1)</f>
        <v>4.5</v>
      </c>
      <c r="G23" s="51">
        <f>ROUND(IF('Indicator Data'!G25=0,0,IF(LOG('Indicator Data'!G25)&gt;G$36,10,IF(LOG('Indicator Data'!G25)&lt;G$37,0,10-(G$36-LOG('Indicator Data'!G25))/(G$36-G$37)*10))),1)</f>
        <v>10</v>
      </c>
      <c r="H23" s="51">
        <f>ROUND(IF('Indicator Data'!H25=0,0,IF(LOG('Indicator Data'!H25)&gt;H$36,10,IF(LOG('Indicator Data'!H25)&lt;H$37,0,10-(H$36-LOG('Indicator Data'!H25))/(H$36-H$37)*10))),1)</f>
        <v>3.7</v>
      </c>
      <c r="I23" s="51">
        <f>ROUND(IF('Indicator Data'!I25=0,0,IF(LOG('Indicator Data'!I25)&gt;I$36,10,IF(LOG('Indicator Data'!I25)&lt;I$37,0,10-(I$36-LOG('Indicator Data'!I25))/(I$36-I$37)*10))),1)</f>
        <v>0</v>
      </c>
      <c r="J23" s="51">
        <f t="shared" si="1"/>
        <v>2</v>
      </c>
      <c r="K23" s="51">
        <f>ROUND(IF('Indicator Data'!J25=0,0,IF(LOG('Indicator Data'!J25)&gt;K$36,10,IF(LOG('Indicator Data'!J25)&lt;K$37,0,10-(K$36-LOG('Indicator Data'!J25))/(K$36-K$37)*10))),1)</f>
        <v>6.9</v>
      </c>
      <c r="L23" s="51">
        <f t="shared" si="2"/>
        <v>4.9000000000000004</v>
      </c>
      <c r="M23" s="51">
        <f>ROUND(IF('Indicator Data'!K25=0,0,IF(LOG('Indicator Data'!K25)&gt;M$36,10,IF(LOG('Indicator Data'!K25)&lt;M$37,0,10-(M$36-LOG('Indicator Data'!K25))/(M$36-M$37)*10))),1)</f>
        <v>0</v>
      </c>
      <c r="N23" s="156">
        <f>IF('Indicator Data'!N25="No data","x",ROUND(IF('Indicator Data'!N25=0,0,IF(LOG('Indicator Data'!N25)&gt;N$36,10,IF(LOG('Indicator Data'!N25)&lt;N$37,0.1,10-(N$36-LOG('Indicator Data'!N25))/(N$36-N$37)*10))),1))</f>
        <v>6.2</v>
      </c>
      <c r="O23" s="156">
        <f>IF('Indicator Data'!O25="No data","x",ROUND(IF('Indicator Data'!O25=0,0,IF(LOG('Indicator Data'!O25)&gt;O$36,10,IF(LOG('Indicator Data'!O25)&lt;O$37,0.1,10-(O$36-LOG('Indicator Data'!O25))/(O$36-O$37)*10))),1))</f>
        <v>7.4</v>
      </c>
      <c r="P23" s="156">
        <f t="shared" si="30"/>
        <v>6.8</v>
      </c>
      <c r="Q23" s="52">
        <f>'Indicator Data'!D25/'Indicator Data'!$CF25</f>
        <v>1.4183460098734788E-3</v>
      </c>
      <c r="R23" s="52">
        <f>'Indicator Data'!E25/'Indicator Data'!$CF25</f>
        <v>3.2482796842336307E-4</v>
      </c>
      <c r="S23" s="52">
        <f>IF(F23=0.1,0,'Indicator Data'!F25/'Indicator Data'!$CF25)</f>
        <v>1.7184076299710221E-3</v>
      </c>
      <c r="T23" s="52">
        <f>'Indicator Data'!G25/'Indicator Data'!$CF25</f>
        <v>1.0005290520354241E-4</v>
      </c>
      <c r="U23" s="52">
        <f>'Indicator Data'!H25/'Indicator Data'!$CF25</f>
        <v>3.2885932630519091E-4</v>
      </c>
      <c r="V23" s="52">
        <f>'Indicator Data'!I25/'Indicator Data'!$CF25</f>
        <v>0</v>
      </c>
      <c r="W23" s="52">
        <f>'Indicator Data'!J25/'Indicator Data'!$CF25</f>
        <v>1.465651633365619E-3</v>
      </c>
      <c r="X23" s="52">
        <f>'Indicator Data'!K25/'Indicator Data'!$CF25</f>
        <v>0</v>
      </c>
      <c r="Y23" s="52">
        <f>IF('Indicator Data'!N25="No data","x",'Indicator Data'!N25/'Indicator Data'!$CF25)</f>
        <v>7.637921329988745E-2</v>
      </c>
      <c r="Z23" s="52">
        <f>IF('Indicator Data'!O25="No data","x",'Indicator Data'!O25/'Indicator Data'!$CF25)</f>
        <v>0.24600866821253048</v>
      </c>
      <c r="AA23" s="51">
        <f t="shared" si="3"/>
        <v>7.1</v>
      </c>
      <c r="AB23" s="51">
        <f t="shared" si="4"/>
        <v>6.5</v>
      </c>
      <c r="AC23" s="51">
        <f t="shared" si="5"/>
        <v>6.8</v>
      </c>
      <c r="AD23" s="51">
        <f t="shared" si="6"/>
        <v>2.5</v>
      </c>
      <c r="AE23" s="51">
        <f t="shared" si="7"/>
        <v>10</v>
      </c>
      <c r="AF23" s="51">
        <f t="shared" si="8"/>
        <v>0.2</v>
      </c>
      <c r="AG23" s="51">
        <f t="shared" si="9"/>
        <v>0</v>
      </c>
      <c r="AH23" s="51">
        <f t="shared" si="10"/>
        <v>0.1</v>
      </c>
      <c r="AI23" s="51">
        <f t="shared" si="11"/>
        <v>3.7</v>
      </c>
      <c r="AJ23" s="51">
        <f t="shared" si="12"/>
        <v>2.1</v>
      </c>
      <c r="AK23" s="51">
        <f t="shared" si="13"/>
        <v>0</v>
      </c>
      <c r="AL23" s="51">
        <f>ROUND(IF('Indicator Data'!L25=0,0,IF('Indicator Data'!L25&gt;AL$36,10,IF('Indicator Data'!L25&lt;AL$37,0,10-(AL$36-'Indicator Data'!L25)/(AL$36-AL$37)*10))),1)</f>
        <v>3.1</v>
      </c>
      <c r="AM23" s="51">
        <f t="shared" si="31"/>
        <v>3.8</v>
      </c>
      <c r="AN23" s="51">
        <f t="shared" si="32"/>
        <v>10</v>
      </c>
      <c r="AO23" s="51">
        <f t="shared" si="33"/>
        <v>8.3000000000000007</v>
      </c>
      <c r="AP23" s="51">
        <f t="shared" si="14"/>
        <v>7</v>
      </c>
      <c r="AQ23" s="51">
        <f t="shared" si="15"/>
        <v>6.8</v>
      </c>
      <c r="AR23" s="51">
        <f t="shared" si="16"/>
        <v>2</v>
      </c>
      <c r="AS23" s="51">
        <f t="shared" si="17"/>
        <v>0</v>
      </c>
      <c r="AT23" s="51">
        <f t="shared" si="18"/>
        <v>1</v>
      </c>
      <c r="AU23" s="51">
        <f t="shared" si="19"/>
        <v>5.3</v>
      </c>
      <c r="AV23" s="51">
        <f t="shared" si="20"/>
        <v>0</v>
      </c>
      <c r="AW23" s="51">
        <f t="shared" si="21"/>
        <v>6.9</v>
      </c>
      <c r="AX23" s="53">
        <f t="shared" si="22"/>
        <v>3.6</v>
      </c>
      <c r="AY23" s="51">
        <f t="shared" si="23"/>
        <v>10</v>
      </c>
      <c r="AZ23" s="195">
        <f t="shared" si="34"/>
        <v>8.9</v>
      </c>
      <c r="BA23" s="53">
        <f t="shared" si="24"/>
        <v>3.6</v>
      </c>
      <c r="BB23" s="51">
        <f t="shared" si="25"/>
        <v>1.6</v>
      </c>
      <c r="BC23" s="51">
        <f>IF('Indicator Data'!P25="No data","x",ROUND(IF('Indicator Data'!P25&gt;BC$36,10,IF('Indicator Data'!P25&lt;BC$37,0,10-(BC$36-'Indicator Data'!P25)/(BC$36-BC$37)*10)),1))</f>
        <v>0.3</v>
      </c>
      <c r="BD23" s="51">
        <f t="shared" si="26"/>
        <v>1</v>
      </c>
      <c r="BE23" s="51">
        <f t="shared" si="27"/>
        <v>7.6</v>
      </c>
      <c r="BF23" s="51">
        <f>IF('Indicator Data'!M25="No data","x", ROUND(IF('Indicator Data'!M25&gt;BF$36,0,IF('Indicator Data'!M25&lt;BF$37,10,(BF$36-'Indicator Data'!M25)/(BF$36-BF$37)*10)),1))</f>
        <v>3.4</v>
      </c>
      <c r="BG23" s="53">
        <f t="shared" si="35"/>
        <v>4.9000000000000004</v>
      </c>
      <c r="BH23" s="54">
        <f t="shared" si="36"/>
        <v>5.8</v>
      </c>
      <c r="BI23" s="51">
        <f>ROUND(IF('Indicator Data'!Q25=0,0,IF('Indicator Data'!Q25&gt;BI$36,10,IF('Indicator Data'!Q25&lt;BI$37,0,10-(BI$36-'Indicator Data'!Q25)/(BI$36-BI$37)*10))),1)</f>
        <v>0.4</v>
      </c>
      <c r="BJ23" s="51">
        <f>ROUND(IF('Indicator Data'!R25=0,0,IF(LOG('Indicator Data'!R25)&gt;LOG(BJ$36),10,IF(LOG('Indicator Data'!R25)&lt;LOG(BJ$37),0,10-(LOG(BJ$36)-LOG('Indicator Data'!R25))/(LOG(BJ$36)-LOG(BJ$37))*10))),1)</f>
        <v>0</v>
      </c>
      <c r="BK23" s="51">
        <f t="shared" si="28"/>
        <v>0.2</v>
      </c>
      <c r="BL23" s="51">
        <f>'Indicator Data'!S25</f>
        <v>0</v>
      </c>
      <c r="BM23" s="51">
        <f>'Indicator Data'!T25</f>
        <v>0</v>
      </c>
      <c r="BN23" s="51">
        <f t="shared" si="29"/>
        <v>0</v>
      </c>
      <c r="BO23" s="160">
        <f t="shared" si="37"/>
        <v>0.1</v>
      </c>
      <c r="BP23" s="51">
        <f>IF('Indicator Data'!U25="No data","x",ROUND(IF('Indicator Data'!U25&gt;BP$36,10,IF('Indicator Data'!U25&lt;BP$37,0,10-(BP$36-'Indicator Data'!U25)/(BP$36-BP$37)*10)),1))</f>
        <v>3.8</v>
      </c>
      <c r="BQ23" s="51">
        <f>IF('Indicator Data'!V25="No data","x",ROUND(IF(LOG('Indicator Data'!V25)&gt;BQ$36,10,IF(LOG('Indicator Data'!V25)&lt;BQ$37,0,10-(BQ$36-LOG('Indicator Data'!V25))/(BQ$36-BQ$37)*10)),1))</f>
        <v>5.9</v>
      </c>
      <c r="BR23" s="160">
        <f t="shared" si="38"/>
        <v>4.9000000000000004</v>
      </c>
      <c r="BS23" s="52">
        <f>IF('Indicator Data'!W25="No data", "x",'Indicator Data'!W25/'Indicator Data'!CE25)</f>
        <v>1.4395204981619276E-5</v>
      </c>
      <c r="BT23" s="51">
        <f t="shared" si="39"/>
        <v>0.2</v>
      </c>
      <c r="BU23" s="51">
        <f>IF('Indicator Data'!W25="No data","x",ROUND(IF(LOG('Indicator Data'!W25)&gt;BU$36,10,IF(LOG('Indicator Data'!W25)&lt;BU$37,0,10-(BU$36-LOG('Indicator Data'!W25))/(BU$36-BU$37)*10)),1))</f>
        <v>2.6</v>
      </c>
      <c r="BV23" s="53">
        <f t="shared" si="40"/>
        <v>1.5</v>
      </c>
      <c r="BW23" s="54">
        <f t="shared" si="41"/>
        <v>2.4</v>
      </c>
    </row>
    <row r="24" spans="1:75" s="3" customFormat="1" x14ac:dyDescent="0.25">
      <c r="A24" s="116" t="s">
        <v>3</v>
      </c>
      <c r="B24" s="100" t="s">
        <v>2</v>
      </c>
      <c r="C24" s="51">
        <f>ROUND(IF('Indicator Data'!D26=0,0.1,IF(LOG('Indicator Data'!D26)&gt;C$36,10,IF(LOG('Indicator Data'!D26)&lt;C$37,0,10-(C$36-LOG('Indicator Data'!D26))/(C$36-C$37)*10))),1)</f>
        <v>8.1999999999999993</v>
      </c>
      <c r="D24" s="51">
        <f>ROUND(IF('Indicator Data'!E26=0,0.1,IF(LOG('Indicator Data'!E26)&gt;D$36,10,IF(LOG('Indicator Data'!E26)&lt;D$37,0,10-(D$36-LOG('Indicator Data'!E26))/(D$36-D$37)*10))),1)</f>
        <v>6.6</v>
      </c>
      <c r="E24" s="51">
        <f t="shared" si="0"/>
        <v>7.5</v>
      </c>
      <c r="F24" s="51">
        <f>ROUND(IF('Indicator Data'!F26="No data",0.1,IF('Indicator Data'!F26=0,0,IF(LOG('Indicator Data'!F26)&gt;F$36,10,IF(LOG('Indicator Data'!F26)&lt;F$37,0,10-(F$36-LOG('Indicator Data'!F26))/(F$36-F$37)*10)))),1)</f>
        <v>8.4</v>
      </c>
      <c r="G24" s="51">
        <f>ROUND(IF('Indicator Data'!G26=0,0,IF(LOG('Indicator Data'!G26)&gt;G$36,10,IF(LOG('Indicator Data'!G26)&lt;G$37,0,10-(G$36-LOG('Indicator Data'!G26))/(G$36-G$37)*10))),1)</f>
        <v>0</v>
      </c>
      <c r="H24" s="51">
        <f>ROUND(IF('Indicator Data'!H26=0,0,IF(LOG('Indicator Data'!H26)&gt;H$36,10,IF(LOG('Indicator Data'!H26)&lt;H$37,0,10-(H$36-LOG('Indicator Data'!H26))/(H$36-H$37)*10))),1)</f>
        <v>0</v>
      </c>
      <c r="I24" s="51">
        <f>ROUND(IF('Indicator Data'!I26=0,0,IF(LOG('Indicator Data'!I26)&gt;I$36,10,IF(LOG('Indicator Data'!I26)&lt;I$37,0,10-(I$36-LOG('Indicator Data'!I26))/(I$36-I$37)*10))),1)</f>
        <v>0</v>
      </c>
      <c r="J24" s="51">
        <f t="shared" si="1"/>
        <v>0</v>
      </c>
      <c r="K24" s="51">
        <f>ROUND(IF('Indicator Data'!J26=0,0,IF(LOG('Indicator Data'!J26)&gt;K$36,10,IF(LOG('Indicator Data'!J26)&lt;K$37,0,10-(K$36-LOG('Indicator Data'!J26))/(K$36-K$37)*10))),1)</f>
        <v>0</v>
      </c>
      <c r="L24" s="51">
        <f t="shared" si="2"/>
        <v>0</v>
      </c>
      <c r="M24" s="51">
        <f>ROUND(IF('Indicator Data'!K26=0,0,IF(LOG('Indicator Data'!K26)&gt;M$36,10,IF(LOG('Indicator Data'!K26)&lt;M$37,0,10-(M$36-LOG('Indicator Data'!K26))/(M$36-M$37)*10))),1)</f>
        <v>0</v>
      </c>
      <c r="N24" s="156">
        <f>IF('Indicator Data'!N26="No data","x",ROUND(IF('Indicator Data'!N26=0,0,IF(LOG('Indicator Data'!N26)&gt;N$36,10,IF(LOG('Indicator Data'!N26)&lt;N$37,0.1,10-(N$36-LOG('Indicator Data'!N26))/(N$36-N$37)*10))),1))</f>
        <v>7.5</v>
      </c>
      <c r="O24" s="156">
        <f>IF('Indicator Data'!O26="No data","x",ROUND(IF('Indicator Data'!O26=0,0,IF(LOG('Indicator Data'!O26)&gt;O$36,10,IF(LOG('Indicator Data'!O26)&lt;O$37,0.1,10-(O$36-LOG('Indicator Data'!O26))/(O$36-O$37)*10))),1))</f>
        <v>7.9</v>
      </c>
      <c r="P24" s="156">
        <f t="shared" si="30"/>
        <v>7.7</v>
      </c>
      <c r="Q24" s="52">
        <f>'Indicator Data'!D26/'Indicator Data'!$CF26</f>
        <v>4.3914072984726761E-4</v>
      </c>
      <c r="R24" s="52">
        <f>'Indicator Data'!E26/'Indicator Data'!$CF26</f>
        <v>2.215998373398373E-5</v>
      </c>
      <c r="S24" s="52">
        <f>IF(F24=0.1,0,'Indicator Data'!F26/'Indicator Data'!$CF26)</f>
        <v>5.0998366294879123E-3</v>
      </c>
      <c r="T24" s="52">
        <f>'Indicator Data'!G26/'Indicator Data'!$CF26</f>
        <v>0</v>
      </c>
      <c r="U24" s="52">
        <f>'Indicator Data'!H26/'Indicator Data'!$CF26</f>
        <v>0</v>
      </c>
      <c r="V24" s="52">
        <f>'Indicator Data'!I26/'Indicator Data'!$CF26</f>
        <v>0</v>
      </c>
      <c r="W24" s="52">
        <f>'Indicator Data'!J26/'Indicator Data'!$CF26</f>
        <v>0</v>
      </c>
      <c r="X24" s="52">
        <f>'Indicator Data'!K26/'Indicator Data'!$CF26</f>
        <v>0</v>
      </c>
      <c r="Y24" s="52">
        <f>IF('Indicator Data'!N26="No data","x",'Indicator Data'!N26/'Indicator Data'!$CF26)</f>
        <v>2.2573583289993617E-2</v>
      </c>
      <c r="Z24" s="52">
        <f>IF('Indicator Data'!O26="No data","x",'Indicator Data'!O26/'Indicator Data'!$CF26)</f>
        <v>3.4683173405291388E-2</v>
      </c>
      <c r="AA24" s="51">
        <f t="shared" si="3"/>
        <v>2.2000000000000002</v>
      </c>
      <c r="AB24" s="51">
        <f t="shared" si="4"/>
        <v>0.4</v>
      </c>
      <c r="AC24" s="51">
        <f t="shared" si="5"/>
        <v>1.3</v>
      </c>
      <c r="AD24" s="51">
        <f t="shared" si="6"/>
        <v>7.3</v>
      </c>
      <c r="AE24" s="51">
        <f t="shared" si="7"/>
        <v>0</v>
      </c>
      <c r="AF24" s="51">
        <f t="shared" si="8"/>
        <v>0</v>
      </c>
      <c r="AG24" s="51">
        <f t="shared" si="9"/>
        <v>0</v>
      </c>
      <c r="AH24" s="51">
        <f t="shared" si="10"/>
        <v>0</v>
      </c>
      <c r="AI24" s="51">
        <f t="shared" si="11"/>
        <v>0</v>
      </c>
      <c r="AJ24" s="51">
        <f t="shared" si="12"/>
        <v>0</v>
      </c>
      <c r="AK24" s="51">
        <f t="shared" si="13"/>
        <v>0</v>
      </c>
      <c r="AL24" s="51">
        <f>ROUND(IF('Indicator Data'!L26=0,0,IF('Indicator Data'!L26&gt;AL$36,10,IF('Indicator Data'!L26&lt;AL$37,0,10-(AL$36-'Indicator Data'!L26)/(AL$36-AL$37)*10))),1)</f>
        <v>3.1</v>
      </c>
      <c r="AM24" s="51">
        <f t="shared" si="31"/>
        <v>1.1000000000000001</v>
      </c>
      <c r="AN24" s="51">
        <f t="shared" si="32"/>
        <v>1.7</v>
      </c>
      <c r="AO24" s="51">
        <f t="shared" si="33"/>
        <v>1.4</v>
      </c>
      <c r="AP24" s="51">
        <f t="shared" si="14"/>
        <v>5.2</v>
      </c>
      <c r="AQ24" s="51">
        <f t="shared" si="15"/>
        <v>3.5</v>
      </c>
      <c r="AR24" s="51">
        <f t="shared" si="16"/>
        <v>0</v>
      </c>
      <c r="AS24" s="51">
        <f t="shared" si="17"/>
        <v>0</v>
      </c>
      <c r="AT24" s="51">
        <f t="shared" si="18"/>
        <v>0</v>
      </c>
      <c r="AU24" s="51">
        <f t="shared" si="19"/>
        <v>0</v>
      </c>
      <c r="AV24" s="51">
        <f t="shared" si="20"/>
        <v>0</v>
      </c>
      <c r="AW24" s="51">
        <f t="shared" si="21"/>
        <v>5.2</v>
      </c>
      <c r="AX24" s="53">
        <f t="shared" si="22"/>
        <v>7.9</v>
      </c>
      <c r="AY24" s="51">
        <f t="shared" si="23"/>
        <v>0</v>
      </c>
      <c r="AZ24" s="195">
        <f t="shared" si="34"/>
        <v>3</v>
      </c>
      <c r="BA24" s="53">
        <f t="shared" si="24"/>
        <v>0</v>
      </c>
      <c r="BB24" s="51">
        <f t="shared" si="25"/>
        <v>1.6</v>
      </c>
      <c r="BC24" s="51">
        <f>IF('Indicator Data'!P26="No data","x",ROUND(IF('Indicator Data'!P26&gt;BC$36,10,IF('Indicator Data'!P26&lt;BC$37,0,10-(BC$36-'Indicator Data'!P26)/(BC$36-BC$37)*10)),1))</f>
        <v>3.2</v>
      </c>
      <c r="BD24" s="51">
        <f t="shared" si="26"/>
        <v>2.4</v>
      </c>
      <c r="BE24" s="51">
        <f t="shared" si="27"/>
        <v>5.4</v>
      </c>
      <c r="BF24" s="51">
        <f>IF('Indicator Data'!M26="No data","x", ROUND(IF('Indicator Data'!M26&gt;BF$36,0,IF('Indicator Data'!M26&lt;BF$37,10,(BF$36-'Indicator Data'!M26)/(BF$36-BF$37)*10)),1))</f>
        <v>8.8000000000000007</v>
      </c>
      <c r="BG24" s="53">
        <f t="shared" si="35"/>
        <v>5.5</v>
      </c>
      <c r="BH24" s="54">
        <f t="shared" si="36"/>
        <v>4.8</v>
      </c>
      <c r="BI24" s="51">
        <f>ROUND(IF('Indicator Data'!Q26=0,0,IF('Indicator Data'!Q26&gt;BI$36,10,IF('Indicator Data'!Q26&lt;BI$37,0,10-(BI$36-'Indicator Data'!Q26)/(BI$36-BI$37)*10))),1)</f>
        <v>1.3</v>
      </c>
      <c r="BJ24" s="51">
        <f>ROUND(IF('Indicator Data'!R26=0,0,IF(LOG('Indicator Data'!R26)&gt;LOG(BJ$36),10,IF(LOG('Indicator Data'!R26)&lt;LOG(BJ$37),0,10-(LOG(BJ$36)-LOG('Indicator Data'!R26))/(LOG(BJ$36)-LOG(BJ$37))*10))),1)</f>
        <v>2.5</v>
      </c>
      <c r="BK24" s="51">
        <f t="shared" si="28"/>
        <v>1.9</v>
      </c>
      <c r="BL24" s="51">
        <f>'Indicator Data'!S26</f>
        <v>0</v>
      </c>
      <c r="BM24" s="51">
        <f>'Indicator Data'!T26</f>
        <v>0</v>
      </c>
      <c r="BN24" s="51">
        <f t="shared" si="29"/>
        <v>0</v>
      </c>
      <c r="BO24" s="160">
        <f t="shared" si="37"/>
        <v>1.3</v>
      </c>
      <c r="BP24" s="51">
        <f>IF('Indicator Data'!U26="No data","x",ROUND(IF('Indicator Data'!U26&gt;BP$36,10,IF('Indicator Data'!U26&lt;BP$37,0,10-(BP$36-'Indicator Data'!U26)/(BP$36-BP$37)*10)),1))</f>
        <v>2.2000000000000002</v>
      </c>
      <c r="BQ24" s="51">
        <f>IF('Indicator Data'!V26="No data","x",ROUND(IF(LOG('Indicator Data'!V26)&gt;BQ$36,10,IF(LOG('Indicator Data'!V26)&lt;BQ$37,0,10-(BQ$36-LOG('Indicator Data'!V26))/(BQ$36-BQ$37)*10)),1))</f>
        <v>7.7</v>
      </c>
      <c r="BR24" s="160">
        <f t="shared" si="38"/>
        <v>5.6</v>
      </c>
      <c r="BS24" s="52">
        <f>IF('Indicator Data'!W26="No data", "x",'Indicator Data'!W26/'Indicator Data'!CE26)</f>
        <v>3.7270414248230898E-6</v>
      </c>
      <c r="BT24" s="51">
        <f t="shared" si="39"/>
        <v>0.1</v>
      </c>
      <c r="BU24" s="51">
        <f>IF('Indicator Data'!W26="No data","x",ROUND(IF(LOG('Indicator Data'!W26)&gt;BU$36,10,IF(LOG('Indicator Data'!W26)&lt;BU$37,0,10-(BU$36-LOG('Indicator Data'!W26))/(BU$36-BU$37)*10)),1))</f>
        <v>4.0999999999999996</v>
      </c>
      <c r="BV24" s="53">
        <f t="shared" si="40"/>
        <v>2.2999999999999998</v>
      </c>
      <c r="BW24" s="54">
        <f t="shared" si="41"/>
        <v>3.3</v>
      </c>
    </row>
    <row r="25" spans="1:75" s="3" customFormat="1" x14ac:dyDescent="0.25">
      <c r="A25" s="116" t="s">
        <v>426</v>
      </c>
      <c r="B25" s="100" t="s">
        <v>10</v>
      </c>
      <c r="C25" s="51">
        <f>ROUND(IF('Indicator Data'!D27=0,0.1,IF(LOG('Indicator Data'!D27)&gt;C$36,10,IF(LOG('Indicator Data'!D27)&lt;C$37,0,10-(C$36-LOG('Indicator Data'!D27))/(C$36-C$37)*10))),1)</f>
        <v>8.3000000000000007</v>
      </c>
      <c r="D25" s="51">
        <f>ROUND(IF('Indicator Data'!E27=0,0.1,IF(LOG('Indicator Data'!E27)&gt;D$36,10,IF(LOG('Indicator Data'!E27)&lt;D$37,0,10-(D$36-LOG('Indicator Data'!E27))/(D$36-D$37)*10))),1)</f>
        <v>0.1</v>
      </c>
      <c r="E25" s="51">
        <f t="shared" si="0"/>
        <v>5.5</v>
      </c>
      <c r="F25" s="51">
        <f>ROUND(IF('Indicator Data'!F27="No data",0.1,IF('Indicator Data'!F27=0,0,IF(LOG('Indicator Data'!F27)&gt;F$36,10,IF(LOG('Indicator Data'!F27)&lt;F$37,0,10-(F$36-LOG('Indicator Data'!F27))/(F$36-F$37)*10)))),1)</f>
        <v>6.9</v>
      </c>
      <c r="G25" s="51">
        <f>ROUND(IF('Indicator Data'!G27=0,0,IF(LOG('Indicator Data'!G27)&gt;G$36,10,IF(LOG('Indicator Data'!G27)&lt;G$37,0,10-(G$36-LOG('Indicator Data'!G27))/(G$36-G$37)*10))),1)</f>
        <v>0</v>
      </c>
      <c r="H25" s="51">
        <f>ROUND(IF('Indicator Data'!H27=0,0,IF(LOG('Indicator Data'!H27)&gt;H$36,10,IF(LOG('Indicator Data'!H27)&lt;H$37,0,10-(H$36-LOG('Indicator Data'!H27))/(H$36-H$37)*10))),1)</f>
        <v>0</v>
      </c>
      <c r="I25" s="51">
        <f>ROUND(IF('Indicator Data'!I27=0,0,IF(LOG('Indicator Data'!I27)&gt;I$36,10,IF(LOG('Indicator Data'!I27)&lt;I$37,0,10-(I$36-LOG('Indicator Data'!I27))/(I$36-I$37)*10))),1)</f>
        <v>0</v>
      </c>
      <c r="J25" s="51">
        <f t="shared" si="1"/>
        <v>0</v>
      </c>
      <c r="K25" s="51">
        <f>ROUND(IF('Indicator Data'!J27=0,0,IF(LOG('Indicator Data'!J27)&gt;K$36,10,IF(LOG('Indicator Data'!J27)&lt;K$37,0,10-(K$36-LOG('Indicator Data'!J27))/(K$36-K$37)*10))),1)</f>
        <v>0</v>
      </c>
      <c r="L25" s="51">
        <f t="shared" si="2"/>
        <v>0</v>
      </c>
      <c r="M25" s="51">
        <f>ROUND(IF('Indicator Data'!K27=0,0,IF(LOG('Indicator Data'!K27)&gt;M$36,10,IF(LOG('Indicator Data'!K27)&lt;M$37,0,10-(M$36-LOG('Indicator Data'!K27))/(M$36-M$37)*10))),1)</f>
        <v>9.1999999999999993</v>
      </c>
      <c r="N25" s="156">
        <f>IF('Indicator Data'!N27="No data","x",ROUND(IF('Indicator Data'!N27=0,0,IF(LOG('Indicator Data'!N27)&gt;N$36,10,IF(LOG('Indicator Data'!N27)&lt;N$37,0.1,10-(N$36-LOG('Indicator Data'!N27))/(N$36-N$37)*10))),1))</f>
        <v>8</v>
      </c>
      <c r="O25" s="156">
        <f>IF('Indicator Data'!O27="No data","x",ROUND(IF('Indicator Data'!O27=0,0,IF(LOG('Indicator Data'!O27)&gt;O$36,10,IF(LOG('Indicator Data'!O27)&lt;O$37,0.1,10-(O$36-LOG('Indicator Data'!O27))/(O$36-O$37)*10))),1))</f>
        <v>8.3000000000000007</v>
      </c>
      <c r="P25" s="156">
        <f t="shared" si="30"/>
        <v>8.1999999999999993</v>
      </c>
      <c r="Q25" s="52">
        <f>'Indicator Data'!D27/'Indicator Data'!$CF27</f>
        <v>1.9231851299485487E-3</v>
      </c>
      <c r="R25" s="52">
        <f>'Indicator Data'!E27/'Indicator Data'!$CF27</f>
        <v>0</v>
      </c>
      <c r="S25" s="52">
        <f>IF(F25=0.1,0,'Indicator Data'!F27/'Indicator Data'!$CF27)</f>
        <v>5.6052390166670242E-3</v>
      </c>
      <c r="T25" s="52">
        <f>'Indicator Data'!G27/'Indicator Data'!$CF27</f>
        <v>0</v>
      </c>
      <c r="U25" s="52">
        <f>'Indicator Data'!H27/'Indicator Data'!$CF27</f>
        <v>0</v>
      </c>
      <c r="V25" s="52">
        <f>'Indicator Data'!I27/'Indicator Data'!$CF27</f>
        <v>0</v>
      </c>
      <c r="W25" s="52">
        <f>'Indicator Data'!J27/'Indicator Data'!$CF27</f>
        <v>0</v>
      </c>
      <c r="X25" s="52">
        <f>'Indicator Data'!K27/'Indicator Data'!$CF27</f>
        <v>4.460528474771186E-3</v>
      </c>
      <c r="Y25" s="52">
        <f>IF('Indicator Data'!N27="No data","x",'Indicator Data'!N27/'Indicator Data'!$CF27)</f>
        <v>0.15638076368572529</v>
      </c>
      <c r="Z25" s="52">
        <f>IF('Indicator Data'!O27="No data","x",'Indicator Data'!O27/'Indicator Data'!$CF27)</f>
        <v>0.19884161275121659</v>
      </c>
      <c r="AA25" s="51">
        <f t="shared" si="3"/>
        <v>9.6</v>
      </c>
      <c r="AB25" s="51">
        <f t="shared" si="4"/>
        <v>0</v>
      </c>
      <c r="AC25" s="51">
        <f t="shared" si="5"/>
        <v>7</v>
      </c>
      <c r="AD25" s="51">
        <f t="shared" si="6"/>
        <v>8</v>
      </c>
      <c r="AE25" s="51">
        <f t="shared" si="7"/>
        <v>0</v>
      </c>
      <c r="AF25" s="51">
        <f t="shared" si="8"/>
        <v>0</v>
      </c>
      <c r="AG25" s="51">
        <f t="shared" si="9"/>
        <v>0</v>
      </c>
      <c r="AH25" s="51">
        <f t="shared" si="10"/>
        <v>0</v>
      </c>
      <c r="AI25" s="51">
        <f t="shared" si="11"/>
        <v>0</v>
      </c>
      <c r="AJ25" s="51">
        <f t="shared" si="12"/>
        <v>0</v>
      </c>
      <c r="AK25" s="51">
        <f t="shared" si="13"/>
        <v>6.4</v>
      </c>
      <c r="AL25" s="51">
        <f>ROUND(IF('Indicator Data'!L27=0,0,IF('Indicator Data'!L27&gt;AL$36,10,IF('Indicator Data'!L27&lt;AL$37,0,10-(AL$36-'Indicator Data'!L27)/(AL$36-AL$37)*10))),1)</f>
        <v>10</v>
      </c>
      <c r="AM25" s="51">
        <f t="shared" si="31"/>
        <v>7.8</v>
      </c>
      <c r="AN25" s="51">
        <f t="shared" si="32"/>
        <v>9.9</v>
      </c>
      <c r="AO25" s="51">
        <f t="shared" si="33"/>
        <v>9.1</v>
      </c>
      <c r="AP25" s="51">
        <f t="shared" si="14"/>
        <v>9</v>
      </c>
      <c r="AQ25" s="51">
        <f t="shared" si="15"/>
        <v>0.1</v>
      </c>
      <c r="AR25" s="51">
        <f t="shared" si="16"/>
        <v>0</v>
      </c>
      <c r="AS25" s="51">
        <f t="shared" si="17"/>
        <v>0</v>
      </c>
      <c r="AT25" s="51">
        <f t="shared" si="18"/>
        <v>0</v>
      </c>
      <c r="AU25" s="51">
        <f t="shared" si="19"/>
        <v>0</v>
      </c>
      <c r="AV25" s="51">
        <f t="shared" si="20"/>
        <v>8.1</v>
      </c>
      <c r="AW25" s="51">
        <f t="shared" si="21"/>
        <v>6.3</v>
      </c>
      <c r="AX25" s="53">
        <f t="shared" si="22"/>
        <v>7.5</v>
      </c>
      <c r="AY25" s="51">
        <f t="shared" si="23"/>
        <v>0</v>
      </c>
      <c r="AZ25" s="195">
        <f t="shared" si="34"/>
        <v>3.8</v>
      </c>
      <c r="BA25" s="53">
        <f t="shared" si="24"/>
        <v>0</v>
      </c>
      <c r="BB25" s="51">
        <f t="shared" si="25"/>
        <v>9.1</v>
      </c>
      <c r="BC25" s="51">
        <f>IF('Indicator Data'!P27="No data","x",ROUND(IF('Indicator Data'!P27&gt;BC$36,10,IF('Indicator Data'!P27&lt;BC$37,0,10-(BC$36-'Indicator Data'!P27)/(BC$36-BC$37)*10)),1))</f>
        <v>0.3</v>
      </c>
      <c r="BD25" s="51">
        <f t="shared" si="26"/>
        <v>4.7</v>
      </c>
      <c r="BE25" s="51">
        <f t="shared" si="27"/>
        <v>8.6999999999999993</v>
      </c>
      <c r="BF25" s="51">
        <f>IF('Indicator Data'!M27="No data","x", ROUND(IF('Indicator Data'!M27&gt;BF$36,0,IF('Indicator Data'!M27&lt;BF$37,10,(BF$36-'Indicator Data'!M27)/(BF$36-BF$37)*10)),1))</f>
        <v>5.0999999999999996</v>
      </c>
      <c r="BG25" s="53">
        <f t="shared" si="35"/>
        <v>6.8</v>
      </c>
      <c r="BH25" s="54">
        <f t="shared" si="36"/>
        <v>5.0999999999999996</v>
      </c>
      <c r="BI25" s="51">
        <f>ROUND(IF('Indicator Data'!Q27=0,0,IF('Indicator Data'!Q27&gt;BI$36,10,IF('Indicator Data'!Q27&lt;BI$37,0,10-(BI$36-'Indicator Data'!Q27)/(BI$36-BI$37)*10))),1)</f>
        <v>10</v>
      </c>
      <c r="BJ25" s="51">
        <f>ROUND(IF('Indicator Data'!R27=0,0,IF(LOG('Indicator Data'!R27)&gt;LOG(BJ$36),10,IF(LOG('Indicator Data'!R27)&lt;LOG(BJ$37),0,10-(LOG(BJ$36)-LOG('Indicator Data'!R27))/(LOG(BJ$36)-LOG(BJ$37))*10))),1)</f>
        <v>4.5999999999999996</v>
      </c>
      <c r="BK25" s="51">
        <f t="shared" si="28"/>
        <v>8.4</v>
      </c>
      <c r="BL25" s="51">
        <f>'Indicator Data'!S27</f>
        <v>0</v>
      </c>
      <c r="BM25" s="51">
        <f>'Indicator Data'!T27</f>
        <v>0</v>
      </c>
      <c r="BN25" s="51">
        <f t="shared" si="29"/>
        <v>0</v>
      </c>
      <c r="BO25" s="160">
        <f t="shared" si="37"/>
        <v>5.9</v>
      </c>
      <c r="BP25" s="51">
        <f>IF('Indicator Data'!U27="No data","x",ROUND(IF('Indicator Data'!U27&gt;BP$36,10,IF('Indicator Data'!U27&lt;BP$37,0,10-(BP$36-'Indicator Data'!U27)/(BP$36-BP$37)*10)),1))</f>
        <v>4.0999999999999996</v>
      </c>
      <c r="BQ25" s="51">
        <f>IF('Indicator Data'!V27="No data","x",ROUND(IF(LOG('Indicator Data'!V27)&gt;BQ$36,10,IF(LOG('Indicator Data'!V27)&lt;BQ$37,0,10-(BQ$36-LOG('Indicator Data'!V27))/(BQ$36-BQ$37)*10)),1))</f>
        <v>6.9</v>
      </c>
      <c r="BR25" s="160">
        <f t="shared" si="38"/>
        <v>5.7</v>
      </c>
      <c r="BS25" s="52">
        <f>IF('Indicator Data'!W27="No data", "x",'Indicator Data'!W27/'Indicator Data'!CE27)</f>
        <v>1.8006442506062469E-5</v>
      </c>
      <c r="BT25" s="51">
        <f t="shared" si="39"/>
        <v>0.3</v>
      </c>
      <c r="BU25" s="51">
        <f>IF('Indicator Data'!W27="No data","x",ROUND(IF(LOG('Indicator Data'!W27)&gt;BU$36,10,IF(LOG('Indicator Data'!W27)&lt;BU$37,0,10-(BU$36-LOG('Indicator Data'!W27))/(BU$36-BU$37)*10)),1))</f>
        <v>4.3</v>
      </c>
      <c r="BV25" s="53">
        <f t="shared" si="40"/>
        <v>2.5</v>
      </c>
      <c r="BW25" s="54">
        <f t="shared" si="41"/>
        <v>4.9000000000000004</v>
      </c>
    </row>
    <row r="26" spans="1:75" s="3" customFormat="1" x14ac:dyDescent="0.25">
      <c r="A26" s="116" t="s">
        <v>12</v>
      </c>
      <c r="B26" s="100" t="s">
        <v>11</v>
      </c>
      <c r="C26" s="51">
        <f>ROUND(IF('Indicator Data'!D28=0,0.1,IF(LOG('Indicator Data'!D28)&gt;C$36,10,IF(LOG('Indicator Data'!D28)&lt;C$37,0,10-(C$36-LOG('Indicator Data'!D28))/(C$36-C$37)*10))),1)</f>
        <v>6.8</v>
      </c>
      <c r="D26" s="51">
        <f>ROUND(IF('Indicator Data'!E28=0,0.1,IF(LOG('Indicator Data'!E28)&gt;D$36,10,IF(LOG('Indicator Data'!E28)&lt;D$37,0,10-(D$36-LOG('Indicator Data'!E28))/(D$36-D$37)*10))),1)</f>
        <v>0.1</v>
      </c>
      <c r="E26" s="51">
        <f t="shared" si="0"/>
        <v>4.2</v>
      </c>
      <c r="F26" s="51">
        <f>ROUND(IF('Indicator Data'!F28="No data",0.1,IF('Indicator Data'!F28=0,0,IF(LOG('Indicator Data'!F28)&gt;F$36,10,IF(LOG('Indicator Data'!F28)&lt;F$37,0,10-(F$36-LOG('Indicator Data'!F28))/(F$36-F$37)*10)))),1)</f>
        <v>10</v>
      </c>
      <c r="G26" s="51">
        <f>ROUND(IF('Indicator Data'!G28=0,0,IF(LOG('Indicator Data'!G28)&gt;G$36,10,IF(LOG('Indicator Data'!G28)&lt;G$37,0,10-(G$36-LOG('Indicator Data'!G28))/(G$36-G$37)*10))),1)</f>
        <v>0</v>
      </c>
      <c r="H26" s="51">
        <f>ROUND(IF('Indicator Data'!H28=0,0,IF(LOG('Indicator Data'!H28)&gt;H$36,10,IF(LOG('Indicator Data'!H28)&lt;H$37,0,10-(H$36-LOG('Indicator Data'!H28))/(H$36-H$37)*10))),1)</f>
        <v>0</v>
      </c>
      <c r="I26" s="51">
        <f>ROUND(IF('Indicator Data'!I28=0,0,IF(LOG('Indicator Data'!I28)&gt;I$36,10,IF(LOG('Indicator Data'!I28)&lt;I$37,0,10-(I$36-LOG('Indicator Data'!I28))/(I$36-I$37)*10))),1)</f>
        <v>0</v>
      </c>
      <c r="J26" s="51">
        <f t="shared" si="1"/>
        <v>0</v>
      </c>
      <c r="K26" s="51">
        <f>ROUND(IF('Indicator Data'!J28=0,0,IF(LOG('Indicator Data'!J28)&gt;K$36,10,IF(LOG('Indicator Data'!J28)&lt;K$37,0,10-(K$36-LOG('Indicator Data'!J28))/(K$36-K$37)*10))),1)</f>
        <v>0</v>
      </c>
      <c r="L26" s="51">
        <f t="shared" si="2"/>
        <v>0</v>
      </c>
      <c r="M26" s="51">
        <f>ROUND(IF('Indicator Data'!K28=0,0,IF(LOG('Indicator Data'!K28)&gt;M$36,10,IF(LOG('Indicator Data'!K28)&lt;M$37,0,10-(M$36-LOG('Indicator Data'!K28))/(M$36-M$37)*10))),1)</f>
        <v>10</v>
      </c>
      <c r="N26" s="156">
        <f>IF('Indicator Data'!N28="No data","x",ROUND(IF('Indicator Data'!N28=0,0,IF(LOG('Indicator Data'!N28)&gt;N$36,10,IF(LOG('Indicator Data'!N28)&lt;N$37,0.1,10-(N$36-LOG('Indicator Data'!N28))/(N$36-N$37)*10))),1))</f>
        <v>10</v>
      </c>
      <c r="O26" s="156">
        <f>IF('Indicator Data'!O28="No data","x",ROUND(IF('Indicator Data'!O28=0,0,IF(LOG('Indicator Data'!O28)&gt;O$36,10,IF(LOG('Indicator Data'!O28)&lt;O$37,0.1,10-(O$36-LOG('Indicator Data'!O28))/(O$36-O$37)*10))),1))</f>
        <v>10</v>
      </c>
      <c r="P26" s="156">
        <f t="shared" si="30"/>
        <v>10</v>
      </c>
      <c r="Q26" s="52">
        <f>'Indicator Data'!D28/'Indicator Data'!$CF28</f>
        <v>2.5343230079965687E-5</v>
      </c>
      <c r="R26" s="52">
        <f>'Indicator Data'!E28/'Indicator Data'!$CF28</f>
        <v>0</v>
      </c>
      <c r="S26" s="52">
        <f>IF(F26=0.1,0,'Indicator Data'!F28/'Indicator Data'!$CF28)</f>
        <v>4.8261483743656294E-3</v>
      </c>
      <c r="T26" s="52">
        <f>'Indicator Data'!G28/'Indicator Data'!$CF28</f>
        <v>0</v>
      </c>
      <c r="U26" s="52">
        <f>'Indicator Data'!H28/'Indicator Data'!$CF28</f>
        <v>0</v>
      </c>
      <c r="V26" s="52">
        <f>'Indicator Data'!I28/'Indicator Data'!$CF28</f>
        <v>0</v>
      </c>
      <c r="W26" s="52">
        <f>'Indicator Data'!J28/'Indicator Data'!$CF28</f>
        <v>0</v>
      </c>
      <c r="X26" s="52">
        <f>'Indicator Data'!K28/'Indicator Data'!$CF28</f>
        <v>6.5515344823753275E-3</v>
      </c>
      <c r="Y26" s="52">
        <f>IF('Indicator Data'!N28="No data","x",'Indicator Data'!N28/'Indicator Data'!$CF28)</f>
        <v>6.3198500609773112E-2</v>
      </c>
      <c r="Z26" s="52">
        <f>IF('Indicator Data'!O28="No data","x",'Indicator Data'!O28/'Indicator Data'!$CF28)</f>
        <v>6.1483289660499721E-2</v>
      </c>
      <c r="AA26" s="51">
        <f t="shared" si="3"/>
        <v>0.1</v>
      </c>
      <c r="AB26" s="51">
        <f t="shared" si="4"/>
        <v>0</v>
      </c>
      <c r="AC26" s="51">
        <f t="shared" si="5"/>
        <v>0.1</v>
      </c>
      <c r="AD26" s="51">
        <f t="shared" si="6"/>
        <v>6.9</v>
      </c>
      <c r="AE26" s="51">
        <f t="shared" si="7"/>
        <v>0</v>
      </c>
      <c r="AF26" s="51">
        <f t="shared" si="8"/>
        <v>0</v>
      </c>
      <c r="AG26" s="51">
        <f t="shared" si="9"/>
        <v>0</v>
      </c>
      <c r="AH26" s="51">
        <f t="shared" si="10"/>
        <v>0</v>
      </c>
      <c r="AI26" s="51">
        <f t="shared" si="11"/>
        <v>0</v>
      </c>
      <c r="AJ26" s="51">
        <f t="shared" si="12"/>
        <v>0</v>
      </c>
      <c r="AK26" s="51">
        <f t="shared" si="13"/>
        <v>9.4</v>
      </c>
      <c r="AL26" s="51">
        <f>ROUND(IF('Indicator Data'!L28=0,0,IF('Indicator Data'!L28&gt;AL$36,10,IF('Indicator Data'!L28&lt;AL$37,0,10-(AL$36-'Indicator Data'!L28)/(AL$36-AL$37)*10))),1)</f>
        <v>10</v>
      </c>
      <c r="AM26" s="51">
        <f t="shared" si="31"/>
        <v>3.2</v>
      </c>
      <c r="AN26" s="51">
        <f t="shared" si="32"/>
        <v>3.1</v>
      </c>
      <c r="AO26" s="51">
        <f t="shared" si="33"/>
        <v>3.2</v>
      </c>
      <c r="AP26" s="51">
        <f t="shared" si="14"/>
        <v>3.5</v>
      </c>
      <c r="AQ26" s="51">
        <f t="shared" si="15"/>
        <v>0.1</v>
      </c>
      <c r="AR26" s="51">
        <f t="shared" si="16"/>
        <v>0</v>
      </c>
      <c r="AS26" s="51">
        <f t="shared" si="17"/>
        <v>0</v>
      </c>
      <c r="AT26" s="51">
        <f t="shared" si="18"/>
        <v>0</v>
      </c>
      <c r="AU26" s="51">
        <f t="shared" si="19"/>
        <v>0</v>
      </c>
      <c r="AV26" s="51">
        <f t="shared" si="20"/>
        <v>9.6999999999999993</v>
      </c>
      <c r="AW26" s="51">
        <f t="shared" si="21"/>
        <v>2.4</v>
      </c>
      <c r="AX26" s="53">
        <f t="shared" si="22"/>
        <v>8.9</v>
      </c>
      <c r="AY26" s="51">
        <f t="shared" si="23"/>
        <v>0</v>
      </c>
      <c r="AZ26" s="195">
        <f t="shared" si="34"/>
        <v>1.3</v>
      </c>
      <c r="BA26" s="53">
        <f t="shared" si="24"/>
        <v>0</v>
      </c>
      <c r="BB26" s="51">
        <f t="shared" si="25"/>
        <v>9.9</v>
      </c>
      <c r="BC26" s="51">
        <f>IF('Indicator Data'!P28="No data","x",ROUND(IF('Indicator Data'!P28&gt;BC$36,10,IF('Indicator Data'!P28&lt;BC$37,0,10-(BC$36-'Indicator Data'!P28)/(BC$36-BC$37)*10)),1))</f>
        <v>0.5</v>
      </c>
      <c r="BD26" s="51">
        <f t="shared" si="26"/>
        <v>5.2</v>
      </c>
      <c r="BE26" s="51">
        <f t="shared" si="27"/>
        <v>8.1</v>
      </c>
      <c r="BF26" s="51">
        <f>IF('Indicator Data'!M28="No data","x", ROUND(IF('Indicator Data'!M28&gt;BF$36,0,IF('Indicator Data'!M28&lt;BF$37,10,(BF$36-'Indicator Data'!M28)/(BF$36-BF$37)*10)),1))</f>
        <v>3.9</v>
      </c>
      <c r="BG26" s="53">
        <f t="shared" si="35"/>
        <v>6.3</v>
      </c>
      <c r="BH26" s="54">
        <f t="shared" si="36"/>
        <v>5.3</v>
      </c>
      <c r="BI26" s="51">
        <f>ROUND(IF('Indicator Data'!Q28=0,0,IF('Indicator Data'!Q28&gt;BI$36,10,IF('Indicator Data'!Q28&lt;BI$37,0,10-(BI$36-'Indicator Data'!Q28)/(BI$36-BI$37)*10))),1)</f>
        <v>9.6999999999999993</v>
      </c>
      <c r="BJ26" s="51">
        <f>ROUND(IF('Indicator Data'!R28=0,0,IF(LOG('Indicator Data'!R28)&gt;LOG(BJ$36),10,IF(LOG('Indicator Data'!R28)&lt;LOG(BJ$37),0,10-(LOG(BJ$36)-LOG('Indicator Data'!R28))/(LOG(BJ$36)-LOG(BJ$37))*10))),1)</f>
        <v>9.3000000000000007</v>
      </c>
      <c r="BK26" s="51">
        <f t="shared" si="28"/>
        <v>9.5</v>
      </c>
      <c r="BL26" s="51">
        <f>'Indicator Data'!S28</f>
        <v>0</v>
      </c>
      <c r="BM26" s="51">
        <f>'Indicator Data'!T28</f>
        <v>4</v>
      </c>
      <c r="BN26" s="51">
        <f t="shared" si="29"/>
        <v>7</v>
      </c>
      <c r="BO26" s="160">
        <f t="shared" si="37"/>
        <v>7</v>
      </c>
      <c r="BP26" s="51">
        <f>IF('Indicator Data'!U28="No data","x",ROUND(IF('Indicator Data'!U28&gt;BP$36,10,IF('Indicator Data'!U28&lt;BP$37,0,10-(BP$36-'Indicator Data'!U28)/(BP$36-BP$37)*10)),1))</f>
        <v>8.9</v>
      </c>
      <c r="BQ26" s="51">
        <f>IF('Indicator Data'!V28="No data","x",ROUND(IF(LOG('Indicator Data'!V28)&gt;BQ$36,10,IF(LOG('Indicator Data'!V28)&lt;BQ$37,0,10-(BQ$36-LOG('Indicator Data'!V28))/(BQ$36-BQ$37)*10)),1))</f>
        <v>10</v>
      </c>
      <c r="BR26" s="160">
        <f t="shared" si="38"/>
        <v>9.5</v>
      </c>
      <c r="BS26" s="52">
        <f>IF('Indicator Data'!W28="No data", "x",'Indicator Data'!W28/'Indicator Data'!CE28)</f>
        <v>1.6183419967268878E-5</v>
      </c>
      <c r="BT26" s="51">
        <f t="shared" si="39"/>
        <v>0.3</v>
      </c>
      <c r="BU26" s="51">
        <f>IF('Indicator Data'!W28="No data","x",ROUND(IF(LOG('Indicator Data'!W28)&gt;BU$36,10,IF(LOG('Indicator Data'!W28)&lt;BU$37,0,10-(BU$36-LOG('Indicator Data'!W28))/(BU$36-BU$37)*10)),1))</f>
        <v>8.4</v>
      </c>
      <c r="BV26" s="53">
        <f t="shared" si="40"/>
        <v>5.7</v>
      </c>
      <c r="BW26" s="54">
        <f t="shared" si="41"/>
        <v>7.8</v>
      </c>
    </row>
    <row r="27" spans="1:75" s="3" customFormat="1" x14ac:dyDescent="0.25">
      <c r="A27" s="116" t="s">
        <v>14</v>
      </c>
      <c r="B27" s="100" t="s">
        <v>13</v>
      </c>
      <c r="C27" s="51">
        <f>ROUND(IF('Indicator Data'!D29=0,0.1,IF(LOG('Indicator Data'!D29)&gt;C$36,10,IF(LOG('Indicator Data'!D29)&lt;C$37,0,10-(C$36-LOG('Indicator Data'!D29))/(C$36-C$37)*10))),1)</f>
        <v>8.9</v>
      </c>
      <c r="D27" s="51">
        <f>ROUND(IF('Indicator Data'!E29=0,0.1,IF(LOG('Indicator Data'!E29)&gt;D$36,10,IF(LOG('Indicator Data'!E29)&lt;D$37,0,10-(D$36-LOG('Indicator Data'!E29))/(D$36-D$37)*10))),1)</f>
        <v>10</v>
      </c>
      <c r="E27" s="51">
        <f t="shared" si="0"/>
        <v>9.5</v>
      </c>
      <c r="F27" s="51">
        <f>ROUND(IF('Indicator Data'!F29="No data",0.1,IF('Indicator Data'!F29=0,0,IF(LOG('Indicator Data'!F29)&gt;F$36,10,IF(LOG('Indicator Data'!F29)&lt;F$37,0,10-(F$36-LOG('Indicator Data'!F29))/(F$36-F$37)*10)))),1)</f>
        <v>7.3</v>
      </c>
      <c r="G27" s="51">
        <f>ROUND(IF('Indicator Data'!G29=0,0,IF(LOG('Indicator Data'!G29)&gt;G$36,10,IF(LOG('Indicator Data'!G29)&lt;G$37,0,10-(G$36-LOG('Indicator Data'!G29))/(G$36-G$37)*10))),1)</f>
        <v>10</v>
      </c>
      <c r="H27" s="51">
        <f>ROUND(IF('Indicator Data'!H29=0,0,IF(LOG('Indicator Data'!H29)&gt;H$36,10,IF(LOG('Indicator Data'!H29)&lt;H$37,0,10-(H$36-LOG('Indicator Data'!H29))/(H$36-H$37)*10))),1)</f>
        <v>0</v>
      </c>
      <c r="I27" s="51">
        <f>ROUND(IF('Indicator Data'!I29=0,0,IF(LOG('Indicator Data'!I29)&gt;I$36,10,IF(LOG('Indicator Data'!I29)&lt;I$37,0,10-(I$36-LOG('Indicator Data'!I29))/(I$36-I$37)*10))),1)</f>
        <v>0</v>
      </c>
      <c r="J27" s="51">
        <f t="shared" si="1"/>
        <v>0</v>
      </c>
      <c r="K27" s="51">
        <f>ROUND(IF('Indicator Data'!J29=0,0,IF(LOG('Indicator Data'!J29)&gt;K$36,10,IF(LOG('Indicator Data'!J29)&lt;K$37,0,10-(K$36-LOG('Indicator Data'!J29))/(K$36-K$37)*10))),1)</f>
        <v>0</v>
      </c>
      <c r="L27" s="51">
        <f t="shared" si="2"/>
        <v>0</v>
      </c>
      <c r="M27" s="51">
        <f>ROUND(IF('Indicator Data'!K29=0,0,IF(LOG('Indicator Data'!K29)&gt;M$36,10,IF(LOG('Indicator Data'!K29)&lt;M$37,0,10-(M$36-LOG('Indicator Data'!K29))/(M$36-M$37)*10))),1)</f>
        <v>0</v>
      </c>
      <c r="N27" s="156">
        <f>IF('Indicator Data'!N29="No data","x",ROUND(IF('Indicator Data'!N29=0,0,IF(LOG('Indicator Data'!N29)&gt;N$36,10,IF(LOG('Indicator Data'!N29)&lt;N$37,0.1,10-(N$36-LOG('Indicator Data'!N29))/(N$36-N$37)*10))),1))</f>
        <v>8.3000000000000007</v>
      </c>
      <c r="O27" s="156">
        <f>IF('Indicator Data'!O29="No data","x",ROUND(IF('Indicator Data'!O29=0,0,IF(LOG('Indicator Data'!O29)&gt;O$36,10,IF(LOG('Indicator Data'!O29)&lt;O$37,0.1,10-(O$36-LOG('Indicator Data'!O29))/(O$36-O$37)*10))),1))</f>
        <v>8</v>
      </c>
      <c r="P27" s="156">
        <f t="shared" si="30"/>
        <v>8.1999999999999993</v>
      </c>
      <c r="Q27" s="52">
        <f>'Indicator Data'!D29/'Indicator Data'!$CF29</f>
        <v>2.0161945998619715E-3</v>
      </c>
      <c r="R27" s="52">
        <f>'Indicator Data'!E29/'Indicator Data'!$CF29</f>
        <v>1.5959721480591114E-3</v>
      </c>
      <c r="S27" s="52">
        <f>IF(F27=0.1,0,'Indicator Data'!F29/'Indicator Data'!$CF29)</f>
        <v>4.6079671687451916E-3</v>
      </c>
      <c r="T27" s="52">
        <f>'Indicator Data'!G29/'Indicator Data'!$CF29</f>
        <v>6.6466894804925695E-5</v>
      </c>
      <c r="U27" s="52">
        <f>'Indicator Data'!H29/'Indicator Data'!$CF29</f>
        <v>0</v>
      </c>
      <c r="V27" s="52">
        <f>'Indicator Data'!I29/'Indicator Data'!$CF29</f>
        <v>0</v>
      </c>
      <c r="W27" s="52">
        <f>'Indicator Data'!J29/'Indicator Data'!$CF29</f>
        <v>0</v>
      </c>
      <c r="X27" s="52">
        <f>'Indicator Data'!K29/'Indicator Data'!$CF29</f>
        <v>0</v>
      </c>
      <c r="Y27" s="52">
        <f>IF('Indicator Data'!N29="No data","x",'Indicator Data'!N29/'Indicator Data'!$CF29)</f>
        <v>0.11719787160371629</v>
      </c>
      <c r="Z27" s="52">
        <f>IF('Indicator Data'!O29="No data","x",'Indicator Data'!O29/'Indicator Data'!$CF29)</f>
        <v>8.8033348064188971E-2</v>
      </c>
      <c r="AA27" s="51">
        <f t="shared" si="3"/>
        <v>10</v>
      </c>
      <c r="AB27" s="51">
        <f t="shared" si="4"/>
        <v>10</v>
      </c>
      <c r="AC27" s="51">
        <f t="shared" si="5"/>
        <v>10</v>
      </c>
      <c r="AD27" s="51">
        <f t="shared" si="6"/>
        <v>6.6</v>
      </c>
      <c r="AE27" s="51">
        <f t="shared" si="7"/>
        <v>9.4</v>
      </c>
      <c r="AF27" s="51">
        <f t="shared" si="8"/>
        <v>0</v>
      </c>
      <c r="AG27" s="51">
        <f t="shared" si="9"/>
        <v>0</v>
      </c>
      <c r="AH27" s="51">
        <f t="shared" si="10"/>
        <v>0</v>
      </c>
      <c r="AI27" s="51">
        <f t="shared" si="11"/>
        <v>0</v>
      </c>
      <c r="AJ27" s="51">
        <f t="shared" si="12"/>
        <v>0</v>
      </c>
      <c r="AK27" s="51">
        <f t="shared" si="13"/>
        <v>0</v>
      </c>
      <c r="AL27" s="51">
        <f>ROUND(IF('Indicator Data'!L29=0,0,IF('Indicator Data'!L29&gt;AL$36,10,IF('Indicator Data'!L29&lt;AL$37,0,10-(AL$36-'Indicator Data'!L29)/(AL$36-AL$37)*10))),1)</f>
        <v>1.5</v>
      </c>
      <c r="AM27" s="51">
        <f t="shared" si="31"/>
        <v>5.9</v>
      </c>
      <c r="AN27" s="51">
        <f t="shared" si="32"/>
        <v>4.4000000000000004</v>
      </c>
      <c r="AO27" s="51">
        <f t="shared" si="33"/>
        <v>5.2</v>
      </c>
      <c r="AP27" s="51">
        <f t="shared" si="14"/>
        <v>9.5</v>
      </c>
      <c r="AQ27" s="51">
        <f t="shared" si="15"/>
        <v>10</v>
      </c>
      <c r="AR27" s="51">
        <f t="shared" si="16"/>
        <v>0</v>
      </c>
      <c r="AS27" s="51">
        <f t="shared" si="17"/>
        <v>0</v>
      </c>
      <c r="AT27" s="51">
        <f t="shared" si="18"/>
        <v>0</v>
      </c>
      <c r="AU27" s="51">
        <f t="shared" si="19"/>
        <v>0</v>
      </c>
      <c r="AV27" s="51">
        <f t="shared" si="20"/>
        <v>0</v>
      </c>
      <c r="AW27" s="51">
        <f t="shared" si="21"/>
        <v>9.8000000000000007</v>
      </c>
      <c r="AX27" s="53">
        <f t="shared" si="22"/>
        <v>7</v>
      </c>
      <c r="AY27" s="51">
        <f t="shared" si="23"/>
        <v>9.6999999999999993</v>
      </c>
      <c r="AZ27" s="195">
        <f t="shared" si="34"/>
        <v>9.8000000000000007</v>
      </c>
      <c r="BA27" s="53">
        <f t="shared" si="24"/>
        <v>0</v>
      </c>
      <c r="BB27" s="51">
        <f t="shared" si="25"/>
        <v>0.8</v>
      </c>
      <c r="BC27" s="51" t="str">
        <f>IF('Indicator Data'!P29="No data","x",ROUND(IF('Indicator Data'!P29&gt;BC$36,10,IF('Indicator Data'!P29&lt;BC$37,0,10-(BC$36-'Indicator Data'!P29)/(BC$36-BC$37)*10)),1))</f>
        <v>x</v>
      </c>
      <c r="BD27" s="51">
        <f t="shared" si="26"/>
        <v>0.8</v>
      </c>
      <c r="BE27" s="51">
        <f t="shared" si="27"/>
        <v>7</v>
      </c>
      <c r="BF27" s="51">
        <f>IF('Indicator Data'!M29="No data","x", ROUND(IF('Indicator Data'!M29&gt;BF$36,0,IF('Indicator Data'!M29&lt;BF$37,10,(BF$36-'Indicator Data'!M29)/(BF$36-BF$37)*10)),1))</f>
        <v>0</v>
      </c>
      <c r="BG27" s="53">
        <f t="shared" si="35"/>
        <v>3.7</v>
      </c>
      <c r="BH27" s="54">
        <f t="shared" si="36"/>
        <v>6.5</v>
      </c>
      <c r="BI27" s="51">
        <f>ROUND(IF('Indicator Data'!Q29=0,0,IF('Indicator Data'!Q29&gt;BI$36,10,IF('Indicator Data'!Q29&lt;BI$37,0,10-(BI$36-'Indicator Data'!Q29)/(BI$36-BI$37)*10))),1)</f>
        <v>1.5</v>
      </c>
      <c r="BJ27" s="51">
        <f>ROUND(IF('Indicator Data'!R29=0,0,IF(LOG('Indicator Data'!R29)&gt;LOG(BJ$36),10,IF(LOG('Indicator Data'!R29)&lt;LOG(BJ$37),0,10-(LOG(BJ$36)-LOG('Indicator Data'!R29))/(LOG(BJ$36)-LOG(BJ$37))*10))),1)</f>
        <v>4.5</v>
      </c>
      <c r="BK27" s="51">
        <f t="shared" si="28"/>
        <v>3.1</v>
      </c>
      <c r="BL27" s="51">
        <f>'Indicator Data'!S29</f>
        <v>0</v>
      </c>
      <c r="BM27" s="51">
        <f>'Indicator Data'!T29</f>
        <v>0</v>
      </c>
      <c r="BN27" s="51">
        <f t="shared" si="29"/>
        <v>0</v>
      </c>
      <c r="BO27" s="160">
        <f t="shared" si="37"/>
        <v>2.2000000000000002</v>
      </c>
      <c r="BP27" s="51">
        <f>IF('Indicator Data'!U29="No data","x",ROUND(IF('Indicator Data'!U29&gt;BP$36,10,IF('Indicator Data'!U29&lt;BP$37,0,10-(BP$36-'Indicator Data'!U29)/(BP$36-BP$37)*10)),1))</f>
        <v>1.2</v>
      </c>
      <c r="BQ27" s="51">
        <f>IF('Indicator Data'!V29="No data","x",ROUND(IF(LOG('Indicator Data'!V29)&gt;BQ$36,10,IF(LOG('Indicator Data'!V29)&lt;BQ$37,0,10-(BQ$36-LOG('Indicator Data'!V29))/(BQ$36-BQ$37)*10)),1))</f>
        <v>6.2</v>
      </c>
      <c r="BR27" s="160">
        <f t="shared" si="38"/>
        <v>4.0999999999999996</v>
      </c>
      <c r="BS27" s="52">
        <f>IF('Indicator Data'!W29="No data", "x",'Indicator Data'!W29/'Indicator Data'!CE29)</f>
        <v>1.3569854230964236E-5</v>
      </c>
      <c r="BT27" s="51">
        <f t="shared" si="39"/>
        <v>0.2</v>
      </c>
      <c r="BU27" s="51">
        <f>IF('Indicator Data'!W29="No data","x",ROUND(IF(LOG('Indicator Data'!W29)&gt;BU$36,10,IF(LOG('Indicator Data'!W29)&lt;BU$37,0,10-(BU$36-LOG('Indicator Data'!W29))/(BU$36-BU$37)*10)),1))</f>
        <v>4.5999999999999996</v>
      </c>
      <c r="BV27" s="53">
        <f t="shared" si="40"/>
        <v>2.7</v>
      </c>
      <c r="BW27" s="54">
        <f t="shared" si="41"/>
        <v>3</v>
      </c>
    </row>
    <row r="28" spans="1:75" s="3" customFormat="1" x14ac:dyDescent="0.25">
      <c r="A28" s="116" t="s">
        <v>16</v>
      </c>
      <c r="B28" s="100" t="s">
        <v>15</v>
      </c>
      <c r="C28" s="51">
        <f>ROUND(IF('Indicator Data'!D30=0,0.1,IF(LOG('Indicator Data'!D30)&gt;C$36,10,IF(LOG('Indicator Data'!D30)&lt;C$37,0,10-(C$36-LOG('Indicator Data'!D30))/(C$36-C$37)*10))),1)</f>
        <v>10</v>
      </c>
      <c r="D28" s="51">
        <f>ROUND(IF('Indicator Data'!E30=0,0.1,IF(LOG('Indicator Data'!E30)&gt;D$36,10,IF(LOG('Indicator Data'!E30)&lt;D$37,0,10-(D$36-LOG('Indicator Data'!E30))/(D$36-D$37)*10))),1)</f>
        <v>8.4</v>
      </c>
      <c r="E28" s="51">
        <f t="shared" si="0"/>
        <v>9.4</v>
      </c>
      <c r="F28" s="51">
        <f>ROUND(IF('Indicator Data'!F30="No data",0.1,IF('Indicator Data'!F30=0,0,IF(LOG('Indicator Data'!F30)&gt;F$36,10,IF(LOG('Indicator Data'!F30)&lt;F$37,0,10-(F$36-LOG('Indicator Data'!F30))/(F$36-F$37)*10)))),1)</f>
        <v>8.6</v>
      </c>
      <c r="G28" s="51">
        <f>ROUND(IF('Indicator Data'!G30=0,0,IF(LOG('Indicator Data'!G30)&gt;G$36,10,IF(LOG('Indicator Data'!G30)&lt;G$37,0,10-(G$36-LOG('Indicator Data'!G30))/(G$36-G$37)*10))),1)</f>
        <v>10</v>
      </c>
      <c r="H28" s="51">
        <f>ROUND(IF('Indicator Data'!H30=0,0,IF(LOG('Indicator Data'!H30)&gt;H$36,10,IF(LOG('Indicator Data'!H30)&lt;H$37,0,10-(H$36-LOG('Indicator Data'!H30))/(H$36-H$37)*10))),1)</f>
        <v>7.4</v>
      </c>
      <c r="I28" s="51">
        <f>ROUND(IF('Indicator Data'!I30=0,0,IF(LOG('Indicator Data'!I30)&gt;I$36,10,IF(LOG('Indicator Data'!I30)&lt;I$37,0,10-(I$36-LOG('Indicator Data'!I30))/(I$36-I$37)*10))),1)</f>
        <v>5.6</v>
      </c>
      <c r="J28" s="51">
        <f t="shared" si="1"/>
        <v>6.6</v>
      </c>
      <c r="K28" s="51">
        <f>ROUND(IF('Indicator Data'!J30=0,0,IF(LOG('Indicator Data'!J30)&gt;K$36,10,IF(LOG('Indicator Data'!J30)&lt;K$37,0,10-(K$36-LOG('Indicator Data'!J30))/(K$36-K$37)*10))),1)</f>
        <v>9.1</v>
      </c>
      <c r="L28" s="51">
        <f t="shared" si="2"/>
        <v>8.1</v>
      </c>
      <c r="M28" s="51">
        <f>ROUND(IF('Indicator Data'!K30=0,0,IF(LOG('Indicator Data'!K30)&gt;M$36,10,IF(LOG('Indicator Data'!K30)&lt;M$37,0,10-(M$36-LOG('Indicator Data'!K30))/(M$36-M$37)*10))),1)</f>
        <v>6.2</v>
      </c>
      <c r="N28" s="156">
        <f>IF('Indicator Data'!N30="No data","x",ROUND(IF('Indicator Data'!N30=0,0,IF(LOG('Indicator Data'!N30)&gt;N$36,10,IF(LOG('Indicator Data'!N30)&lt;N$37,0.1,10-(N$36-LOG('Indicator Data'!N30))/(N$36-N$37)*10))),1))</f>
        <v>8</v>
      </c>
      <c r="O28" s="156">
        <f>IF('Indicator Data'!O30="No data","x",ROUND(IF('Indicator Data'!O30=0,0,IF(LOG('Indicator Data'!O30)&gt;O$36,10,IF(LOG('Indicator Data'!O30)&lt;O$37,0.1,10-(O$36-LOG('Indicator Data'!O30))/(O$36-O$37)*10))),1))</f>
        <v>8.8000000000000007</v>
      </c>
      <c r="P28" s="156">
        <f t="shared" si="30"/>
        <v>8.4</v>
      </c>
      <c r="Q28" s="52">
        <f>'Indicator Data'!D30/'Indicator Data'!$CF30</f>
        <v>2.0774036177441625E-3</v>
      </c>
      <c r="R28" s="52">
        <f>'Indicator Data'!E30/'Indicator Data'!$CF30</f>
        <v>6.664090680762698E-5</v>
      </c>
      <c r="S28" s="52">
        <f>IF(F28=0.1,0,'Indicator Data'!F30/'Indicator Data'!$CF30)</f>
        <v>5.6087009457447554E-3</v>
      </c>
      <c r="T28" s="52">
        <f>'Indicator Data'!G30/'Indicator Data'!$CF30</f>
        <v>1.0671309009857202E-5</v>
      </c>
      <c r="U28" s="52">
        <f>'Indicator Data'!H30/'Indicator Data'!$CF30</f>
        <v>3.4260750806600066E-4</v>
      </c>
      <c r="V28" s="52">
        <f>'Indicator Data'!I30/'Indicator Data'!$CF30</f>
        <v>1.7481775858467923E-6</v>
      </c>
      <c r="W28" s="52">
        <f>'Indicator Data'!J30/'Indicator Data'!$CF30</f>
        <v>8.9186560195209325E-4</v>
      </c>
      <c r="X28" s="52">
        <f>'Indicator Data'!K30/'Indicator Data'!$CF30</f>
        <v>6.3007506751784606E-5</v>
      </c>
      <c r="Y28" s="52">
        <f>IF('Indicator Data'!N30="No data","x",'Indicator Data'!N30/'Indicator Data'!$CF30)</f>
        <v>3.3487408521625968E-2</v>
      </c>
      <c r="Z28" s="52">
        <f>IF('Indicator Data'!O30="No data","x",'Indicator Data'!O30/'Indicator Data'!$CF30)</f>
        <v>6.6720749149689784E-2</v>
      </c>
      <c r="AA28" s="51">
        <f t="shared" si="3"/>
        <v>10</v>
      </c>
      <c r="AB28" s="51">
        <f t="shared" si="4"/>
        <v>1.3</v>
      </c>
      <c r="AC28" s="51">
        <f t="shared" si="5"/>
        <v>7.8</v>
      </c>
      <c r="AD28" s="51">
        <f t="shared" si="6"/>
        <v>8</v>
      </c>
      <c r="AE28" s="51">
        <f t="shared" si="7"/>
        <v>6.8</v>
      </c>
      <c r="AF28" s="51">
        <f t="shared" si="8"/>
        <v>0.2</v>
      </c>
      <c r="AG28" s="51">
        <f t="shared" si="9"/>
        <v>0</v>
      </c>
      <c r="AH28" s="51">
        <f t="shared" si="10"/>
        <v>0.1</v>
      </c>
      <c r="AI28" s="51">
        <f t="shared" si="11"/>
        <v>2.2000000000000002</v>
      </c>
      <c r="AJ28" s="51">
        <f t="shared" si="12"/>
        <v>1.2</v>
      </c>
      <c r="AK28" s="51">
        <f t="shared" si="13"/>
        <v>0.1</v>
      </c>
      <c r="AL28" s="51">
        <f>ROUND(IF('Indicator Data'!L30=0,0,IF('Indicator Data'!L30&gt;AL$36,10,IF('Indicator Data'!L30&lt;AL$37,0,10-(AL$36-'Indicator Data'!L30)/(AL$36-AL$37)*10))),1)</f>
        <v>3.1</v>
      </c>
      <c r="AM28" s="51">
        <f t="shared" si="31"/>
        <v>1.7</v>
      </c>
      <c r="AN28" s="51">
        <f t="shared" si="32"/>
        <v>3.3</v>
      </c>
      <c r="AO28" s="51">
        <f t="shared" si="33"/>
        <v>2.5</v>
      </c>
      <c r="AP28" s="51">
        <f t="shared" si="14"/>
        <v>10</v>
      </c>
      <c r="AQ28" s="51">
        <f t="shared" si="15"/>
        <v>4.9000000000000004</v>
      </c>
      <c r="AR28" s="51">
        <f t="shared" si="16"/>
        <v>3.8</v>
      </c>
      <c r="AS28" s="51">
        <f t="shared" si="17"/>
        <v>2.8</v>
      </c>
      <c r="AT28" s="51">
        <f t="shared" si="18"/>
        <v>3.3</v>
      </c>
      <c r="AU28" s="51">
        <f t="shared" si="19"/>
        <v>5.7</v>
      </c>
      <c r="AV28" s="51">
        <f t="shared" si="20"/>
        <v>3.8</v>
      </c>
      <c r="AW28" s="51">
        <f t="shared" si="21"/>
        <v>8.6999999999999993</v>
      </c>
      <c r="AX28" s="53">
        <f t="shared" si="22"/>
        <v>8.3000000000000007</v>
      </c>
      <c r="AY28" s="51">
        <f t="shared" si="23"/>
        <v>8.9</v>
      </c>
      <c r="AZ28" s="195">
        <f t="shared" si="34"/>
        <v>8.8000000000000007</v>
      </c>
      <c r="BA28" s="53">
        <f t="shared" si="24"/>
        <v>5.6</v>
      </c>
      <c r="BB28" s="51">
        <f t="shared" si="25"/>
        <v>3.5</v>
      </c>
      <c r="BC28" s="51">
        <f>IF('Indicator Data'!P30="No data","x",ROUND(IF('Indicator Data'!P30&gt;BC$36,10,IF('Indicator Data'!P30&lt;BC$37,0,10-(BC$36-'Indicator Data'!P30)/(BC$36-BC$37)*10)),1))</f>
        <v>0.3</v>
      </c>
      <c r="BD28" s="51">
        <f t="shared" si="26"/>
        <v>1.9</v>
      </c>
      <c r="BE28" s="51">
        <f t="shared" si="27"/>
        <v>6.3</v>
      </c>
      <c r="BF28" s="51">
        <f>IF('Indicator Data'!M30="No data","x", ROUND(IF('Indicator Data'!M30&gt;BF$36,0,IF('Indicator Data'!M30&lt;BF$37,10,(BF$36-'Indicator Data'!M30)/(BF$36-BF$37)*10)),1))</f>
        <v>3.7</v>
      </c>
      <c r="BG28" s="53">
        <f t="shared" si="35"/>
        <v>4.5999999999999996</v>
      </c>
      <c r="BH28" s="54">
        <f t="shared" si="36"/>
        <v>7.2</v>
      </c>
      <c r="BI28" s="51">
        <f>ROUND(IF('Indicator Data'!Q30=0,0,IF('Indicator Data'!Q30&gt;BI$36,10,IF('Indicator Data'!Q30&lt;BI$37,0,10-(BI$36-'Indicator Data'!Q30)/(BI$36-BI$37)*10))),1)</f>
        <v>10</v>
      </c>
      <c r="BJ28" s="51">
        <f>ROUND(IF('Indicator Data'!R30=0,0,IF(LOG('Indicator Data'!R30)&gt;LOG(BJ$36),10,IF(LOG('Indicator Data'!R30)&lt;LOG(BJ$37),0,10-(LOG(BJ$36)-LOG('Indicator Data'!R30))/(LOG(BJ$36)-LOG(BJ$37))*10))),1)</f>
        <v>8.9</v>
      </c>
      <c r="BK28" s="51">
        <f t="shared" si="28"/>
        <v>9.5</v>
      </c>
      <c r="BL28" s="51">
        <f>'Indicator Data'!S30</f>
        <v>0</v>
      </c>
      <c r="BM28" s="51">
        <f>'Indicator Data'!T30</f>
        <v>4</v>
      </c>
      <c r="BN28" s="51">
        <f t="shared" si="29"/>
        <v>7</v>
      </c>
      <c r="BO28" s="160">
        <f t="shared" si="37"/>
        <v>7</v>
      </c>
      <c r="BP28" s="51">
        <f>IF('Indicator Data'!U30="No data","x",ROUND(IF('Indicator Data'!U30&gt;BP$36,10,IF('Indicator Data'!U30&lt;BP$37,0,10-(BP$36-'Indicator Data'!U30)/(BP$36-BP$37)*10)),1))</f>
        <v>8.8000000000000007</v>
      </c>
      <c r="BQ28" s="51">
        <f>IF('Indicator Data'!V30="No data","x",ROUND(IF(LOG('Indicator Data'!V30)&gt;BQ$36,10,IF(LOG('Indicator Data'!V30)&lt;BQ$37,0,10-(BQ$36-LOG('Indicator Data'!V30))/(BQ$36-BQ$37)*10)),1))</f>
        <v>9.1</v>
      </c>
      <c r="BR28" s="160">
        <f t="shared" si="38"/>
        <v>9</v>
      </c>
      <c r="BS28" s="52">
        <f>IF('Indicator Data'!W30="No data", "x",'Indicator Data'!W30/'Indicator Data'!CE30)</f>
        <v>3.5970199579273601E-4</v>
      </c>
      <c r="BT28" s="51">
        <f t="shared" si="39"/>
        <v>6</v>
      </c>
      <c r="BU28" s="51">
        <f>IF('Indicator Data'!W30="No data","x",ROUND(IF(LOG('Indicator Data'!W30)&gt;BU$36,10,IF(LOG('Indicator Data'!W30)&lt;BU$37,0,10-(BU$36-LOG('Indicator Data'!W30))/(BU$36-BU$37)*10)),1))</f>
        <v>10</v>
      </c>
      <c r="BV28" s="53">
        <f>IF(AND(BT28="x", BU28="x"), "x", ROUND((10-GEOMEAN(((10-BT28)/10*9+1),((10-BU28)/10*9+1)))/9*10,1))</f>
        <v>8.6999999999999993</v>
      </c>
      <c r="BW28" s="54">
        <f t="shared" si="41"/>
        <v>8.4</v>
      </c>
    </row>
    <row r="29" spans="1:75" s="3" customFormat="1" x14ac:dyDescent="0.25">
      <c r="A29" s="116" t="s">
        <v>26</v>
      </c>
      <c r="B29" s="100" t="s">
        <v>25</v>
      </c>
      <c r="C29" s="51">
        <f>ROUND(IF('Indicator Data'!D31=0,0.1,IF(LOG('Indicator Data'!D31)&gt;C$36,10,IF(LOG('Indicator Data'!D31)&lt;C$37,0,10-(C$36-LOG('Indicator Data'!D31))/(C$36-C$37)*10))),1)</f>
        <v>8.8000000000000007</v>
      </c>
      <c r="D29" s="51">
        <f>ROUND(IF('Indicator Data'!E31=0,0.1,IF(LOG('Indicator Data'!E31)&gt;D$36,10,IF(LOG('Indicator Data'!E31)&lt;D$37,0,10-(D$36-LOG('Indicator Data'!E31))/(D$36-D$37)*10))),1)</f>
        <v>10</v>
      </c>
      <c r="E29" s="51">
        <f t="shared" si="0"/>
        <v>9.5</v>
      </c>
      <c r="F29" s="51">
        <f>ROUND(IF('Indicator Data'!F31="No data",0.1,IF('Indicator Data'!F31=0,0,IF(LOG('Indicator Data'!F31)&gt;F$36,10,IF(LOG('Indicator Data'!F31)&lt;F$37,0,10-(F$36-LOG('Indicator Data'!F31))/(F$36-F$37)*10)))),1)</f>
        <v>7.8</v>
      </c>
      <c r="G29" s="51">
        <f>ROUND(IF('Indicator Data'!G31=0,0,IF(LOG('Indicator Data'!G31)&gt;G$36,10,IF(LOG('Indicator Data'!G31)&lt;G$37,0,10-(G$36-LOG('Indicator Data'!G31))/(G$36-G$37)*10))),1)</f>
        <v>10</v>
      </c>
      <c r="H29" s="51">
        <f>ROUND(IF('Indicator Data'!H31=0,0,IF(LOG('Indicator Data'!H31)&gt;H$36,10,IF(LOG('Indicator Data'!H31)&lt;H$37,0,10-(H$36-LOG('Indicator Data'!H31))/(H$36-H$37)*10))),1)</f>
        <v>0</v>
      </c>
      <c r="I29" s="51">
        <f>ROUND(IF('Indicator Data'!I31=0,0,IF(LOG('Indicator Data'!I31)&gt;I$36,10,IF(LOG('Indicator Data'!I31)&lt;I$37,0,10-(I$36-LOG('Indicator Data'!I31))/(I$36-I$37)*10))),1)</f>
        <v>0</v>
      </c>
      <c r="J29" s="51">
        <f t="shared" si="1"/>
        <v>0</v>
      </c>
      <c r="K29" s="51">
        <f>ROUND(IF('Indicator Data'!J31=0,0,IF(LOG('Indicator Data'!J31)&gt;K$36,10,IF(LOG('Indicator Data'!J31)&lt;K$37,0,10-(K$36-LOG('Indicator Data'!J31))/(K$36-K$37)*10))),1)</f>
        <v>0</v>
      </c>
      <c r="L29" s="51">
        <f t="shared" si="2"/>
        <v>0</v>
      </c>
      <c r="M29" s="51">
        <f>ROUND(IF('Indicator Data'!K31=0,0,IF(LOG('Indicator Data'!K31)&gt;M$36,10,IF(LOG('Indicator Data'!K31)&lt;M$37,0,10-(M$36-LOG('Indicator Data'!K31))/(M$36-M$37)*10))),1)</f>
        <v>6.6</v>
      </c>
      <c r="N29" s="156">
        <f>IF('Indicator Data'!N31="No data","x",ROUND(IF('Indicator Data'!N31=0,0,IF(LOG('Indicator Data'!N31)&gt;N$36,10,IF(LOG('Indicator Data'!N31)&lt;N$37,0.1,10-(N$36-LOG('Indicator Data'!N31))/(N$36-N$37)*10))),1))</f>
        <v>7.4</v>
      </c>
      <c r="O29" s="156">
        <f>IF('Indicator Data'!O31="No data","x",ROUND(IF('Indicator Data'!O31=0,0,IF(LOG('Indicator Data'!O31)&gt;O$36,10,IF(LOG('Indicator Data'!O31)&lt;O$37,0.1,10-(O$36-LOG('Indicator Data'!O31))/(O$36-O$37)*10))),1))</f>
        <v>8</v>
      </c>
      <c r="P29" s="156">
        <f t="shared" si="30"/>
        <v>7.7</v>
      </c>
      <c r="Q29" s="52">
        <f>'Indicator Data'!D31/'Indicator Data'!$CF31</f>
        <v>2.1023420109608287E-3</v>
      </c>
      <c r="R29" s="52">
        <f>'Indicator Data'!E31/'Indicator Data'!$CF31</f>
        <v>7.9327099720238067E-4</v>
      </c>
      <c r="S29" s="52">
        <f>IF(F29=0.1,0,'Indicator Data'!F31/'Indicator Data'!$CF31)</f>
        <v>7.9744020472424185E-3</v>
      </c>
      <c r="T29" s="52">
        <f>'Indicator Data'!G31/'Indicator Data'!$CF31</f>
        <v>7.6879828172947003E-5</v>
      </c>
      <c r="U29" s="52">
        <f>'Indicator Data'!H31/'Indicator Data'!$CF31</f>
        <v>0</v>
      </c>
      <c r="V29" s="52">
        <f>'Indicator Data'!I31/'Indicator Data'!$CF31</f>
        <v>0</v>
      </c>
      <c r="W29" s="52">
        <f>'Indicator Data'!J31/'Indicator Data'!$CF31</f>
        <v>0</v>
      </c>
      <c r="X29" s="52">
        <f>'Indicator Data'!K31/'Indicator Data'!$CF31</f>
        <v>2.745399435887125E-4</v>
      </c>
      <c r="Y29" s="52">
        <f>IF('Indicator Data'!N31="No data","x",'Indicator Data'!N31/'Indicator Data'!$CF31)</f>
        <v>5.9485721480072834E-2</v>
      </c>
      <c r="Z29" s="52">
        <f>IF('Indicator Data'!O31="No data","x",'Indicator Data'!O31/'Indicator Data'!$CF31)</f>
        <v>0.10351590270900708</v>
      </c>
      <c r="AA29" s="51">
        <f t="shared" si="3"/>
        <v>10</v>
      </c>
      <c r="AB29" s="51">
        <f t="shared" si="4"/>
        <v>10</v>
      </c>
      <c r="AC29" s="51">
        <f t="shared" si="5"/>
        <v>10</v>
      </c>
      <c r="AD29" s="51">
        <f t="shared" si="6"/>
        <v>10</v>
      </c>
      <c r="AE29" s="51">
        <f t="shared" si="7"/>
        <v>9.6</v>
      </c>
      <c r="AF29" s="51">
        <f t="shared" si="8"/>
        <v>0</v>
      </c>
      <c r="AG29" s="51">
        <f t="shared" si="9"/>
        <v>0</v>
      </c>
      <c r="AH29" s="51">
        <f t="shared" si="10"/>
        <v>0</v>
      </c>
      <c r="AI29" s="51">
        <f t="shared" si="11"/>
        <v>0</v>
      </c>
      <c r="AJ29" s="51">
        <f t="shared" si="12"/>
        <v>0</v>
      </c>
      <c r="AK29" s="51">
        <f t="shared" si="13"/>
        <v>0.4</v>
      </c>
      <c r="AL29" s="51">
        <f>ROUND(IF('Indicator Data'!L31=0,0,IF('Indicator Data'!L31&gt;AL$36,10,IF('Indicator Data'!L31&lt;AL$37,0,10-(AL$36-'Indicator Data'!L31)/(AL$36-AL$37)*10))),1)</f>
        <v>4.5999999999999996</v>
      </c>
      <c r="AM29" s="51">
        <f t="shared" si="31"/>
        <v>3</v>
      </c>
      <c r="AN29" s="51">
        <f t="shared" si="32"/>
        <v>5.2</v>
      </c>
      <c r="AO29" s="51">
        <f t="shared" si="33"/>
        <v>4.2</v>
      </c>
      <c r="AP29" s="51">
        <f t="shared" si="14"/>
        <v>9.4</v>
      </c>
      <c r="AQ29" s="51">
        <f t="shared" si="15"/>
        <v>10</v>
      </c>
      <c r="AR29" s="51">
        <f t="shared" si="16"/>
        <v>0</v>
      </c>
      <c r="AS29" s="51">
        <f t="shared" si="17"/>
        <v>0</v>
      </c>
      <c r="AT29" s="51">
        <f t="shared" si="18"/>
        <v>0</v>
      </c>
      <c r="AU29" s="51">
        <f t="shared" si="19"/>
        <v>0</v>
      </c>
      <c r="AV29" s="51">
        <f t="shared" si="20"/>
        <v>4.2</v>
      </c>
      <c r="AW29" s="51">
        <f t="shared" si="21"/>
        <v>9.8000000000000007</v>
      </c>
      <c r="AX29" s="53">
        <f t="shared" si="22"/>
        <v>9.1999999999999993</v>
      </c>
      <c r="AY29" s="51">
        <f t="shared" si="23"/>
        <v>9.8000000000000007</v>
      </c>
      <c r="AZ29" s="195">
        <f t="shared" si="34"/>
        <v>9.8000000000000007</v>
      </c>
      <c r="BA29" s="53">
        <f t="shared" si="24"/>
        <v>0</v>
      </c>
      <c r="BB29" s="51">
        <f t="shared" si="25"/>
        <v>4.4000000000000004</v>
      </c>
      <c r="BC29" s="51" t="str">
        <f>IF('Indicator Data'!P31="No data","x",ROUND(IF('Indicator Data'!P31&gt;BC$36,10,IF('Indicator Data'!P31&lt;BC$37,0,10-(BC$36-'Indicator Data'!P31)/(BC$36-BC$37)*10)),1))</f>
        <v>x</v>
      </c>
      <c r="BD29" s="51">
        <f t="shared" si="26"/>
        <v>4.4000000000000004</v>
      </c>
      <c r="BE29" s="51">
        <f t="shared" si="27"/>
        <v>6.3</v>
      </c>
      <c r="BF29" s="51">
        <f>IF('Indicator Data'!M31="No data","x", ROUND(IF('Indicator Data'!M31&gt;BF$36,0,IF('Indicator Data'!M31&lt;BF$37,10,(BF$36-'Indicator Data'!M31)/(BF$36-BF$37)*10)),1))</f>
        <v>5.7</v>
      </c>
      <c r="BG29" s="53">
        <f t="shared" si="35"/>
        <v>5.7</v>
      </c>
      <c r="BH29" s="54">
        <f t="shared" si="36"/>
        <v>7.6</v>
      </c>
      <c r="BI29" s="51">
        <f>ROUND(IF('Indicator Data'!Q31=0,0,IF('Indicator Data'!Q31&gt;BI$36,10,IF('Indicator Data'!Q31&lt;BI$37,0,10-(BI$36-'Indicator Data'!Q31)/(BI$36-BI$37)*10))),1)</f>
        <v>2.2000000000000002</v>
      </c>
      <c r="BJ29" s="51">
        <f>ROUND(IF('Indicator Data'!R31=0,0,IF(LOG('Indicator Data'!R31)&gt;LOG(BJ$36),10,IF(LOG('Indicator Data'!R31)&lt;LOG(BJ$37),0,10-(LOG(BJ$36)-LOG('Indicator Data'!R31))/(LOG(BJ$36)-LOG(BJ$37))*10))),1)</f>
        <v>1.1000000000000001</v>
      </c>
      <c r="BK29" s="51">
        <f t="shared" si="28"/>
        <v>1.7</v>
      </c>
      <c r="BL29" s="51">
        <f>'Indicator Data'!S31</f>
        <v>0</v>
      </c>
      <c r="BM29" s="51">
        <f>'Indicator Data'!T31</f>
        <v>0</v>
      </c>
      <c r="BN29" s="51">
        <f t="shared" si="29"/>
        <v>0</v>
      </c>
      <c r="BO29" s="160">
        <f t="shared" si="37"/>
        <v>1.2</v>
      </c>
      <c r="BP29" s="51">
        <f>IF('Indicator Data'!U31="No data","x",ROUND(IF('Indicator Data'!U31&gt;BP$36,10,IF('Indicator Data'!U31&lt;BP$37,0,10-(BP$36-'Indicator Data'!U31)/(BP$36-BP$37)*10)),1))</f>
        <v>2.7</v>
      </c>
      <c r="BQ29" s="51">
        <f>IF('Indicator Data'!V31="No data","x",ROUND(IF(LOG('Indicator Data'!V31)&gt;BQ$36,10,IF(LOG('Indicator Data'!V31)&lt;BQ$37,0,10-(BQ$36-LOG('Indicator Data'!V31))/(BQ$36-BQ$37)*10)),1))</f>
        <v>6.9</v>
      </c>
      <c r="BR29" s="160">
        <f t="shared" si="38"/>
        <v>5.2</v>
      </c>
      <c r="BS29" s="52">
        <f>IF('Indicator Data'!W31="No data", "x",'Indicator Data'!W31/'Indicator Data'!CE31)</f>
        <v>2.48002118273732E-4</v>
      </c>
      <c r="BT29" s="51">
        <f t="shared" si="39"/>
        <v>4.0999999999999996</v>
      </c>
      <c r="BU29" s="51">
        <f>IF('Indicator Data'!W31="No data","x",ROUND(IF(LOG('Indicator Data'!W31)&gt;BU$36,10,IF(LOG('Indicator Data'!W31)&lt;BU$37,0,10-(BU$36-LOG('Indicator Data'!W31))/(BU$36-BU$37)*10)),1))</f>
        <v>8.6999999999999993</v>
      </c>
      <c r="BV29" s="53">
        <f t="shared" si="40"/>
        <v>7</v>
      </c>
      <c r="BW29" s="54">
        <f t="shared" si="41"/>
        <v>4.9000000000000004</v>
      </c>
    </row>
    <row r="30" spans="1:75" s="3" customFormat="1" x14ac:dyDescent="0.25">
      <c r="A30" s="116" t="s">
        <v>34</v>
      </c>
      <c r="B30" s="100" t="s">
        <v>33</v>
      </c>
      <c r="C30" s="51">
        <f>ROUND(IF('Indicator Data'!D32=0,0.1,IF(LOG('Indicator Data'!D32)&gt;C$36,10,IF(LOG('Indicator Data'!D32)&lt;C$37,0,10-(C$36-LOG('Indicator Data'!D32))/(C$36-C$37)*10))),1)</f>
        <v>0.1</v>
      </c>
      <c r="D30" s="51">
        <f>ROUND(IF('Indicator Data'!E32=0,0.1,IF(LOG('Indicator Data'!E32)&gt;D$36,10,IF(LOG('Indicator Data'!E32)&lt;D$37,0,10-(D$36-LOG('Indicator Data'!E32))/(D$36-D$37)*10))),1)</f>
        <v>0.1</v>
      </c>
      <c r="E30" s="51">
        <f t="shared" si="0"/>
        <v>0.1</v>
      </c>
      <c r="F30" s="51">
        <f>ROUND(IF('Indicator Data'!F32="No data",0.1,IF('Indicator Data'!F32=0,0,IF(LOG('Indicator Data'!F32)&gt;F$36,10,IF(LOG('Indicator Data'!F32)&lt;F$37,0,10-(F$36-LOG('Indicator Data'!F32))/(F$36-F$37)*10)))),1)</f>
        <v>4.4000000000000004</v>
      </c>
      <c r="G30" s="51">
        <f>ROUND(IF('Indicator Data'!G32=0,0,IF(LOG('Indicator Data'!G32)&gt;G$36,10,IF(LOG('Indicator Data'!G32)&lt;G$37,0,10-(G$36-LOG('Indicator Data'!G32))/(G$36-G$37)*10))),1)</f>
        <v>7.4</v>
      </c>
      <c r="H30" s="51">
        <f>ROUND(IF('Indicator Data'!H32=0,0,IF(LOG('Indicator Data'!H32)&gt;H$36,10,IF(LOG('Indicator Data'!H32)&lt;H$37,0,10-(H$36-LOG('Indicator Data'!H32))/(H$36-H$37)*10))),1)</f>
        <v>0</v>
      </c>
      <c r="I30" s="51">
        <f>ROUND(IF('Indicator Data'!I32=0,0,IF(LOG('Indicator Data'!I32)&gt;I$36,10,IF(LOG('Indicator Data'!I32)&lt;I$37,0,10-(I$36-LOG('Indicator Data'!I32))/(I$36-I$37)*10))),1)</f>
        <v>0</v>
      </c>
      <c r="J30" s="51">
        <f t="shared" si="1"/>
        <v>0</v>
      </c>
      <c r="K30" s="51">
        <f>ROUND(IF('Indicator Data'!J32=0,0,IF(LOG('Indicator Data'!J32)&gt;K$36,10,IF(LOG('Indicator Data'!J32)&lt;K$37,0,10-(K$36-LOG('Indicator Data'!J32))/(K$36-K$37)*10))),1)</f>
        <v>0</v>
      </c>
      <c r="L30" s="51">
        <f t="shared" si="2"/>
        <v>0</v>
      </c>
      <c r="M30" s="51">
        <f>ROUND(IF('Indicator Data'!K32=0,0,IF(LOG('Indicator Data'!K32)&gt;M$36,10,IF(LOG('Indicator Data'!K32)&lt;M$37,0,10-(M$36-LOG('Indicator Data'!K32))/(M$36-M$37)*10))),1)</f>
        <v>8.1999999999999993</v>
      </c>
      <c r="N30" s="156">
        <f>IF('Indicator Data'!N32="No data","x",ROUND(IF('Indicator Data'!N32=0,0,IF(LOG('Indicator Data'!N32)&gt;N$36,10,IF(LOG('Indicator Data'!N32)&lt;N$37,0.1,10-(N$36-LOG('Indicator Data'!N32))/(N$36-N$37)*10))),1))</f>
        <v>3.8</v>
      </c>
      <c r="O30" s="156">
        <f>IF('Indicator Data'!O32="No data","x",ROUND(IF('Indicator Data'!O32=0,0,IF(LOG('Indicator Data'!O32)&gt;O$36,10,IF(LOG('Indicator Data'!O32)&lt;O$37,0.1,10-(O$36-LOG('Indicator Data'!O32))/(O$36-O$37)*10))),1))</f>
        <v>5.3</v>
      </c>
      <c r="P30" s="156">
        <f t="shared" si="30"/>
        <v>4.5999999999999996</v>
      </c>
      <c r="Q30" s="52">
        <f>'Indicator Data'!D32/'Indicator Data'!$CF32</f>
        <v>0</v>
      </c>
      <c r="R30" s="52">
        <f>'Indicator Data'!E32/'Indicator Data'!$CF32</f>
        <v>0</v>
      </c>
      <c r="S30" s="52">
        <f>IF(F30=0.1,0,'Indicator Data'!F32/'Indicator Data'!$CF32)</f>
        <v>8.1912151528310603E-3</v>
      </c>
      <c r="T30" s="52">
        <f>'Indicator Data'!G32/'Indicator Data'!$CF32</f>
        <v>1.2684521619834986E-5</v>
      </c>
      <c r="U30" s="52">
        <f>'Indicator Data'!H32/'Indicator Data'!$CF32</f>
        <v>0</v>
      </c>
      <c r="V30" s="52">
        <f>'Indicator Data'!I32/'Indicator Data'!$CF32</f>
        <v>0</v>
      </c>
      <c r="W30" s="52">
        <f>'Indicator Data'!J32/'Indicator Data'!$CF32</f>
        <v>0</v>
      </c>
      <c r="X30" s="52">
        <f>'Indicator Data'!K32/'Indicator Data'!$CF32</f>
        <v>2.5446489075988194E-2</v>
      </c>
      <c r="Y30" s="52">
        <f>IF('Indicator Data'!N32="No data","x",'Indicator Data'!N32/'Indicator Data'!$CF32)</f>
        <v>4.5207623989400987E-2</v>
      </c>
      <c r="Z30" s="52">
        <f>IF('Indicator Data'!O32="No data","x",'Indicator Data'!O32/'Indicator Data'!$CF32)</f>
        <v>0.19025122876117087</v>
      </c>
      <c r="AA30" s="51">
        <f t="shared" si="3"/>
        <v>0</v>
      </c>
      <c r="AB30" s="51">
        <f t="shared" si="4"/>
        <v>0</v>
      </c>
      <c r="AC30" s="51">
        <f t="shared" si="5"/>
        <v>0</v>
      </c>
      <c r="AD30" s="51">
        <f t="shared" si="6"/>
        <v>10</v>
      </c>
      <c r="AE30" s="51">
        <f t="shared" si="7"/>
        <v>7</v>
      </c>
      <c r="AF30" s="51">
        <f t="shared" si="8"/>
        <v>0</v>
      </c>
      <c r="AG30" s="51">
        <f t="shared" si="9"/>
        <v>0</v>
      </c>
      <c r="AH30" s="51">
        <f t="shared" si="10"/>
        <v>0</v>
      </c>
      <c r="AI30" s="51">
        <f t="shared" si="11"/>
        <v>0</v>
      </c>
      <c r="AJ30" s="51">
        <f t="shared" si="12"/>
        <v>0</v>
      </c>
      <c r="AK30" s="51">
        <f t="shared" si="13"/>
        <v>10</v>
      </c>
      <c r="AL30" s="51">
        <f>ROUND(IF('Indicator Data'!L32=0,0,IF('Indicator Data'!L32&gt;AL$36,10,IF('Indicator Data'!L32&lt;AL$37,0,10-(AL$36-'Indicator Data'!L32)/(AL$36-AL$37)*10))),1)</f>
        <v>4.5999999999999996</v>
      </c>
      <c r="AM30" s="51">
        <f t="shared" si="31"/>
        <v>2.2999999999999998</v>
      </c>
      <c r="AN30" s="51">
        <f t="shared" si="32"/>
        <v>9.5</v>
      </c>
      <c r="AO30" s="51">
        <f t="shared" si="33"/>
        <v>7.3</v>
      </c>
      <c r="AP30" s="51">
        <f t="shared" si="14"/>
        <v>0.1</v>
      </c>
      <c r="AQ30" s="51">
        <f t="shared" si="15"/>
        <v>0.1</v>
      </c>
      <c r="AR30" s="51">
        <f t="shared" si="16"/>
        <v>0</v>
      </c>
      <c r="AS30" s="51">
        <f t="shared" si="17"/>
        <v>0</v>
      </c>
      <c r="AT30" s="51">
        <f t="shared" si="18"/>
        <v>0</v>
      </c>
      <c r="AU30" s="51">
        <f t="shared" si="19"/>
        <v>0</v>
      </c>
      <c r="AV30" s="51">
        <f t="shared" si="20"/>
        <v>9.3000000000000007</v>
      </c>
      <c r="AW30" s="51">
        <f t="shared" si="21"/>
        <v>0.1</v>
      </c>
      <c r="AX30" s="53">
        <f t="shared" si="22"/>
        <v>8.4</v>
      </c>
      <c r="AY30" s="51">
        <f t="shared" si="23"/>
        <v>7.2</v>
      </c>
      <c r="AZ30" s="195">
        <f t="shared" si="34"/>
        <v>4.5</v>
      </c>
      <c r="BA30" s="53">
        <f t="shared" si="24"/>
        <v>0</v>
      </c>
      <c r="BB30" s="51">
        <f t="shared" si="25"/>
        <v>7</v>
      </c>
      <c r="BC30" s="51">
        <f>IF('Indicator Data'!P32="No data","x",ROUND(IF('Indicator Data'!P32&gt;BC$36,10,IF('Indicator Data'!P32&lt;BC$37,0,10-(BC$36-'Indicator Data'!P32)/(BC$36-BC$37)*10)),1))</f>
        <v>0.5</v>
      </c>
      <c r="BD30" s="51">
        <f t="shared" si="26"/>
        <v>3.8</v>
      </c>
      <c r="BE30" s="51">
        <f t="shared" si="27"/>
        <v>6.1</v>
      </c>
      <c r="BF30" s="51">
        <f>IF('Indicator Data'!M32="No data","x", ROUND(IF('Indicator Data'!M32&gt;BF$36,0,IF('Indicator Data'!M32&lt;BF$37,10,(BF$36-'Indicator Data'!M32)/(BF$36-BF$37)*10)),1))</f>
        <v>0.3</v>
      </c>
      <c r="BG30" s="53">
        <f t="shared" si="35"/>
        <v>4.0999999999999996</v>
      </c>
      <c r="BH30" s="54">
        <f t="shared" si="36"/>
        <v>5</v>
      </c>
      <c r="BI30" s="51">
        <f>ROUND(IF('Indicator Data'!Q32=0,0,IF('Indicator Data'!Q32&gt;BI$36,10,IF('Indicator Data'!Q32&lt;BI$37,0,10-(BI$36-'Indicator Data'!Q32)/(BI$36-BI$37)*10))),1)</f>
        <v>0.6</v>
      </c>
      <c r="BJ30" s="51">
        <f>ROUND(IF('Indicator Data'!R32=0,0,IF(LOG('Indicator Data'!R32)&gt;LOG(BJ$36),10,IF(LOG('Indicator Data'!R32)&lt;LOG(BJ$37),0,10-(LOG(BJ$36)-LOG('Indicator Data'!R32))/(LOG(BJ$36)-LOG(BJ$37))*10))),1)</f>
        <v>0</v>
      </c>
      <c r="BK30" s="51">
        <f t="shared" si="28"/>
        <v>0.3</v>
      </c>
      <c r="BL30" s="51">
        <f>'Indicator Data'!S32</f>
        <v>0</v>
      </c>
      <c r="BM30" s="51">
        <f>'Indicator Data'!T32</f>
        <v>0</v>
      </c>
      <c r="BN30" s="51">
        <f t="shared" si="29"/>
        <v>0</v>
      </c>
      <c r="BO30" s="160">
        <f t="shared" si="37"/>
        <v>0.2</v>
      </c>
      <c r="BP30" s="51">
        <f>IF('Indicator Data'!U32="No data","x",ROUND(IF('Indicator Data'!U32&gt;BP$36,10,IF('Indicator Data'!U32&lt;BP$37,0,10-(BP$36-'Indicator Data'!U32)/(BP$36-BP$37)*10)),1))</f>
        <v>6.5</v>
      </c>
      <c r="BQ30" s="51">
        <f>IF('Indicator Data'!V32="No data","x",ROUND(IF(LOG('Indicator Data'!V32)&gt;BQ$36,10,IF(LOG('Indicator Data'!V32)&lt;BQ$37,0,10-(BQ$36-LOG('Indicator Data'!V32))/(BQ$36-BQ$37)*10)),1))</f>
        <v>4.8</v>
      </c>
      <c r="BR30" s="160">
        <f t="shared" si="38"/>
        <v>5.7</v>
      </c>
      <c r="BS30" s="52">
        <f>IF('Indicator Data'!W32="No data", "x",'Indicator Data'!W32/'Indicator Data'!CE32)</f>
        <v>2.9568340791840167E-4</v>
      </c>
      <c r="BT30" s="51">
        <f t="shared" si="39"/>
        <v>4.9000000000000004</v>
      </c>
      <c r="BU30" s="51">
        <f>IF('Indicator Data'!W32="No data","x",ROUND(IF(LOG('Indicator Data'!W32)&gt;BU$36,10,IF(LOG('Indicator Data'!W32)&lt;BU$37,0,10-(BU$36-LOG('Indicator Data'!W32))/(BU$36-BU$37)*10)),1))</f>
        <v>4.5</v>
      </c>
      <c r="BV30" s="53">
        <f t="shared" si="40"/>
        <v>4.7</v>
      </c>
      <c r="BW30" s="54">
        <f t="shared" si="41"/>
        <v>3.9</v>
      </c>
    </row>
    <row r="31" spans="1:75" s="3" customFormat="1" x14ac:dyDescent="0.25">
      <c r="A31" s="116" t="s">
        <v>48</v>
      </c>
      <c r="B31" s="100" t="s">
        <v>47</v>
      </c>
      <c r="C31" s="51">
        <f>ROUND(IF('Indicator Data'!D33=0,0.1,IF(LOG('Indicator Data'!D33)&gt;C$36,10,IF(LOG('Indicator Data'!D33)&lt;C$37,0,10-(C$36-LOG('Indicator Data'!D33))/(C$36-C$37)*10))),1)</f>
        <v>0</v>
      </c>
      <c r="D31" s="51">
        <f>ROUND(IF('Indicator Data'!E33=0,0.1,IF(LOG('Indicator Data'!E33)&gt;D$36,10,IF(LOG('Indicator Data'!E33)&lt;D$37,0,10-(D$36-LOG('Indicator Data'!E33))/(D$36-D$37)*10))),1)</f>
        <v>0.1</v>
      </c>
      <c r="E31" s="51">
        <f t="shared" si="0"/>
        <v>0.1</v>
      </c>
      <c r="F31" s="51">
        <f>ROUND(IF('Indicator Data'!F33="No data",0.1,IF('Indicator Data'!F33=0,0,IF(LOG('Indicator Data'!F33)&gt;F$36,10,IF(LOG('Indicator Data'!F33)&lt;F$37,0,10-(F$36-LOG('Indicator Data'!F33))/(F$36-F$37)*10)))),1)</f>
        <v>6.2</v>
      </c>
      <c r="G31" s="51">
        <f>ROUND(IF('Indicator Data'!G33=0,0,IF(LOG('Indicator Data'!G33)&gt;G$36,10,IF(LOG('Indicator Data'!G33)&lt;G$37,0,10-(G$36-LOG('Indicator Data'!G33))/(G$36-G$37)*10))),1)</f>
        <v>0</v>
      </c>
      <c r="H31" s="51">
        <f>ROUND(IF('Indicator Data'!H33=0,0,IF(LOG('Indicator Data'!H33)&gt;H$36,10,IF(LOG('Indicator Data'!H33)&lt;H$37,0,10-(H$36-LOG('Indicator Data'!H33))/(H$36-H$37)*10))),1)</f>
        <v>0</v>
      </c>
      <c r="I31" s="51">
        <f>ROUND(IF('Indicator Data'!I33=0,0,IF(LOG('Indicator Data'!I33)&gt;I$36,10,IF(LOG('Indicator Data'!I33)&lt;I$37,0,10-(I$36-LOG('Indicator Data'!I33))/(I$36-I$37)*10))),1)</f>
        <v>0</v>
      </c>
      <c r="J31" s="51">
        <f t="shared" si="1"/>
        <v>0</v>
      </c>
      <c r="K31" s="51">
        <f>ROUND(IF('Indicator Data'!J33=0,0,IF(LOG('Indicator Data'!J33)&gt;K$36,10,IF(LOG('Indicator Data'!J33)&lt;K$37,0,10-(K$36-LOG('Indicator Data'!J33))/(K$36-K$37)*10))),1)</f>
        <v>0</v>
      </c>
      <c r="L31" s="51">
        <f t="shared" si="2"/>
        <v>0</v>
      </c>
      <c r="M31" s="51">
        <f>ROUND(IF('Indicator Data'!K33=0,0,IF(LOG('Indicator Data'!K33)&gt;M$36,10,IF(LOG('Indicator Data'!K33)&lt;M$37,0,10-(M$36-LOG('Indicator Data'!K33))/(M$36-M$37)*10))),1)</f>
        <v>9.3000000000000007</v>
      </c>
      <c r="N31" s="156">
        <f>IF('Indicator Data'!N33="No data","x",ROUND(IF('Indicator Data'!N33=0,0,IF(LOG('Indicator Data'!N33)&gt;N$36,10,IF(LOG('Indicator Data'!N33)&lt;N$37,0.1,10-(N$36-LOG('Indicator Data'!N33))/(N$36-N$37)*10))),1))</f>
        <v>6.7</v>
      </c>
      <c r="O31" s="156">
        <f>IF('Indicator Data'!O33="No data","x",ROUND(IF('Indicator Data'!O33=0,0,IF(LOG('Indicator Data'!O33)&gt;O$36,10,IF(LOG('Indicator Data'!O33)&lt;O$37,0.1,10-(O$36-LOG('Indicator Data'!O33))/(O$36-O$37)*10))),1))</f>
        <v>7.3</v>
      </c>
      <c r="P31" s="156">
        <f t="shared" si="30"/>
        <v>7</v>
      </c>
      <c r="Q31" s="52">
        <f>'Indicator Data'!D33/'Indicator Data'!$CF33</f>
        <v>6.5151847414437139E-7</v>
      </c>
      <c r="R31" s="52">
        <f>'Indicator Data'!E33/'Indicator Data'!$CF33</f>
        <v>0</v>
      </c>
      <c r="S31" s="52">
        <f>IF(F31=0.1,0,'Indicator Data'!F33/'Indicator Data'!$CF33)</f>
        <v>4.4270764946947568E-3</v>
      </c>
      <c r="T31" s="52">
        <f>'Indicator Data'!G33/'Indicator Data'!$CF33</f>
        <v>0</v>
      </c>
      <c r="U31" s="52">
        <f>'Indicator Data'!H33/'Indicator Data'!$CF33</f>
        <v>0</v>
      </c>
      <c r="V31" s="52">
        <f>'Indicator Data'!I33/'Indicator Data'!$CF33</f>
        <v>0</v>
      </c>
      <c r="W31" s="52">
        <f>'Indicator Data'!J33/'Indicator Data'!$CF33</f>
        <v>0</v>
      </c>
      <c r="X31" s="52">
        <f>'Indicator Data'!K33/'Indicator Data'!$CF33</f>
        <v>8.1609226394521797E-3</v>
      </c>
      <c r="Y31" s="52">
        <f>IF('Indicator Data'!N33="No data","x",'Indicator Data'!N33/'Indicator Data'!$CF33)</f>
        <v>7.0981925241555735E-2</v>
      </c>
      <c r="Z31" s="52">
        <f>IF('Indicator Data'!O33="No data","x",'Indicator Data'!O33/'Indicator Data'!$CF33)</f>
        <v>0.12379759881798029</v>
      </c>
      <c r="AA31" s="51">
        <f t="shared" si="3"/>
        <v>0</v>
      </c>
      <c r="AB31" s="51">
        <f t="shared" si="4"/>
        <v>0</v>
      </c>
      <c r="AC31" s="51">
        <f t="shared" si="5"/>
        <v>0</v>
      </c>
      <c r="AD31" s="51">
        <f t="shared" si="6"/>
        <v>6.3</v>
      </c>
      <c r="AE31" s="51">
        <f t="shared" si="7"/>
        <v>0</v>
      </c>
      <c r="AF31" s="51">
        <f t="shared" si="8"/>
        <v>0</v>
      </c>
      <c r="AG31" s="51">
        <f t="shared" si="9"/>
        <v>0</v>
      </c>
      <c r="AH31" s="51">
        <f t="shared" si="10"/>
        <v>0</v>
      </c>
      <c r="AI31" s="51">
        <f t="shared" si="11"/>
        <v>0</v>
      </c>
      <c r="AJ31" s="51">
        <f t="shared" si="12"/>
        <v>0</v>
      </c>
      <c r="AK31" s="51">
        <f t="shared" si="13"/>
        <v>10</v>
      </c>
      <c r="AL31" s="51">
        <f>ROUND(IF('Indicator Data'!L33=0,0,IF('Indicator Data'!L33&gt;AL$36,10,IF('Indicator Data'!L33&lt;AL$37,0,10-(AL$36-'Indicator Data'!L33)/(AL$36-AL$37)*10))),1)</f>
        <v>10</v>
      </c>
      <c r="AM31" s="51">
        <f t="shared" si="31"/>
        <v>3.5</v>
      </c>
      <c r="AN31" s="51">
        <f t="shared" si="32"/>
        <v>6.2</v>
      </c>
      <c r="AO31" s="51">
        <f t="shared" si="33"/>
        <v>5</v>
      </c>
      <c r="AP31" s="51">
        <f t="shared" si="14"/>
        <v>0</v>
      </c>
      <c r="AQ31" s="51">
        <f t="shared" si="15"/>
        <v>0.1</v>
      </c>
      <c r="AR31" s="51">
        <f t="shared" si="16"/>
        <v>0</v>
      </c>
      <c r="AS31" s="51">
        <f t="shared" si="17"/>
        <v>0</v>
      </c>
      <c r="AT31" s="51">
        <f t="shared" si="18"/>
        <v>0</v>
      </c>
      <c r="AU31" s="51">
        <f t="shared" si="19"/>
        <v>0</v>
      </c>
      <c r="AV31" s="51">
        <f t="shared" si="20"/>
        <v>9.6999999999999993</v>
      </c>
      <c r="AW31" s="51">
        <f t="shared" si="21"/>
        <v>0.1</v>
      </c>
      <c r="AX31" s="53">
        <f t="shared" si="22"/>
        <v>6.3</v>
      </c>
      <c r="AY31" s="51">
        <f t="shared" si="23"/>
        <v>0</v>
      </c>
      <c r="AZ31" s="195">
        <f t="shared" si="34"/>
        <v>0.1</v>
      </c>
      <c r="BA31" s="53">
        <f t="shared" si="24"/>
        <v>0</v>
      </c>
      <c r="BB31" s="51">
        <f t="shared" si="25"/>
        <v>9.9</v>
      </c>
      <c r="BC31" s="51">
        <f>IF('Indicator Data'!P33="No data","x",ROUND(IF('Indicator Data'!P33&gt;BC$36,10,IF('Indicator Data'!P33&lt;BC$37,0,10-(BC$36-'Indicator Data'!P33)/(BC$36-BC$37)*10)),1))</f>
        <v>0.5</v>
      </c>
      <c r="BD31" s="51">
        <f t="shared" si="26"/>
        <v>5.2</v>
      </c>
      <c r="BE31" s="51">
        <f t="shared" si="27"/>
        <v>6.1</v>
      </c>
      <c r="BF31" s="51">
        <f>IF('Indicator Data'!M33="No data","x", ROUND(IF('Indicator Data'!M33&gt;BF$36,0,IF('Indicator Data'!M33&lt;BF$37,10,(BF$36-'Indicator Data'!M33)/(BF$36-BF$37)*10)),1))</f>
        <v>10</v>
      </c>
      <c r="BG31" s="53">
        <f t="shared" si="35"/>
        <v>6.9</v>
      </c>
      <c r="BH31" s="54">
        <f t="shared" si="36"/>
        <v>4.0999999999999996</v>
      </c>
      <c r="BI31" s="51">
        <f>ROUND(IF('Indicator Data'!Q33=0,0,IF('Indicator Data'!Q33&gt;BI$36,10,IF('Indicator Data'!Q33&lt;BI$37,0,10-(BI$36-'Indicator Data'!Q33)/(BI$36-BI$37)*10))),1)</f>
        <v>2.5</v>
      </c>
      <c r="BJ31" s="51">
        <f>ROUND(IF('Indicator Data'!R33=0,0,IF(LOG('Indicator Data'!R33)&gt;LOG(BJ$36),10,IF(LOG('Indicator Data'!R33)&lt;LOG(BJ$37),0,10-(LOG(BJ$36)-LOG('Indicator Data'!R33))/(LOG(BJ$36)-LOG(BJ$37))*10))),1)</f>
        <v>3.4</v>
      </c>
      <c r="BK31" s="51">
        <f t="shared" si="28"/>
        <v>3</v>
      </c>
      <c r="BL31" s="51">
        <f>'Indicator Data'!S33</f>
        <v>0</v>
      </c>
      <c r="BM31" s="51">
        <f>'Indicator Data'!T33</f>
        <v>0</v>
      </c>
      <c r="BN31" s="51">
        <f t="shared" si="29"/>
        <v>0</v>
      </c>
      <c r="BO31" s="160">
        <f t="shared" si="37"/>
        <v>2.1</v>
      </c>
      <c r="BP31" s="51">
        <f>IF('Indicator Data'!U33="No data","x",ROUND(IF('Indicator Data'!U33&gt;BP$36,10,IF('Indicator Data'!U33&lt;BP$37,0,10-(BP$36-'Indicator Data'!U33)/(BP$36-BP$37)*10)),1))</f>
        <v>3.1</v>
      </c>
      <c r="BQ31" s="51">
        <f>IF('Indicator Data'!V33="No data","x",ROUND(IF(LOG('Indicator Data'!V33)&gt;BQ$36,10,IF(LOG('Indicator Data'!V33)&lt;BQ$37,0,10-(BQ$36-LOG('Indicator Data'!V33))/(BQ$36-BQ$37)*10)),1))</f>
        <v>6.2</v>
      </c>
      <c r="BR31" s="160">
        <f t="shared" si="38"/>
        <v>4.8</v>
      </c>
      <c r="BS31" s="52">
        <f>IF('Indicator Data'!W33="No data", "x",'Indicator Data'!W33/'Indicator Data'!CE33)</f>
        <v>9.1025248201627382E-6</v>
      </c>
      <c r="BT31" s="51">
        <f t="shared" si="39"/>
        <v>0.2</v>
      </c>
      <c r="BU31" s="51">
        <f>IF('Indicator Data'!W33="No data","x",ROUND(IF(LOG('Indicator Data'!W33)&gt;BU$36,10,IF(LOG('Indicator Data'!W33)&lt;BU$37,0,10-(BU$36-LOG('Indicator Data'!W33))/(BU$36-BU$37)*10)),1))</f>
        <v>2.6</v>
      </c>
      <c r="BV31" s="53">
        <f t="shared" si="40"/>
        <v>1.5</v>
      </c>
      <c r="BW31" s="54">
        <f t="shared" si="41"/>
        <v>2.9</v>
      </c>
    </row>
    <row r="32" spans="1:75" s="3" customFormat="1" x14ac:dyDescent="0.25">
      <c r="A32" s="116" t="s">
        <v>50</v>
      </c>
      <c r="B32" s="100" t="s">
        <v>49</v>
      </c>
      <c r="C32" s="51">
        <f>ROUND(IF('Indicator Data'!D34=0,0.1,IF(LOG('Indicator Data'!D34)&gt;C$36,10,IF(LOG('Indicator Data'!D34)&lt;C$37,0,10-(C$36-LOG('Indicator Data'!D34))/(C$36-C$37)*10))),1)</f>
        <v>9.3000000000000007</v>
      </c>
      <c r="D32" s="51">
        <f>ROUND(IF('Indicator Data'!E34=0,0.1,IF(LOG('Indicator Data'!E34)&gt;D$36,10,IF(LOG('Indicator Data'!E34)&lt;D$37,0,10-(D$36-LOG('Indicator Data'!E34))/(D$36-D$37)*10))),1)</f>
        <v>10</v>
      </c>
      <c r="E32" s="51">
        <f t="shared" si="0"/>
        <v>9.6999999999999993</v>
      </c>
      <c r="F32" s="51">
        <f>ROUND(IF('Indicator Data'!F34="No data",0.1,IF('Indicator Data'!F34=0,0,IF(LOG('Indicator Data'!F34)&gt;F$36,10,IF(LOG('Indicator Data'!F34)&lt;F$37,0,10-(F$36-LOG('Indicator Data'!F34))/(F$36-F$37)*10)))),1)</f>
        <v>8.1</v>
      </c>
      <c r="G32" s="51">
        <f>ROUND(IF('Indicator Data'!G34=0,0,IF(LOG('Indicator Data'!G34)&gt;G$36,10,IF(LOG('Indicator Data'!G34)&lt;G$37,0,10-(G$36-LOG('Indicator Data'!G34))/(G$36-G$37)*10))),1)</f>
        <v>10</v>
      </c>
      <c r="H32" s="51">
        <f>ROUND(IF('Indicator Data'!H34=0,0,IF(LOG('Indicator Data'!H34)&gt;H$36,10,IF(LOG('Indicator Data'!H34)&lt;H$37,0,10-(H$36-LOG('Indicator Data'!H34))/(H$36-H$37)*10))),1)</f>
        <v>0</v>
      </c>
      <c r="I32" s="51">
        <f>ROUND(IF('Indicator Data'!I34=0,0,IF(LOG('Indicator Data'!I34)&gt;I$36,10,IF(LOG('Indicator Data'!I34)&lt;I$37,0,10-(I$36-LOG('Indicator Data'!I34))/(I$36-I$37)*10))),1)</f>
        <v>0</v>
      </c>
      <c r="J32" s="51">
        <f t="shared" si="1"/>
        <v>0</v>
      </c>
      <c r="K32" s="51">
        <f>ROUND(IF('Indicator Data'!J34=0,0,IF(LOG('Indicator Data'!J34)&gt;K$36,10,IF(LOG('Indicator Data'!J34)&lt;K$37,0,10-(K$36-LOG('Indicator Data'!J34))/(K$36-K$37)*10))),1)</f>
        <v>0</v>
      </c>
      <c r="L32" s="51">
        <f t="shared" si="2"/>
        <v>0</v>
      </c>
      <c r="M32" s="51">
        <f>ROUND(IF('Indicator Data'!K34=0,0,IF(LOG('Indicator Data'!K34)&gt;M$36,10,IF(LOG('Indicator Data'!K34)&lt;M$37,0,10-(M$36-LOG('Indicator Data'!K34))/(M$36-M$37)*10))),1)</f>
        <v>10</v>
      </c>
      <c r="N32" s="156">
        <f>IF('Indicator Data'!N34="No data","x",ROUND(IF('Indicator Data'!N34=0,0,IF(LOG('Indicator Data'!N34)&gt;N$36,10,IF(LOG('Indicator Data'!N34)&lt;N$37,0.1,10-(N$36-LOG('Indicator Data'!N34))/(N$36-N$37)*10))),1))</f>
        <v>9.1</v>
      </c>
      <c r="O32" s="156">
        <f>IF('Indicator Data'!O34="No data","x",ROUND(IF('Indicator Data'!O34=0,0,IF(LOG('Indicator Data'!O34)&gt;O$36,10,IF(LOG('Indicator Data'!O34)&lt;O$37,0.1,10-(O$36-LOG('Indicator Data'!O34))/(O$36-O$37)*10))),1))</f>
        <v>9.1</v>
      </c>
      <c r="P32" s="156">
        <f t="shared" si="30"/>
        <v>9.1</v>
      </c>
      <c r="Q32" s="52">
        <f>'Indicator Data'!D34/'Indicator Data'!$CF34</f>
        <v>1.6764219441262995E-3</v>
      </c>
      <c r="R32" s="52">
        <f>'Indicator Data'!E34/'Indicator Data'!$CF34</f>
        <v>7.9904694032658752E-4</v>
      </c>
      <c r="S32" s="52">
        <f>IF(F32=0.1,0,'Indicator Data'!F34/'Indicator Data'!$CF34)</f>
        <v>5.6801797491407742E-3</v>
      </c>
      <c r="T32" s="52">
        <f>'Indicator Data'!G34/'Indicator Data'!$CF34</f>
        <v>7.3788646918197416E-5</v>
      </c>
      <c r="U32" s="52">
        <f>'Indicator Data'!H34/'Indicator Data'!$CF34</f>
        <v>0</v>
      </c>
      <c r="V32" s="52">
        <f>'Indicator Data'!I34/'Indicator Data'!$CF34</f>
        <v>0</v>
      </c>
      <c r="W32" s="52">
        <f>'Indicator Data'!J34/'Indicator Data'!$CF34</f>
        <v>0</v>
      </c>
      <c r="X32" s="52">
        <f>'Indicator Data'!K34/'Indicator Data'!$CF34</f>
        <v>3.2704140939962584E-3</v>
      </c>
      <c r="Y32" s="52">
        <f>IF('Indicator Data'!N34="No data","x",'Indicator Data'!N34/'Indicator Data'!$CF34)</f>
        <v>0.13960107193133661</v>
      </c>
      <c r="Z32" s="52">
        <f>IF('Indicator Data'!O34="No data","x",'Indicator Data'!O34/'Indicator Data'!$CF34)</f>
        <v>0.14208357262789703</v>
      </c>
      <c r="AA32" s="51">
        <f t="shared" si="3"/>
        <v>8.4</v>
      </c>
      <c r="AB32" s="51">
        <f t="shared" si="4"/>
        <v>10</v>
      </c>
      <c r="AC32" s="51">
        <f t="shared" si="5"/>
        <v>9.4</v>
      </c>
      <c r="AD32" s="51">
        <f t="shared" si="6"/>
        <v>8.1</v>
      </c>
      <c r="AE32" s="51">
        <f t="shared" si="7"/>
        <v>9.6</v>
      </c>
      <c r="AF32" s="51">
        <f t="shared" si="8"/>
        <v>0</v>
      </c>
      <c r="AG32" s="51">
        <f t="shared" si="9"/>
        <v>0</v>
      </c>
      <c r="AH32" s="51">
        <f t="shared" si="10"/>
        <v>0</v>
      </c>
      <c r="AI32" s="51">
        <f t="shared" si="11"/>
        <v>0</v>
      </c>
      <c r="AJ32" s="51">
        <f t="shared" si="12"/>
        <v>0</v>
      </c>
      <c r="AK32" s="51">
        <f t="shared" si="13"/>
        <v>4.7</v>
      </c>
      <c r="AL32" s="51">
        <f>ROUND(IF('Indicator Data'!L34=0,0,IF('Indicator Data'!L34&gt;AL$36,10,IF('Indicator Data'!L34&lt;AL$37,0,10-(AL$36-'Indicator Data'!L34)/(AL$36-AL$37)*10))),1)</f>
        <v>7.6</v>
      </c>
      <c r="AM32" s="51">
        <f t="shared" si="31"/>
        <v>7</v>
      </c>
      <c r="AN32" s="51">
        <f t="shared" si="32"/>
        <v>7.1</v>
      </c>
      <c r="AO32" s="51">
        <f t="shared" si="33"/>
        <v>7.1</v>
      </c>
      <c r="AP32" s="51">
        <f t="shared" si="14"/>
        <v>8.9</v>
      </c>
      <c r="AQ32" s="51">
        <f t="shared" si="15"/>
        <v>10</v>
      </c>
      <c r="AR32" s="51">
        <f t="shared" si="16"/>
        <v>0</v>
      </c>
      <c r="AS32" s="51">
        <f t="shared" si="17"/>
        <v>0</v>
      </c>
      <c r="AT32" s="51">
        <f t="shared" si="18"/>
        <v>0</v>
      </c>
      <c r="AU32" s="51">
        <f t="shared" si="19"/>
        <v>0</v>
      </c>
      <c r="AV32" s="51">
        <f t="shared" si="20"/>
        <v>8.4</v>
      </c>
      <c r="AW32" s="51">
        <f t="shared" si="21"/>
        <v>9.6</v>
      </c>
      <c r="AX32" s="53">
        <f t="shared" si="22"/>
        <v>8.1</v>
      </c>
      <c r="AY32" s="51">
        <f t="shared" si="23"/>
        <v>9.8000000000000007</v>
      </c>
      <c r="AZ32" s="195">
        <f t="shared" si="34"/>
        <v>9.6999999999999993</v>
      </c>
      <c r="BA32" s="53">
        <f t="shared" si="24"/>
        <v>0</v>
      </c>
      <c r="BB32" s="51">
        <f t="shared" si="25"/>
        <v>8</v>
      </c>
      <c r="BC32" s="51">
        <f>IF('Indicator Data'!P34="No data","x",ROUND(IF('Indicator Data'!P34&gt;BC$36,10,IF('Indicator Data'!P34&lt;BC$37,0,10-(BC$36-'Indicator Data'!P34)/(BC$36-BC$37)*10)),1))</f>
        <v>0.6</v>
      </c>
      <c r="BD32" s="51">
        <f t="shared" si="26"/>
        <v>4.3</v>
      </c>
      <c r="BE32" s="51">
        <f t="shared" si="27"/>
        <v>8.3000000000000007</v>
      </c>
      <c r="BF32" s="51">
        <f>IF('Indicator Data'!M34="No data","x", ROUND(IF('Indicator Data'!M34&gt;BF$36,0,IF('Indicator Data'!M34&lt;BF$37,10,(BF$36-'Indicator Data'!M34)/(BF$36-BF$37)*10)),1))</f>
        <v>2</v>
      </c>
      <c r="BG32" s="53">
        <f t="shared" si="35"/>
        <v>5.7</v>
      </c>
      <c r="BH32" s="54">
        <f t="shared" si="36"/>
        <v>7.1</v>
      </c>
      <c r="BI32" s="51">
        <f>ROUND(IF('Indicator Data'!Q34=0,0,IF('Indicator Data'!Q34&gt;BI$36,10,IF('Indicator Data'!Q34&lt;BI$37,0,10-(BI$36-'Indicator Data'!Q34)/(BI$36-BI$37)*10))),1)</f>
        <v>4.0999999999999996</v>
      </c>
      <c r="BJ32" s="51">
        <f>ROUND(IF('Indicator Data'!R34=0,0,IF(LOG('Indicator Data'!R34)&gt;LOG(BJ$36),10,IF(LOG('Indicator Data'!R34)&lt;LOG(BJ$37),0,10-(LOG(BJ$36)-LOG('Indicator Data'!R34))/(LOG(BJ$36)-LOG(BJ$37))*10))),1)</f>
        <v>1.4</v>
      </c>
      <c r="BK32" s="51">
        <f t="shared" si="28"/>
        <v>2.9</v>
      </c>
      <c r="BL32" s="51">
        <f>'Indicator Data'!S34</f>
        <v>0</v>
      </c>
      <c r="BM32" s="51">
        <f>'Indicator Data'!T34</f>
        <v>0</v>
      </c>
      <c r="BN32" s="51">
        <f t="shared" si="29"/>
        <v>0</v>
      </c>
      <c r="BO32" s="160">
        <f t="shared" si="37"/>
        <v>2</v>
      </c>
      <c r="BP32" s="51">
        <f>IF('Indicator Data'!U34="No data","x",ROUND(IF('Indicator Data'!U34&gt;BP$36,10,IF('Indicator Data'!U34&lt;BP$37,0,10-(BP$36-'Indicator Data'!U34)/(BP$36-BP$37)*10)),1))</f>
        <v>2.4</v>
      </c>
      <c r="BQ32" s="51">
        <f>IF('Indicator Data'!V34="No data","x",ROUND(IF(LOG('Indicator Data'!V34)&gt;BQ$36,10,IF(LOG('Indicator Data'!V34)&lt;BQ$37,0,10-(BQ$36-LOG('Indicator Data'!V34))/(BQ$36-BQ$37)*10)),1))</f>
        <v>7.4</v>
      </c>
      <c r="BR32" s="160">
        <f t="shared" si="38"/>
        <v>5.4</v>
      </c>
      <c r="BS32" s="52">
        <f>IF('Indicator Data'!W34="No data", "x",'Indicator Data'!W34/'Indicator Data'!CE34)</f>
        <v>4.5856608282343897E-5</v>
      </c>
      <c r="BT32" s="51">
        <f t="shared" si="39"/>
        <v>0.8</v>
      </c>
      <c r="BU32" s="51">
        <f>IF('Indicator Data'!W34="No data","x",ROUND(IF(LOG('Indicator Data'!W34)&gt;BU$36,10,IF(LOG('Indicator Data'!W34)&lt;BU$37,0,10-(BU$36-LOG('Indicator Data'!W34))/(BU$36-BU$37)*10)),1))</f>
        <v>7.2</v>
      </c>
      <c r="BV32" s="53">
        <f t="shared" si="40"/>
        <v>4.8</v>
      </c>
      <c r="BW32" s="54">
        <f t="shared" si="41"/>
        <v>4.2</v>
      </c>
    </row>
    <row r="33" spans="1:75" s="3" customFormat="1" x14ac:dyDescent="0.25">
      <c r="A33" s="116" t="s">
        <v>58</v>
      </c>
      <c r="B33" s="100" t="s">
        <v>57</v>
      </c>
      <c r="C33" s="51">
        <f>ROUND(IF('Indicator Data'!D35=0,0.1,IF(LOG('Indicator Data'!D35)&gt;C$36,10,IF(LOG('Indicator Data'!D35)&lt;C$37,0,10-(C$36-LOG('Indicator Data'!D35))/(C$36-C$37)*10))),1)</f>
        <v>0.1</v>
      </c>
      <c r="D33" s="51">
        <f>ROUND(IF('Indicator Data'!E35=0,0.1,IF(LOG('Indicator Data'!E35)&gt;D$36,10,IF(LOG('Indicator Data'!E35)&lt;D$37,0,10-(D$36-LOG('Indicator Data'!E35))/(D$36-D$37)*10))),1)</f>
        <v>0.1</v>
      </c>
      <c r="E33" s="51">
        <f t="shared" si="0"/>
        <v>0.1</v>
      </c>
      <c r="F33" s="51">
        <f>ROUND(IF('Indicator Data'!F35="No data",0.1,IF('Indicator Data'!F35=0,0,IF(LOG('Indicator Data'!F35)&gt;F$36,10,IF(LOG('Indicator Data'!F35)&lt;F$37,0,10-(F$36-LOG('Indicator Data'!F35))/(F$36-F$37)*10)))),1)</f>
        <v>5.4</v>
      </c>
      <c r="G33" s="51">
        <f>ROUND(IF('Indicator Data'!G35=0,0,IF(LOG('Indicator Data'!G35)&gt;G$36,10,IF(LOG('Indicator Data'!G35)&lt;G$37,0,10-(G$36-LOG('Indicator Data'!G35))/(G$36-G$37)*10))),1)</f>
        <v>2.9</v>
      </c>
      <c r="H33" s="51">
        <f>ROUND(IF('Indicator Data'!H35=0,0,IF(LOG('Indicator Data'!H35)&gt;H$36,10,IF(LOG('Indicator Data'!H35)&lt;H$37,0,10-(H$36-LOG('Indicator Data'!H35))/(H$36-H$37)*10))),1)</f>
        <v>0</v>
      </c>
      <c r="I33" s="51">
        <f>ROUND(IF('Indicator Data'!I35=0,0,IF(LOG('Indicator Data'!I35)&gt;I$36,10,IF(LOG('Indicator Data'!I35)&lt;I$37,0,10-(I$36-LOG('Indicator Data'!I35))/(I$36-I$37)*10))),1)</f>
        <v>0</v>
      </c>
      <c r="J33" s="51">
        <f t="shared" si="1"/>
        <v>0</v>
      </c>
      <c r="K33" s="51">
        <f>ROUND(IF('Indicator Data'!J35=0,0,IF(LOG('Indicator Data'!J35)&gt;K$36,10,IF(LOG('Indicator Data'!J35)&lt;K$37,0,10-(K$36-LOG('Indicator Data'!J35))/(K$36-K$37)*10))),1)</f>
        <v>0</v>
      </c>
      <c r="L33" s="51">
        <f t="shared" si="2"/>
        <v>0</v>
      </c>
      <c r="M33" s="51">
        <f>ROUND(IF('Indicator Data'!K35=0,0,IF(LOG('Indicator Data'!K35)&gt;M$36,10,IF(LOG('Indicator Data'!K35)&lt;M$37,0,10-(M$36-LOG('Indicator Data'!K35))/(M$36-M$37)*10))),1)</f>
        <v>0</v>
      </c>
      <c r="N33" s="156">
        <f>IF('Indicator Data'!N35="No data","x",ROUND(IF('Indicator Data'!N35=0,0,IF(LOG('Indicator Data'!N35)&gt;N$36,10,IF(LOG('Indicator Data'!N35)&lt;N$37,0.1,10-(N$36-LOG('Indicator Data'!N35))/(N$36-N$37)*10))),1))</f>
        <v>0.1</v>
      </c>
      <c r="O33" s="156">
        <f>IF('Indicator Data'!O35="No data","x",ROUND(IF('Indicator Data'!O35=0,0,IF(LOG('Indicator Data'!O35)&gt;O$36,10,IF(LOG('Indicator Data'!O35)&lt;O$37,0.1,10-(O$36-LOG('Indicator Data'!O35))/(O$36-O$37)*10))),1))</f>
        <v>4</v>
      </c>
      <c r="P33" s="156">
        <f t="shared" si="30"/>
        <v>2.2999999999999998</v>
      </c>
      <c r="Q33" s="52">
        <f>'Indicator Data'!D35/'Indicator Data'!$CF35</f>
        <v>0</v>
      </c>
      <c r="R33" s="52">
        <f>'Indicator Data'!E35/'Indicator Data'!$CF35</f>
        <v>0</v>
      </c>
      <c r="S33" s="52">
        <f>IF(F33=0.1,0,'Indicator Data'!F35/'Indicator Data'!$CF35)</f>
        <v>2.7925456047193233E-2</v>
      </c>
      <c r="T33" s="52">
        <f>'Indicator Data'!G35/'Indicator Data'!$CF35</f>
        <v>2.647534809489361E-7</v>
      </c>
      <c r="U33" s="52">
        <f>'Indicator Data'!H35/'Indicator Data'!$CF35</f>
        <v>0</v>
      </c>
      <c r="V33" s="52">
        <f>'Indicator Data'!I35/'Indicator Data'!$CF35</f>
        <v>0</v>
      </c>
      <c r="W33" s="52">
        <f>'Indicator Data'!J35/'Indicator Data'!$CF35</f>
        <v>0</v>
      </c>
      <c r="X33" s="52">
        <f>'Indicator Data'!K35/'Indicator Data'!$CF35</f>
        <v>0</v>
      </c>
      <c r="Y33" s="52">
        <f>IF('Indicator Data'!N35="No data","x",'Indicator Data'!N35/'Indicator Data'!$CF35)</f>
        <v>3.467897708204375E-4</v>
      </c>
      <c r="Z33" s="52">
        <f>IF('Indicator Data'!O35="No data","x",'Indicator Data'!O35/'Indicator Data'!$CF35)</f>
        <v>7.2175154936720193E-2</v>
      </c>
      <c r="AA33" s="51">
        <f t="shared" si="3"/>
        <v>0</v>
      </c>
      <c r="AB33" s="51">
        <f t="shared" si="4"/>
        <v>0</v>
      </c>
      <c r="AC33" s="51">
        <f t="shared" si="5"/>
        <v>0</v>
      </c>
      <c r="AD33" s="51">
        <f t="shared" si="6"/>
        <v>10</v>
      </c>
      <c r="AE33" s="51">
        <f t="shared" si="7"/>
        <v>1.4</v>
      </c>
      <c r="AF33" s="51">
        <f t="shared" si="8"/>
        <v>0</v>
      </c>
      <c r="AG33" s="51">
        <f t="shared" si="9"/>
        <v>0</v>
      </c>
      <c r="AH33" s="51">
        <f t="shared" si="10"/>
        <v>0</v>
      </c>
      <c r="AI33" s="51">
        <f t="shared" si="11"/>
        <v>0</v>
      </c>
      <c r="AJ33" s="51">
        <f t="shared" si="12"/>
        <v>0</v>
      </c>
      <c r="AK33" s="51">
        <f t="shared" si="13"/>
        <v>0</v>
      </c>
      <c r="AL33" s="51">
        <f>ROUND(IF('Indicator Data'!L35=0,0,IF('Indicator Data'!L35&gt;AL$36,10,IF('Indicator Data'!L35&lt;AL$37,0,10-(AL$36-'Indicator Data'!L35)/(AL$36-AL$37)*10))),1)</f>
        <v>0</v>
      </c>
      <c r="AM33" s="51">
        <f t="shared" si="31"/>
        <v>0</v>
      </c>
      <c r="AN33" s="51">
        <f t="shared" si="32"/>
        <v>3.6</v>
      </c>
      <c r="AO33" s="51">
        <f t="shared" si="33"/>
        <v>2</v>
      </c>
      <c r="AP33" s="51">
        <f t="shared" si="14"/>
        <v>0.1</v>
      </c>
      <c r="AQ33" s="51">
        <f t="shared" si="15"/>
        <v>0.1</v>
      </c>
      <c r="AR33" s="51">
        <f t="shared" si="16"/>
        <v>0</v>
      </c>
      <c r="AS33" s="51">
        <f t="shared" si="17"/>
        <v>0</v>
      </c>
      <c r="AT33" s="51">
        <f t="shared" si="18"/>
        <v>0</v>
      </c>
      <c r="AU33" s="51">
        <f t="shared" si="19"/>
        <v>0</v>
      </c>
      <c r="AV33" s="51">
        <f t="shared" si="20"/>
        <v>0</v>
      </c>
      <c r="AW33" s="51">
        <f t="shared" si="21"/>
        <v>0.1</v>
      </c>
      <c r="AX33" s="53">
        <f t="shared" si="22"/>
        <v>8.6</v>
      </c>
      <c r="AY33" s="51">
        <f t="shared" si="23"/>
        <v>2.2000000000000002</v>
      </c>
      <c r="AZ33" s="195">
        <f t="shared" si="34"/>
        <v>1.2</v>
      </c>
      <c r="BA33" s="53">
        <f t="shared" si="24"/>
        <v>0</v>
      </c>
      <c r="BB33" s="51">
        <f t="shared" si="25"/>
        <v>0</v>
      </c>
      <c r="BC33" s="51" t="str">
        <f>IF('Indicator Data'!P35="No data","x",ROUND(IF('Indicator Data'!P35&gt;BC$36,10,IF('Indicator Data'!P35&lt;BC$37,0,10-(BC$36-'Indicator Data'!P35)/(BC$36-BC$37)*10)),1))</f>
        <v>x</v>
      </c>
      <c r="BD33" s="51">
        <f t="shared" si="26"/>
        <v>0</v>
      </c>
      <c r="BE33" s="51">
        <f t="shared" si="27"/>
        <v>2.2000000000000002</v>
      </c>
      <c r="BF33" s="51">
        <f>IF('Indicator Data'!M35="No data","x", ROUND(IF('Indicator Data'!M35&gt;BF$36,0,IF('Indicator Data'!M35&lt;BF$37,10,(BF$36-'Indicator Data'!M35)/(BF$36-BF$37)*10)),1))</f>
        <v>0.3</v>
      </c>
      <c r="BG33" s="53">
        <f t="shared" si="35"/>
        <v>1.2</v>
      </c>
      <c r="BH33" s="54">
        <f t="shared" si="36"/>
        <v>3.9</v>
      </c>
      <c r="BI33" s="51">
        <f>ROUND(IF('Indicator Data'!Q35=0,0,IF('Indicator Data'!Q35&gt;BI$36,10,IF('Indicator Data'!Q35&lt;BI$37,0,10-(BI$36-'Indicator Data'!Q35)/(BI$36-BI$37)*10))),1)</f>
        <v>0.2</v>
      </c>
      <c r="BJ33" s="51">
        <f>ROUND(IF('Indicator Data'!R35=0,0,IF(LOG('Indicator Data'!R35)&gt;LOG(BJ$36),10,IF(LOG('Indicator Data'!R35)&lt;LOG(BJ$37),0,10-(LOG(BJ$36)-LOG('Indicator Data'!R35))/(LOG(BJ$36)-LOG(BJ$37))*10))),1)</f>
        <v>0</v>
      </c>
      <c r="BK33" s="51">
        <f t="shared" si="28"/>
        <v>0.1</v>
      </c>
      <c r="BL33" s="51">
        <f>'Indicator Data'!S35</f>
        <v>0</v>
      </c>
      <c r="BM33" s="51">
        <f>'Indicator Data'!T35</f>
        <v>0</v>
      </c>
      <c r="BN33" s="51">
        <f t="shared" si="29"/>
        <v>0</v>
      </c>
      <c r="BO33" s="160">
        <f t="shared" si="37"/>
        <v>0.1</v>
      </c>
      <c r="BP33" s="51">
        <f>IF('Indicator Data'!U35="No data","x",ROUND(IF('Indicator Data'!U35&gt;BP$36,10,IF('Indicator Data'!U35&lt;BP$37,0,10-(BP$36-'Indicator Data'!U35)/(BP$36-BP$37)*10)),1))</f>
        <v>3.6</v>
      </c>
      <c r="BQ33" s="51">
        <f>IF('Indicator Data'!V35="No data","x",ROUND(IF(LOG('Indicator Data'!V35)&gt;BQ$36,10,IF(LOG('Indicator Data'!V35)&lt;BQ$37,0,10-(BQ$36-LOG('Indicator Data'!V35))/(BQ$36-BQ$37)*10)),1))</f>
        <v>3.9</v>
      </c>
      <c r="BR33" s="160">
        <f t="shared" si="38"/>
        <v>3.8</v>
      </c>
      <c r="BS33" s="52">
        <f>IF('Indicator Data'!W35="No data", "x",'Indicator Data'!W35/'Indicator Data'!CE35)</f>
        <v>5.1473015715244176E-5</v>
      </c>
      <c r="BT33" s="51">
        <f t="shared" si="39"/>
        <v>0.9</v>
      </c>
      <c r="BU33" s="51">
        <f>IF('Indicator Data'!W35="No data","x",ROUND(IF(LOG('Indicator Data'!W35)&gt;BU$36,10,IF(LOG('Indicator Data'!W35)&lt;BU$37,0,10-(BU$36-LOG('Indicator Data'!W35))/(BU$36-BU$37)*10)),1))</f>
        <v>1.5</v>
      </c>
      <c r="BV33" s="53">
        <f t="shared" si="40"/>
        <v>1.2</v>
      </c>
      <c r="BW33" s="54">
        <f t="shared" si="41"/>
        <v>1.8</v>
      </c>
    </row>
    <row r="34" spans="1:75" s="3" customFormat="1" x14ac:dyDescent="0.25">
      <c r="A34" s="116" t="s">
        <v>62</v>
      </c>
      <c r="B34" s="100" t="s">
        <v>61</v>
      </c>
      <c r="C34" s="51">
        <f>ROUND(IF('Indicator Data'!D36=0,0.1,IF(LOG('Indicator Data'!D36)&gt;C$36,10,IF(LOG('Indicator Data'!D36)&lt;C$37,0,10-(C$36-LOG('Indicator Data'!D36))/(C$36-C$37)*10))),1)</f>
        <v>0.1</v>
      </c>
      <c r="D34" s="51">
        <f>ROUND(IF('Indicator Data'!E36=0,0.1,IF(LOG('Indicator Data'!E36)&gt;D$36,10,IF(LOG('Indicator Data'!E36)&lt;D$37,0,10-(D$36-LOG('Indicator Data'!E36))/(D$36-D$37)*10))),1)</f>
        <v>0.1</v>
      </c>
      <c r="E34" s="51">
        <f t="shared" si="0"/>
        <v>0.1</v>
      </c>
      <c r="F34" s="51">
        <f>ROUND(IF('Indicator Data'!F36="No data",0.1,IF('Indicator Data'!F36=0,0,IF(LOG('Indicator Data'!F36)&gt;F$36,10,IF(LOG('Indicator Data'!F36)&lt;F$37,0,10-(F$36-LOG('Indicator Data'!F36))/(F$36-F$37)*10)))),1)</f>
        <v>5.2</v>
      </c>
      <c r="G34" s="51">
        <f>ROUND(IF('Indicator Data'!G36=0,0,IF(LOG('Indicator Data'!G36)&gt;G$36,10,IF(LOG('Indicator Data'!G36)&lt;G$37,0,10-(G$36-LOG('Indicator Data'!G36))/(G$36-G$37)*10))),1)</f>
        <v>0</v>
      </c>
      <c r="H34" s="51">
        <f>ROUND(IF('Indicator Data'!H36=0,0,IF(LOG('Indicator Data'!H36)&gt;H$36,10,IF(LOG('Indicator Data'!H36)&lt;H$37,0,10-(H$36-LOG('Indicator Data'!H36))/(H$36-H$37)*10))),1)</f>
        <v>0</v>
      </c>
      <c r="I34" s="51">
        <f>ROUND(IF('Indicator Data'!I36=0,0,IF(LOG('Indicator Data'!I36)&gt;I$36,10,IF(LOG('Indicator Data'!I36)&lt;I$37,0,10-(I$36-LOG('Indicator Data'!I36))/(I$36-I$37)*10))),1)</f>
        <v>0</v>
      </c>
      <c r="J34" s="51">
        <f t="shared" si="1"/>
        <v>0</v>
      </c>
      <c r="K34" s="51">
        <f>ROUND(IF('Indicator Data'!J36=0,0,IF(LOG('Indicator Data'!J36)&gt;K$36,10,IF(LOG('Indicator Data'!J36)&lt;K$37,0,10-(K$36-LOG('Indicator Data'!J36))/(K$36-K$37)*10))),1)</f>
        <v>0</v>
      </c>
      <c r="L34" s="51">
        <f t="shared" si="2"/>
        <v>0</v>
      </c>
      <c r="M34" s="51">
        <f>ROUND(IF('Indicator Data'!K36=0,0,IF(LOG('Indicator Data'!K36)&gt;M$36,10,IF(LOG('Indicator Data'!K36)&lt;M$37,0,10-(M$36-LOG('Indicator Data'!K36))/(M$36-M$37)*10))),1)</f>
        <v>0</v>
      </c>
      <c r="N34" s="156">
        <f>IF('Indicator Data'!N36="No data","x",ROUND(IF('Indicator Data'!N36=0,0,IF(LOG('Indicator Data'!N36)&gt;N$36,10,IF(LOG('Indicator Data'!N36)&lt;N$37,0.1,10-(N$36-LOG('Indicator Data'!N36))/(N$36-N$37)*10))),1))</f>
        <v>5.7</v>
      </c>
      <c r="O34" s="156">
        <f>IF('Indicator Data'!O36="No data","x",ROUND(IF('Indicator Data'!O36=0,0,IF(LOG('Indicator Data'!O36)&gt;O$36,10,IF(LOG('Indicator Data'!O36)&lt;O$37,0.1,10-(O$36-LOG('Indicator Data'!O36))/(O$36-O$37)*10))),1))</f>
        <v>4.5</v>
      </c>
      <c r="P34" s="156">
        <f t="shared" si="30"/>
        <v>5.0999999999999996</v>
      </c>
      <c r="Q34" s="52">
        <f>'Indicator Data'!D36/'Indicator Data'!$CF36</f>
        <v>0</v>
      </c>
      <c r="R34" s="52">
        <f>'Indicator Data'!E36/'Indicator Data'!$CF36</f>
        <v>0</v>
      </c>
      <c r="S34" s="52">
        <f>IF(F34=0.1,0,'Indicator Data'!F36/'Indicator Data'!$CF36)</f>
        <v>3.5944680123382289E-3</v>
      </c>
      <c r="T34" s="52">
        <f>'Indicator Data'!G36/'Indicator Data'!$CF36</f>
        <v>0</v>
      </c>
      <c r="U34" s="52">
        <f>'Indicator Data'!H36/'Indicator Data'!$CF36</f>
        <v>0</v>
      </c>
      <c r="V34" s="52">
        <f>'Indicator Data'!I36/'Indicator Data'!$CF36</f>
        <v>0</v>
      </c>
      <c r="W34" s="52">
        <f>'Indicator Data'!J36/'Indicator Data'!$CF36</f>
        <v>0</v>
      </c>
      <c r="X34" s="52">
        <f>'Indicator Data'!K36/'Indicator Data'!$CF36</f>
        <v>0</v>
      </c>
      <c r="Y34" s="52">
        <f>IF('Indicator Data'!N36="No data","x",'Indicator Data'!N36/'Indicator Data'!$CF36)</f>
        <v>5.7624626624034864E-2</v>
      </c>
      <c r="Z34" s="52">
        <f>IF('Indicator Data'!O36="No data","x",'Indicator Data'!O36/'Indicator Data'!$CF36)</f>
        <v>1.928832469590757E-2</v>
      </c>
      <c r="AA34" s="51">
        <f t="shared" si="3"/>
        <v>0</v>
      </c>
      <c r="AB34" s="51">
        <f t="shared" si="4"/>
        <v>0</v>
      </c>
      <c r="AC34" s="51">
        <f t="shared" si="5"/>
        <v>0</v>
      </c>
      <c r="AD34" s="51">
        <f t="shared" si="6"/>
        <v>5.0999999999999996</v>
      </c>
      <c r="AE34" s="51">
        <f t="shared" si="7"/>
        <v>0</v>
      </c>
      <c r="AF34" s="51">
        <f t="shared" si="8"/>
        <v>0</v>
      </c>
      <c r="AG34" s="51">
        <f t="shared" si="9"/>
        <v>0</v>
      </c>
      <c r="AH34" s="51">
        <f t="shared" si="10"/>
        <v>0</v>
      </c>
      <c r="AI34" s="51">
        <f t="shared" si="11"/>
        <v>0</v>
      </c>
      <c r="AJ34" s="51">
        <f t="shared" si="12"/>
        <v>0</v>
      </c>
      <c r="AK34" s="51">
        <f t="shared" si="13"/>
        <v>0</v>
      </c>
      <c r="AL34" s="51">
        <f>ROUND(IF('Indicator Data'!L36=0,0,IF('Indicator Data'!L36&gt;AL$36,10,IF('Indicator Data'!L36&lt;AL$37,0,10-(AL$36-'Indicator Data'!L36)/(AL$36-AL$37)*10))),1)</f>
        <v>1.5</v>
      </c>
      <c r="AM34" s="51">
        <f t="shared" si="31"/>
        <v>2.9</v>
      </c>
      <c r="AN34" s="51">
        <f t="shared" si="32"/>
        <v>1</v>
      </c>
      <c r="AO34" s="51">
        <f t="shared" si="33"/>
        <v>2</v>
      </c>
      <c r="AP34" s="51">
        <f t="shared" si="14"/>
        <v>0.1</v>
      </c>
      <c r="AQ34" s="51">
        <f t="shared" si="15"/>
        <v>0.1</v>
      </c>
      <c r="AR34" s="51">
        <f t="shared" si="16"/>
        <v>0</v>
      </c>
      <c r="AS34" s="51">
        <f t="shared" si="17"/>
        <v>0</v>
      </c>
      <c r="AT34" s="51">
        <f t="shared" si="18"/>
        <v>0</v>
      </c>
      <c r="AU34" s="51">
        <f t="shared" si="19"/>
        <v>0</v>
      </c>
      <c r="AV34" s="51">
        <f t="shared" si="20"/>
        <v>0</v>
      </c>
      <c r="AW34" s="51">
        <f t="shared" si="21"/>
        <v>0.1</v>
      </c>
      <c r="AX34" s="53">
        <f t="shared" si="22"/>
        <v>5.2</v>
      </c>
      <c r="AY34" s="51">
        <f t="shared" si="23"/>
        <v>0</v>
      </c>
      <c r="AZ34" s="195">
        <f t="shared" si="34"/>
        <v>0.1</v>
      </c>
      <c r="BA34" s="53">
        <f t="shared" si="24"/>
        <v>0</v>
      </c>
      <c r="BB34" s="51">
        <f t="shared" si="25"/>
        <v>0.8</v>
      </c>
      <c r="BC34" s="51" t="str">
        <f>IF('Indicator Data'!P36="No data","x",ROUND(IF('Indicator Data'!P36&gt;BC$36,10,IF('Indicator Data'!P36&lt;BC$37,0,10-(BC$36-'Indicator Data'!P36)/(BC$36-BC$37)*10)),1))</f>
        <v>x</v>
      </c>
      <c r="BD34" s="51">
        <f t="shared" si="26"/>
        <v>0.8</v>
      </c>
      <c r="BE34" s="51">
        <f t="shared" si="27"/>
        <v>3.7</v>
      </c>
      <c r="BF34" s="51">
        <f>IF('Indicator Data'!M36="No data","x", ROUND(IF('Indicator Data'!M36&gt;BF$36,0,IF('Indicator Data'!M36&lt;BF$37,10,(BF$36-'Indicator Data'!M36)/(BF$36-BF$37)*10)),1))</f>
        <v>0</v>
      </c>
      <c r="BG34" s="53">
        <f t="shared" si="35"/>
        <v>2.1</v>
      </c>
      <c r="BH34" s="54">
        <f t="shared" si="36"/>
        <v>2.1</v>
      </c>
      <c r="BI34" s="51">
        <f>ROUND(IF('Indicator Data'!Q36=0,0,IF('Indicator Data'!Q36&gt;BI$36,10,IF('Indicator Data'!Q36&lt;BI$37,0,10-(BI$36-'Indicator Data'!Q36)/(BI$36-BI$37)*10))),1)</f>
        <v>0.1</v>
      </c>
      <c r="BJ34" s="51">
        <f>ROUND(IF('Indicator Data'!R36=0,0,IF(LOG('Indicator Data'!R36)&gt;LOG(BJ$36),10,IF(LOG('Indicator Data'!R36)&lt;LOG(BJ$37),0,10-(LOG(BJ$36)-LOG('Indicator Data'!R36))/(LOG(BJ$36)-LOG(BJ$37))*10))),1)</f>
        <v>0</v>
      </c>
      <c r="BK34" s="51">
        <f t="shared" si="28"/>
        <v>0.1</v>
      </c>
      <c r="BL34" s="51">
        <f>'Indicator Data'!S36</f>
        <v>0</v>
      </c>
      <c r="BM34" s="51">
        <f>'Indicator Data'!T36</f>
        <v>0</v>
      </c>
      <c r="BN34" s="51">
        <f t="shared" si="29"/>
        <v>0</v>
      </c>
      <c r="BO34" s="160">
        <f t="shared" si="37"/>
        <v>0.1</v>
      </c>
      <c r="BP34" s="51">
        <f>IF('Indicator Data'!U36="No data","x",ROUND(IF('Indicator Data'!U36&gt;BP$36,10,IF('Indicator Data'!U36&lt;BP$37,0,10-(BP$36-'Indicator Data'!U36)/(BP$36-BP$37)*10)),1))</f>
        <v>2.8</v>
      </c>
      <c r="BQ34" s="51">
        <f>IF('Indicator Data'!V36="No data","x",ROUND(IF(LOG('Indicator Data'!V36)&gt;BQ$36,10,IF(LOG('Indicator Data'!V36)&lt;BQ$37,0,10-(BQ$36-LOG('Indicator Data'!V36))/(BQ$36-BQ$37)*10)),1))</f>
        <v>5.5</v>
      </c>
      <c r="BR34" s="160">
        <f t="shared" si="38"/>
        <v>4.3</v>
      </c>
      <c r="BS34" s="52">
        <f>IF('Indicator Data'!W36="No data", "x",'Indicator Data'!W36/'Indicator Data'!CE36)</f>
        <v>2.0539524119476387E-5</v>
      </c>
      <c r="BT34" s="51">
        <f t="shared" si="39"/>
        <v>0.3</v>
      </c>
      <c r="BU34" s="51">
        <f>IF('Indicator Data'!W36="No data","x",ROUND(IF(LOG('Indicator Data'!W36)&gt;BU$36,10,IF(LOG('Indicator Data'!W36)&lt;BU$37,0,10-(BU$36-LOG('Indicator Data'!W36))/(BU$36-BU$37)*10)),1))</f>
        <v>2.8</v>
      </c>
      <c r="BV34" s="53">
        <f t="shared" si="40"/>
        <v>1.6</v>
      </c>
      <c r="BW34" s="54">
        <f t="shared" si="41"/>
        <v>2.2000000000000002</v>
      </c>
    </row>
    <row r="35" spans="1:75" s="3" customFormat="1" x14ac:dyDescent="0.25">
      <c r="A35" s="116" t="s">
        <v>427</v>
      </c>
      <c r="B35" s="100" t="s">
        <v>63</v>
      </c>
      <c r="C35" s="51">
        <f>ROUND(IF('Indicator Data'!D37=0,0.1,IF(LOG('Indicator Data'!D37)&gt;C$36,10,IF(LOG('Indicator Data'!D37)&lt;C$37,0,10-(C$36-LOG('Indicator Data'!D37))/(C$36-C$37)*10))),1)</f>
        <v>9.4</v>
      </c>
      <c r="D35" s="51">
        <f>ROUND(IF('Indicator Data'!E37=0,0.1,IF(LOG('Indicator Data'!E37)&gt;D$36,10,IF(LOG('Indicator Data'!E37)&lt;D$37,0,10-(D$36-LOG('Indicator Data'!E37))/(D$36-D$37)*10))),1)</f>
        <v>9.9</v>
      </c>
      <c r="E35" s="51">
        <f t="shared" ref="E35" si="42">ROUND((10-GEOMEAN(((10-C35)/10*9+1),((10-D35)/10*9+1)))/9*10,1)</f>
        <v>9.6999999999999993</v>
      </c>
      <c r="F35" s="51">
        <f>ROUND(IF('Indicator Data'!F37="No data",0.1,IF('Indicator Data'!F37=0,0,IF(LOG('Indicator Data'!F37)&gt;F$36,10,IF(LOG('Indicator Data'!F37)&lt;F$37,0,10-(F$36-LOG('Indicator Data'!F37))/(F$36-F$37)*10)))),1)</f>
        <v>7.6</v>
      </c>
      <c r="G35" s="51">
        <f>ROUND(IF('Indicator Data'!G37=0,0,IF(LOG('Indicator Data'!G37)&gt;G$36,10,IF(LOG('Indicator Data'!G37)&lt;G$37,0,10-(G$36-LOG('Indicator Data'!G37))/(G$36-G$37)*10))),1)</f>
        <v>10</v>
      </c>
      <c r="H35" s="51">
        <f>ROUND(IF('Indicator Data'!H37=0,0,IF(LOG('Indicator Data'!H37)&gt;H$36,10,IF(LOG('Indicator Data'!H37)&lt;H$37,0,10-(H$36-LOG('Indicator Data'!H37))/(H$36-H$37)*10))),1)</f>
        <v>8.6</v>
      </c>
      <c r="I35" s="51">
        <f>ROUND(IF('Indicator Data'!I37=0,0,IF(LOG('Indicator Data'!I37)&gt;I$36,10,IF(LOG('Indicator Data'!I37)&lt;I$37,0,10-(I$36-LOG('Indicator Data'!I37))/(I$36-I$37)*10))),1)</f>
        <v>4.8</v>
      </c>
      <c r="J35" s="51">
        <f t="shared" ref="J35" si="43">ROUND((10-GEOMEAN(((10-H35)/10*9+1),((10-I35)/10*9+1)))/9*10,1)</f>
        <v>7.1</v>
      </c>
      <c r="K35" s="51">
        <f>ROUND(IF('Indicator Data'!J37=0,0,IF(LOG('Indicator Data'!J37)&gt;K$36,10,IF(LOG('Indicator Data'!J37)&lt;K$37,0,10-(K$36-LOG('Indicator Data'!J37))/(K$36-K$37)*10))),1)</f>
        <v>9.5</v>
      </c>
      <c r="L35" s="51">
        <f t="shared" ref="L35" si="44">ROUND((10-GEOMEAN(((10-J35)/10*9+1),((10-K35)/10*9+1)))/9*10,1)</f>
        <v>8.6</v>
      </c>
      <c r="M35" s="51">
        <f>ROUND(IF('Indicator Data'!K37=0,0,IF(LOG('Indicator Data'!K37)&gt;M$36,10,IF(LOG('Indicator Data'!K37)&lt;M$37,0,10-(M$36-LOG('Indicator Data'!K37))/(M$36-M$37)*10))),1)</f>
        <v>0</v>
      </c>
      <c r="N35" s="156">
        <f>IF('Indicator Data'!N37="No data","x",ROUND(IF('Indicator Data'!N37=0,0,IF(LOG('Indicator Data'!N37)&gt;N$36,10,IF(LOG('Indicator Data'!N37)&lt;N$37,0.1,10-(N$36-LOG('Indicator Data'!N37))/(N$36-N$37)*10))),1))</f>
        <v>7.7</v>
      </c>
      <c r="O35" s="156">
        <f>IF('Indicator Data'!O37="No data","x",ROUND(IF('Indicator Data'!O37=0,0,IF(LOG('Indicator Data'!O37)&gt;O$36,10,IF(LOG('Indicator Data'!O37)&lt;O$37,0.1,10-(O$36-LOG('Indicator Data'!O37))/(O$36-O$37)*10))),1))</f>
        <v>8.5</v>
      </c>
      <c r="P35" s="156">
        <f t="shared" si="30"/>
        <v>8.1</v>
      </c>
      <c r="Q35" s="52">
        <f>'Indicator Data'!D37/'Indicator Data'!$CF37</f>
        <v>1.8742575354346702E-3</v>
      </c>
      <c r="R35" s="52">
        <f>'Indicator Data'!E37/'Indicator Data'!$CF37</f>
        <v>3.0863645853335998E-4</v>
      </c>
      <c r="S35" s="52">
        <f>IF(F35=0.1,0,'Indicator Data'!F37/'Indicator Data'!$CF37)</f>
        <v>3.6640222894830953E-3</v>
      </c>
      <c r="T35" s="52">
        <f>'Indicator Data'!G37/'Indicator Data'!$CF37</f>
        <v>3.6383535034995315E-6</v>
      </c>
      <c r="U35" s="52">
        <f>'Indicator Data'!H37/'Indicator Data'!$CF37</f>
        <v>1.1997347473535936E-3</v>
      </c>
      <c r="V35" s="52">
        <f>'Indicator Data'!I37/'Indicator Data'!$CF37</f>
        <v>7.4258710082344519E-7</v>
      </c>
      <c r="W35" s="52">
        <f>'Indicator Data'!J37/'Indicator Data'!$CF37</f>
        <v>2.0527208372716609E-3</v>
      </c>
      <c r="X35" s="52">
        <f>'Indicator Data'!K37/'Indicator Data'!$CF37</f>
        <v>0</v>
      </c>
      <c r="Y35" s="52">
        <f>IF('Indicator Data'!N37="No data","x",'Indicator Data'!N37/'Indicator Data'!$CF37)</f>
        <v>4.0226767883732757E-2</v>
      </c>
      <c r="Z35" s="52">
        <f>IF('Indicator Data'!O37="No data","x",'Indicator Data'!O37/'Indicator Data'!$CF37)</f>
        <v>8.3263429126946023E-2</v>
      </c>
      <c r="AA35" s="51">
        <f t="shared" si="3"/>
        <v>9.4</v>
      </c>
      <c r="AB35" s="51">
        <f t="shared" si="4"/>
        <v>6.2</v>
      </c>
      <c r="AC35" s="51">
        <f t="shared" ref="AC35" si="45">ROUND(((10-GEOMEAN(((10-AA35)/10*9+1),((10-AB35)/10*9+1)))/9*10),1)</f>
        <v>8.1999999999999993</v>
      </c>
      <c r="AD35" s="51">
        <f t="shared" si="6"/>
        <v>5.2</v>
      </c>
      <c r="AE35" s="51">
        <f t="shared" si="7"/>
        <v>5.2</v>
      </c>
      <c r="AF35" s="51">
        <f t="shared" si="8"/>
        <v>0.8</v>
      </c>
      <c r="AG35" s="51">
        <f t="shared" si="9"/>
        <v>0</v>
      </c>
      <c r="AH35" s="51">
        <f t="shared" ref="AH35" si="46">ROUND(((10-GEOMEAN(((10-AF35)/10*9+1),((10-AG35)/10*9+1)))/9*10),1)</f>
        <v>0.4</v>
      </c>
      <c r="AI35" s="51">
        <f t="shared" si="11"/>
        <v>5.0999999999999996</v>
      </c>
      <c r="AJ35" s="51">
        <f t="shared" ref="AJ35" si="47">ROUND((10-GEOMEAN(((10-AH35)/10*9+1),((10-AI35)/10*9+1)))/9*10,1)</f>
        <v>3.1</v>
      </c>
      <c r="AK35" s="51">
        <f t="shared" si="13"/>
        <v>0</v>
      </c>
      <c r="AL35" s="51">
        <f>ROUND(IF('Indicator Data'!L37=0,0,IF('Indicator Data'!L37&gt;AL$36,10,IF('Indicator Data'!L37&lt;AL$37,0,10-(AL$36-'Indicator Data'!L37)/(AL$36-AL$37)*10))),1)</f>
        <v>1.5</v>
      </c>
      <c r="AM35" s="51">
        <f t="shared" si="31"/>
        <v>2</v>
      </c>
      <c r="AN35" s="51">
        <f t="shared" si="32"/>
        <v>4.2</v>
      </c>
      <c r="AO35" s="51">
        <f t="shared" si="33"/>
        <v>3.2</v>
      </c>
      <c r="AP35" s="51">
        <f t="shared" si="14"/>
        <v>9.4</v>
      </c>
      <c r="AQ35" s="51">
        <f t="shared" si="15"/>
        <v>8.1</v>
      </c>
      <c r="AR35" s="51">
        <f t="shared" si="16"/>
        <v>4.7</v>
      </c>
      <c r="AS35" s="51">
        <f t="shared" si="17"/>
        <v>2.4</v>
      </c>
      <c r="AT35" s="51">
        <f t="shared" ref="AT35" si="48">ROUND((10-GEOMEAN(((10-AR35)/10*9+1),((10-AS35)/10*9+1)))/9*10,1)</f>
        <v>3.6</v>
      </c>
      <c r="AU35" s="51">
        <f t="shared" si="19"/>
        <v>7.3</v>
      </c>
      <c r="AV35" s="51">
        <f t="shared" si="20"/>
        <v>0</v>
      </c>
      <c r="AW35" s="51">
        <f t="shared" si="21"/>
        <v>9.1</v>
      </c>
      <c r="AX35" s="53">
        <f t="shared" si="22"/>
        <v>6.6</v>
      </c>
      <c r="AY35" s="51">
        <f t="shared" si="23"/>
        <v>8.5</v>
      </c>
      <c r="AZ35" s="195">
        <f t="shared" si="34"/>
        <v>8.8000000000000007</v>
      </c>
      <c r="BA35" s="53">
        <f t="shared" si="24"/>
        <v>6.6</v>
      </c>
      <c r="BB35" s="51">
        <f t="shared" si="25"/>
        <v>0.8</v>
      </c>
      <c r="BC35" s="51">
        <f>IF('Indicator Data'!P37="No data","x",ROUND(IF('Indicator Data'!P37&gt;BC$36,10,IF('Indicator Data'!P37&lt;BC$37,0,10-(BC$36-'Indicator Data'!P37)/(BC$36-BC$37)*10)),1))</f>
        <v>1.3</v>
      </c>
      <c r="BD35" s="51">
        <f t="shared" si="26"/>
        <v>1.1000000000000001</v>
      </c>
      <c r="BE35" s="51">
        <f t="shared" si="27"/>
        <v>6.2</v>
      </c>
      <c r="BF35" s="51">
        <f>IF('Indicator Data'!M37="No data","x", ROUND(IF('Indicator Data'!M37&gt;BF$36,0,IF('Indicator Data'!M37&lt;BF$37,10,(BF$36-'Indicator Data'!M37)/(BF$36-BF$37)*10)),1))</f>
        <v>4.0999999999999996</v>
      </c>
      <c r="BG35" s="53">
        <f t="shared" si="35"/>
        <v>4.4000000000000004</v>
      </c>
      <c r="BH35" s="54">
        <f t="shared" si="36"/>
        <v>6.9</v>
      </c>
      <c r="BI35" s="51">
        <f>ROUND(IF('Indicator Data'!Q37=0,0,IF('Indicator Data'!Q37&gt;BI$36,10,IF('Indicator Data'!Q37&lt;BI$37,0,10-(BI$36-'Indicator Data'!Q37)/(BI$36-BI$37)*10))),1)</f>
        <v>10</v>
      </c>
      <c r="BJ35" s="51">
        <f>ROUND(IF('Indicator Data'!R37=0,0,IF(LOG('Indicator Data'!R37)&gt;LOG(BJ$36),10,IF(LOG('Indicator Data'!R37)&lt;LOG(BJ$37),0,10-(LOG(BJ$36)-LOG('Indicator Data'!R37))/(LOG(BJ$36)-LOG(BJ$37))*10))),1)</f>
        <v>8</v>
      </c>
      <c r="BK35" s="51">
        <f t="shared" si="28"/>
        <v>9.3000000000000007</v>
      </c>
      <c r="BL35" s="51">
        <f>'Indicator Data'!S37</f>
        <v>0</v>
      </c>
      <c r="BM35" s="51">
        <f>'Indicator Data'!T37</f>
        <v>0</v>
      </c>
      <c r="BN35" s="51">
        <f t="shared" si="29"/>
        <v>0</v>
      </c>
      <c r="BO35" s="160">
        <f t="shared" si="37"/>
        <v>6.5</v>
      </c>
      <c r="BP35" s="51">
        <f>IF('Indicator Data'!U37="No data","x",ROUND(IF('Indicator Data'!U37&gt;BP$36,10,IF('Indicator Data'!U37&lt;BP$37,0,10-(BP$36-'Indicator Data'!U37)/(BP$36-BP$37)*10)),1))</f>
        <v>10</v>
      </c>
      <c r="BQ35" s="51">
        <f>IF('Indicator Data'!V37="No data","x",ROUND(IF(LOG('Indicator Data'!V37)&gt;BQ$36,10,IF(LOG('Indicator Data'!V37)&lt;BQ$37,0,10-(BQ$36-LOG('Indicator Data'!V37))/(BQ$36-BQ$37)*10)),1))</f>
        <v>9.4</v>
      </c>
      <c r="BR35" s="160">
        <f t="shared" si="38"/>
        <v>9.6999999999999993</v>
      </c>
      <c r="BS35" s="52">
        <f>IF('Indicator Data'!W37="No data", "x",'Indicator Data'!W37/'Indicator Data'!CE37)</f>
        <v>3.5127677763036659E-3</v>
      </c>
      <c r="BT35" s="51">
        <f t="shared" si="39"/>
        <v>10</v>
      </c>
      <c r="BU35" s="51">
        <f>IF('Indicator Data'!W37="No data","x",ROUND(IF(LOG('Indicator Data'!W37)&gt;BU$36,10,IF(LOG('Indicator Data'!W37)&lt;BU$37,0,10-(BU$36-LOG('Indicator Data'!W37))/(BU$36-BU$37)*10)),1))</f>
        <v>10</v>
      </c>
      <c r="BV35" s="53">
        <f t="shared" si="40"/>
        <v>10</v>
      </c>
      <c r="BW35" s="54">
        <f t="shared" si="41"/>
        <v>9.1999999999999993</v>
      </c>
    </row>
    <row r="36" spans="1:75" s="10" customFormat="1" ht="15" customHeight="1" x14ac:dyDescent="0.25">
      <c r="A36" s="55"/>
      <c r="B36" s="56" t="s">
        <v>85</v>
      </c>
      <c r="C36" s="57">
        <v>5</v>
      </c>
      <c r="D36" s="57">
        <v>4</v>
      </c>
      <c r="E36" s="57"/>
      <c r="F36" s="57">
        <v>6</v>
      </c>
      <c r="G36" s="57">
        <v>2</v>
      </c>
      <c r="H36" s="57">
        <v>5</v>
      </c>
      <c r="I36" s="57">
        <v>5</v>
      </c>
      <c r="J36" s="57"/>
      <c r="K36" s="57">
        <v>5</v>
      </c>
      <c r="L36" s="57"/>
      <c r="M36" s="57">
        <v>5</v>
      </c>
      <c r="N36" s="57">
        <v>7</v>
      </c>
      <c r="O36" s="57">
        <v>7</v>
      </c>
      <c r="P36" s="58"/>
      <c r="Q36" s="58"/>
      <c r="R36" s="58"/>
      <c r="S36" s="58"/>
      <c r="T36" s="58"/>
      <c r="U36" s="58"/>
      <c r="V36" s="58"/>
      <c r="W36" s="58"/>
      <c r="X36" s="56"/>
      <c r="Y36" s="56"/>
      <c r="Z36" s="56"/>
      <c r="AA36" s="59">
        <v>2E-3</v>
      </c>
      <c r="AB36" s="59">
        <v>5.0000000000000001E-4</v>
      </c>
      <c r="AC36" s="60"/>
      <c r="AD36" s="59">
        <v>7.0000000000000001E-3</v>
      </c>
      <c r="AE36" s="57">
        <v>-4</v>
      </c>
      <c r="AF36" s="59">
        <v>1.4999999999999999E-2</v>
      </c>
      <c r="AG36" s="59">
        <v>2.5000000000000001E-3</v>
      </c>
      <c r="AH36" s="59"/>
      <c r="AI36" s="59">
        <v>4.0000000000000001E-3</v>
      </c>
      <c r="AJ36" s="59"/>
      <c r="AK36" s="59">
        <v>7.0000000000000001E-3</v>
      </c>
      <c r="AL36" s="61">
        <v>0.2</v>
      </c>
      <c r="AM36" s="59">
        <v>0.2</v>
      </c>
      <c r="AN36" s="59">
        <v>0.2</v>
      </c>
      <c r="AO36" s="60"/>
      <c r="AP36" s="60"/>
      <c r="AQ36" s="60"/>
      <c r="AR36" s="60"/>
      <c r="AS36" s="60"/>
      <c r="AT36" s="60"/>
      <c r="AU36" s="60"/>
      <c r="AV36" s="60"/>
      <c r="AW36" s="60"/>
      <c r="AX36" s="60"/>
      <c r="AY36" s="60"/>
      <c r="AZ36" s="60"/>
      <c r="BA36" s="60"/>
      <c r="BB36" s="60"/>
      <c r="BC36" s="235">
        <v>10</v>
      </c>
      <c r="BD36" s="61"/>
      <c r="BE36" s="61"/>
      <c r="BF36" s="235">
        <v>0</v>
      </c>
      <c r="BG36" s="55"/>
      <c r="BH36" s="55"/>
      <c r="BI36" s="55">
        <v>0.75</v>
      </c>
      <c r="BJ36" s="55">
        <v>0.75</v>
      </c>
      <c r="BK36" s="55"/>
      <c r="BL36" s="55"/>
      <c r="BM36" s="55"/>
      <c r="BN36" s="55"/>
      <c r="BO36" s="55"/>
      <c r="BP36" s="55">
        <v>30</v>
      </c>
      <c r="BQ36" s="55">
        <v>4.5</v>
      </c>
      <c r="BR36" s="55"/>
      <c r="BS36" s="59">
        <v>5.9999999999999995E-4</v>
      </c>
      <c r="BT36" s="59">
        <v>5.9999999999999995E-4</v>
      </c>
      <c r="BU36" s="55">
        <v>4</v>
      </c>
      <c r="BV36" s="55"/>
      <c r="BW36" s="55"/>
    </row>
    <row r="37" spans="1:75" s="10" customFormat="1" x14ac:dyDescent="0.25">
      <c r="A37" s="55"/>
      <c r="B37" s="56" t="s">
        <v>84</v>
      </c>
      <c r="C37" s="57">
        <v>1</v>
      </c>
      <c r="D37" s="57">
        <v>1</v>
      </c>
      <c r="E37" s="57"/>
      <c r="F37" s="57">
        <v>2</v>
      </c>
      <c r="G37" s="57">
        <v>-2</v>
      </c>
      <c r="H37" s="57">
        <v>2</v>
      </c>
      <c r="I37" s="57">
        <v>-2</v>
      </c>
      <c r="J37" s="57"/>
      <c r="K37" s="57">
        <v>1</v>
      </c>
      <c r="L37" s="57"/>
      <c r="M37" s="57">
        <v>1</v>
      </c>
      <c r="N37" s="57">
        <v>3</v>
      </c>
      <c r="O37" s="57">
        <v>3</v>
      </c>
      <c r="P37" s="58"/>
      <c r="Q37" s="58"/>
      <c r="R37" s="58"/>
      <c r="S37" s="58"/>
      <c r="T37" s="58"/>
      <c r="U37" s="58"/>
      <c r="V37" s="58"/>
      <c r="W37" s="58"/>
      <c r="X37" s="56"/>
      <c r="Y37" s="56"/>
      <c r="Z37" s="56"/>
      <c r="AA37" s="59">
        <v>0</v>
      </c>
      <c r="AB37" s="59">
        <v>0</v>
      </c>
      <c r="AC37" s="60"/>
      <c r="AD37" s="59">
        <v>0</v>
      </c>
      <c r="AE37" s="57">
        <v>-7</v>
      </c>
      <c r="AF37" s="59">
        <v>0</v>
      </c>
      <c r="AG37" s="59">
        <v>0</v>
      </c>
      <c r="AH37" s="59"/>
      <c r="AI37" s="59">
        <v>0</v>
      </c>
      <c r="AJ37" s="59"/>
      <c r="AK37" s="59">
        <v>0</v>
      </c>
      <c r="AL37" s="61">
        <v>0</v>
      </c>
      <c r="AM37" s="59">
        <v>0</v>
      </c>
      <c r="AN37" s="59">
        <v>0</v>
      </c>
      <c r="AO37" s="60"/>
      <c r="AP37" s="60"/>
      <c r="AQ37" s="60"/>
      <c r="AR37" s="60"/>
      <c r="AS37" s="60"/>
      <c r="AT37" s="60"/>
      <c r="AU37" s="60"/>
      <c r="AV37" s="60"/>
      <c r="AW37" s="60"/>
      <c r="AX37" s="60"/>
      <c r="AY37" s="60"/>
      <c r="AZ37" s="60"/>
      <c r="BA37" s="60"/>
      <c r="BB37" s="60"/>
      <c r="BC37" s="235">
        <v>0</v>
      </c>
      <c r="BD37" s="61"/>
      <c r="BE37" s="61"/>
      <c r="BF37" s="235">
        <v>-1</v>
      </c>
      <c r="BG37" s="55"/>
      <c r="BH37" s="55"/>
      <c r="BI37" s="55">
        <v>0</v>
      </c>
      <c r="BJ37" s="55">
        <v>0.01</v>
      </c>
      <c r="BK37" s="55"/>
      <c r="BL37" s="55"/>
      <c r="BM37" s="55"/>
      <c r="BN37" s="55"/>
      <c r="BO37" s="55"/>
      <c r="BP37" s="55">
        <v>0</v>
      </c>
      <c r="BQ37" s="55">
        <v>0</v>
      </c>
      <c r="BR37" s="55"/>
      <c r="BS37" s="59">
        <v>0</v>
      </c>
      <c r="BT37" s="59">
        <v>0</v>
      </c>
      <c r="BU37" s="55">
        <v>1</v>
      </c>
      <c r="BV37" s="55"/>
      <c r="BW37" s="55"/>
    </row>
    <row r="39" spans="1:75" s="184" customFormat="1" x14ac:dyDescent="0.25">
      <c r="D39" s="185"/>
      <c r="E39" s="185"/>
      <c r="H39" s="185"/>
      <c r="I39" s="185"/>
      <c r="L39" s="185"/>
      <c r="M39" s="185"/>
      <c r="P39" s="185"/>
      <c r="Q39" s="185"/>
      <c r="T39" s="185"/>
      <c r="U39" s="185"/>
      <c r="X39" s="185"/>
      <c r="Y39" s="185"/>
      <c r="AB39" s="185"/>
      <c r="AC39" s="185"/>
      <c r="AF39" s="185"/>
      <c r="AG39" s="185"/>
      <c r="AJ39" s="185"/>
      <c r="AK39" s="185"/>
      <c r="AN39" s="185"/>
      <c r="AO39" s="185"/>
      <c r="AR39" s="185"/>
      <c r="AS39" s="185"/>
      <c r="AV39" s="185"/>
      <c r="AW39" s="185"/>
      <c r="BA39" s="185"/>
      <c r="BB39" s="185"/>
      <c r="BC39" s="185"/>
      <c r="BD39" s="185"/>
      <c r="BG39" s="185"/>
      <c r="BH39" s="185"/>
      <c r="BK39" s="185"/>
      <c r="BL39" s="185"/>
      <c r="BO39" s="185"/>
      <c r="BP39" s="185"/>
      <c r="BS39" s="185"/>
      <c r="BT39" s="185"/>
      <c r="BW39" s="185"/>
    </row>
  </sheetData>
  <sortState ref="A2:B192">
    <sortCondition ref="A2:A192"/>
  </sortState>
  <mergeCells count="1">
    <mergeCell ref="A1:BW1"/>
  </mergeCells>
  <pageMargins left="0.7" right="0.7" top="0.75" bottom="0.75" header="0.3" footer="0.3"/>
  <pageSetup paperSize="9" orientation="portrait" r:id="rId1"/>
  <ignoredErrors>
    <ignoredError sqref="K3:K35"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X39"/>
  <sheetViews>
    <sheetView showGridLines="0" zoomScaleNormal="100" workbookViewId="0">
      <pane xSplit="2" ySplit="2" topLeftCell="V3" activePane="bottomRight" state="frozen"/>
      <selection pane="topRight" activeCell="B1" sqref="B1"/>
      <selection pane="bottomLeft" activeCell="A8" sqref="A8"/>
      <selection pane="bottomRight" sqref="A1:AX1"/>
    </sheetView>
  </sheetViews>
  <sheetFormatPr defaultColWidth="9.140625" defaultRowHeight="15" x14ac:dyDescent="0.25"/>
  <cols>
    <col min="1" max="1" width="25.7109375" style="1" customWidth="1"/>
    <col min="2" max="2" width="9.140625" style="1" customWidth="1"/>
    <col min="3" max="8" width="7.85546875" style="1" customWidth="1"/>
    <col min="9" max="9" width="7.85546875" style="9" customWidth="1"/>
    <col min="10" max="11" width="7.85546875" style="8" customWidth="1"/>
    <col min="12" max="12" width="7.85546875" style="7" customWidth="1"/>
    <col min="13" max="15" width="7.85546875" style="1" customWidth="1"/>
    <col min="16" max="17" width="7.85546875" style="7" customWidth="1"/>
    <col min="18" max="25" width="7.85546875" style="9" customWidth="1"/>
    <col min="26" max="26" width="7.85546875" style="7" customWidth="1"/>
    <col min="27" max="33" width="7.85546875" style="9" customWidth="1"/>
    <col min="34" max="35" width="7.85546875" style="7" customWidth="1"/>
    <col min="36" max="36" width="12.140625" style="7" bestFit="1" customWidth="1"/>
    <col min="37" max="37" width="7.85546875" style="7" customWidth="1"/>
    <col min="38" max="42" width="7.85546875" style="1" customWidth="1"/>
    <col min="43" max="49" width="7.85546875" style="7" customWidth="1"/>
    <col min="50" max="50" width="7.85546875" style="11" customWidth="1"/>
    <col min="51" max="16384" width="9.140625" style="1"/>
  </cols>
  <sheetData>
    <row r="1" spans="1:50" s="239" customFormat="1" x14ac:dyDescent="0.25">
      <c r="A1" s="275"/>
      <c r="B1" s="275"/>
      <c r="C1" s="275"/>
      <c r="D1" s="275"/>
      <c r="E1" s="275"/>
      <c r="F1" s="275"/>
      <c r="G1" s="275"/>
      <c r="H1" s="275"/>
      <c r="I1" s="275"/>
      <c r="J1" s="275"/>
      <c r="K1" s="275"/>
      <c r="L1" s="275"/>
      <c r="M1" s="275"/>
      <c r="N1" s="275"/>
      <c r="O1" s="275"/>
      <c r="P1" s="275"/>
      <c r="Q1" s="275"/>
      <c r="R1" s="275"/>
      <c r="S1" s="275"/>
      <c r="T1" s="275"/>
      <c r="U1" s="275"/>
      <c r="V1" s="275"/>
      <c r="W1" s="275"/>
      <c r="X1" s="275"/>
      <c r="Y1" s="275"/>
      <c r="Z1" s="275"/>
      <c r="AA1" s="275"/>
      <c r="AB1" s="275"/>
      <c r="AC1" s="275"/>
      <c r="AD1" s="275"/>
      <c r="AE1" s="275"/>
      <c r="AF1" s="275"/>
      <c r="AG1" s="275"/>
      <c r="AH1" s="275"/>
      <c r="AI1" s="275"/>
      <c r="AJ1" s="275"/>
      <c r="AK1" s="275"/>
      <c r="AL1" s="275"/>
      <c r="AM1" s="275"/>
      <c r="AN1" s="275"/>
      <c r="AO1" s="275"/>
      <c r="AP1" s="275"/>
      <c r="AQ1" s="275"/>
      <c r="AR1" s="275"/>
      <c r="AS1" s="275"/>
      <c r="AT1" s="275"/>
      <c r="AU1" s="275"/>
      <c r="AV1" s="275"/>
      <c r="AW1" s="275"/>
      <c r="AX1" s="275"/>
    </row>
    <row r="2" spans="1:50" s="12" customFormat="1" ht="119.25" customHeight="1" thickBot="1" x14ac:dyDescent="0.25">
      <c r="A2" s="115" t="s">
        <v>75</v>
      </c>
      <c r="B2" s="44" t="s">
        <v>64</v>
      </c>
      <c r="C2" s="62" t="s">
        <v>81</v>
      </c>
      <c r="D2" s="64" t="s">
        <v>846</v>
      </c>
      <c r="E2" s="190" t="s">
        <v>846</v>
      </c>
      <c r="F2" s="190" t="s">
        <v>568</v>
      </c>
      <c r="G2" s="190" t="s">
        <v>847</v>
      </c>
      <c r="H2" s="63" t="s">
        <v>106</v>
      </c>
      <c r="I2" s="62" t="s">
        <v>80</v>
      </c>
      <c r="J2" s="62" t="s">
        <v>90</v>
      </c>
      <c r="K2" s="190" t="s">
        <v>569</v>
      </c>
      <c r="L2" s="63" t="s">
        <v>89</v>
      </c>
      <c r="M2" s="190" t="s">
        <v>570</v>
      </c>
      <c r="N2" s="190" t="s">
        <v>572</v>
      </c>
      <c r="O2" s="190" t="s">
        <v>574</v>
      </c>
      <c r="P2" s="63" t="s">
        <v>617</v>
      </c>
      <c r="Q2" s="127" t="s">
        <v>434</v>
      </c>
      <c r="R2" s="64" t="s">
        <v>380</v>
      </c>
      <c r="S2" s="62" t="s">
        <v>141</v>
      </c>
      <c r="T2" s="64" t="s">
        <v>79</v>
      </c>
      <c r="U2" s="62" t="s">
        <v>140</v>
      </c>
      <c r="V2" s="65" t="s">
        <v>88</v>
      </c>
      <c r="W2" s="62" t="s">
        <v>957</v>
      </c>
      <c r="X2" s="62" t="s">
        <v>577</v>
      </c>
      <c r="Y2" s="62" t="s">
        <v>578</v>
      </c>
      <c r="Z2" s="63" t="s">
        <v>142</v>
      </c>
      <c r="AA2" s="62" t="s">
        <v>65</v>
      </c>
      <c r="AB2" s="64" t="s">
        <v>579</v>
      </c>
      <c r="AC2" s="247" t="s">
        <v>951</v>
      </c>
      <c r="AD2" s="64" t="s">
        <v>580</v>
      </c>
      <c r="AE2" s="64" t="s">
        <v>950</v>
      </c>
      <c r="AF2" s="247" t="s">
        <v>952</v>
      </c>
      <c r="AG2" s="62" t="s">
        <v>953</v>
      </c>
      <c r="AH2" s="63" t="s">
        <v>954</v>
      </c>
      <c r="AI2" s="236" t="s">
        <v>581</v>
      </c>
      <c r="AJ2" s="236" t="s">
        <v>583</v>
      </c>
      <c r="AK2" s="63" t="s">
        <v>586</v>
      </c>
      <c r="AL2" s="64" t="s">
        <v>381</v>
      </c>
      <c r="AM2" s="62" t="s">
        <v>381</v>
      </c>
      <c r="AN2" s="64" t="s">
        <v>105</v>
      </c>
      <c r="AO2" s="62" t="s">
        <v>105</v>
      </c>
      <c r="AP2" s="63" t="s">
        <v>93</v>
      </c>
      <c r="AQ2" s="62" t="s">
        <v>395</v>
      </c>
      <c r="AR2" s="62" t="s">
        <v>396</v>
      </c>
      <c r="AS2" s="64" t="s">
        <v>101</v>
      </c>
      <c r="AT2" s="64" t="s">
        <v>102</v>
      </c>
      <c r="AU2" s="62" t="s">
        <v>103</v>
      </c>
      <c r="AV2" s="63" t="s">
        <v>94</v>
      </c>
      <c r="AW2" s="238" t="s">
        <v>104</v>
      </c>
      <c r="AX2" s="66" t="s">
        <v>431</v>
      </c>
    </row>
    <row r="3" spans="1:50" s="3" customFormat="1" x14ac:dyDescent="0.25">
      <c r="A3" s="116" t="s">
        <v>1</v>
      </c>
      <c r="B3" s="100" t="s">
        <v>0</v>
      </c>
      <c r="C3" s="67">
        <f>ROUND(IF('Indicator Data'!X5="No data",IF((0.1233*LN('Indicator Data'!CD5)-0.4559)&gt;C$37,0,IF((0.1233*LN('Indicator Data'!CD5)-0.4559)&lt;C$36,10,(C$37-(0.1233*LN('Indicator Data'!CD5)-0.4559))/(C$37-C$36)*10)),IF('Indicator Data'!X5&gt;C$37,0,IF('Indicator Data'!X5&lt;C$36,10,(C$37-'Indicator Data'!X5)/(C$37-C$36)*10))),1)</f>
        <v>3.8</v>
      </c>
      <c r="D3" s="191" t="str">
        <f>IF('Indicator Data'!Y5="No data","x", 'Indicator Data'!Y5+'Indicator Data'!Z5)</f>
        <v>x</v>
      </c>
      <c r="E3" s="161" t="str">
        <f>IF(D3="x","x",ROUND(IF(D3&gt;E$37,10,IF(D3&lt;E$36,0,10-(E$37-D3)/(E$37-E$36)*10)),1))</f>
        <v>x</v>
      </c>
      <c r="F3" s="161" t="str">
        <f>IF('Indicator Data'!AA5="No data","x",ROUND(IF('Indicator Data'!AA5&gt;F$37,10,IF('Indicator Data'!AA5&lt;F$36,0,10-(F$37-'Indicator Data'!AA5)/(F$37-F$36)*10)),1))</f>
        <v>x</v>
      </c>
      <c r="G3" s="161" t="str">
        <f>IF(AND(E3="x", F3="x"), "x", ROUND(AVERAGE(E3,F3),1))</f>
        <v>x</v>
      </c>
      <c r="H3" s="68">
        <f>ROUND(IF(G3="x",C3,(10-GEOMEAN(((10-C3)/10*9+1),((10-G3)/10*9+1)))/9*10),1)</f>
        <v>3.8</v>
      </c>
      <c r="I3" s="67" t="str">
        <f>IF('Indicator Data'!AS5="No data","x",ROUND(IF('Indicator Data'!AS5&gt;I$37,10,IF('Indicator Data'!AS5&lt;I$36,0,10-(I$37-'Indicator Data'!AS5)/(I$37-I$36)*10)),1))</f>
        <v>x</v>
      </c>
      <c r="J3" s="67">
        <f>IF('Indicator Data'!AT5="No data","x",ROUND(IF('Indicator Data'!AT5&gt;J$37,10,IF('Indicator Data'!AT5&lt;J$36,0,10-(J$37-'Indicator Data'!AT5)/(J$37-J$36)*10)),1))</f>
        <v>5.8</v>
      </c>
      <c r="K3" s="161" t="str">
        <f>IF('Indicator Data'!AU5="No data","x",ROUND(IF('Indicator Data'!AU5&gt;K$37,10,IF('Indicator Data'!AU5&lt;K$36,0,10-(K$37-'Indicator Data'!AU5)/(K$37-K$36)*10)),1))</f>
        <v>x</v>
      </c>
      <c r="L3" s="68">
        <f>IF(AND(I3="x",J3="x", K3="x"),"x",ROUND(AVERAGE(I3,J3,K3),1))</f>
        <v>5.8</v>
      </c>
      <c r="M3" s="161">
        <f>IF('Indicator Data'!AB5="No data","x",ROUND(IF('Indicator Data'!AB5&gt;M$37,10,IF('Indicator Data'!AB5&lt;M$36,0,10-(M$37-'Indicator Data'!AB5)/(M$37-M$36)*10)),1))</f>
        <v>1.8</v>
      </c>
      <c r="N3" s="161">
        <f>IF('Indicator Data'!AC5="No data","x",ROUND(IF('Indicator Data'!AC5&gt;N$37,10,IF('Indicator Data'!AC5&lt;N$36,0,10-(N$37-'Indicator Data'!AC5)/(N$37-N$36)*10)),1))</f>
        <v>2</v>
      </c>
      <c r="O3" s="161" t="str">
        <f>IF('Indicator Data'!AD5="No data","x",ROUND(IF('Indicator Data'!AD5&gt;O$37,10,IF('Indicator Data'!AD5&lt;O$36,0,10-(O$37-'Indicator Data'!AD5)/(O$37-O$36)*10)),1))</f>
        <v>x</v>
      </c>
      <c r="P3" s="68">
        <f t="shared" ref="P3:P35" si="0">ROUND(IF(AND(O3="x",ISNUMBER(N3),ISNUMBER(M3)), (10-GEOMEAN(((10-M3)/10*9+1),((10-N3)/10*9+1)))/9*10,IF(AND(O3="x",N3="x",ISNUMBER(M3)),M3, IF(AND(M3="x",O3="x",ISNUMBER(N3)),N3,IF(AND(N3="x",ISNUMBER(O3),ISNUMBER(M3)), (10-GEOMEAN(((10-M3)/10*9+1),((10-O3)/10*9+1)))/9*10,(10-GEOMEAN(((10-M3)/10*9+1),((10-N3)/10*9+1),((10-O3)/10*9+1)))/9*10)))),1)</f>
        <v>1.9</v>
      </c>
      <c r="Q3" s="69">
        <f>ROUND(AVERAGE(H3,H3,L3,P3),1)</f>
        <v>3.8</v>
      </c>
      <c r="R3" s="81">
        <f>IF(AND('Indicator Data'!AY5="No data",'Indicator Data'!AZ5="No data"),0,SUM('Indicator Data'!AY5:BA5)/1000)</f>
        <v>1E-3</v>
      </c>
      <c r="S3" s="67">
        <f>ROUND(IF(R3=0,0,IF(LOG(R3*1000)&gt;S$37,10,IF(LOG(R3*1000)&lt;S$36,0,10-(S$37-LOG(R3*1000))/(S$37-S$36)*10))),1)</f>
        <v>0</v>
      </c>
      <c r="T3" s="70">
        <f>R3*1000/'Indicator Data'!CE5</f>
        <v>9.8027683017684195E-6</v>
      </c>
      <c r="U3" s="67">
        <f t="shared" ref="U3:U35" si="1">IF(T3="x","x",ROUND(IF(T3&gt;$U$37,10,IF(T3&lt;$U$36,0,((T3*100)/0.0052)^(1/4.0545)/6.5*10)),1))</f>
        <v>0</v>
      </c>
      <c r="V3" s="71">
        <f>ROUND((10-GEOMEAN(((10-S3)/10*9+1),((10-U3)/10*9+1)))/9*10,1)</f>
        <v>0</v>
      </c>
      <c r="W3" s="67" t="str">
        <f>IF('Indicator Data'!AM5="No data","x",ROUND(IF('Indicator Data'!AM5&gt;W$37,10,IF('Indicator Data'!AM5&lt;W$36,0,10-(W$37-'Indicator Data'!AM5)/(W$37-W$36)*10)),1))</f>
        <v>x</v>
      </c>
      <c r="X3" s="67">
        <f>IF('Indicator Data'!AL5="No data","x",ROUND(IF('Indicator Data'!AL5&gt;X$37,10,IF('Indicator Data'!AL5&lt;X$36,0,10-(X$37-'Indicator Data'!AL5)/(X$37-X$36)*10)),1))</f>
        <v>0.3</v>
      </c>
      <c r="Y3" s="67">
        <f>IF('Indicator Data'!AN5 ="No data","x",ROUND( IF('Indicator Data'!AN5 &gt;Y$37,10,IF('Indicator Data'!AN5 &lt;Y$36,0,10-(Y$37-'Indicator Data'!AN5)/(Y$37-Y$36)*10)),1))</f>
        <v>0.1</v>
      </c>
      <c r="Z3" s="68">
        <f>IF(W3="x",ROUND((10-GEOMEAN(((10-Y3)/10*9+1),((10-X3)/10*9+1)))/9*10,1),IF(Y3="x",ROUND((10-GEOMEAN(((10-W3)/10*9+1),((10-X3)/10*9+1)))/9*10,1),ROUND((10-GEOMEAN(((10-W3)/10*9+1),((10-X3)/10*9+1),((10-Y3)/10*9+1)))/9*10,1)))</f>
        <v>0.2</v>
      </c>
      <c r="AA3" s="67">
        <f>IF('Indicator Data'!AE5="No data","x",ROUND(IF('Indicator Data'!AE5&gt;AA$37,10,IF('Indicator Data'!AE5&lt;AA$36,0,10-(AA$37-'Indicator Data'!AE5)/(AA$37-AA$36)*10)),1))</f>
        <v>2.4</v>
      </c>
      <c r="AB3" s="73" t="str">
        <f>IF('Indicator Data'!AF5="No data", "x", IF('Indicator Data'!AF5&gt;=40,10,IF(AND('Indicator Data'!AF5&gt;=30,'Indicator Data'!AF5&lt;40),8,(IF(AND('Indicator Data'!AF5&gt;=20,'Indicator Data'!AF5&lt;30),6,IF(AND('Indicator Data'!AF5&gt;=5,'Indicator Data'!AF5&lt;20),4,IF(AND('Indicator Data'!AF5&gt;0,'Indicator Data'!AF5&lt;5),2,0)))))))</f>
        <v>x</v>
      </c>
      <c r="AC3" s="73">
        <f>IF('Indicator Data'!AG5="No data", "x", IF('Indicator Data'!AG5&gt;=40,10,IF(AND('Indicator Data'!AG5&gt;=30,'Indicator Data'!AG5&lt;40),8,(IF(AND('Indicator Data'!AG5&gt;=20,'Indicator Data'!AG5&lt;30), 6, IF(AND('Indicator Data'!AG5&gt;=5,'Indicator Data'!AG5&lt;20),3,0))))))</f>
        <v>8</v>
      </c>
      <c r="AD3" s="73">
        <f>IF('Indicator Data'!AH5="No data", "x", IF('Indicator Data'!AH5&gt;=15,10,IF(AND('Indicator Data'!AH5&gt;=12,'Indicator Data'!AH5&lt;15),8,(IF(AND('Indicator Data'!AH5&gt;=9,'Indicator Data'!AH5&lt;12),6,IF(AND('Indicator Data'!AH5&gt;=5,'Indicator Data'!AH5&lt;9),4,IF(AND('Indicator Data'!AH5&gt;0,'Indicator Data'!AH5&lt;5),2,0)))))))</f>
        <v>4</v>
      </c>
      <c r="AE3" s="248">
        <f>IF('Indicator Data'!BF5="No data", "x", IF('Indicator Data'!BF5&gt;=40,10,IF(AND('Indicator Data'!BF5&gt;=30,'Indicator Data'!BF5&lt;40),8,(IF(AND('Indicator Data'!BF5&gt;=20,'Indicator Data'!BF5&lt;30), 6, IF(AND('Indicator Data'!BF5&gt;=5,'Indicator Data'!BF5&lt;20),3,0))))))</f>
        <v>6</v>
      </c>
      <c r="AF3" s="248">
        <f>IF(AD3="x",ROUND(AE3,1),IF(AE3="x",ROUND(AD3,1),ROUND(AVERAGE(AD3,AE3),1)))</f>
        <v>5</v>
      </c>
      <c r="AG3" s="161">
        <f>IF(AB3="x",ROUND(AVERAGE(AC3,AF3),1),IF(AND(AB3="x",AC3="x"),ROUND(AF3,1),ROUND(AVERAGE(AB3,AC3,AF3),1)))</f>
        <v>6.5</v>
      </c>
      <c r="AH3" s="68">
        <f t="shared" ref="AH3:AH35" si="2">IF(AND(AA3="x",AG3="x"),"x",ROUND(AVERAGE(AG3,AA3),1))</f>
        <v>4.5</v>
      </c>
      <c r="AI3" s="237">
        <f>IF('Indicator Data'!BB5="No data","x",ROUND( IF('Indicator Data'!BB5&gt;AI$37,10,IF('Indicator Data'!BB5&lt;AI$36,0,10-(AI$37-'Indicator Data'!BB5)/(AI$37-AI$36)*10)),1))</f>
        <v>2.4</v>
      </c>
      <c r="AJ3" s="237">
        <f>IF('Indicator Data'!BC5="No data","x",ROUND( IF('Indicator Data'!BC5&gt;AJ$37,10,IF('Indicator Data'!BC5&lt;AJ$36,0,10-(AJ$37-'Indicator Data'!BC5)/(AJ$37-AJ$36)*10)),1))</f>
        <v>1.1000000000000001</v>
      </c>
      <c r="AK3" s="68">
        <f>IF(AND(AI3="x",AJ3="x"),"x",ROUND(AVERAGE(AI3,AJ3),1))</f>
        <v>1.8</v>
      </c>
      <c r="AL3" s="81">
        <f>('Indicator Data'!AX5+'Indicator Data'!AW5*0.5+'Indicator Data'!AV5*0.25)/1000</f>
        <v>0.7</v>
      </c>
      <c r="AM3" s="67">
        <f>ROUND(IF(AL3=0,0,IF(LOG(AL3)&gt;AM$37,10,IF(LOG(AL3)&lt;AM$36,0,10-(AM$37-LOG(AL3))/(AM$37-AM$36)*10))),1)</f>
        <v>0</v>
      </c>
      <c r="AN3" s="72">
        <f>AL3*1000/'Indicator Data'!CE5</f>
        <v>6.8619378112378939E-3</v>
      </c>
      <c r="AO3" s="67">
        <f>IF(AN3="x","x",ROUND(IF(AN3&gt;AO$37,10,IF(AN3&lt;AO$36,0,10-(AO$37-AN3)/(AO$37-AO$36)*10)),1))</f>
        <v>0.9</v>
      </c>
      <c r="AP3" s="68">
        <f>ROUND((10-GEOMEAN(((10-AM3)/10*9+1),((10-AO3)/10*9+1)))/9*10,1)</f>
        <v>0.5</v>
      </c>
      <c r="AQ3" s="67">
        <f>IF('Indicator Data'!BD5="No data","x",ROUND(IF('Indicator Data'!BD5&lt;$AQ$36,10,IF('Indicator Data'!BD5&gt;$AQ$37,0,($AQ$37-'Indicator Data'!BD5)/($AQ$37-$AQ$36)*10)),1))</f>
        <v>7.1</v>
      </c>
      <c r="AR3" s="67">
        <f>IF('Indicator Data'!BE5="No data", "x", IF('Indicator Data'!BE5&gt;=35,10,IF(AND('Indicator Data'!BE5&gt;=25,'Indicator Data'!BE5&lt;35),8,(IF(AND('Indicator Data'!BE5&gt;=15,'Indicator Data'!BE5&lt;25),6,IF(AND('Indicator Data'!BE5&gt;=5,'Indicator Data'!BE5&lt;15),4,IF(AND('Indicator Data'!BE5&gt;0,'Indicator Data'!BE5&lt;5),2,0)))))))</f>
        <v>8</v>
      </c>
      <c r="AS3" s="73">
        <f>IF('Indicator Data'!BG5="No data","x",ROUND(IF('Indicator Data'!BG5&gt;$AS$37,10,IF('Indicator Data'!BG5&lt;$AS$36,0,10-($AS$37-'Indicator Data'!BG5)/($AS$37-$AS$36)*10)),1))</f>
        <v>1.8</v>
      </c>
      <c r="AT3" s="73" t="str">
        <f>IF('Indicator Data'!BH5="No data","x",ROUND(IF('Indicator Data'!BH5&gt;$AT$37,10,IF('Indicator Data'!BH5&lt;$AT$36,0,10-($AT$37-'Indicator Data'!BH5)/($AT$37-$AT$36)*10)),1))</f>
        <v>x</v>
      </c>
      <c r="AU3" s="67">
        <f>IF(AS3="x","x",ROUND(IF(AT3="x",AS3,SUM(AS3*0.8,AT3*0.2)),1))</f>
        <v>1.8</v>
      </c>
      <c r="AV3" s="68">
        <f t="shared" ref="AV3:AV35" si="3">ROUND(AVERAGE(AR3,AU3,AQ3),1)</f>
        <v>5.6</v>
      </c>
      <c r="AW3" s="74">
        <f t="shared" ref="AW3:AW35" si="4">ROUND(IF(AK3="x",(10-GEOMEAN(((10-Z3)/10*9+1),((10-AH3)/10*9+1),((10-AP3)/10*9+1),((10-AV3)/10*9+1)))/9*10,(10-GEOMEAN(((10-AH3)/10*9+1),((10-Z3)/10*9+1),((10-AP3)/10*9+1),((10-AK3)/10*9+1),((10-AV3)/10*9+1)))/9*10),1)</f>
        <v>2.8</v>
      </c>
      <c r="AX3" s="75">
        <f t="shared" ref="AX3:AX35" si="5">ROUND((10-GEOMEAN(((10-V3)/10*9+1),((10-AW3)/10*9+1)))/9*10,1)</f>
        <v>1.5</v>
      </c>
    </row>
    <row r="4" spans="1:50" s="3" customFormat="1" x14ac:dyDescent="0.25">
      <c r="A4" s="116" t="s">
        <v>5</v>
      </c>
      <c r="B4" s="100" t="s">
        <v>4</v>
      </c>
      <c r="C4" s="67">
        <f>ROUND(IF('Indicator Data'!X6="No data",IF((0.1233*LN('Indicator Data'!CD6)-0.4559)&gt;C$37,0,IF((0.1233*LN('Indicator Data'!CD6)-0.4559)&lt;C$36,10,(C$37-(0.1233*LN('Indicator Data'!CD6)-0.4559))/(C$37-C$36)*10)),IF('Indicator Data'!X6&gt;C$37,0,IF('Indicator Data'!X6&lt;C$36,10,(C$37-'Indicator Data'!X6)/(C$37-C$36)*10))),1)</f>
        <v>3.2</v>
      </c>
      <c r="D4" s="191" t="str">
        <f>IF('Indicator Data'!Y6="No data","x", 'Indicator Data'!Y6+'Indicator Data'!Z6)</f>
        <v>x</v>
      </c>
      <c r="E4" s="161" t="str">
        <f t="shared" ref="E4:E35" si="6">IF(D4="x","x",ROUND(IF(D4&gt;E$37,10,IF(D4&lt;E$36,0,10-(E$37-D4)/(E$37-E$36)*10)),1))</f>
        <v>x</v>
      </c>
      <c r="F4" s="161">
        <f>IF('Indicator Data'!AA6="No data","x",ROUND(IF('Indicator Data'!AA6&gt;F$37,10,IF('Indicator Data'!AA6&lt;F$36,0,10-(F$37-'Indicator Data'!AA6)/(F$37-F$36)*10)),1))</f>
        <v>2.1</v>
      </c>
      <c r="G4" s="161">
        <f t="shared" ref="G4:G35" si="7">IF(AND(E4="x", F4="x"), "x", ROUND(AVERAGE(E4,F4),1))</f>
        <v>2.1</v>
      </c>
      <c r="H4" s="68">
        <f t="shared" ref="H4:H35" si="8">ROUND(IF(G4="x",C4,(10-GEOMEAN(((10-C4)/10*9+1),((10-G4)/10*9+1)))/9*10),1)</f>
        <v>2.7</v>
      </c>
      <c r="I4" s="67">
        <f>IF('Indicator Data'!AS6="No data","x",ROUND(IF('Indicator Data'!AS6&gt;I$37,10,IF('Indicator Data'!AS6&lt;I$36,0,10-(I$37-'Indicator Data'!AS6)/(I$37-I$36)*10)),1))</f>
        <v>4.8</v>
      </c>
      <c r="J4" s="67" t="str">
        <f>IF('Indicator Data'!AT6="No data","x",ROUND(IF('Indicator Data'!AT6&gt;J$37,10,IF('Indicator Data'!AT6&lt;J$36,0,10-(J$37-'Indicator Data'!AT6)/(J$37-J$36)*10)),1))</f>
        <v>x</v>
      </c>
      <c r="K4" s="161" t="str">
        <f>IF('Indicator Data'!AU6="No data","x",ROUND(IF('Indicator Data'!AU6&gt;K$37,10,IF('Indicator Data'!AU6&lt;K$36,0,10-(K$37-'Indicator Data'!AU6)/(K$37-K$36)*10)),1))</f>
        <v>x</v>
      </c>
      <c r="L4" s="68">
        <f t="shared" ref="L4:L35" si="9">IF(AND(I4="x",J4="x", K4="x"),"x",ROUND(AVERAGE(I4,J4,K4),1))</f>
        <v>4.8</v>
      </c>
      <c r="M4" s="161">
        <f>IF('Indicator Data'!AB6="No data","x",ROUND(IF('Indicator Data'!AB6&gt;M$37,10,IF('Indicator Data'!AB6&lt;M$36,0,10-(M$37-'Indicator Data'!AB6)/(M$37-M$36)*10)),1))</f>
        <v>0.7</v>
      </c>
      <c r="N4" s="161" t="str">
        <f>IF('Indicator Data'!AC6="No data","x",ROUND(IF('Indicator Data'!AC6&gt;N$37,10,IF('Indicator Data'!AC6&lt;N$36,0,10-(N$37-'Indicator Data'!AC6)/(N$37-N$36)*10)),1))</f>
        <v>x</v>
      </c>
      <c r="O4" s="161">
        <f>IF('Indicator Data'!AD6="No data","x",ROUND(IF('Indicator Data'!AD6&gt;O$37,10,IF('Indicator Data'!AD6&lt;O$36,0,10-(O$37-'Indicator Data'!AD6)/(O$37-O$36)*10)),1))</f>
        <v>0.5</v>
      </c>
      <c r="P4" s="68">
        <f t="shared" si="0"/>
        <v>0.6</v>
      </c>
      <c r="Q4" s="69">
        <f t="shared" ref="Q4:Q35" si="10">ROUND(AVERAGE(H4,H4,L4,P4),1)</f>
        <v>2.7</v>
      </c>
      <c r="R4" s="81">
        <f>IF(AND('Indicator Data'!AY6="No data",'Indicator Data'!AZ6="No data"),0,SUM('Indicator Data'!AY6:BA6)/1000)</f>
        <v>1.2E-2</v>
      </c>
      <c r="S4" s="67">
        <f t="shared" ref="S4:S35" si="11">ROUND(IF(R4=0,0,IF(LOG(R4*1000)&gt;$S$37,10,IF(LOG(R4*1000)&lt;S$36,0,10-(S$37-LOG(R4*1000))/(S$37-S$36)*10))),1)</f>
        <v>0.2</v>
      </c>
      <c r="T4" s="70">
        <f>R4*1000/'Indicator Data'!CE6</f>
        <v>3.0352007405889809E-5</v>
      </c>
      <c r="U4" s="67">
        <f t="shared" si="1"/>
        <v>0</v>
      </c>
      <c r="V4" s="71">
        <f t="shared" ref="V4:V35" si="12">ROUND((10-GEOMEAN(((10-S4)/10*9+1),((10-U4)/10*9+1)))/9*10,1)</f>
        <v>0.1</v>
      </c>
      <c r="W4" s="67">
        <f>IF('Indicator Data'!AM6="No data","x",ROUND(IF('Indicator Data'!AM6&gt;W$37,10,IF('Indicator Data'!AM6&lt;W$36,0,10-(W$37-'Indicator Data'!AM6)/(W$37-W$36)*10)),1))</f>
        <v>10</v>
      </c>
      <c r="X4" s="67">
        <f>IF('Indicator Data'!AL6="No data","x",ROUND(IF('Indicator Data'!AL6&gt;X$37,10,IF('Indicator Data'!AL6&lt;X$36,0,10-(X$37-'Indicator Data'!AL6)/(X$37-X$36)*10)),1))</f>
        <v>2.6</v>
      </c>
      <c r="Y4" s="67">
        <f>IF('Indicator Data'!AN6 ="No data","x",ROUND( IF('Indicator Data'!AN6 &gt;Y$37,10,IF('Indicator Data'!AN6 &lt;Y$36,0,10-(Y$37-'Indicator Data'!AN6)/(Y$37-Y$36)*10)),1))</f>
        <v>0.2</v>
      </c>
      <c r="Z4" s="68">
        <f t="shared" ref="Z4:Z35" si="13">IF(W4="x",ROUND((10-GEOMEAN(((10-Y4)/10*9+1),((10-X4)/10*9+1)))/9*10,1),IF(Y4="x",ROUND((10-GEOMEAN(((10-W4)/10*9+1),((10-X4)/10*9+1)))/9*10,1),ROUND((10-GEOMEAN(((10-W4)/10*9+1),((10-X4)/10*9+1),((10-Y4)/10*9+1)))/9*10,1)))</f>
        <v>6.4</v>
      </c>
      <c r="AA4" s="67">
        <f>IF('Indicator Data'!AE6="No data","x",ROUND(IF('Indicator Data'!AE6&gt;AA$37,10,IF('Indicator Data'!AE6&lt;AA$36,0,10-(AA$37-'Indicator Data'!AE6)/(AA$37-AA$36)*10)),1))</f>
        <v>3</v>
      </c>
      <c r="AB4" s="73" t="str">
        <f>IF('Indicator Data'!AF6="No data", "x", IF('Indicator Data'!AF6&gt;=40,10,IF(AND('Indicator Data'!AF6&gt;=30,'Indicator Data'!AF6&lt;40),8,(IF(AND('Indicator Data'!AF6&gt;=20,'Indicator Data'!AF6&lt;30),6,IF(AND('Indicator Data'!AF6&gt;=5,'Indicator Data'!AF6&lt;20),4,IF(AND('Indicator Data'!AF6&gt;0,'Indicator Data'!AF6&lt;5),2,0)))))))</f>
        <v>x</v>
      </c>
      <c r="AC4" s="73">
        <f>IF('Indicator Data'!AG6="No data", "x", IF('Indicator Data'!AG6&gt;=40,10,IF(AND('Indicator Data'!AG6&gt;=30,'Indicator Data'!AG6&lt;40),8,(IF(AND('Indicator Data'!AG6&gt;=20,'Indicator Data'!AG6&lt;30), 6, IF(AND('Indicator Data'!AG6&gt;=5,'Indicator Data'!AG6&lt;20),3,0))))))</f>
        <v>6</v>
      </c>
      <c r="AD4" s="73">
        <f>IF('Indicator Data'!AH6="No data", "x", IF('Indicator Data'!AH6&gt;=15,10,IF(AND('Indicator Data'!AH6&gt;=12,'Indicator Data'!AH6&lt;15),8,(IF(AND('Indicator Data'!AH6&gt;=9,'Indicator Data'!AH6&lt;12),6,IF(AND('Indicator Data'!AH6&gt;=5,'Indicator Data'!AH6&lt;9),4,IF(AND('Indicator Data'!AH6&gt;0,'Indicator Data'!AH6&lt;5),2,0)))))))</f>
        <v>6</v>
      </c>
      <c r="AE4" s="248">
        <f>IF('Indicator Data'!BF6="No data", "x", IF('Indicator Data'!BF6&gt;=40,10,IF(AND('Indicator Data'!BF6&gt;=30,'Indicator Data'!BF6&lt;40),8,(IF(AND('Indicator Data'!BF6&gt;=20,'Indicator Data'!BF6&lt;30), 6, IF(AND('Indicator Data'!BF6&gt;=5,'Indicator Data'!BF6&lt;20),3,0))))))</f>
        <v>6</v>
      </c>
      <c r="AF4" s="248">
        <f t="shared" ref="AF4:AF35" si="14">IF(AD4="x",ROUND(AE4,1),IF(AE4="x",ROUND(AD4,1),ROUND(AVERAGE(AD4,AE4),1)))</f>
        <v>6</v>
      </c>
      <c r="AG4" s="161">
        <f t="shared" ref="AG4:AG35" si="15">IF(AB4="x",ROUND(AVERAGE(AC4,AF4),1),IF(AND(AB4="x",AC4="x"),ROUND(AF4,1),ROUND(AVERAGE(AB4,AC4,AF4),1)))</f>
        <v>6</v>
      </c>
      <c r="AH4" s="68">
        <f t="shared" si="2"/>
        <v>4.5</v>
      </c>
      <c r="AI4" s="237">
        <f>IF('Indicator Data'!BB6="No data","x",ROUND( IF('Indicator Data'!BB6&gt;AI$37,10,IF('Indicator Data'!BB6&lt;AI$36,0,10-(AI$37-'Indicator Data'!BB6)/(AI$37-AI$36)*10)),1))</f>
        <v>0</v>
      </c>
      <c r="AJ4" s="237">
        <f>IF('Indicator Data'!BC6="No data","x",ROUND( IF('Indicator Data'!BC6&gt;AJ$37,10,IF('Indicator Data'!BC6&lt;AJ$36,0,10-(AJ$37-'Indicator Data'!BC6)/(AJ$37-AJ$36)*10)),1))</f>
        <v>5.6</v>
      </c>
      <c r="AK4" s="68">
        <f t="shared" ref="AK4:AK35" si="16">IF(AND(AI4="x",AJ4="x"),"x",ROUND(AVERAGE(AI4,AJ4),1))</f>
        <v>2.8</v>
      </c>
      <c r="AL4" s="81">
        <f>('Indicator Data'!AX6+'Indicator Data'!AW6*0.5+'Indicator Data'!AV6*0.25)/1000</f>
        <v>0</v>
      </c>
      <c r="AM4" s="67">
        <f t="shared" ref="AM4:AM35" si="17">ROUND(IF(AL4=0,0,IF(LOG(AL4)&gt;AM$37,10,IF(LOG(AL4)&lt;AM$36,0,10-(AM$37-LOG(AL4))/(AM$37-AM$36)*10))),1)</f>
        <v>0</v>
      </c>
      <c r="AN4" s="72">
        <f>AL4*1000/'Indicator Data'!CE6</f>
        <v>0</v>
      </c>
      <c r="AO4" s="67">
        <f t="shared" ref="AO4:AO35" si="18">IF(AN4="x","x",ROUND(IF(AN4&gt;AO$37,10,IF(AN4&lt;AO$36,0,10-(AO$37-AN4)/(AO$37-AO$36)*10)),1))</f>
        <v>0</v>
      </c>
      <c r="AP4" s="68">
        <f t="shared" ref="AP4:AP35" si="19">ROUND((10-GEOMEAN(((10-AM4)/10*9+1),((10-AO4)/10*9+1)))/9*10,1)</f>
        <v>0</v>
      </c>
      <c r="AQ4" s="67">
        <f>IF('Indicator Data'!BD6="No data","x",ROUND(IF('Indicator Data'!BD6&lt;$AQ$36,10,IF('Indicator Data'!BD6&gt;$AQ$37,0,($AQ$37-'Indicator Data'!BD6)/($AQ$37-$AQ$36)*10)),1))</f>
        <v>5.6</v>
      </c>
      <c r="AR4" s="67">
        <f>IF('Indicator Data'!BE6="No data", "x", IF('Indicator Data'!BE6&gt;=35,10,IF(AND('Indicator Data'!BE6&gt;=25,'Indicator Data'!BE6&lt;35),8,(IF(AND('Indicator Data'!BE6&gt;=15,'Indicator Data'!BE6&lt;25),6,IF(AND('Indicator Data'!BE6&gt;=5,'Indicator Data'!BE6&lt;15),4,IF(AND('Indicator Data'!BE6&gt;0,'Indicator Data'!BE6&lt;5),2,0)))))))</f>
        <v>4</v>
      </c>
      <c r="AS4" s="73">
        <f>IF('Indicator Data'!BG6="No data","x",ROUND(IF('Indicator Data'!BG6&gt;$AS$37,10,IF('Indicator Data'!BG6&lt;$AS$36,0,10-($AS$37-'Indicator Data'!BG6)/($AS$37-$AS$36)*10)),1))</f>
        <v>0.7</v>
      </c>
      <c r="AT4" s="73">
        <f>IF('Indicator Data'!BH6="No data","x",ROUND(IF('Indicator Data'!BH6&gt;$AT$37,10,IF('Indicator Data'!BH6&lt;$AT$36,0,10-($AT$37-'Indicator Data'!BH6)/($AT$37-$AT$36)*10)),1))</f>
        <v>2.7</v>
      </c>
      <c r="AU4" s="67">
        <f t="shared" ref="AU4:AU35" si="20">IF(AS4="x","x",ROUND(IF(AT4="x",AS4,SUM(AS4*0.8,AT4*0.2)),1))</f>
        <v>1.1000000000000001</v>
      </c>
      <c r="AV4" s="68">
        <f t="shared" si="3"/>
        <v>3.6</v>
      </c>
      <c r="AW4" s="74">
        <f t="shared" si="4"/>
        <v>3.8</v>
      </c>
      <c r="AX4" s="75">
        <f t="shared" si="5"/>
        <v>2.1</v>
      </c>
    </row>
    <row r="5" spans="1:50" s="3" customFormat="1" x14ac:dyDescent="0.25">
      <c r="A5" s="116" t="s">
        <v>7</v>
      </c>
      <c r="B5" s="100" t="s">
        <v>6</v>
      </c>
      <c r="C5" s="67">
        <f>ROUND(IF('Indicator Data'!X7="No data",IF((0.1233*LN('Indicator Data'!CD7)-0.4559)&gt;C$37,0,IF((0.1233*LN('Indicator Data'!CD7)-0.4559)&lt;C$36,10,(C$37-(0.1233*LN('Indicator Data'!CD7)-0.4559))/(C$37-C$36)*10)),IF('Indicator Data'!X7&gt;C$37,0,IF('Indicator Data'!X7&lt;C$36,10,(C$37-'Indicator Data'!X7)/(C$37-C$36)*10))),1)</f>
        <v>3.3</v>
      </c>
      <c r="D5" s="191">
        <f>IF('Indicator Data'!Y7="No data","x", 'Indicator Data'!Y7+'Indicator Data'!Z7)</f>
        <v>2.9831321910023689</v>
      </c>
      <c r="E5" s="161">
        <f t="shared" si="6"/>
        <v>0.6</v>
      </c>
      <c r="F5" s="161">
        <f>IF('Indicator Data'!AA7="No data","x",ROUND(IF('Indicator Data'!AA7&gt;F$37,10,IF('Indicator Data'!AA7&lt;F$36,0,10-(F$37-'Indicator Data'!AA7)/(F$37-F$36)*10)),1))</f>
        <v>3.2</v>
      </c>
      <c r="G5" s="161">
        <f t="shared" si="7"/>
        <v>1.9</v>
      </c>
      <c r="H5" s="68">
        <f t="shared" si="8"/>
        <v>2.6</v>
      </c>
      <c r="I5" s="67">
        <f>IF('Indicator Data'!AS7="No data","x",ROUND(IF('Indicator Data'!AS7&gt;I$37,10,IF('Indicator Data'!AS7&lt;I$36,0,10-(I$37-'Indicator Data'!AS7)/(I$37-I$36)*10)),1))</f>
        <v>3.9</v>
      </c>
      <c r="J5" s="67">
        <f>IF('Indicator Data'!AT7="No data","x",ROUND(IF('Indicator Data'!AT7&gt;J$37,10,IF('Indicator Data'!AT7&lt;J$36,0,10-(J$37-'Indicator Data'!AT7)/(J$37-J$36)*10)),1))</f>
        <v>5.5</v>
      </c>
      <c r="K5" s="161" t="str">
        <f>IF('Indicator Data'!AU7="No data","x",ROUND(IF('Indicator Data'!AU7&gt;K$37,10,IF('Indicator Data'!AU7&lt;K$36,0,10-(K$37-'Indicator Data'!AU7)/(K$37-K$36)*10)),1))</f>
        <v>x</v>
      </c>
      <c r="L5" s="68">
        <f t="shared" si="9"/>
        <v>4.7</v>
      </c>
      <c r="M5" s="161">
        <f>IF('Indicator Data'!AB7="No data","x",ROUND(IF('Indicator Data'!AB7&gt;M$37,10,IF('Indicator Data'!AB7&lt;M$36,0,10-(M$37-'Indicator Data'!AB7)/(M$37-M$36)*10)),1))</f>
        <v>4.5999999999999996</v>
      </c>
      <c r="N5" s="161">
        <f>IF('Indicator Data'!AC7="No data","x",ROUND(IF('Indicator Data'!AC7&gt;N$37,10,IF('Indicator Data'!AC7&lt;N$36,0,10-(N$37-'Indicator Data'!AC7)/(N$37-N$36)*10)),1))</f>
        <v>2.2999999999999998</v>
      </c>
      <c r="O5" s="161">
        <f>IF('Indicator Data'!AD7="No data","x",ROUND(IF('Indicator Data'!AD7&gt;O$37,10,IF('Indicator Data'!AD7&lt;O$36,0,10-(O$37-'Indicator Data'!AD7)/(O$37-O$36)*10)),1))</f>
        <v>0.8</v>
      </c>
      <c r="P5" s="68">
        <f t="shared" si="0"/>
        <v>2.7</v>
      </c>
      <c r="Q5" s="69">
        <f t="shared" si="10"/>
        <v>3.2</v>
      </c>
      <c r="R5" s="81">
        <f>IF(AND('Indicator Data'!AY7="No data",'Indicator Data'!AZ7="No data"),0,SUM('Indicator Data'!AY7:BA7)/1000)</f>
        <v>1E-3</v>
      </c>
      <c r="S5" s="67">
        <f t="shared" si="11"/>
        <v>0</v>
      </c>
      <c r="T5" s="70">
        <f>R5*1000/'Indicator Data'!CE7</f>
        <v>3.4999422509528594E-6</v>
      </c>
      <c r="U5" s="67">
        <f t="shared" si="1"/>
        <v>0</v>
      </c>
      <c r="V5" s="71">
        <f t="shared" si="12"/>
        <v>0</v>
      </c>
      <c r="W5" s="67">
        <f>IF('Indicator Data'!AM7="No data","x",ROUND(IF('Indicator Data'!AM7&gt;W$37,10,IF('Indicator Data'!AM7&lt;W$36,0,10-(W$37-'Indicator Data'!AM7)/(W$37-W$36)*10)),1))</f>
        <v>6.5</v>
      </c>
      <c r="X5" s="67">
        <f>IF('Indicator Data'!AL7="No data","x",ROUND(IF('Indicator Data'!AL7&gt;X$37,10,IF('Indicator Data'!AL7&lt;X$36,0,10-(X$37-'Indicator Data'!AL7)/(X$37-X$36)*10)),1))</f>
        <v>0.1</v>
      </c>
      <c r="Y5" s="67">
        <f>IF('Indicator Data'!AN7 ="No data","x",ROUND( IF('Indicator Data'!AN7 &gt;Y$37,10,IF('Indicator Data'!AN7 &lt;Y$36,0,10-(Y$37-'Indicator Data'!AN7)/(Y$37-Y$36)*10)),1))</f>
        <v>6.8</v>
      </c>
      <c r="Z5" s="68">
        <f t="shared" si="13"/>
        <v>5.0999999999999996</v>
      </c>
      <c r="AA5" s="67">
        <f>IF('Indicator Data'!AE7="No data","x",ROUND(IF('Indicator Data'!AE7&gt;AA$37,10,IF('Indicator Data'!AE7&lt;AA$36,0,10-(AA$37-'Indicator Data'!AE7)/(AA$37-AA$36)*10)),1))</f>
        <v>3.5</v>
      </c>
      <c r="AB5" s="73">
        <f>IF('Indicator Data'!AF7="No data", "x", IF('Indicator Data'!AF7&gt;=40,10,IF(AND('Indicator Data'!AF7&gt;=30,'Indicator Data'!AF7&lt;40),8,(IF(AND('Indicator Data'!AF7&gt;=20,'Indicator Data'!AF7&lt;30),6,IF(AND('Indicator Data'!AF7&gt;=5,'Indicator Data'!AF7&lt;20),4,IF(AND('Indicator Data'!AF7&gt;0,'Indicator Data'!AF7&lt;5),2,0)))))))</f>
        <v>4</v>
      </c>
      <c r="AC5" s="73">
        <f>IF('Indicator Data'!AG7="No data", "x", IF('Indicator Data'!AG7&gt;=40,10,IF(AND('Indicator Data'!AG7&gt;=30,'Indicator Data'!AG7&lt;40),8,(IF(AND('Indicator Data'!AG7&gt;=20,'Indicator Data'!AG7&lt;30), 6, IF(AND('Indicator Data'!AG7&gt;=5,'Indicator Data'!AG7&lt;20),3,0))))))</f>
        <v>8</v>
      </c>
      <c r="AD5" s="73">
        <f>IF('Indicator Data'!AH7="No data", "x", IF('Indicator Data'!AH7&gt;=15,10,IF(AND('Indicator Data'!AH7&gt;=12,'Indicator Data'!AH7&lt;15),8,(IF(AND('Indicator Data'!AH7&gt;=9,'Indicator Data'!AH7&lt;12),6,IF(AND('Indicator Data'!AH7&gt;=5,'Indicator Data'!AH7&lt;9),4,IF(AND('Indicator Data'!AH7&gt;0,'Indicator Data'!AH7&lt;5),2,0)))))))</f>
        <v>6</v>
      </c>
      <c r="AE5" s="248">
        <f>IF('Indicator Data'!BF7="No data", "x", IF('Indicator Data'!BF7&gt;=40,10,IF(AND('Indicator Data'!BF7&gt;=30,'Indicator Data'!BF7&lt;40),8,(IF(AND('Indicator Data'!BF7&gt;=20,'Indicator Data'!BF7&lt;30), 6, IF(AND('Indicator Data'!BF7&gt;=5,'Indicator Data'!BF7&lt;20),3,0))))))</f>
        <v>6</v>
      </c>
      <c r="AF5" s="248">
        <f t="shared" si="14"/>
        <v>6</v>
      </c>
      <c r="AG5" s="161">
        <f t="shared" si="15"/>
        <v>6</v>
      </c>
      <c r="AH5" s="68">
        <f t="shared" si="2"/>
        <v>4.8</v>
      </c>
      <c r="AI5" s="237">
        <f>IF('Indicator Data'!BB7="No data","x",ROUND( IF('Indicator Data'!BB7&gt;AI$37,10,IF('Indicator Data'!BB7&lt;AI$36,0,10-(AI$37-'Indicator Data'!BB7)/(AI$37-AI$36)*10)),1))</f>
        <v>1.5</v>
      </c>
      <c r="AJ5" s="237">
        <f>IF('Indicator Data'!BC7="No data","x",ROUND( IF('Indicator Data'!BC7&gt;AJ$37,10,IF('Indicator Data'!BC7&lt;AJ$36,0,10-(AJ$37-'Indicator Data'!BC7)/(AJ$37-AJ$36)*10)),1))</f>
        <v>2.4</v>
      </c>
      <c r="AK5" s="68">
        <f t="shared" si="16"/>
        <v>2</v>
      </c>
      <c r="AL5" s="81">
        <f>('Indicator Data'!AX7+'Indicator Data'!AW7*0.5+'Indicator Data'!AV7*0.25)/1000</f>
        <v>0</v>
      </c>
      <c r="AM5" s="67">
        <f t="shared" si="17"/>
        <v>0</v>
      </c>
      <c r="AN5" s="72">
        <f>AL5*1000/'Indicator Data'!CE7</f>
        <v>0</v>
      </c>
      <c r="AO5" s="67">
        <f t="shared" si="18"/>
        <v>0</v>
      </c>
      <c r="AP5" s="68">
        <f t="shared" si="19"/>
        <v>0</v>
      </c>
      <c r="AQ5" s="67">
        <f>IF('Indicator Data'!BD7="No data","x",ROUND(IF('Indicator Data'!BD7&lt;$AQ$36,10,IF('Indicator Data'!BD7&gt;$AQ$37,0,($AQ$37-'Indicator Data'!BD7)/($AQ$37-$AQ$36)*10)),1))</f>
        <v>4.0999999999999996</v>
      </c>
      <c r="AR5" s="67">
        <f>IF('Indicator Data'!BE7="No data", "x", IF('Indicator Data'!BE7&gt;=35,10,IF(AND('Indicator Data'!BE7&gt;=25,'Indicator Data'!BE7&lt;35),8,(IF(AND('Indicator Data'!BE7&gt;=15,'Indicator Data'!BE7&lt;25),6,IF(AND('Indicator Data'!BE7&gt;=5,'Indicator Data'!BE7&lt;15),4,IF(AND('Indicator Data'!BE7&gt;0,'Indicator Data'!BE7&lt;5),2,0)))))))</f>
        <v>2</v>
      </c>
      <c r="AS5" s="73">
        <f>IF('Indicator Data'!BG7="No data","x",ROUND(IF('Indicator Data'!BG7&gt;$AS$37,10,IF('Indicator Data'!BG7&lt;$AS$36,0,10-($AS$37-'Indicator Data'!BG7)/($AS$37-$AS$36)*10)),1))</f>
        <v>1.5</v>
      </c>
      <c r="AT5" s="73">
        <f>IF('Indicator Data'!BH7="No data","x",ROUND(IF('Indicator Data'!BH7&gt;$AT$37,10,IF('Indicator Data'!BH7&lt;$AT$36,0,10-($AT$37-'Indicator Data'!BH7)/($AT$37-$AT$36)*10)),1))</f>
        <v>2.7</v>
      </c>
      <c r="AU5" s="67">
        <f t="shared" si="20"/>
        <v>1.7</v>
      </c>
      <c r="AV5" s="68">
        <f t="shared" si="3"/>
        <v>2.6</v>
      </c>
      <c r="AW5" s="74">
        <f t="shared" si="4"/>
        <v>3.1</v>
      </c>
      <c r="AX5" s="75">
        <f t="shared" si="5"/>
        <v>1.7</v>
      </c>
    </row>
    <row r="6" spans="1:50" s="3" customFormat="1" x14ac:dyDescent="0.25">
      <c r="A6" s="116" t="s">
        <v>20</v>
      </c>
      <c r="B6" s="100" t="s">
        <v>19</v>
      </c>
      <c r="C6" s="67">
        <f>ROUND(IF('Indicator Data'!X8="No data",IF((0.1233*LN('Indicator Data'!CD8)-0.4559)&gt;C$37,0,IF((0.1233*LN('Indicator Data'!CD8)-0.4559)&lt;C$36,10,(C$37-(0.1233*LN('Indicator Data'!CD8)-0.4559))/(C$37-C$36)*10)),IF('Indicator Data'!X8&gt;C$37,0,IF('Indicator Data'!X8&lt;C$36,10,(C$37-'Indicator Data'!X8)/(C$37-C$36)*10))),1)</f>
        <v>3.8</v>
      </c>
      <c r="D6" s="191" t="str">
        <f>IF('Indicator Data'!Y8="No data","x", 'Indicator Data'!Y8+'Indicator Data'!Z8)</f>
        <v>x</v>
      </c>
      <c r="E6" s="161" t="str">
        <f t="shared" si="6"/>
        <v>x</v>
      </c>
      <c r="F6" s="161" t="str">
        <f>IF('Indicator Data'!AA8="No data","x",ROUND(IF('Indicator Data'!AA8&gt;F$37,10,IF('Indicator Data'!AA8&lt;F$36,0,10-(F$37-'Indicator Data'!AA8)/(F$37-F$36)*10)),1))</f>
        <v>x</v>
      </c>
      <c r="G6" s="161" t="str">
        <f t="shared" si="7"/>
        <v>x</v>
      </c>
      <c r="H6" s="68">
        <f t="shared" si="8"/>
        <v>3.8</v>
      </c>
      <c r="I6" s="67">
        <f>IF('Indicator Data'!AS8="No data","x",ROUND(IF('Indicator Data'!AS8&gt;I$37,10,IF('Indicator Data'!AS8&lt;I$36,0,10-(I$37-'Indicator Data'!AS8)/(I$37-I$36)*10)),1))</f>
        <v>4.0999999999999996</v>
      </c>
      <c r="J6" s="67" t="str">
        <f>IF('Indicator Data'!AT8="No data","x",ROUND(IF('Indicator Data'!AT8&gt;J$37,10,IF('Indicator Data'!AT8&lt;J$36,0,10-(J$37-'Indicator Data'!AT8)/(J$37-J$36)*10)),1))</f>
        <v>x</v>
      </c>
      <c r="K6" s="161" t="str">
        <f>IF('Indicator Data'!AU8="No data","x",ROUND(IF('Indicator Data'!AU8&gt;K$37,10,IF('Indicator Data'!AU8&lt;K$36,0,10-(K$37-'Indicator Data'!AU8)/(K$37-K$36)*10)),1))</f>
        <v>x</v>
      </c>
      <c r="L6" s="68">
        <f t="shared" si="9"/>
        <v>4.0999999999999996</v>
      </c>
      <c r="M6" s="161">
        <f>IF('Indicator Data'!AB8="No data","x",ROUND(IF('Indicator Data'!AB8&gt;M$37,10,IF('Indicator Data'!AB8&lt;M$36,0,10-(M$37-'Indicator Data'!AB8)/(M$37-M$36)*10)),1))</f>
        <v>1.8</v>
      </c>
      <c r="N6" s="161" t="str">
        <f>IF('Indicator Data'!AC8="No data","x",ROUND(IF('Indicator Data'!AC8&gt;N$37,10,IF('Indicator Data'!AC8&lt;N$36,0,10-(N$37-'Indicator Data'!AC8)/(N$37-N$36)*10)),1))</f>
        <v>x</v>
      </c>
      <c r="O6" s="161">
        <f>IF('Indicator Data'!AD8="No data","x",ROUND(IF('Indicator Data'!AD8&gt;O$37,10,IF('Indicator Data'!AD8&lt;O$36,0,10-(O$37-'Indicator Data'!AD8)/(O$37-O$36)*10)),1))</f>
        <v>0</v>
      </c>
      <c r="P6" s="68">
        <f t="shared" si="0"/>
        <v>0.9</v>
      </c>
      <c r="Q6" s="69">
        <f t="shared" si="10"/>
        <v>3.2</v>
      </c>
      <c r="R6" s="81">
        <f>IF(AND('Indicator Data'!AY8="No data",'Indicator Data'!AZ8="No data"),0,SUM('Indicator Data'!AY8:BA8)/1000)</f>
        <v>0.35</v>
      </c>
      <c r="S6" s="67">
        <f t="shared" si="11"/>
        <v>3.9</v>
      </c>
      <c r="T6" s="70">
        <f>R6*1000/'Indicator Data'!CE8</f>
        <v>3.0475497873855121E-5</v>
      </c>
      <c r="U6" s="67">
        <f t="shared" si="1"/>
        <v>0</v>
      </c>
      <c r="V6" s="71">
        <f t="shared" si="12"/>
        <v>2.2000000000000002</v>
      </c>
      <c r="W6" s="67">
        <f>IF('Indicator Data'!AM8="No data","x",ROUND(IF('Indicator Data'!AM8&gt;W$37,10,IF('Indicator Data'!AM8&lt;W$36,0,10-(W$37-'Indicator Data'!AM8)/(W$37-W$36)*10)),1))</f>
        <v>2</v>
      </c>
      <c r="X6" s="67">
        <f>IF('Indicator Data'!AL8="No data","x",ROUND(IF('Indicator Data'!AL8&gt;X$37,10,IF('Indicator Data'!AL8&lt;X$36,0,10-(X$37-'Indicator Data'!AL8)/(X$37-X$36)*10)),1))</f>
        <v>0.7</v>
      </c>
      <c r="Y6" s="67">
        <f>IF('Indicator Data'!AN8 ="No data","x",ROUND( IF('Indicator Data'!AN8 &gt;Y$37,10,IF('Indicator Data'!AN8 &lt;Y$36,0,10-(Y$37-'Indicator Data'!AN8)/(Y$37-Y$36)*10)),1))</f>
        <v>0.5</v>
      </c>
      <c r="Z6" s="68">
        <f t="shared" si="13"/>
        <v>1.1000000000000001</v>
      </c>
      <c r="AA6" s="67">
        <f>IF('Indicator Data'!AE8="No data","x",ROUND(IF('Indicator Data'!AE8&gt;AA$37,10,IF('Indicator Data'!AE8&lt;AA$36,0,10-(AA$37-'Indicator Data'!AE8)/(AA$37-AA$36)*10)),1))</f>
        <v>1.6</v>
      </c>
      <c r="AB6" s="73" t="str">
        <f>IF('Indicator Data'!AF8="No data", "x", IF('Indicator Data'!AF8&gt;=40,10,IF(AND('Indicator Data'!AF8&gt;=30,'Indicator Data'!AF8&lt;40),8,(IF(AND('Indicator Data'!AF8&gt;=20,'Indicator Data'!AF8&lt;30),6,IF(AND('Indicator Data'!AF8&gt;=5,'Indicator Data'!AF8&lt;20),4,IF(AND('Indicator Data'!AF8&gt;0,'Indicator Data'!AF8&lt;5),2,0)))))))</f>
        <v>x</v>
      </c>
      <c r="AC6" s="73">
        <f>IF('Indicator Data'!AG8="No data", "x", IF('Indicator Data'!AG8&gt;=40,10,IF(AND('Indicator Data'!AG8&gt;=30,'Indicator Data'!AG8&lt;40),8,(IF(AND('Indicator Data'!AG8&gt;=20,'Indicator Data'!AG8&lt;30), 6, IF(AND('Indicator Data'!AG8&gt;=5,'Indicator Data'!AG8&lt;20),3,0))))))</f>
        <v>6</v>
      </c>
      <c r="AD6" s="73">
        <f>IF('Indicator Data'!AH8="No data", "x", IF('Indicator Data'!AH8&gt;=15,10,IF(AND('Indicator Data'!AH8&gt;=12,'Indicator Data'!AH8&lt;15),8,(IF(AND('Indicator Data'!AH8&gt;=9,'Indicator Data'!AH8&lt;12),6,IF(AND('Indicator Data'!AH8&gt;=5,'Indicator Data'!AH8&lt;9),4,IF(AND('Indicator Data'!AH8&gt;0,'Indicator Data'!AH8&lt;5),2,0)))))))</f>
        <v>4</v>
      </c>
      <c r="AE6" s="248">
        <f>IF('Indicator Data'!BF8="No data", "x", IF('Indicator Data'!BF8&gt;=40,10,IF(AND('Indicator Data'!BF8&gt;=30,'Indicator Data'!BF8&lt;40),8,(IF(AND('Indicator Data'!BF8&gt;=20,'Indicator Data'!BF8&lt;30), 6, IF(AND('Indicator Data'!BF8&gt;=5,'Indicator Data'!BF8&lt;20),3,0))))))</f>
        <v>6</v>
      </c>
      <c r="AF6" s="248">
        <f t="shared" si="14"/>
        <v>5</v>
      </c>
      <c r="AG6" s="161">
        <f t="shared" si="15"/>
        <v>5.5</v>
      </c>
      <c r="AH6" s="68">
        <f t="shared" si="2"/>
        <v>3.6</v>
      </c>
      <c r="AI6" s="237">
        <f>IF('Indicator Data'!BB8="No data","x",ROUND( IF('Indicator Data'!BB8&gt;AI$37,10,IF('Indicator Data'!BB8&lt;AI$36,0,10-(AI$37-'Indicator Data'!BB8)/(AI$37-AI$36)*10)),1))</f>
        <v>2.5</v>
      </c>
      <c r="AJ6" s="237">
        <f>IF('Indicator Data'!BC8="No data","x",ROUND( IF('Indicator Data'!BC8&gt;AJ$37,10,IF('Indicator Data'!BC8&lt;AJ$36,0,10-(AJ$37-'Indicator Data'!BC8)/(AJ$37-AJ$36)*10)),1))</f>
        <v>1.1000000000000001</v>
      </c>
      <c r="AK6" s="68">
        <f t="shared" si="16"/>
        <v>1.8</v>
      </c>
      <c r="AL6" s="81">
        <f>('Indicator Data'!AX8+'Indicator Data'!AW8*0.5+'Indicator Data'!AV8*0.25)/1000</f>
        <v>5088.04</v>
      </c>
      <c r="AM6" s="67">
        <f t="shared" si="17"/>
        <v>10</v>
      </c>
      <c r="AN6" s="72">
        <f>AL6*1000/'Indicator Data'!CE8</f>
        <v>0.44303014914882805</v>
      </c>
      <c r="AO6" s="67">
        <f t="shared" si="18"/>
        <v>10</v>
      </c>
      <c r="AP6" s="68">
        <f t="shared" si="19"/>
        <v>10</v>
      </c>
      <c r="AQ6" s="67">
        <f>IF('Indicator Data'!BD8="No data","x",ROUND(IF('Indicator Data'!BD8&lt;$AQ$36,10,IF('Indicator Data'!BD8&gt;$AQ$37,0,($AQ$37-'Indicator Data'!BD8)/($AQ$37-$AQ$36)*10)),1))</f>
        <v>0.9</v>
      </c>
      <c r="AR6" s="67">
        <f>IF('Indicator Data'!BE8="No data", "x", IF('Indicator Data'!BE8&gt;=35,10,IF(AND('Indicator Data'!BE8&gt;=25,'Indicator Data'!BE8&lt;35),8,(IF(AND('Indicator Data'!BE8&gt;=15,'Indicator Data'!BE8&lt;25),6,IF(AND('Indicator Data'!BE8&gt;=5,'Indicator Data'!BE8&lt;15),4,IF(AND('Indicator Data'!BE8&gt;0,'Indicator Data'!BE8&lt;5),2,0)))))))</f>
        <v>2</v>
      </c>
      <c r="AS6" s="73" t="str">
        <f>IF('Indicator Data'!BG8="No data","x",ROUND(IF('Indicator Data'!BG8&gt;$AS$37,10,IF('Indicator Data'!BG8&lt;$AS$36,0,10-($AS$37-'Indicator Data'!BG8)/($AS$37-$AS$36)*10)),1))</f>
        <v>x</v>
      </c>
      <c r="AT6" s="73" t="str">
        <f>IF('Indicator Data'!BH8="No data","x",ROUND(IF('Indicator Data'!BH8&gt;$AT$37,10,IF('Indicator Data'!BH8&lt;$AT$36,0,10-($AT$37-'Indicator Data'!BH8)/($AT$37-$AT$36)*10)),1))</f>
        <v>x</v>
      </c>
      <c r="AU6" s="67" t="str">
        <f t="shared" si="20"/>
        <v>x</v>
      </c>
      <c r="AV6" s="68">
        <f t="shared" si="3"/>
        <v>1.5</v>
      </c>
      <c r="AW6" s="74">
        <f t="shared" si="4"/>
        <v>5.2</v>
      </c>
      <c r="AX6" s="75">
        <f t="shared" si="5"/>
        <v>3.9</v>
      </c>
    </row>
    <row r="7" spans="1:50" s="3" customFormat="1" x14ac:dyDescent="0.25">
      <c r="A7" s="116" t="s">
        <v>22</v>
      </c>
      <c r="B7" s="100" t="s">
        <v>21</v>
      </c>
      <c r="C7" s="67">
        <f>ROUND(IF('Indicator Data'!X9="No data",IF((0.1233*LN('Indicator Data'!CD9)-0.4559)&gt;C$37,0,IF((0.1233*LN('Indicator Data'!CD9)-0.4559)&lt;C$36,10,(C$37-(0.1233*LN('Indicator Data'!CD9)-0.4559))/(C$37-C$36)*10)),IF('Indicator Data'!X9&gt;C$37,0,IF('Indicator Data'!X9&lt;C$36,10,(C$37-'Indicator Data'!X9)/(C$37-C$36)*10))),1)</f>
        <v>5.2</v>
      </c>
      <c r="D7" s="191" t="str">
        <f>IF('Indicator Data'!Y9="No data","x", 'Indicator Data'!Y9+'Indicator Data'!Z9)</f>
        <v>x</v>
      </c>
      <c r="E7" s="161" t="str">
        <f t="shared" si="6"/>
        <v>x</v>
      </c>
      <c r="F7" s="161">
        <f>IF('Indicator Data'!AA9="No data","x",ROUND(IF('Indicator Data'!AA9&gt;F$37,10,IF('Indicator Data'!AA9&lt;F$36,0,10-(F$37-'Indicator Data'!AA9)/(F$37-F$36)*10)),1))</f>
        <v>4.8</v>
      </c>
      <c r="G7" s="161">
        <f t="shared" si="7"/>
        <v>4.8</v>
      </c>
      <c r="H7" s="68">
        <f t="shared" si="8"/>
        <v>5</v>
      </c>
      <c r="I7" s="67" t="str">
        <f>IF('Indicator Data'!AS9="No data","x",ROUND(IF('Indicator Data'!AS9&gt;I$37,10,IF('Indicator Data'!AS9&lt;I$36,0,10-(I$37-'Indicator Data'!AS9)/(I$37-I$36)*10)),1))</f>
        <v>x</v>
      </c>
      <c r="J7" s="67">
        <f>IF('Indicator Data'!AT9="No data","x",ROUND(IF('Indicator Data'!AT9&gt;J$37,10,IF('Indicator Data'!AT9&lt;J$36,0,10-(J$37-'Indicator Data'!AT9)/(J$37-J$36)*10)),1))</f>
        <v>4.8</v>
      </c>
      <c r="K7" s="161" t="str">
        <f>IF('Indicator Data'!AU9="No data","x",ROUND(IF('Indicator Data'!AU9&gt;K$37,10,IF('Indicator Data'!AU9&lt;K$36,0,10-(K$37-'Indicator Data'!AU9)/(K$37-K$36)*10)),1))</f>
        <v>x</v>
      </c>
      <c r="L7" s="68">
        <f t="shared" si="9"/>
        <v>4.8</v>
      </c>
      <c r="M7" s="161" t="str">
        <f>IF('Indicator Data'!AB9="No data","x",ROUND(IF('Indicator Data'!AB9&gt;M$37,10,IF('Indicator Data'!AB9&lt;M$36,0,10-(M$37-'Indicator Data'!AB9)/(M$37-M$36)*10)),1))</f>
        <v>x</v>
      </c>
      <c r="N7" s="161">
        <f>IF('Indicator Data'!AC9="No data","x",ROUND(IF('Indicator Data'!AC9&gt;N$37,10,IF('Indicator Data'!AC9&lt;N$36,0,10-(N$37-'Indicator Data'!AC9)/(N$37-N$36)*10)),1))</f>
        <v>7.8</v>
      </c>
      <c r="O7" s="161" t="str">
        <f>IF('Indicator Data'!AD9="No data","x",ROUND(IF('Indicator Data'!AD9&gt;O$37,10,IF('Indicator Data'!AD9&lt;O$36,0,10-(O$37-'Indicator Data'!AD9)/(O$37-O$36)*10)),1))</f>
        <v>x</v>
      </c>
      <c r="P7" s="68">
        <f t="shared" si="0"/>
        <v>7.8</v>
      </c>
      <c r="Q7" s="69">
        <f t="shared" si="10"/>
        <v>5.7</v>
      </c>
      <c r="R7" s="81">
        <f>IF(AND('Indicator Data'!AY9="No data",'Indicator Data'!AZ9="No data"),0,SUM('Indicator Data'!AY9:BA9)/1000)</f>
        <v>0</v>
      </c>
      <c r="S7" s="67">
        <f t="shared" si="11"/>
        <v>0</v>
      </c>
      <c r="T7" s="70">
        <f>R7*1000/'Indicator Data'!CE9</f>
        <v>0</v>
      </c>
      <c r="U7" s="67">
        <f t="shared" si="1"/>
        <v>0</v>
      </c>
      <c r="V7" s="71">
        <f t="shared" si="12"/>
        <v>0</v>
      </c>
      <c r="W7" s="67" t="str">
        <f>IF('Indicator Data'!AM9="No data","x",ROUND(IF('Indicator Data'!AM9&gt;W$37,10,IF('Indicator Data'!AM9&lt;W$36,0,10-(W$37-'Indicator Data'!AM9)/(W$37-W$36)*10)),1))</f>
        <v>x</v>
      </c>
      <c r="X7" s="67">
        <f>IF('Indicator Data'!AL9="No data","x",ROUND(IF('Indicator Data'!AL9&gt;X$37,10,IF('Indicator Data'!AL9&lt;X$36,0,10-(X$37-'Indicator Data'!AL9)/(X$37-X$36)*10)),1))</f>
        <v>0.8</v>
      </c>
      <c r="Y7" s="67">
        <f>IF('Indicator Data'!AN9 ="No data","x",ROUND( IF('Indicator Data'!AN9 &gt;Y$37,10,IF('Indicator Data'!AN9 &lt;Y$36,0,10-(Y$37-'Indicator Data'!AN9)/(Y$37-Y$36)*10)),1))</f>
        <v>2.2000000000000002</v>
      </c>
      <c r="Z7" s="68">
        <f t="shared" si="13"/>
        <v>1.5</v>
      </c>
      <c r="AA7" s="67">
        <f>IF('Indicator Data'!AE9="No data","x",ROUND(IF('Indicator Data'!AE9&gt;AA$37,10,IF('Indicator Data'!AE9&lt;AA$36,0,10-(AA$37-'Indicator Data'!AE9)/(AA$37-AA$36)*10)),1))</f>
        <v>9.6999999999999993</v>
      </c>
      <c r="AB7" s="73" t="str">
        <f>IF('Indicator Data'!AF9="No data", "x", IF('Indicator Data'!AF9&gt;=40,10,IF(AND('Indicator Data'!AF9&gt;=30,'Indicator Data'!AF9&lt;40),8,(IF(AND('Indicator Data'!AF9&gt;=20,'Indicator Data'!AF9&lt;30),6,IF(AND('Indicator Data'!AF9&gt;=5,'Indicator Data'!AF9&lt;20),4,IF(AND('Indicator Data'!AF9&gt;0,'Indicator Data'!AF9&lt;5),2,0)))))))</f>
        <v>x</v>
      </c>
      <c r="AC7" s="73">
        <f>IF('Indicator Data'!AG9="No data", "x", IF('Indicator Data'!AG9&gt;=40,10,IF(AND('Indicator Data'!AG9&gt;=30,'Indicator Data'!AG9&lt;40),8,(IF(AND('Indicator Data'!AG9&gt;=20,'Indicator Data'!AG9&lt;30), 6, IF(AND('Indicator Data'!AG9&gt;=5,'Indicator Data'!AG9&lt;20),3,0))))))</f>
        <v>8</v>
      </c>
      <c r="AD7" s="73">
        <f>IF('Indicator Data'!AH9="No data", "x", IF('Indicator Data'!AH9&gt;=15,10,IF(AND('Indicator Data'!AH9&gt;=12,'Indicator Data'!AH9&lt;15),8,(IF(AND('Indicator Data'!AH9&gt;=9,'Indicator Data'!AH9&lt;12),6,IF(AND('Indicator Data'!AH9&gt;=5,'Indicator Data'!AH9&lt;9),4,IF(AND('Indicator Data'!AH9&gt;0,'Indicator Data'!AH9&lt;5),2,0)))))))</f>
        <v>6</v>
      </c>
      <c r="AE7" s="248">
        <f>IF('Indicator Data'!BF9="No data", "x", IF('Indicator Data'!BF9&gt;=40,10,IF(AND('Indicator Data'!BF9&gt;=30,'Indicator Data'!BF9&lt;40),8,(IF(AND('Indicator Data'!BF9&gt;=20,'Indicator Data'!BF9&lt;30), 6, IF(AND('Indicator Data'!BF9&gt;=5,'Indicator Data'!BF9&lt;20),3,0))))))</f>
        <v>6</v>
      </c>
      <c r="AF7" s="248">
        <f t="shared" si="14"/>
        <v>6</v>
      </c>
      <c r="AG7" s="161">
        <f t="shared" si="15"/>
        <v>7</v>
      </c>
      <c r="AH7" s="68">
        <f t="shared" si="2"/>
        <v>8.4</v>
      </c>
      <c r="AI7" s="237" t="str">
        <f>IF('Indicator Data'!BB9="No data","x",ROUND( IF('Indicator Data'!BB9&gt;AI$37,10,IF('Indicator Data'!BB9&lt;AI$36,0,10-(AI$37-'Indicator Data'!BB9)/(AI$37-AI$36)*10)),1))</f>
        <v>x</v>
      </c>
      <c r="AJ7" s="237">
        <f>IF('Indicator Data'!BC9="No data","x",ROUND( IF('Indicator Data'!BC9&gt;AJ$37,10,IF('Indicator Data'!BC9&lt;AJ$36,0,10-(AJ$37-'Indicator Data'!BC9)/(AJ$37-AJ$36)*10)),1))</f>
        <v>3.1</v>
      </c>
      <c r="AK7" s="68">
        <f t="shared" si="16"/>
        <v>3.1</v>
      </c>
      <c r="AL7" s="81">
        <f>('Indicator Data'!AX9+'Indicator Data'!AW9*0.5+'Indicator Data'!AV9*0.25)/1000</f>
        <v>35.6965</v>
      </c>
      <c r="AM7" s="67">
        <f t="shared" si="17"/>
        <v>5.2</v>
      </c>
      <c r="AN7" s="72">
        <f>AL7*1000/'Indicator Data'!CE9</f>
        <v>0.48287453500169092</v>
      </c>
      <c r="AO7" s="67">
        <f t="shared" si="18"/>
        <v>10</v>
      </c>
      <c r="AP7" s="68">
        <f t="shared" si="19"/>
        <v>8.5</v>
      </c>
      <c r="AQ7" s="67">
        <f>IF('Indicator Data'!BD9="No data","x",ROUND(IF('Indicator Data'!BD9&lt;$AQ$36,10,IF('Indicator Data'!BD9&gt;$AQ$37,0,($AQ$37-'Indicator Data'!BD9)/($AQ$37-$AQ$36)*10)),1))</f>
        <v>4</v>
      </c>
      <c r="AR7" s="67">
        <f>IF('Indicator Data'!BE9="No data", "x", IF('Indicator Data'!BE9&gt;=35,10,IF(AND('Indicator Data'!BE9&gt;=25,'Indicator Data'!BE9&lt;35),8,(IF(AND('Indicator Data'!BE9&gt;=15,'Indicator Data'!BE9&lt;25),6,IF(AND('Indicator Data'!BE9&gt;=5,'Indicator Data'!BE9&lt;15),4,IF(AND('Indicator Data'!BE9&gt;0,'Indicator Data'!BE9&lt;5),2,0)))))))</f>
        <v>4</v>
      </c>
      <c r="AS7" s="73" t="str">
        <f>IF('Indicator Data'!BG9="No data","x",ROUND(IF('Indicator Data'!BG9&gt;$AS$37,10,IF('Indicator Data'!BG9&lt;$AS$36,0,10-($AS$37-'Indicator Data'!BG9)/($AS$37-$AS$36)*10)),1))</f>
        <v>x</v>
      </c>
      <c r="AT7" s="73" t="str">
        <f>IF('Indicator Data'!BH9="No data","x",ROUND(IF('Indicator Data'!BH9&gt;$AT$37,10,IF('Indicator Data'!BH9&lt;$AT$36,0,10-($AT$37-'Indicator Data'!BH9)/($AT$37-$AT$36)*10)),1))</f>
        <v>x</v>
      </c>
      <c r="AU7" s="67" t="str">
        <f t="shared" si="20"/>
        <v>x</v>
      </c>
      <c r="AV7" s="68">
        <f t="shared" si="3"/>
        <v>4</v>
      </c>
      <c r="AW7" s="74">
        <f t="shared" si="4"/>
        <v>5.9</v>
      </c>
      <c r="AX7" s="75">
        <f t="shared" si="5"/>
        <v>3.5</v>
      </c>
    </row>
    <row r="8" spans="1:50" s="3" customFormat="1" x14ac:dyDescent="0.25">
      <c r="A8" s="116" t="s">
        <v>24</v>
      </c>
      <c r="B8" s="100" t="s">
        <v>23</v>
      </c>
      <c r="C8" s="67">
        <f>ROUND(IF('Indicator Data'!X10="No data",IF((0.1233*LN('Indicator Data'!CD10)-0.4559)&gt;C$37,0,IF((0.1233*LN('Indicator Data'!CD10)-0.4559)&lt;C$36,10,(C$37-(0.1233*LN('Indicator Data'!CD10)-0.4559))/(C$37-C$36)*10)),IF('Indicator Data'!X10&gt;C$37,0,IF('Indicator Data'!X10&lt;C$36,10,(C$37-'Indicator Data'!X10)/(C$37-C$36)*10))),1)</f>
        <v>4.8</v>
      </c>
      <c r="D8" s="191">
        <f>IF('Indicator Data'!Y10="No data","x", 'Indicator Data'!Y10+'Indicator Data'!Z10)</f>
        <v>9.3328393995761871</v>
      </c>
      <c r="E8" s="161">
        <f t="shared" si="6"/>
        <v>1.9</v>
      </c>
      <c r="F8" s="161">
        <f>IF('Indicator Data'!AA10="No data","x",ROUND(IF('Indicator Data'!AA10&gt;F$37,10,IF('Indicator Data'!AA10&lt;F$36,0,10-(F$37-'Indicator Data'!AA10)/(F$37-F$36)*10)),1))</f>
        <v>5.0999999999999996</v>
      </c>
      <c r="G8" s="161">
        <f t="shared" si="7"/>
        <v>3.5</v>
      </c>
      <c r="H8" s="68">
        <f t="shared" si="8"/>
        <v>4.2</v>
      </c>
      <c r="I8" s="67">
        <f>IF('Indicator Data'!AS10="No data","x",ROUND(IF('Indicator Data'!AS10&gt;I$37,10,IF('Indicator Data'!AS10&lt;I$36,0,10-(I$37-'Indicator Data'!AS10)/(I$37-I$36)*10)),1))</f>
        <v>6.3</v>
      </c>
      <c r="J8" s="67">
        <f>IF('Indicator Data'!AT10="No data","x",ROUND(IF('Indicator Data'!AT10&gt;J$37,10,IF('Indicator Data'!AT10&lt;J$36,0,10-(J$37-'Indicator Data'!AT10)/(J$37-J$36)*10)),1))</f>
        <v>5.0999999999999996</v>
      </c>
      <c r="K8" s="161">
        <f>IF('Indicator Data'!AU10="No data","x",ROUND(IF('Indicator Data'!AU10&gt;K$37,10,IF('Indicator Data'!AU10&lt;K$36,0,10-(K$37-'Indicator Data'!AU10)/(K$37-K$36)*10)),1))</f>
        <v>3.5</v>
      </c>
      <c r="L8" s="68">
        <f t="shared" si="9"/>
        <v>5</v>
      </c>
      <c r="M8" s="161">
        <f>IF('Indicator Data'!AB10="No data","x",ROUND(IF('Indicator Data'!AB10&gt;M$37,10,IF('Indicator Data'!AB10&lt;M$36,0,10-(M$37-'Indicator Data'!AB10)/(M$37-M$36)*10)),1))</f>
        <v>6.8</v>
      </c>
      <c r="N8" s="161">
        <f>IF('Indicator Data'!AC10="No data","x",ROUND(IF('Indicator Data'!AC10&gt;N$37,10,IF('Indicator Data'!AC10&lt;N$36,0,10-(N$37-'Indicator Data'!AC10)/(N$37-N$36)*10)),1))</f>
        <v>8.1</v>
      </c>
      <c r="O8" s="161">
        <f>IF('Indicator Data'!AD10="No data","x",ROUND(IF('Indicator Data'!AD10&gt;O$37,10,IF('Indicator Data'!AD10&lt;O$36,0,10-(O$37-'Indicator Data'!AD10)/(O$37-O$36)*10)),1))</f>
        <v>6.7</v>
      </c>
      <c r="P8" s="68">
        <f t="shared" si="0"/>
        <v>7.3</v>
      </c>
      <c r="Q8" s="69">
        <f t="shared" si="10"/>
        <v>5.2</v>
      </c>
      <c r="R8" s="81">
        <f>IF(AND('Indicator Data'!AY10="No data",'Indicator Data'!AZ10="No data"),0,SUM('Indicator Data'!AY10:BA10)/1000)</f>
        <v>0.59299999999999997</v>
      </c>
      <c r="S8" s="67">
        <f t="shared" si="11"/>
        <v>4.4000000000000004</v>
      </c>
      <c r="T8" s="70">
        <f>R8*1000/'Indicator Data'!CE10</f>
        <v>5.5075704481416267E-5</v>
      </c>
      <c r="U8" s="67">
        <f t="shared" si="1"/>
        <v>1.6</v>
      </c>
      <c r="V8" s="71">
        <f t="shared" si="12"/>
        <v>3.1</v>
      </c>
      <c r="W8" s="67">
        <f>IF('Indicator Data'!AM10="No data","x",ROUND(IF('Indicator Data'!AM10&gt;W$37,10,IF('Indicator Data'!AM10&lt;W$36,0,10-(W$37-'Indicator Data'!AM10)/(W$37-W$36)*10)),1))</f>
        <v>5</v>
      </c>
      <c r="X8" s="67">
        <f>IF('Indicator Data'!AL10="No data","x",ROUND(IF('Indicator Data'!AL10&gt;X$37,10,IF('Indicator Data'!AL10&lt;X$36,0,10-(X$37-'Indicator Data'!AL10)/(X$37-X$36)*10)),1))</f>
        <v>6</v>
      </c>
      <c r="Y8" s="67">
        <f>IF('Indicator Data'!AN10 ="No data","x",ROUND( IF('Indicator Data'!AN10 &gt;Y$37,10,IF('Indicator Data'!AN10 &lt;Y$36,0,10-(Y$37-'Indicator Data'!AN10)/(Y$37-Y$36)*10)),1))</f>
        <v>0.6</v>
      </c>
      <c r="Z8" s="68">
        <f t="shared" si="13"/>
        <v>4.2</v>
      </c>
      <c r="AA8" s="67">
        <f>IF('Indicator Data'!AE10="No data","x",ROUND(IF('Indicator Data'!AE10&gt;AA$37,10,IF('Indicator Data'!AE10&lt;AA$36,0,10-(AA$37-'Indicator Data'!AE10)/(AA$37-AA$36)*10)),1))</f>
        <v>8.8000000000000007</v>
      </c>
      <c r="AB8" s="73">
        <f>IF('Indicator Data'!AF10="No data", "x", IF('Indicator Data'!AF10&gt;=40,10,IF(AND('Indicator Data'!AF10&gt;=30,'Indicator Data'!AF10&lt;40),8,(IF(AND('Indicator Data'!AF10&gt;=20,'Indicator Data'!AF10&lt;30),6,IF(AND('Indicator Data'!AF10&gt;=5,'Indicator Data'!AF10&lt;20),4,IF(AND('Indicator Data'!AF10&gt;0,'Indicator Data'!AF10&lt;5),2,0)))))))</f>
        <v>4</v>
      </c>
      <c r="AC8" s="73">
        <f>IF('Indicator Data'!AG10="No data", "x", IF('Indicator Data'!AG10&gt;=40,10,IF(AND('Indicator Data'!AG10&gt;=30,'Indicator Data'!AG10&lt;40),8,(IF(AND('Indicator Data'!AG10&gt;=20,'Indicator Data'!AG10&lt;30), 6, IF(AND('Indicator Data'!AG10&gt;=5,'Indicator Data'!AG10&lt;20),3,0))))))</f>
        <v>6</v>
      </c>
      <c r="AD8" s="73">
        <f>IF('Indicator Data'!AH10="No data", "x", IF('Indicator Data'!AH10&gt;=15,10,IF(AND('Indicator Data'!AH10&gt;=12,'Indicator Data'!AH10&lt;15),8,(IF(AND('Indicator Data'!AH10&gt;=9,'Indicator Data'!AH10&lt;12),6,IF(AND('Indicator Data'!AH10&gt;=5,'Indicator Data'!AH10&lt;9),4,IF(AND('Indicator Data'!AH10&gt;0,'Indicator Data'!AH10&lt;5),2,0)))))))</f>
        <v>6</v>
      </c>
      <c r="AE8" s="248">
        <f>IF('Indicator Data'!BF10="No data", "x", IF('Indicator Data'!BF10&gt;=40,10,IF(AND('Indicator Data'!BF10&gt;=30,'Indicator Data'!BF10&lt;40),8,(IF(AND('Indicator Data'!BF10&gt;=20,'Indicator Data'!BF10&lt;30), 6, IF(AND('Indicator Data'!BF10&gt;=5,'Indicator Data'!BF10&lt;20),3,0))))))</f>
        <v>6</v>
      </c>
      <c r="AF8" s="248">
        <f t="shared" si="14"/>
        <v>6</v>
      </c>
      <c r="AG8" s="161">
        <f t="shared" si="15"/>
        <v>5.3</v>
      </c>
      <c r="AH8" s="68">
        <f t="shared" si="2"/>
        <v>7.1</v>
      </c>
      <c r="AI8" s="237">
        <f>IF('Indicator Data'!BB10="No data","x",ROUND( IF('Indicator Data'!BB10&gt;AI$37,10,IF('Indicator Data'!BB10&lt;AI$36,0,10-(AI$37-'Indicator Data'!BB10)/(AI$37-AI$36)*10)),1))</f>
        <v>10</v>
      </c>
      <c r="AJ8" s="237">
        <f>IF('Indicator Data'!BC10="No data","x",ROUND( IF('Indicator Data'!BC10&gt;AJ$37,10,IF('Indicator Data'!BC10&lt;AJ$36,0,10-(AJ$37-'Indicator Data'!BC10)/(AJ$37-AJ$36)*10)),1))</f>
        <v>4.2</v>
      </c>
      <c r="AK8" s="68">
        <f t="shared" si="16"/>
        <v>7.1</v>
      </c>
      <c r="AL8" s="81">
        <f>('Indicator Data'!AX10+'Indicator Data'!AW10*0.5+'Indicator Data'!AV10*0.25)/1000</f>
        <v>719.29349999999999</v>
      </c>
      <c r="AM8" s="67">
        <f t="shared" si="17"/>
        <v>9.5</v>
      </c>
      <c r="AN8" s="72">
        <f>AL8*1000/'Indicator Data'!CE10</f>
        <v>6.680538995177672E-2</v>
      </c>
      <c r="AO8" s="67">
        <f t="shared" si="18"/>
        <v>8.9</v>
      </c>
      <c r="AP8" s="68">
        <f t="shared" si="19"/>
        <v>9.1999999999999993</v>
      </c>
      <c r="AQ8" s="67">
        <f>IF('Indicator Data'!BD10="No data","x",ROUND(IF('Indicator Data'!BD10&lt;$AQ$36,10,IF('Indicator Data'!BD10&gt;$AQ$37,0,($AQ$37-'Indicator Data'!BD10)/($AQ$37-$AQ$36)*10)),1))</f>
        <v>5.5</v>
      </c>
      <c r="AR8" s="67">
        <f>IF('Indicator Data'!BE10="No data", "x", IF('Indicator Data'!BE10&gt;=35,10,IF(AND('Indicator Data'!BE10&gt;=25,'Indicator Data'!BE10&lt;35),8,(IF(AND('Indicator Data'!BE10&gt;=15,'Indicator Data'!BE10&lt;25),6,IF(AND('Indicator Data'!BE10&gt;=5,'Indicator Data'!BE10&lt;15),4,IF(AND('Indicator Data'!BE10&gt;0,'Indicator Data'!BE10&lt;5),2,0)))))))</f>
        <v>4</v>
      </c>
      <c r="AS8" s="73">
        <f>IF('Indicator Data'!BG10="No data","x",ROUND(IF('Indicator Data'!BG10&gt;$AS$37,10,IF('Indicator Data'!BG10&lt;$AS$36,0,10-($AS$37-'Indicator Data'!BG10)/($AS$37-$AS$36)*10)),1))</f>
        <v>3.4</v>
      </c>
      <c r="AT8" s="73">
        <f>IF('Indicator Data'!BH10="No data","x",ROUND(IF('Indicator Data'!BH10&gt;$AT$37,10,IF('Indicator Data'!BH10&lt;$AT$36,0,10-($AT$37-'Indicator Data'!BH10)/($AT$37-$AT$36)*10)),1))</f>
        <v>2.6</v>
      </c>
      <c r="AU8" s="67">
        <f t="shared" si="20"/>
        <v>3.2</v>
      </c>
      <c r="AV8" s="68">
        <f t="shared" si="3"/>
        <v>4.2</v>
      </c>
      <c r="AW8" s="74">
        <f t="shared" si="4"/>
        <v>6.8</v>
      </c>
      <c r="AX8" s="75">
        <f t="shared" si="5"/>
        <v>5.2</v>
      </c>
    </row>
    <row r="9" spans="1:50" s="3" customFormat="1" x14ac:dyDescent="0.25">
      <c r="A9" s="116" t="s">
        <v>30</v>
      </c>
      <c r="B9" s="100" t="s">
        <v>29</v>
      </c>
      <c r="C9" s="67">
        <f>ROUND(IF('Indicator Data'!X11="No data",IF((0.1233*LN('Indicator Data'!CD11)-0.4559)&gt;C$37,0,IF((0.1233*LN('Indicator Data'!CD11)-0.4559)&lt;C$36,10,(C$37-(0.1233*LN('Indicator Data'!CD11)-0.4559))/(C$37-C$36)*10)),IF('Indicator Data'!X11&gt;C$37,0,IF('Indicator Data'!X11&lt;C$36,10,(C$37-'Indicator Data'!X11)/(C$37-C$36)*10))),1)</f>
        <v>4</v>
      </c>
      <c r="D9" s="191" t="str">
        <f>IF('Indicator Data'!Y11="No data","x", 'Indicator Data'!Y11+'Indicator Data'!Z11)</f>
        <v>x</v>
      </c>
      <c r="E9" s="161" t="str">
        <f t="shared" si="6"/>
        <v>x</v>
      </c>
      <c r="F9" s="161">
        <f>IF('Indicator Data'!AA11="No data","x",ROUND(IF('Indicator Data'!AA11&gt;F$37,10,IF('Indicator Data'!AA11&lt;F$36,0,10-(F$37-'Indicator Data'!AA11)/(F$37-F$36)*10)),1))</f>
        <v>6.3</v>
      </c>
      <c r="G9" s="161">
        <f t="shared" si="7"/>
        <v>6.3</v>
      </c>
      <c r="H9" s="68">
        <f t="shared" si="8"/>
        <v>5.3</v>
      </c>
      <c r="I9" s="67" t="str">
        <f>IF('Indicator Data'!AS11="No data","x",ROUND(IF('Indicator Data'!AS11&gt;I$37,10,IF('Indicator Data'!AS11&lt;I$36,0,10-(I$37-'Indicator Data'!AS11)/(I$37-I$36)*10)),1))</f>
        <v>x</v>
      </c>
      <c r="J9" s="67">
        <f>IF('Indicator Data'!AT11="No data","x",ROUND(IF('Indicator Data'!AT11&gt;J$37,10,IF('Indicator Data'!AT11&lt;J$36,0,10-(J$37-'Indicator Data'!AT11)/(J$37-J$36)*10)),1))</f>
        <v>3</v>
      </c>
      <c r="K9" s="161">
        <f>IF('Indicator Data'!AU11="No data","x",ROUND(IF('Indicator Data'!AU11&gt;K$37,10,IF('Indicator Data'!AU11&lt;K$36,0,10-(K$37-'Indicator Data'!AU11)/(K$37-K$36)*10)),1))</f>
        <v>1.7</v>
      </c>
      <c r="L9" s="68">
        <f t="shared" si="9"/>
        <v>2.4</v>
      </c>
      <c r="M9" s="161">
        <f>IF('Indicator Data'!AB11="No data","x",ROUND(IF('Indicator Data'!AB11&gt;M$37,10,IF('Indicator Data'!AB11&lt;M$36,0,10-(M$37-'Indicator Data'!AB11)/(M$37-M$36)*10)),1))</f>
        <v>4.3</v>
      </c>
      <c r="N9" s="161">
        <f>IF('Indicator Data'!AC11="No data","x",ROUND(IF('Indicator Data'!AC11&gt;N$37,10,IF('Indicator Data'!AC11&lt;N$36,0,10-(N$37-'Indicator Data'!AC11)/(N$37-N$36)*10)),1))</f>
        <v>4.0999999999999996</v>
      </c>
      <c r="O9" s="161" t="str">
        <f>IF('Indicator Data'!AD11="No data","x",ROUND(IF('Indicator Data'!AD11&gt;O$37,10,IF('Indicator Data'!AD11&lt;O$36,0,10-(O$37-'Indicator Data'!AD11)/(O$37-O$36)*10)),1))</f>
        <v>x</v>
      </c>
      <c r="P9" s="68">
        <f t="shared" si="0"/>
        <v>4.2</v>
      </c>
      <c r="Q9" s="69">
        <f t="shared" si="10"/>
        <v>4.3</v>
      </c>
      <c r="R9" s="81">
        <f>IF(AND('Indicator Data'!AY11="No data",'Indicator Data'!AZ11="No data"),0,SUM('Indicator Data'!AY11:BA11)/1000)</f>
        <v>2E-3</v>
      </c>
      <c r="S9" s="67">
        <f t="shared" si="11"/>
        <v>0</v>
      </c>
      <c r="T9" s="70">
        <f>R9*1000/'Indicator Data'!CE11</f>
        <v>1.8548574078367725E-5</v>
      </c>
      <c r="U9" s="67">
        <f t="shared" si="1"/>
        <v>0</v>
      </c>
      <c r="V9" s="71">
        <f t="shared" si="12"/>
        <v>0</v>
      </c>
      <c r="W9" s="67" t="str">
        <f>IF('Indicator Data'!AM11="No data","x",ROUND(IF('Indicator Data'!AM11&gt;W$37,10,IF('Indicator Data'!AM11&lt;W$36,0,10-(W$37-'Indicator Data'!AM11)/(W$37-W$36)*10)),1))</f>
        <v>x</v>
      </c>
      <c r="X9" s="67">
        <f>IF('Indicator Data'!AL11="No data","x",ROUND(IF('Indicator Data'!AL11&gt;X$37,10,IF('Indicator Data'!AL11&lt;X$36,0,10-(X$37-'Indicator Data'!AL11)/(X$37-X$36)*10)),1))</f>
        <v>0.6</v>
      </c>
      <c r="Y9" s="67">
        <f>IF('Indicator Data'!AN11 ="No data","x",ROUND( IF('Indicator Data'!AN11 &gt;Y$37,10,IF('Indicator Data'!AN11 &lt;Y$36,0,10-(Y$37-'Indicator Data'!AN11)/(Y$37-Y$36)*10)),1))</f>
        <v>10</v>
      </c>
      <c r="Z9" s="68">
        <f t="shared" si="13"/>
        <v>7.7</v>
      </c>
      <c r="AA9" s="67">
        <f>IF('Indicator Data'!AE11="No data","x",ROUND(IF('Indicator Data'!AE11&gt;AA$37,10,IF('Indicator Data'!AE11&lt;AA$36,0,10-(AA$37-'Indicator Data'!AE11)/(AA$37-AA$36)*10)),1))</f>
        <v>4.5999999999999996</v>
      </c>
      <c r="AB9" s="73" t="str">
        <f>IF('Indicator Data'!AF11="No data", "x", IF('Indicator Data'!AF11&gt;=40,10,IF(AND('Indicator Data'!AF11&gt;=30,'Indicator Data'!AF11&lt;40),8,(IF(AND('Indicator Data'!AF11&gt;=20,'Indicator Data'!AF11&lt;30),6,IF(AND('Indicator Data'!AF11&gt;=5,'Indicator Data'!AF11&lt;20),4,IF(AND('Indicator Data'!AF11&gt;0,'Indicator Data'!AF11&lt;5),2,0)))))))</f>
        <v>x</v>
      </c>
      <c r="AC9" s="73">
        <f>IF('Indicator Data'!AG11="No data", "x", IF('Indicator Data'!AG11&gt;=40,10,IF(AND('Indicator Data'!AG11&gt;=30,'Indicator Data'!AG11&lt;40),8,(IF(AND('Indicator Data'!AG11&gt;=20,'Indicator Data'!AG11&lt;30), 6, IF(AND('Indicator Data'!AG11&gt;=5,'Indicator Data'!AG11&lt;20),3,0))))))</f>
        <v>8</v>
      </c>
      <c r="AD9" s="73">
        <f>IF('Indicator Data'!AH11="No data", "x", IF('Indicator Data'!AH11&gt;=15,10,IF(AND('Indicator Data'!AH11&gt;=12,'Indicator Data'!AH11&lt;15),8,(IF(AND('Indicator Data'!AH11&gt;=9,'Indicator Data'!AH11&lt;12),6,IF(AND('Indicator Data'!AH11&gt;=5,'Indicator Data'!AH11&lt;9),4,IF(AND('Indicator Data'!AH11&gt;0,'Indicator Data'!AH11&lt;5),2,0)))))))</f>
        <v>4</v>
      </c>
      <c r="AE9" s="248">
        <f>IF('Indicator Data'!BF11="No data", "x", IF('Indicator Data'!BF11&gt;=40,10,IF(AND('Indicator Data'!BF11&gt;=30,'Indicator Data'!BF11&lt;40),8,(IF(AND('Indicator Data'!BF11&gt;=20,'Indicator Data'!BF11&lt;30), 6, IF(AND('Indicator Data'!BF11&gt;=5,'Indicator Data'!BF11&lt;20),3,0))))))</f>
        <v>6</v>
      </c>
      <c r="AF9" s="248">
        <f t="shared" si="14"/>
        <v>5</v>
      </c>
      <c r="AG9" s="161">
        <f t="shared" si="15"/>
        <v>6.5</v>
      </c>
      <c r="AH9" s="68">
        <f t="shared" si="2"/>
        <v>5.6</v>
      </c>
      <c r="AI9" s="237">
        <f>IF('Indicator Data'!BB11="No data","x",ROUND( IF('Indicator Data'!BB11&gt;AI$37,10,IF('Indicator Data'!BB11&lt;AI$36,0,10-(AI$37-'Indicator Data'!BB11)/(AI$37-AI$36)*10)),1))</f>
        <v>0.1</v>
      </c>
      <c r="AJ9" s="237">
        <f>IF('Indicator Data'!BC11="No data","x",ROUND( IF('Indicator Data'!BC11&gt;AJ$37,10,IF('Indicator Data'!BC11&lt;AJ$36,0,10-(AJ$37-'Indicator Data'!BC11)/(AJ$37-AJ$36)*10)),1))</f>
        <v>0.4</v>
      </c>
      <c r="AK9" s="68">
        <f t="shared" si="16"/>
        <v>0.3</v>
      </c>
      <c r="AL9" s="81">
        <f>('Indicator Data'!AX11+'Indicator Data'!AW11*0.5+'Indicator Data'!AV11*0.25)/1000</f>
        <v>0</v>
      </c>
      <c r="AM9" s="67">
        <f t="shared" si="17"/>
        <v>0</v>
      </c>
      <c r="AN9" s="72">
        <f>AL9*1000/'Indicator Data'!CE11</f>
        <v>0</v>
      </c>
      <c r="AO9" s="67">
        <f t="shared" si="18"/>
        <v>0</v>
      </c>
      <c r="AP9" s="68">
        <f t="shared" si="19"/>
        <v>0</v>
      </c>
      <c r="AQ9" s="67">
        <f>IF('Indicator Data'!BD11="No data","x",ROUND(IF('Indicator Data'!BD11&lt;$AQ$36,10,IF('Indicator Data'!BD11&gt;$AQ$37,0,($AQ$37-'Indicator Data'!BD11)/($AQ$37-$AQ$36)*10)),1))</f>
        <v>6.7</v>
      </c>
      <c r="AR9" s="67">
        <f>IF('Indicator Data'!BE11="No data", "x", IF('Indicator Data'!BE11&gt;=35,10,IF(AND('Indicator Data'!BE11&gt;=25,'Indicator Data'!BE11&lt;35),8,(IF(AND('Indicator Data'!BE11&gt;=15,'Indicator Data'!BE11&lt;25),6,IF(AND('Indicator Data'!BE11&gt;=5,'Indicator Data'!BE11&lt;15),4,IF(AND('Indicator Data'!BE11&gt;0,'Indicator Data'!BE11&lt;5),2,0)))))))</f>
        <v>8</v>
      </c>
      <c r="AS9" s="73">
        <f>IF('Indicator Data'!BG11="No data","x",ROUND(IF('Indicator Data'!BG11&gt;$AS$37,10,IF('Indicator Data'!BG11&lt;$AS$36,0,10-($AS$37-'Indicator Data'!BG11)/($AS$37-$AS$36)*10)),1))</f>
        <v>2.6</v>
      </c>
      <c r="AT9" s="73" t="str">
        <f>IF('Indicator Data'!BH11="No data","x",ROUND(IF('Indicator Data'!BH11&gt;$AT$37,10,IF('Indicator Data'!BH11&lt;$AT$36,0,10-($AT$37-'Indicator Data'!BH11)/($AT$37-$AT$36)*10)),1))</f>
        <v>x</v>
      </c>
      <c r="AU9" s="67">
        <f t="shared" si="20"/>
        <v>2.6</v>
      </c>
      <c r="AV9" s="68">
        <f t="shared" si="3"/>
        <v>5.8</v>
      </c>
      <c r="AW9" s="74">
        <f t="shared" si="4"/>
        <v>4.5999999999999996</v>
      </c>
      <c r="AX9" s="75">
        <f t="shared" si="5"/>
        <v>2.6</v>
      </c>
    </row>
    <row r="10" spans="1:50" s="3" customFormat="1" x14ac:dyDescent="0.25">
      <c r="A10" s="116" t="s">
        <v>36</v>
      </c>
      <c r="B10" s="100" t="s">
        <v>35</v>
      </c>
      <c r="C10" s="67">
        <f>ROUND(IF('Indicator Data'!X12="No data",IF((0.1233*LN('Indicator Data'!CD12)-0.4559)&gt;C$37,0,IF((0.1233*LN('Indicator Data'!CD12)-0.4559)&lt;C$36,10,(C$37-(0.1233*LN('Indicator Data'!CD12)-0.4559))/(C$37-C$36)*10)),IF('Indicator Data'!X12&gt;C$37,0,IF('Indicator Data'!X12&lt;C$36,10,(C$37-'Indicator Data'!X12)/(C$37-C$36)*10))),1)</f>
        <v>10</v>
      </c>
      <c r="D10" s="191">
        <f>IF('Indicator Data'!Y12="No data","x", 'Indicator Data'!Y12+'Indicator Data'!Z12)</f>
        <v>68.002831935882568</v>
      </c>
      <c r="E10" s="161">
        <f t="shared" si="6"/>
        <v>10</v>
      </c>
      <c r="F10" s="161">
        <f>IF('Indicator Data'!AA12="No data","x",ROUND(IF('Indicator Data'!AA12&gt;F$37,10,IF('Indicator Data'!AA12&lt;F$36,0,10-(F$37-'Indicator Data'!AA12)/(F$37-F$36)*10)),1))</f>
        <v>9.8000000000000007</v>
      </c>
      <c r="G10" s="161">
        <f t="shared" si="7"/>
        <v>9.9</v>
      </c>
      <c r="H10" s="68">
        <f t="shared" si="8"/>
        <v>10</v>
      </c>
      <c r="I10" s="67">
        <f>IF('Indicator Data'!AS12="No data","x",ROUND(IF('Indicator Data'!AS12&gt;I$37,10,IF('Indicator Data'!AS12&lt;I$36,0,10-(I$37-'Indicator Data'!AS12)/(I$37-I$36)*10)),1))</f>
        <v>7.9</v>
      </c>
      <c r="J10" s="67">
        <f>IF('Indicator Data'!AT12="No data","x",ROUND(IF('Indicator Data'!AT12&gt;J$37,10,IF('Indicator Data'!AT12&lt;J$36,0,10-(J$37-'Indicator Data'!AT12)/(J$37-J$36)*10)),1))</f>
        <v>8.9</v>
      </c>
      <c r="K10" s="161">
        <f>IF('Indicator Data'!AU12="No data","x",ROUND(IF('Indicator Data'!AU12&gt;K$37,10,IF('Indicator Data'!AU12&lt;K$36,0,10-(K$37-'Indicator Data'!AU12)/(K$37-K$36)*10)),1))</f>
        <v>10</v>
      </c>
      <c r="L10" s="68">
        <f t="shared" si="9"/>
        <v>8.9</v>
      </c>
      <c r="M10" s="161">
        <f>IF('Indicator Data'!AB12="No data","x",ROUND(IF('Indicator Data'!AB12&gt;M$37,10,IF('Indicator Data'!AB12&lt;M$36,0,10-(M$37-'Indicator Data'!AB12)/(M$37-M$36)*10)),1))</f>
        <v>8.3000000000000007</v>
      </c>
      <c r="N10" s="161">
        <f>IF('Indicator Data'!AC12="No data","x",ROUND(IF('Indicator Data'!AC12&gt;N$37,10,IF('Indicator Data'!AC12&lt;N$36,0,10-(N$37-'Indicator Data'!AC12)/(N$37-N$36)*10)),1))</f>
        <v>10</v>
      </c>
      <c r="O10" s="161">
        <f>IF('Indicator Data'!AD12="No data","x",ROUND(IF('Indicator Data'!AD12&gt;O$37,10,IF('Indicator Data'!AD12&lt;O$36,0,10-(O$37-'Indicator Data'!AD12)/(O$37-O$36)*10)),1))</f>
        <v>10</v>
      </c>
      <c r="P10" s="68">
        <f t="shared" si="0"/>
        <v>9.6</v>
      </c>
      <c r="Q10" s="69">
        <f t="shared" si="10"/>
        <v>9.6</v>
      </c>
      <c r="R10" s="81">
        <f>IF(AND('Indicator Data'!AY12="No data",'Indicator Data'!AZ12="No data"),0,SUM('Indicator Data'!AY12:BA12)/1000)</f>
        <v>49.655000000000001</v>
      </c>
      <c r="S10" s="67">
        <f t="shared" si="11"/>
        <v>9.1999999999999993</v>
      </c>
      <c r="T10" s="70">
        <f>R10*1000/'Indicator Data'!CE12</f>
        <v>4.5218071674855333E-3</v>
      </c>
      <c r="U10" s="67">
        <f t="shared" si="1"/>
        <v>4.5999999999999996</v>
      </c>
      <c r="V10" s="71">
        <f t="shared" si="12"/>
        <v>7.6</v>
      </c>
      <c r="W10" s="67">
        <f>IF('Indicator Data'!AM12="No data","x",ROUND(IF('Indicator Data'!AM12&gt;W$37,10,IF('Indicator Data'!AM12&lt;W$36,0,10-(W$37-'Indicator Data'!AM12)/(W$37-W$36)*10)),1))</f>
        <v>10</v>
      </c>
      <c r="X10" s="67">
        <f>IF('Indicator Data'!AL12="No data","x",ROUND(IF('Indicator Data'!AL12&gt;X$37,10,IF('Indicator Data'!AL12&lt;X$36,0,10-(X$37-'Indicator Data'!AL12)/(X$37-X$36)*10)),1))</f>
        <v>10</v>
      </c>
      <c r="Y10" s="67" t="str">
        <f>IF('Indicator Data'!AN12 ="No data","x",ROUND( IF('Indicator Data'!AN12 &gt;Y$37,10,IF('Indicator Data'!AN12 &lt;Y$36,0,10-(Y$37-'Indicator Data'!AN12)/(Y$37-Y$36)*10)),1))</f>
        <v>x</v>
      </c>
      <c r="Z10" s="68">
        <f t="shared" si="13"/>
        <v>10</v>
      </c>
      <c r="AA10" s="67">
        <f>IF('Indicator Data'!AE12="No data","x",ROUND(IF('Indicator Data'!AE12&gt;AA$37,10,IF('Indicator Data'!AE12&lt;AA$36,0,10-(AA$37-'Indicator Data'!AE12)/(AA$37-AA$36)*10)),1))</f>
        <v>10</v>
      </c>
      <c r="AB10" s="73">
        <f>IF('Indicator Data'!AF12="No data", "x", IF('Indicator Data'!AF12&gt;=40,10,IF(AND('Indicator Data'!AF12&gt;=30,'Indicator Data'!AF12&lt;40),8,(IF(AND('Indicator Data'!AF12&gt;=20,'Indicator Data'!AF12&lt;30),6,IF(AND('Indicator Data'!AF12&gt;=5,'Indicator Data'!AF12&lt;20),4,IF(AND('Indicator Data'!AF12&gt;0,'Indicator Data'!AF12&lt;5),2,0)))))))</f>
        <v>6</v>
      </c>
      <c r="AC10" s="73">
        <f>IF('Indicator Data'!AG12="No data", "x", IF('Indicator Data'!AG12&gt;=40,10,IF(AND('Indicator Data'!AG12&gt;=30,'Indicator Data'!AG12&lt;40),8,(IF(AND('Indicator Data'!AG12&gt;=20,'Indicator Data'!AG12&lt;30), 6, IF(AND('Indicator Data'!AG12&gt;=5,'Indicator Data'!AG12&lt;20),3,0))))))</f>
        <v>10</v>
      </c>
      <c r="AD10" s="73">
        <f>IF('Indicator Data'!AH12="No data", "x", IF('Indicator Data'!AH12&gt;=15,10,IF(AND('Indicator Data'!AH12&gt;=12,'Indicator Data'!AH12&lt;15),8,(IF(AND('Indicator Data'!AH12&gt;=9,'Indicator Data'!AH12&lt;12),6,IF(AND('Indicator Data'!AH12&gt;=5,'Indicator Data'!AH12&lt;9),4,IF(AND('Indicator Data'!AH12&gt;0,'Indicator Data'!AH12&lt;5),2,0)))))))</f>
        <v>10</v>
      </c>
      <c r="AE10" s="248">
        <f>IF('Indicator Data'!BF12="No data", "x", IF('Indicator Data'!BF12&gt;=40,10,IF(AND('Indicator Data'!BF12&gt;=30,'Indicator Data'!BF12&lt;40),8,(IF(AND('Indicator Data'!BF12&gt;=20,'Indicator Data'!BF12&lt;30), 6, IF(AND('Indicator Data'!BF12&gt;=5,'Indicator Data'!BF12&lt;20),3,0))))))</f>
        <v>10</v>
      </c>
      <c r="AF10" s="248">
        <f t="shared" si="14"/>
        <v>10</v>
      </c>
      <c r="AG10" s="161">
        <f t="shared" si="15"/>
        <v>8.6999999999999993</v>
      </c>
      <c r="AH10" s="68">
        <f t="shared" si="2"/>
        <v>9.4</v>
      </c>
      <c r="AI10" s="237">
        <f>IF('Indicator Data'!BB12="No data","x",ROUND( IF('Indicator Data'!BB12&gt;AI$37,10,IF('Indicator Data'!BB12&lt;AI$36,0,10-(AI$37-'Indicator Data'!BB12)/(AI$37-AI$36)*10)),1))</f>
        <v>1.4</v>
      </c>
      <c r="AJ10" s="237">
        <f>IF('Indicator Data'!BC12="No data","x",ROUND( IF('Indicator Data'!BC12&gt;AJ$37,10,IF('Indicator Data'!BC12&lt;AJ$36,0,10-(AJ$37-'Indicator Data'!BC12)/(AJ$37-AJ$36)*10)),1))</f>
        <v>4.4000000000000004</v>
      </c>
      <c r="AK10" s="68">
        <f t="shared" si="16"/>
        <v>2.9</v>
      </c>
      <c r="AL10" s="81">
        <f>('Indicator Data'!AX12+'Indicator Data'!AW12*0.5+'Indicator Data'!AV12*0.25)/1000</f>
        <v>1845.81</v>
      </c>
      <c r="AM10" s="67">
        <f t="shared" si="17"/>
        <v>10</v>
      </c>
      <c r="AN10" s="72">
        <f>AL10*1000/'Indicator Data'!CE12</f>
        <v>0.16808774318430114</v>
      </c>
      <c r="AO10" s="67">
        <f t="shared" si="18"/>
        <v>10</v>
      </c>
      <c r="AP10" s="68">
        <f t="shared" si="19"/>
        <v>10</v>
      </c>
      <c r="AQ10" s="67">
        <f>IF('Indicator Data'!BD12="No data","x",ROUND(IF('Indicator Data'!BD12&lt;$AQ$36,10,IF('Indicator Data'!BD12&gt;$AQ$37,0,($AQ$37-'Indicator Data'!BD12)/($AQ$37-$AQ$36)*10)),1))</f>
        <v>7.3</v>
      </c>
      <c r="AR10" s="67">
        <f>IF('Indicator Data'!BE12="No data", "x", IF('Indicator Data'!BE12&gt;=35,10,IF(AND('Indicator Data'!BE12&gt;=25,'Indicator Data'!BE12&lt;35),8,(IF(AND('Indicator Data'!BE12&gt;=15,'Indicator Data'!BE12&lt;25),6,IF(AND('Indicator Data'!BE12&gt;=5,'Indicator Data'!BE12&lt;15),4,IF(AND('Indicator Data'!BE12&gt;0,'Indicator Data'!BE12&lt;5),2,0)))))))</f>
        <v>10</v>
      </c>
      <c r="AS10" s="73">
        <f>IF('Indicator Data'!BG12="No data","x",ROUND(IF('Indicator Data'!BG12&gt;$AS$37,10,IF('Indicator Data'!BG12&lt;$AS$36,0,10-($AS$37-'Indicator Data'!BG12)/($AS$37-$AS$36)*10)),1))</f>
        <v>9.6999999999999993</v>
      </c>
      <c r="AT10" s="73">
        <f>IF('Indicator Data'!BH12="No data","x",ROUND(IF('Indicator Data'!BH12&gt;$AT$37,10,IF('Indicator Data'!BH12&lt;$AT$36,0,10-($AT$37-'Indicator Data'!BH12)/($AT$37-$AT$36)*10)),1))</f>
        <v>1.7</v>
      </c>
      <c r="AU10" s="67">
        <f t="shared" si="20"/>
        <v>8.1</v>
      </c>
      <c r="AV10" s="68">
        <f t="shared" si="3"/>
        <v>8.5</v>
      </c>
      <c r="AW10" s="74">
        <f t="shared" si="4"/>
        <v>9</v>
      </c>
      <c r="AX10" s="75">
        <f t="shared" si="5"/>
        <v>8.4</v>
      </c>
    </row>
    <row r="11" spans="1:50" s="3" customFormat="1" x14ac:dyDescent="0.25">
      <c r="A11" s="116" t="s">
        <v>40</v>
      </c>
      <c r="B11" s="100" t="s">
        <v>39</v>
      </c>
      <c r="C11" s="67">
        <f>ROUND(IF('Indicator Data'!X13="No data",IF((0.1233*LN('Indicator Data'!CD13)-0.4559)&gt;C$37,0,IF((0.1233*LN('Indicator Data'!CD13)-0.4559)&lt;C$36,10,(C$37-(0.1233*LN('Indicator Data'!CD13)-0.4559))/(C$37-C$36)*10)),IF('Indicator Data'!X13&gt;C$37,0,IF('Indicator Data'!X13&lt;C$36,10,(C$37-'Indicator Data'!X13)/(C$37-C$36)*10))),1)</f>
        <v>4.8</v>
      </c>
      <c r="D11" s="191">
        <f>IF('Indicator Data'!Y13="No data","x", 'Indicator Data'!Y13+'Indicator Data'!Z13)</f>
        <v>11.099831014871597</v>
      </c>
      <c r="E11" s="161">
        <f t="shared" si="6"/>
        <v>2.2000000000000002</v>
      </c>
      <c r="F11" s="161">
        <f>IF('Indicator Data'!AA13="No data","x",ROUND(IF('Indicator Data'!AA13&gt;F$37,10,IF('Indicator Data'!AA13&lt;F$36,0,10-(F$37-'Indicator Data'!AA13)/(F$37-F$36)*10)),1))</f>
        <v>3.3</v>
      </c>
      <c r="G11" s="161">
        <f t="shared" si="7"/>
        <v>2.8</v>
      </c>
      <c r="H11" s="68">
        <f t="shared" si="8"/>
        <v>3.9</v>
      </c>
      <c r="I11" s="67">
        <f>IF('Indicator Data'!AS13="No data","x",ROUND(IF('Indicator Data'!AS13&gt;I$37,10,IF('Indicator Data'!AS13&lt;I$36,0,10-(I$37-'Indicator Data'!AS13)/(I$37-I$36)*10)),1))</f>
        <v>5.6</v>
      </c>
      <c r="J11" s="67">
        <f>IF('Indicator Data'!AT13="No data","x",ROUND(IF('Indicator Data'!AT13&gt;J$37,10,IF('Indicator Data'!AT13&lt;J$36,0,10-(J$37-'Indicator Data'!AT13)/(J$37-J$36)*10)),1))</f>
        <v>5.0999999999999996</v>
      </c>
      <c r="K11" s="161">
        <f>IF('Indicator Data'!AU13="No data","x",ROUND(IF('Indicator Data'!AU13&gt;K$37,10,IF('Indicator Data'!AU13&lt;K$36,0,10-(K$37-'Indicator Data'!AU13)/(K$37-K$36)*10)),1))</f>
        <v>10</v>
      </c>
      <c r="L11" s="68">
        <f t="shared" si="9"/>
        <v>6.9</v>
      </c>
      <c r="M11" s="161">
        <f>IF('Indicator Data'!AB13="No data","x",ROUND(IF('Indicator Data'!AB13&gt;M$37,10,IF('Indicator Data'!AB13&lt;M$36,0,10-(M$37-'Indicator Data'!AB13)/(M$37-M$36)*10)),1))</f>
        <v>3.2</v>
      </c>
      <c r="N11" s="161">
        <f>IF('Indicator Data'!AC13="No data","x",ROUND(IF('Indicator Data'!AC13&gt;N$37,10,IF('Indicator Data'!AC13&lt;N$36,0,10-(N$37-'Indicator Data'!AC13)/(N$37-N$36)*10)),1))</f>
        <v>10</v>
      </c>
      <c r="O11" s="161">
        <f>IF('Indicator Data'!AD13="No data","x",ROUND(IF('Indicator Data'!AD13&gt;O$37,10,IF('Indicator Data'!AD13&lt;O$36,0,10-(O$37-'Indicator Data'!AD13)/(O$37-O$36)*10)),1))</f>
        <v>6</v>
      </c>
      <c r="P11" s="68">
        <f t="shared" si="0"/>
        <v>7.6</v>
      </c>
      <c r="Q11" s="69">
        <f t="shared" si="10"/>
        <v>5.6</v>
      </c>
      <c r="R11" s="81">
        <f>IF(AND('Indicator Data'!AY13="No data",'Indicator Data'!AZ13="No data"),0,SUM('Indicator Data'!AY13:BA13)/1000)</f>
        <v>1.4999999999999999E-2</v>
      </c>
      <c r="S11" s="67">
        <f t="shared" si="11"/>
        <v>0.4</v>
      </c>
      <c r="T11" s="70">
        <f>R11*1000/'Indicator Data'!CE13</f>
        <v>5.1897744835395919E-6</v>
      </c>
      <c r="U11" s="67">
        <f t="shared" si="1"/>
        <v>0</v>
      </c>
      <c r="V11" s="71">
        <f t="shared" si="12"/>
        <v>0.2</v>
      </c>
      <c r="W11" s="67">
        <f>IF('Indicator Data'!AM13="No data","x",ROUND(IF('Indicator Data'!AM13&gt;W$37,10,IF('Indicator Data'!AM13&lt;W$36,0,10-(W$37-'Indicator Data'!AM13)/(W$37-W$36)*10)),1))</f>
        <v>8.5</v>
      </c>
      <c r="X11" s="67">
        <f>IF('Indicator Data'!AL13="No data","x",ROUND(IF('Indicator Data'!AL13&gt;X$37,10,IF('Indicator Data'!AL13&lt;X$36,0,10-(X$37-'Indicator Data'!AL13)/(X$37-X$36)*10)),1))</f>
        <v>0.5</v>
      </c>
      <c r="Y11" s="67">
        <f>IF('Indicator Data'!AN13 ="No data","x",ROUND( IF('Indicator Data'!AN13 &gt;Y$37,10,IF('Indicator Data'!AN13 &lt;Y$36,0,10-(Y$37-'Indicator Data'!AN13)/(Y$37-Y$36)*10)),1))</f>
        <v>0.1</v>
      </c>
      <c r="Z11" s="68">
        <f t="shared" si="13"/>
        <v>4.4000000000000004</v>
      </c>
      <c r="AA11" s="67">
        <f>IF('Indicator Data'!AE13="No data","x",ROUND(IF('Indicator Data'!AE13&gt;AA$37,10,IF('Indicator Data'!AE13&lt;AA$36,0,10-(AA$37-'Indicator Data'!AE13)/(AA$37-AA$36)*10)),1))</f>
        <v>4.4000000000000004</v>
      </c>
      <c r="AB11" s="73">
        <f>IF('Indicator Data'!AF13="No data", "x", IF('Indicator Data'!AF13&gt;=40,10,IF(AND('Indicator Data'!AF13&gt;=30,'Indicator Data'!AF13&lt;40),8,(IF(AND('Indicator Data'!AF13&gt;=20,'Indicator Data'!AF13&lt;30),6,IF(AND('Indicator Data'!AF13&gt;=5,'Indicator Data'!AF13&lt;20),4,IF(AND('Indicator Data'!AF13&gt;0,'Indicator Data'!AF13&lt;5),2,0)))))))</f>
        <v>4</v>
      </c>
      <c r="AC11" s="73">
        <f>IF('Indicator Data'!AG13="No data", "x", IF('Indicator Data'!AG13&gt;=40,10,IF(AND('Indicator Data'!AG13&gt;=30,'Indicator Data'!AG13&lt;40),8,(IF(AND('Indicator Data'!AG13&gt;=20,'Indicator Data'!AG13&lt;30), 6, IF(AND('Indicator Data'!AG13&gt;=5,'Indicator Data'!AG13&lt;20),3,0))))))</f>
        <v>6</v>
      </c>
      <c r="AD11" s="73">
        <f>IF('Indicator Data'!AH13="No data", "x", IF('Indicator Data'!AH13&gt;=15,10,IF(AND('Indicator Data'!AH13&gt;=12,'Indicator Data'!AH13&lt;15),8,(IF(AND('Indicator Data'!AH13&gt;=9,'Indicator Data'!AH13&lt;12),6,IF(AND('Indicator Data'!AH13&gt;=5,'Indicator Data'!AH13&lt;9),4,IF(AND('Indicator Data'!AH13&gt;0,'Indicator Data'!AH13&lt;5),2,0)))))))</f>
        <v>6</v>
      </c>
      <c r="AE11" s="248">
        <f>IF('Indicator Data'!BF13="No data", "x", IF('Indicator Data'!BF13&gt;=40,10,IF(AND('Indicator Data'!BF13&gt;=30,'Indicator Data'!BF13&lt;40),8,(IF(AND('Indicator Data'!BF13&gt;=20,'Indicator Data'!BF13&lt;30), 6, IF(AND('Indicator Data'!BF13&gt;=5,'Indicator Data'!BF13&lt;20),3,0))))))</f>
        <v>6</v>
      </c>
      <c r="AF11" s="248">
        <f t="shared" si="14"/>
        <v>6</v>
      </c>
      <c r="AG11" s="161">
        <f t="shared" si="15"/>
        <v>5.3</v>
      </c>
      <c r="AH11" s="68">
        <f t="shared" si="2"/>
        <v>4.9000000000000004</v>
      </c>
      <c r="AI11" s="237">
        <f>IF('Indicator Data'!BB13="No data","x",ROUND( IF('Indicator Data'!BB13&gt;AI$37,10,IF('Indicator Data'!BB13&lt;AI$36,0,10-(AI$37-'Indicator Data'!BB13)/(AI$37-AI$36)*10)),1))</f>
        <v>4.0999999999999996</v>
      </c>
      <c r="AJ11" s="237">
        <f>IF('Indicator Data'!BC13="No data","x",ROUND( IF('Indicator Data'!BC13&gt;AJ$37,10,IF('Indicator Data'!BC13&lt;AJ$36,0,10-(AJ$37-'Indicator Data'!BC13)/(AJ$37-AJ$36)*10)),1))</f>
        <v>5</v>
      </c>
      <c r="AK11" s="68">
        <f t="shared" si="16"/>
        <v>4.5999999999999996</v>
      </c>
      <c r="AL11" s="81">
        <f>('Indicator Data'!AX13+'Indicator Data'!AW13*0.5+'Indicator Data'!AV13*0.25)/1000</f>
        <v>33.75</v>
      </c>
      <c r="AM11" s="67">
        <f t="shared" si="17"/>
        <v>5.0999999999999996</v>
      </c>
      <c r="AN11" s="72">
        <f>AL11*1000/'Indicator Data'!CE13</f>
        <v>1.1676992587964083E-2</v>
      </c>
      <c r="AO11" s="67">
        <f t="shared" si="18"/>
        <v>1.6</v>
      </c>
      <c r="AP11" s="68">
        <f t="shared" si="19"/>
        <v>3.5</v>
      </c>
      <c r="AQ11" s="67">
        <f>IF('Indicator Data'!BD13="No data","x",ROUND(IF('Indicator Data'!BD13&lt;$AQ$36,10,IF('Indicator Data'!BD13&gt;$AQ$37,0,($AQ$37-'Indicator Data'!BD13)/($AQ$37-$AQ$36)*10)),1))</f>
        <v>4.8</v>
      </c>
      <c r="AR11" s="67">
        <f>IF('Indicator Data'!BE13="No data", "x", IF('Indicator Data'!BE13&gt;=35,10,IF(AND('Indicator Data'!BE13&gt;=25,'Indicator Data'!BE13&lt;35),8,(IF(AND('Indicator Data'!BE13&gt;=15,'Indicator Data'!BE13&lt;25),6,IF(AND('Indicator Data'!BE13&gt;=5,'Indicator Data'!BE13&lt;15),4,IF(AND('Indicator Data'!BE13&gt;0,'Indicator Data'!BE13&lt;5),2,0)))))))</f>
        <v>4</v>
      </c>
      <c r="AS11" s="73">
        <f>IF('Indicator Data'!BG13="No data","x",ROUND(IF('Indicator Data'!BG13&gt;$AS$37,10,IF('Indicator Data'!BG13&lt;$AS$36,0,10-($AS$37-'Indicator Data'!BG13)/($AS$37-$AS$36)*10)),1))</f>
        <v>4.4000000000000004</v>
      </c>
      <c r="AT11" s="73">
        <f>IF('Indicator Data'!BH13="No data","x",ROUND(IF('Indicator Data'!BH13&gt;$AT$37,10,IF('Indicator Data'!BH13&lt;$AT$36,0,10-($AT$37-'Indicator Data'!BH13)/($AT$37-$AT$36)*10)),1))</f>
        <v>3.5</v>
      </c>
      <c r="AU11" s="67">
        <f t="shared" si="20"/>
        <v>4.2</v>
      </c>
      <c r="AV11" s="68">
        <f t="shared" si="3"/>
        <v>4.3</v>
      </c>
      <c r="AW11" s="74">
        <f t="shared" si="4"/>
        <v>4.4000000000000004</v>
      </c>
      <c r="AX11" s="75">
        <f t="shared" si="5"/>
        <v>2.6</v>
      </c>
    </row>
    <row r="12" spans="1:50" s="3" customFormat="1" x14ac:dyDescent="0.25">
      <c r="A12" s="116" t="s">
        <v>52</v>
      </c>
      <c r="B12" s="100" t="s">
        <v>51</v>
      </c>
      <c r="C12" s="67">
        <f>ROUND(IF('Indicator Data'!X14="No data",IF((0.1233*LN('Indicator Data'!CD14)-0.4559)&gt;C$37,0,IF((0.1233*LN('Indicator Data'!CD14)-0.4559)&lt;C$36,10,(C$37-(0.1233*LN('Indicator Data'!CD14)-0.4559))/(C$37-C$36)*10)),IF('Indicator Data'!X14&gt;C$37,0,IF('Indicator Data'!X14&lt;C$36,10,(C$37-'Indicator Data'!X14)/(C$37-C$36)*10))),1)</f>
        <v>3.8</v>
      </c>
      <c r="D12" s="191" t="str">
        <f>IF('Indicator Data'!Y14="No data","x", 'Indicator Data'!Y14+'Indicator Data'!Z14)</f>
        <v>x</v>
      </c>
      <c r="E12" s="161" t="str">
        <f t="shared" si="6"/>
        <v>x</v>
      </c>
      <c r="F12" s="161">
        <f>IF('Indicator Data'!AA14="No data","x",ROUND(IF('Indicator Data'!AA14&gt;F$37,10,IF('Indicator Data'!AA14&lt;F$36,0,10-(F$37-'Indicator Data'!AA14)/(F$37-F$36)*10)),1))</f>
        <v>3.6</v>
      </c>
      <c r="G12" s="161">
        <f t="shared" si="7"/>
        <v>3.6</v>
      </c>
      <c r="H12" s="68">
        <f t="shared" si="8"/>
        <v>3.7</v>
      </c>
      <c r="I12" s="67" t="str">
        <f>IF('Indicator Data'!AS14="No data","x",ROUND(IF('Indicator Data'!AS14&gt;I$37,10,IF('Indicator Data'!AS14&lt;I$36,0,10-(I$37-'Indicator Data'!AS14)/(I$37-I$36)*10)),1))</f>
        <v>x</v>
      </c>
      <c r="J12" s="67">
        <f>IF('Indicator Data'!AT14="No data","x",ROUND(IF('Indicator Data'!AT14&gt;J$37,10,IF('Indicator Data'!AT14&lt;J$36,0,10-(J$37-'Indicator Data'!AT14)/(J$37-J$36)*10)),1))</f>
        <v>3.3</v>
      </c>
      <c r="K12" s="161" t="str">
        <f>IF('Indicator Data'!AU14="No data","x",ROUND(IF('Indicator Data'!AU14&gt;K$37,10,IF('Indicator Data'!AU14&lt;K$36,0,10-(K$37-'Indicator Data'!AU14)/(K$37-K$36)*10)),1))</f>
        <v>x</v>
      </c>
      <c r="L12" s="68">
        <f t="shared" si="9"/>
        <v>3.3</v>
      </c>
      <c r="M12" s="161" t="str">
        <f>IF('Indicator Data'!AB14="No data","x",ROUND(IF('Indicator Data'!AB14&gt;M$37,10,IF('Indicator Data'!AB14&lt;M$36,0,10-(M$37-'Indicator Data'!AB14)/(M$37-M$36)*10)),1))</f>
        <v>x</v>
      </c>
      <c r="N12" s="161">
        <f>IF('Indicator Data'!AC14="No data","x",ROUND(IF('Indicator Data'!AC14&gt;N$37,10,IF('Indicator Data'!AC14&lt;N$36,0,10-(N$37-'Indicator Data'!AC14)/(N$37-N$36)*10)),1))</f>
        <v>1.1000000000000001</v>
      </c>
      <c r="O12" s="161" t="str">
        <f>IF('Indicator Data'!AD14="No data","x",ROUND(IF('Indicator Data'!AD14&gt;O$37,10,IF('Indicator Data'!AD14&lt;O$36,0,10-(O$37-'Indicator Data'!AD14)/(O$37-O$36)*10)),1))</f>
        <v>x</v>
      </c>
      <c r="P12" s="68">
        <f t="shared" si="0"/>
        <v>1.1000000000000001</v>
      </c>
      <c r="Q12" s="69">
        <f t="shared" si="10"/>
        <v>3</v>
      </c>
      <c r="R12" s="81">
        <f>IF(AND('Indicator Data'!AY14="No data",'Indicator Data'!AZ14="No data"),0,SUM('Indicator Data'!AY14:BA14)/1000)</f>
        <v>0</v>
      </c>
      <c r="S12" s="67">
        <f t="shared" si="11"/>
        <v>0</v>
      </c>
      <c r="T12" s="70">
        <f>R12*1000/'Indicator Data'!CE14</f>
        <v>0</v>
      </c>
      <c r="U12" s="67">
        <f t="shared" si="1"/>
        <v>0</v>
      </c>
      <c r="V12" s="71">
        <f t="shared" si="12"/>
        <v>0</v>
      </c>
      <c r="W12" s="67" t="str">
        <f>IF('Indicator Data'!AM14="No data","x",ROUND(IF('Indicator Data'!AM14&gt;W$37,10,IF('Indicator Data'!AM14&lt;W$36,0,10-(W$37-'Indicator Data'!AM14)/(W$37-W$36)*10)),1))</f>
        <v>x</v>
      </c>
      <c r="X12" s="67">
        <f>IF('Indicator Data'!AL14="No data","x",ROUND(IF('Indicator Data'!AL14&gt;X$37,10,IF('Indicator Data'!AL14&lt;X$36,0,10-(X$37-'Indicator Data'!AL14)/(X$37-X$36)*10)),1))</f>
        <v>0</v>
      </c>
      <c r="Y12" s="67">
        <f>IF('Indicator Data'!AN14 ="No data","x",ROUND( IF('Indicator Data'!AN14 &gt;Y$37,10,IF('Indicator Data'!AN14 &lt;Y$36,0,10-(Y$37-'Indicator Data'!AN14)/(Y$37-Y$36)*10)),1))</f>
        <v>0.9</v>
      </c>
      <c r="Z12" s="68">
        <f t="shared" si="13"/>
        <v>0.5</v>
      </c>
      <c r="AA12" s="67">
        <f>IF('Indicator Data'!AE14="No data","x",ROUND(IF('Indicator Data'!AE14&gt;AA$37,10,IF('Indicator Data'!AE14&lt;AA$36,0,10-(AA$37-'Indicator Data'!AE14)/(AA$37-AA$36)*10)),1))</f>
        <v>2.7</v>
      </c>
      <c r="AB12" s="73" t="str">
        <f>IF('Indicator Data'!AF14="No data", "x", IF('Indicator Data'!AF14&gt;=40,10,IF(AND('Indicator Data'!AF14&gt;=30,'Indicator Data'!AF14&lt;40),8,(IF(AND('Indicator Data'!AF14&gt;=20,'Indicator Data'!AF14&lt;30),6,IF(AND('Indicator Data'!AF14&gt;=5,'Indicator Data'!AF14&lt;20),4,IF(AND('Indicator Data'!AF14&gt;0,'Indicator Data'!AF14&lt;5),2,0)))))))</f>
        <v>x</v>
      </c>
      <c r="AC12" s="73" t="str">
        <f>IF('Indicator Data'!AG14="No data", "x", IF('Indicator Data'!AG14&gt;=40,10,IF(AND('Indicator Data'!AG14&gt;=30,'Indicator Data'!AG14&lt;40),8,(IF(AND('Indicator Data'!AG14&gt;=20,'Indicator Data'!AG14&lt;30), 6, IF(AND('Indicator Data'!AG14&gt;=5,'Indicator Data'!AG14&lt;20),3,0))))))</f>
        <v>x</v>
      </c>
      <c r="AD12" s="73">
        <f>IF('Indicator Data'!AH14="No data", "x", IF('Indicator Data'!AH14&gt;=15,10,IF(AND('Indicator Data'!AH14&gt;=12,'Indicator Data'!AH14&lt;15),8,(IF(AND('Indicator Data'!AH14&gt;=9,'Indicator Data'!AH14&lt;12),6,IF(AND('Indicator Data'!AH14&gt;=5,'Indicator Data'!AH14&lt;9),4,IF(AND('Indicator Data'!AH14&gt;0,'Indicator Data'!AH14&lt;5),2,0)))))))</f>
        <v>6</v>
      </c>
      <c r="AE12" s="248" t="str">
        <f>IF('Indicator Data'!BF14="No data", "x", IF('Indicator Data'!BF14&gt;=40,10,IF(AND('Indicator Data'!BF14&gt;=30,'Indicator Data'!BF14&lt;40),8,(IF(AND('Indicator Data'!BF14&gt;=20,'Indicator Data'!BF14&lt;30), 6, IF(AND('Indicator Data'!BF14&gt;=5,'Indicator Data'!BF14&lt;20),3,0))))))</f>
        <v>x</v>
      </c>
      <c r="AF12" s="248">
        <f t="shared" si="14"/>
        <v>6</v>
      </c>
      <c r="AG12" s="161">
        <f t="shared" si="15"/>
        <v>6</v>
      </c>
      <c r="AH12" s="68">
        <f t="shared" si="2"/>
        <v>4.4000000000000004</v>
      </c>
      <c r="AI12" s="237" t="str">
        <f>IF('Indicator Data'!BB14="No data","x",ROUND( IF('Indicator Data'!BB14&gt;AI$37,10,IF('Indicator Data'!BB14&lt;AI$36,0,10-(AI$37-'Indicator Data'!BB14)/(AI$37-AI$36)*10)),1))</f>
        <v>x</v>
      </c>
      <c r="AJ12" s="237" t="str">
        <f>IF('Indicator Data'!BC14="No data","x",ROUND( IF('Indicator Data'!BC14&gt;AJ$37,10,IF('Indicator Data'!BC14&lt;AJ$36,0,10-(AJ$37-'Indicator Data'!BC14)/(AJ$37-AJ$36)*10)),1))</f>
        <v>x</v>
      </c>
      <c r="AK12" s="68" t="str">
        <f t="shared" si="16"/>
        <v>x</v>
      </c>
      <c r="AL12" s="81">
        <f>('Indicator Data'!AX14+'Indicator Data'!AW14*0.5+'Indicator Data'!AV14*0.25)/1000</f>
        <v>0</v>
      </c>
      <c r="AM12" s="67">
        <f t="shared" si="17"/>
        <v>0</v>
      </c>
      <c r="AN12" s="72">
        <f>AL12*1000/'Indicator Data'!CE14</f>
        <v>0</v>
      </c>
      <c r="AO12" s="67">
        <f t="shared" si="18"/>
        <v>0</v>
      </c>
      <c r="AP12" s="68">
        <f t="shared" si="19"/>
        <v>0</v>
      </c>
      <c r="AQ12" s="67">
        <f>IF('Indicator Data'!BD14="No data","x",ROUND(IF('Indicator Data'!BD14&lt;$AQ$36,10,IF('Indicator Data'!BD14&gt;$AQ$37,0,($AQ$37-'Indicator Data'!BD14)/($AQ$37-$AQ$36)*10)),1))</f>
        <v>6.5</v>
      </c>
      <c r="AR12" s="67">
        <f>IF('Indicator Data'!BE14="No data", "x", IF('Indicator Data'!BE14&gt;=35,10,IF(AND('Indicator Data'!BE14&gt;=25,'Indicator Data'!BE14&lt;35),8,(IF(AND('Indicator Data'!BE14&gt;=15,'Indicator Data'!BE14&lt;25),6,IF(AND('Indicator Data'!BE14&gt;=5,'Indicator Data'!BE14&lt;15),4,IF(AND('Indicator Data'!BE14&gt;0,'Indicator Data'!BE14&lt;5),2,0)))))))</f>
        <v>4</v>
      </c>
      <c r="AS12" s="73">
        <f>IF('Indicator Data'!BG14="No data","x",ROUND(IF('Indicator Data'!BG14&gt;$AS$37,10,IF('Indicator Data'!BG14&lt;$AS$36,0,10-($AS$37-'Indicator Data'!BG14)/($AS$37-$AS$36)*10)),1))</f>
        <v>2.1</v>
      </c>
      <c r="AT12" s="73" t="str">
        <f>IF('Indicator Data'!BH14="No data","x",ROUND(IF('Indicator Data'!BH14&gt;$AT$37,10,IF('Indicator Data'!BH14&lt;$AT$36,0,10-($AT$37-'Indicator Data'!BH14)/($AT$37-$AT$36)*10)),1))</f>
        <v>x</v>
      </c>
      <c r="AU12" s="67">
        <f t="shared" si="20"/>
        <v>2.1</v>
      </c>
      <c r="AV12" s="68">
        <f t="shared" si="3"/>
        <v>4.2</v>
      </c>
      <c r="AW12" s="74">
        <f t="shared" si="4"/>
        <v>2.5</v>
      </c>
      <c r="AX12" s="75">
        <f t="shared" si="5"/>
        <v>1.3</v>
      </c>
    </row>
    <row r="13" spans="1:50" s="3" customFormat="1" x14ac:dyDescent="0.25">
      <c r="A13" s="116" t="s">
        <v>54</v>
      </c>
      <c r="B13" s="100" t="s">
        <v>53</v>
      </c>
      <c r="C13" s="67">
        <f>ROUND(IF('Indicator Data'!X15="No data",IF((0.1233*LN('Indicator Data'!CD15)-0.4559)&gt;C$37,0,IF((0.1233*LN('Indicator Data'!CD15)-0.4559)&lt;C$36,10,(C$37-(0.1233*LN('Indicator Data'!CD15)-0.4559))/(C$37-C$36)*10)),IF('Indicator Data'!X15&gt;C$37,0,IF('Indicator Data'!X15&lt;C$36,10,(C$37-'Indicator Data'!X15)/(C$37-C$36)*10))),1)</f>
        <v>4.5</v>
      </c>
      <c r="D13" s="191">
        <f>IF('Indicator Data'!Y15="No data","x", 'Indicator Data'!Y15+'Indicator Data'!Z15)</f>
        <v>3.5645447671413422</v>
      </c>
      <c r="E13" s="161">
        <f t="shared" si="6"/>
        <v>0.7</v>
      </c>
      <c r="F13" s="161" t="str">
        <f>IF('Indicator Data'!AA15="No data","x",ROUND(IF('Indicator Data'!AA15&gt;F$37,10,IF('Indicator Data'!AA15&lt;F$36,0,10-(F$37-'Indicator Data'!AA15)/(F$37-F$36)*10)),1))</f>
        <v>x</v>
      </c>
      <c r="G13" s="161">
        <f t="shared" si="7"/>
        <v>0.7</v>
      </c>
      <c r="H13" s="68">
        <f t="shared" si="8"/>
        <v>2.8</v>
      </c>
      <c r="I13" s="67">
        <f>IF('Indicator Data'!AS15="No data","x",ROUND(IF('Indicator Data'!AS15&gt;I$37,10,IF('Indicator Data'!AS15&lt;I$36,0,10-(I$37-'Indicator Data'!AS15)/(I$37-I$36)*10)),1))</f>
        <v>4.7</v>
      </c>
      <c r="J13" s="67">
        <f>IF('Indicator Data'!AT15="No data","x",ROUND(IF('Indicator Data'!AT15&gt;J$37,10,IF('Indicator Data'!AT15&lt;J$36,0,10-(J$37-'Indicator Data'!AT15)/(J$37-J$36)*10)),1))</f>
        <v>4.3</v>
      </c>
      <c r="K13" s="161">
        <f>IF('Indicator Data'!AU15="No data","x",ROUND(IF('Indicator Data'!AU15&gt;K$37,10,IF('Indicator Data'!AU15&lt;K$36,0,10-(K$37-'Indicator Data'!AU15)/(K$37-K$36)*10)),1))</f>
        <v>3.4</v>
      </c>
      <c r="L13" s="68">
        <f t="shared" si="9"/>
        <v>4.0999999999999996</v>
      </c>
      <c r="M13" s="161">
        <f>IF('Indicator Data'!AB15="No data","x",ROUND(IF('Indicator Data'!AB15&gt;M$37,10,IF('Indicator Data'!AB15&lt;M$36,0,10-(M$37-'Indicator Data'!AB15)/(M$37-M$36)*10)),1))</f>
        <v>0</v>
      </c>
      <c r="N13" s="161">
        <f>IF('Indicator Data'!AC15="No data","x",ROUND(IF('Indicator Data'!AC15&gt;N$37,10,IF('Indicator Data'!AC15&lt;N$36,0,10-(N$37-'Indicator Data'!AC15)/(N$37-N$36)*10)),1))</f>
        <v>2.2999999999999998</v>
      </c>
      <c r="O13" s="161">
        <f>IF('Indicator Data'!AD15="No data","x",ROUND(IF('Indicator Data'!AD15&gt;O$37,10,IF('Indicator Data'!AD15&lt;O$36,0,10-(O$37-'Indicator Data'!AD15)/(O$37-O$36)*10)),1))</f>
        <v>3.9</v>
      </c>
      <c r="P13" s="68">
        <f t="shared" si="0"/>
        <v>2.2000000000000002</v>
      </c>
      <c r="Q13" s="69">
        <f t="shared" si="10"/>
        <v>3</v>
      </c>
      <c r="R13" s="81">
        <f>IF(AND('Indicator Data'!AY15="No data",'Indicator Data'!AZ15="No data"),0,SUM('Indicator Data'!AY15:BA15)/1000)</f>
        <v>2E-3</v>
      </c>
      <c r="S13" s="67">
        <f t="shared" si="11"/>
        <v>0</v>
      </c>
      <c r="T13" s="70">
        <f>R13*1000/'Indicator Data'!CE15</f>
        <v>1.1182930375075484E-5</v>
      </c>
      <c r="U13" s="67">
        <f t="shared" si="1"/>
        <v>0</v>
      </c>
      <c r="V13" s="71">
        <f t="shared" si="12"/>
        <v>0</v>
      </c>
      <c r="W13" s="67" t="str">
        <f>IF('Indicator Data'!AM15="No data","x",ROUND(IF('Indicator Data'!AM15&gt;W$37,10,IF('Indicator Data'!AM15&lt;W$36,0,10-(W$37-'Indicator Data'!AM15)/(W$37-W$36)*10)),1))</f>
        <v>x</v>
      </c>
      <c r="X13" s="67">
        <f>IF('Indicator Data'!AL15="No data","x",ROUND(IF('Indicator Data'!AL15&gt;X$37,10,IF('Indicator Data'!AL15&lt;X$36,0,10-(X$37-'Indicator Data'!AL15)/(X$37-X$36)*10)),1))</f>
        <v>0.2</v>
      </c>
      <c r="Y13" s="67">
        <f>IF('Indicator Data'!AN15 ="No data","x",ROUND( IF('Indicator Data'!AN15 &gt;Y$37,10,IF('Indicator Data'!AN15 &lt;Y$36,0,10-(Y$37-'Indicator Data'!AN15)/(Y$37-Y$36)*10)),1))</f>
        <v>2</v>
      </c>
      <c r="Z13" s="68">
        <f t="shared" si="13"/>
        <v>1.1000000000000001</v>
      </c>
      <c r="AA13" s="67">
        <f>IF('Indicator Data'!AE15="No data","x",ROUND(IF('Indicator Data'!AE15&gt;AA$37,10,IF('Indicator Data'!AE15&lt;AA$36,0,10-(AA$37-'Indicator Data'!AE15)/(AA$37-AA$36)*10)),1))</f>
        <v>3.8</v>
      </c>
      <c r="AB13" s="73">
        <f>IF('Indicator Data'!AF15="No data", "x", IF('Indicator Data'!AF15&gt;=40,10,IF(AND('Indicator Data'!AF15&gt;=30,'Indicator Data'!AF15&lt;40),8,(IF(AND('Indicator Data'!AF15&gt;=20,'Indicator Data'!AF15&lt;30),6,IF(AND('Indicator Data'!AF15&gt;=5,'Indicator Data'!AF15&lt;20),4,IF(AND('Indicator Data'!AF15&gt;0,'Indicator Data'!AF15&lt;5),2,0)))))))</f>
        <v>2</v>
      </c>
      <c r="AC13" s="73">
        <f>IF('Indicator Data'!AG15="No data", "x", IF('Indicator Data'!AG15&gt;=40,10,IF(AND('Indicator Data'!AG15&gt;=30,'Indicator Data'!AG15&lt;40),8,(IF(AND('Indicator Data'!AG15&gt;=20,'Indicator Data'!AG15&lt;30), 6, IF(AND('Indicator Data'!AG15&gt;=5,'Indicator Data'!AG15&lt;20),3,0))))))</f>
        <v>8</v>
      </c>
      <c r="AD13" s="73">
        <f>IF('Indicator Data'!AH15="No data", "x", IF('Indicator Data'!AH15&gt;=15,10,IF(AND('Indicator Data'!AH15&gt;=12,'Indicator Data'!AH15&lt;15),8,(IF(AND('Indicator Data'!AH15&gt;=9,'Indicator Data'!AH15&lt;12),6,IF(AND('Indicator Data'!AH15&gt;=5,'Indicator Data'!AH15&lt;9),4,IF(AND('Indicator Data'!AH15&gt;0,'Indicator Data'!AH15&lt;5),2,0)))))))</f>
        <v>6</v>
      </c>
      <c r="AE13" s="248">
        <f>IF('Indicator Data'!BF15="No data", "x", IF('Indicator Data'!BF15&gt;=40,10,IF(AND('Indicator Data'!BF15&gt;=30,'Indicator Data'!BF15&lt;40),8,(IF(AND('Indicator Data'!BF15&gt;=20,'Indicator Data'!BF15&lt;30), 6, IF(AND('Indicator Data'!BF15&gt;=5,'Indicator Data'!BF15&lt;20),3,0))))))</f>
        <v>6</v>
      </c>
      <c r="AF13" s="248">
        <f t="shared" si="14"/>
        <v>6</v>
      </c>
      <c r="AG13" s="161">
        <f t="shared" si="15"/>
        <v>5.3</v>
      </c>
      <c r="AH13" s="68">
        <f t="shared" si="2"/>
        <v>4.5999999999999996</v>
      </c>
      <c r="AI13" s="237">
        <f>IF('Indicator Data'!BB15="No data","x",ROUND( IF('Indicator Data'!BB15&gt;AI$37,10,IF('Indicator Data'!BB15&lt;AI$36,0,10-(AI$37-'Indicator Data'!BB15)/(AI$37-AI$36)*10)),1))</f>
        <v>1.9</v>
      </c>
      <c r="AJ13" s="237">
        <f>IF('Indicator Data'!BC15="No data","x",ROUND( IF('Indicator Data'!BC15&gt;AJ$37,10,IF('Indicator Data'!BC15&lt;AJ$36,0,10-(AJ$37-'Indicator Data'!BC15)/(AJ$37-AJ$36)*10)),1))</f>
        <v>3.6</v>
      </c>
      <c r="AK13" s="68">
        <f t="shared" si="16"/>
        <v>2.8</v>
      </c>
      <c r="AL13" s="81">
        <f>('Indicator Data'!AX15+'Indicator Data'!AW15*0.5+'Indicator Data'!AV15*0.25)/1000</f>
        <v>6.25</v>
      </c>
      <c r="AM13" s="67">
        <f t="shared" si="17"/>
        <v>2.7</v>
      </c>
      <c r="AN13" s="72">
        <f>AL13*1000/'Indicator Data'!CE15</f>
        <v>3.4946657422110887E-2</v>
      </c>
      <c r="AO13" s="67">
        <f t="shared" si="18"/>
        <v>4.7</v>
      </c>
      <c r="AP13" s="68">
        <f t="shared" si="19"/>
        <v>3.8</v>
      </c>
      <c r="AQ13" s="67">
        <f>IF('Indicator Data'!BD15="No data","x",ROUND(IF('Indicator Data'!BD15&lt;$AQ$36,10,IF('Indicator Data'!BD15&gt;$AQ$37,0,($AQ$37-'Indicator Data'!BD15)/($AQ$37-$AQ$36)*10)),1))</f>
        <v>5.9</v>
      </c>
      <c r="AR13" s="67">
        <f>IF('Indicator Data'!BE15="No data", "x", IF('Indicator Data'!BE15&gt;=35,10,IF(AND('Indicator Data'!BE15&gt;=25,'Indicator Data'!BE15&lt;35),8,(IF(AND('Indicator Data'!BE15&gt;=15,'Indicator Data'!BE15&lt;25),6,IF(AND('Indicator Data'!BE15&gt;=5,'Indicator Data'!BE15&lt;15),4,IF(AND('Indicator Data'!BE15&gt;0,'Indicator Data'!BE15&lt;5),2,0)))))))</f>
        <v>6</v>
      </c>
      <c r="AS13" s="73">
        <f>IF('Indicator Data'!BG15="No data","x",ROUND(IF('Indicator Data'!BG15&gt;$AS$37,10,IF('Indicator Data'!BG15&lt;$AS$36,0,10-($AS$37-'Indicator Data'!BG15)/($AS$37-$AS$36)*10)),1))</f>
        <v>2.7</v>
      </c>
      <c r="AT13" s="73">
        <f>IF('Indicator Data'!BH15="No data","x",ROUND(IF('Indicator Data'!BH15&gt;$AT$37,10,IF('Indicator Data'!BH15&lt;$AT$36,0,10-($AT$37-'Indicator Data'!BH15)/($AT$37-$AT$36)*10)),1))</f>
        <v>6.2</v>
      </c>
      <c r="AU13" s="67">
        <f t="shared" si="20"/>
        <v>3.4</v>
      </c>
      <c r="AV13" s="68">
        <f t="shared" si="3"/>
        <v>5.0999999999999996</v>
      </c>
      <c r="AW13" s="74">
        <f t="shared" si="4"/>
        <v>3.6</v>
      </c>
      <c r="AX13" s="75">
        <f t="shared" si="5"/>
        <v>2</v>
      </c>
    </row>
    <row r="14" spans="1:50" s="3" customFormat="1" x14ac:dyDescent="0.25">
      <c r="A14" s="116" t="s">
        <v>56</v>
      </c>
      <c r="B14" s="100" t="s">
        <v>55</v>
      </c>
      <c r="C14" s="67">
        <f>ROUND(IF('Indicator Data'!X16="No data",IF((0.1233*LN('Indicator Data'!CD16)-0.4559)&gt;C$37,0,IF((0.1233*LN('Indicator Data'!CD16)-0.4559)&lt;C$36,10,(C$37-(0.1233*LN('Indicator Data'!CD16)-0.4559))/(C$37-C$36)*10)),IF('Indicator Data'!X16&gt;C$37,0,IF('Indicator Data'!X16&lt;C$36,10,(C$37-'Indicator Data'!X16)/(C$37-C$36)*10))),1)</f>
        <v>5.0999999999999996</v>
      </c>
      <c r="D14" s="191" t="str">
        <f>IF('Indicator Data'!Y16="No data","x", 'Indicator Data'!Y16+'Indicator Data'!Z16)</f>
        <v>x</v>
      </c>
      <c r="E14" s="161" t="str">
        <f t="shared" si="6"/>
        <v>x</v>
      </c>
      <c r="F14" s="161">
        <f>IF('Indicator Data'!AA16="No data","x",ROUND(IF('Indicator Data'!AA16&gt;F$37,10,IF('Indicator Data'!AA16&lt;F$36,0,10-(F$37-'Indicator Data'!AA16)/(F$37-F$36)*10)),1))</f>
        <v>6.3</v>
      </c>
      <c r="G14" s="161">
        <f t="shared" si="7"/>
        <v>6.3</v>
      </c>
      <c r="H14" s="68">
        <f t="shared" si="8"/>
        <v>5.7</v>
      </c>
      <c r="I14" s="67" t="str">
        <f>IF('Indicator Data'!AS16="No data","x",ROUND(IF('Indicator Data'!AS16&gt;I$37,10,IF('Indicator Data'!AS16&lt;I$36,0,10-(I$37-'Indicator Data'!AS16)/(I$37-I$36)*10)),1))</f>
        <v>x</v>
      </c>
      <c r="J14" s="67">
        <f>IF('Indicator Data'!AT16="No data","x",ROUND(IF('Indicator Data'!AT16&gt;J$37,10,IF('Indicator Data'!AT16&lt;J$36,0,10-(J$37-'Indicator Data'!AT16)/(J$37-J$36)*10)),1))</f>
        <v>3.8</v>
      </c>
      <c r="K14" s="161" t="str">
        <f>IF('Indicator Data'!AU16="No data","x",ROUND(IF('Indicator Data'!AU16&gt;K$37,10,IF('Indicator Data'!AU16&lt;K$36,0,10-(K$37-'Indicator Data'!AU16)/(K$37-K$36)*10)),1))</f>
        <v>x</v>
      </c>
      <c r="L14" s="68">
        <f t="shared" si="9"/>
        <v>3.8</v>
      </c>
      <c r="M14" s="161">
        <f>IF('Indicator Data'!AB16="No data","x",ROUND(IF('Indicator Data'!AB16&gt;M$37,10,IF('Indicator Data'!AB16&lt;M$36,0,10-(M$37-'Indicator Data'!AB16)/(M$37-M$36)*10)),1))</f>
        <v>2.4</v>
      </c>
      <c r="N14" s="161">
        <f>IF('Indicator Data'!AC16="No data","x",ROUND(IF('Indicator Data'!AC16&gt;N$37,10,IF('Indicator Data'!AC16&lt;N$36,0,10-(N$37-'Indicator Data'!AC16)/(N$37-N$36)*10)),1))</f>
        <v>5.7</v>
      </c>
      <c r="O14" s="161">
        <f>IF('Indicator Data'!AD16="No data","x",ROUND(IF('Indicator Data'!AD16&gt;O$37,10,IF('Indicator Data'!AD16&lt;O$36,0,10-(O$37-'Indicator Data'!AD16)/(O$37-O$36)*10)),1))</f>
        <v>0</v>
      </c>
      <c r="P14" s="68">
        <f t="shared" si="0"/>
        <v>3.1</v>
      </c>
      <c r="Q14" s="69">
        <f t="shared" si="10"/>
        <v>4.5999999999999996</v>
      </c>
      <c r="R14" s="81">
        <f>IF(AND('Indicator Data'!AY16="No data",'Indicator Data'!AZ16="No data"),0,SUM('Indicator Data'!AY16:BA16)/1000)</f>
        <v>0</v>
      </c>
      <c r="S14" s="67">
        <f t="shared" si="11"/>
        <v>0</v>
      </c>
      <c r="T14" s="70">
        <f>R14*1000/'Indicator Data'!CE16</f>
        <v>0</v>
      </c>
      <c r="U14" s="67">
        <f t="shared" si="1"/>
        <v>0</v>
      </c>
      <c r="V14" s="71">
        <f t="shared" si="12"/>
        <v>0</v>
      </c>
      <c r="W14" s="67" t="str">
        <f>IF('Indicator Data'!AM16="No data","x",ROUND(IF('Indicator Data'!AM16&gt;W$37,10,IF('Indicator Data'!AM16&lt;W$36,0,10-(W$37-'Indicator Data'!AM16)/(W$37-W$36)*10)),1))</f>
        <v>x</v>
      </c>
      <c r="X14" s="67">
        <f>IF('Indicator Data'!AL16="No data","x",ROUND(IF('Indicator Data'!AL16&gt;X$37,10,IF('Indicator Data'!AL16&lt;X$36,0,10-(X$37-'Indicator Data'!AL16)/(X$37-X$36)*10)),1))</f>
        <v>0.6</v>
      </c>
      <c r="Y14" s="67">
        <f>IF('Indicator Data'!AN16 ="No data","x",ROUND( IF('Indicator Data'!AN16 &gt;Y$37,10,IF('Indicator Data'!AN16 &lt;Y$36,0,10-(Y$37-'Indicator Data'!AN16)/(Y$37-Y$36)*10)),1))</f>
        <v>0.1</v>
      </c>
      <c r="Z14" s="68">
        <f t="shared" si="13"/>
        <v>0.4</v>
      </c>
      <c r="AA14" s="67">
        <f>IF('Indicator Data'!AE16="No data","x",ROUND(IF('Indicator Data'!AE16&gt;AA$37,10,IF('Indicator Data'!AE16&lt;AA$36,0,10-(AA$37-'Indicator Data'!AE16)/(AA$37-AA$36)*10)),1))</f>
        <v>4.7</v>
      </c>
      <c r="AB14" s="73" t="str">
        <f>IF('Indicator Data'!AF16="No data", "x", IF('Indicator Data'!AF16&gt;=40,10,IF(AND('Indicator Data'!AF16&gt;=30,'Indicator Data'!AF16&lt;40),8,(IF(AND('Indicator Data'!AF16&gt;=20,'Indicator Data'!AF16&lt;30),6,IF(AND('Indicator Data'!AF16&gt;=5,'Indicator Data'!AF16&lt;20),4,IF(AND('Indicator Data'!AF16&gt;0,'Indicator Data'!AF16&lt;5),2,0)))))))</f>
        <v>x</v>
      </c>
      <c r="AC14" s="73">
        <f>IF('Indicator Data'!AG16="No data", "x", IF('Indicator Data'!AG16&gt;=40,10,IF(AND('Indicator Data'!AG16&gt;=30,'Indicator Data'!AG16&lt;40),8,(IF(AND('Indicator Data'!AG16&gt;=20,'Indicator Data'!AG16&lt;30), 6, IF(AND('Indicator Data'!AG16&gt;=5,'Indicator Data'!AG16&lt;20),3,0))))))</f>
        <v>8</v>
      </c>
      <c r="AD14" s="73">
        <f>IF('Indicator Data'!AH16="No data", "x", IF('Indicator Data'!AH16&gt;=15,10,IF(AND('Indicator Data'!AH16&gt;=12,'Indicator Data'!AH16&lt;15),8,(IF(AND('Indicator Data'!AH16&gt;=9,'Indicator Data'!AH16&lt;12),6,IF(AND('Indicator Data'!AH16&gt;=5,'Indicator Data'!AH16&lt;9),4,IF(AND('Indicator Data'!AH16&gt;0,'Indicator Data'!AH16&lt;5),2,0)))))))</f>
        <v>6</v>
      </c>
      <c r="AE14" s="248">
        <f>IF('Indicator Data'!BF16="No data", "x", IF('Indicator Data'!BF16&gt;=40,10,IF(AND('Indicator Data'!BF16&gt;=30,'Indicator Data'!BF16&lt;40),8,(IF(AND('Indicator Data'!BF16&gt;=20,'Indicator Data'!BF16&lt;30), 6, IF(AND('Indicator Data'!BF16&gt;=5,'Indicator Data'!BF16&lt;20),3,0))))))</f>
        <v>6</v>
      </c>
      <c r="AF14" s="248">
        <f t="shared" si="14"/>
        <v>6</v>
      </c>
      <c r="AG14" s="161">
        <f t="shared" si="15"/>
        <v>7</v>
      </c>
      <c r="AH14" s="68">
        <f t="shared" si="2"/>
        <v>5.9</v>
      </c>
      <c r="AI14" s="237">
        <f>IF('Indicator Data'!BB16="No data","x",ROUND( IF('Indicator Data'!BB16&gt;AI$37,10,IF('Indicator Data'!BB16&lt;AI$36,0,10-(AI$37-'Indicator Data'!BB16)/(AI$37-AI$36)*10)),1))</f>
        <v>3.4</v>
      </c>
      <c r="AJ14" s="237">
        <f>IF('Indicator Data'!BC16="No data","x",ROUND( IF('Indicator Data'!BC16&gt;AJ$37,10,IF('Indicator Data'!BC16&lt;AJ$36,0,10-(AJ$37-'Indicator Data'!BC16)/(AJ$37-AJ$36)*10)),1))</f>
        <v>4.2</v>
      </c>
      <c r="AK14" s="68">
        <f t="shared" si="16"/>
        <v>3.8</v>
      </c>
      <c r="AL14" s="81">
        <f>('Indicator Data'!AX16+'Indicator Data'!AW16*0.5+'Indicator Data'!AV16*0.25)/1000</f>
        <v>6.25</v>
      </c>
      <c r="AM14" s="67">
        <f t="shared" si="17"/>
        <v>2.7</v>
      </c>
      <c r="AN14" s="72">
        <f>AL14*1000/'Indicator Data'!CE16</f>
        <v>5.6871434161078101E-2</v>
      </c>
      <c r="AO14" s="67">
        <f t="shared" si="18"/>
        <v>7.6</v>
      </c>
      <c r="AP14" s="68">
        <f t="shared" si="19"/>
        <v>5.7</v>
      </c>
      <c r="AQ14" s="67">
        <f>IF('Indicator Data'!BD16="No data","x",ROUND(IF('Indicator Data'!BD16&lt;$AQ$36,10,IF('Indicator Data'!BD16&gt;$AQ$37,0,($AQ$37-'Indicator Data'!BD16)/($AQ$37-$AQ$36)*10)),1))</f>
        <v>3.9</v>
      </c>
      <c r="AR14" s="67">
        <f>IF('Indicator Data'!BE16="No data", "x", IF('Indicator Data'!BE16&gt;=35,10,IF(AND('Indicator Data'!BE16&gt;=25,'Indicator Data'!BE16&lt;35),8,(IF(AND('Indicator Data'!BE16&gt;=15,'Indicator Data'!BE16&lt;25),6,IF(AND('Indicator Data'!BE16&gt;=5,'Indicator Data'!BE16&lt;15),4,IF(AND('Indicator Data'!BE16&gt;0,'Indicator Data'!BE16&lt;5),2,0)))))))</f>
        <v>4</v>
      </c>
      <c r="AS14" s="73">
        <f>IF('Indicator Data'!BG16="No data","x",ROUND(IF('Indicator Data'!BG16&gt;$AS$37,10,IF('Indicator Data'!BG16&lt;$AS$36,0,10-($AS$37-'Indicator Data'!BG16)/($AS$37-$AS$36)*10)),1))</f>
        <v>2.7</v>
      </c>
      <c r="AT14" s="73">
        <f>IF('Indicator Data'!BH16="No data","x",ROUND(IF('Indicator Data'!BH16&gt;$AT$37,10,IF('Indicator Data'!BH16&lt;$AT$36,0,10-($AT$37-'Indicator Data'!BH16)/($AT$37-$AT$36)*10)),1))</f>
        <v>2.4</v>
      </c>
      <c r="AU14" s="67">
        <f t="shared" si="20"/>
        <v>2.6</v>
      </c>
      <c r="AV14" s="68">
        <f t="shared" si="3"/>
        <v>3.5</v>
      </c>
      <c r="AW14" s="74">
        <f t="shared" si="4"/>
        <v>4.0999999999999996</v>
      </c>
      <c r="AX14" s="75">
        <f t="shared" si="5"/>
        <v>2.2999999999999998</v>
      </c>
    </row>
    <row r="15" spans="1:50" s="3" customFormat="1" x14ac:dyDescent="0.25">
      <c r="A15" s="116" t="s">
        <v>60</v>
      </c>
      <c r="B15" s="100" t="s">
        <v>59</v>
      </c>
      <c r="C15" s="67">
        <f>ROUND(IF('Indicator Data'!X17="No data",IF((0.1233*LN('Indicator Data'!CD17)-0.4559)&gt;C$37,0,IF((0.1233*LN('Indicator Data'!CD17)-0.4559)&lt;C$36,10,(C$37-(0.1233*LN('Indicator Data'!CD17)-0.4559))/(C$37-C$36)*10)),IF('Indicator Data'!X17&gt;C$37,0,IF('Indicator Data'!X17&lt;C$36,10,(C$37-'Indicator Data'!X17)/(C$37-C$36)*10))),1)</f>
        <v>3.7</v>
      </c>
      <c r="D15" s="191">
        <f>IF('Indicator Data'!Y17="No data","x", 'Indicator Data'!Y17+'Indicator Data'!Z17)</f>
        <v>4.3180041015148163</v>
      </c>
      <c r="E15" s="161">
        <f t="shared" si="6"/>
        <v>0.9</v>
      </c>
      <c r="F15" s="161" t="str">
        <f>IF('Indicator Data'!AA17="No data","x",ROUND(IF('Indicator Data'!AA17&gt;F$37,10,IF('Indicator Data'!AA17&lt;F$36,0,10-(F$37-'Indicator Data'!AA17)/(F$37-F$36)*10)),1))</f>
        <v>x</v>
      </c>
      <c r="G15" s="161">
        <f t="shared" si="7"/>
        <v>0.9</v>
      </c>
      <c r="H15" s="68">
        <f t="shared" si="8"/>
        <v>2.4</v>
      </c>
      <c r="I15" s="67">
        <f>IF('Indicator Data'!AS17="No data","x",ROUND(IF('Indicator Data'!AS17&gt;I$37,10,IF('Indicator Data'!AS17&lt;I$36,0,10-(I$37-'Indicator Data'!AS17)/(I$37-I$36)*10)),1))</f>
        <v>4.3</v>
      </c>
      <c r="J15" s="67">
        <f>IF('Indicator Data'!AT17="No data","x",ROUND(IF('Indicator Data'!AT17&gt;J$37,10,IF('Indicator Data'!AT17&lt;J$36,0,10-(J$37-'Indicator Data'!AT17)/(J$37-J$36)*10)),1))</f>
        <v>3.5</v>
      </c>
      <c r="K15" s="161">
        <f>IF('Indicator Data'!AU17="No data","x",ROUND(IF('Indicator Data'!AU17&gt;K$37,10,IF('Indicator Data'!AU17&lt;K$36,0,10-(K$37-'Indicator Data'!AU17)/(K$37-K$36)*10)),1))</f>
        <v>7.1</v>
      </c>
      <c r="L15" s="68">
        <f t="shared" si="9"/>
        <v>5</v>
      </c>
      <c r="M15" s="161">
        <f>IF('Indicator Data'!AB17="No data","x",ROUND(IF('Indicator Data'!AB17&gt;M$37,10,IF('Indicator Data'!AB17&lt;M$36,0,10-(M$37-'Indicator Data'!AB17)/(M$37-M$36)*10)),1))</f>
        <v>1.7</v>
      </c>
      <c r="N15" s="161">
        <f>IF('Indicator Data'!AC17="No data","x",ROUND(IF('Indicator Data'!AC17&gt;N$37,10,IF('Indicator Data'!AC17&lt;N$36,0,10-(N$37-'Indicator Data'!AC17)/(N$37-N$36)*10)),1))</f>
        <v>0.6</v>
      </c>
      <c r="O15" s="161">
        <f>IF('Indicator Data'!AD17="No data","x",ROUND(IF('Indicator Data'!AD17&gt;O$37,10,IF('Indicator Data'!AD17&lt;O$36,0,10-(O$37-'Indicator Data'!AD17)/(O$37-O$36)*10)),1))</f>
        <v>0.9</v>
      </c>
      <c r="P15" s="68">
        <f t="shared" si="0"/>
        <v>1.1000000000000001</v>
      </c>
      <c r="Q15" s="69">
        <f t="shared" si="10"/>
        <v>2.7</v>
      </c>
      <c r="R15" s="81">
        <f>IF(AND('Indicator Data'!AY17="No data",'Indicator Data'!AZ17="No data"),0,SUM('Indicator Data'!AY17:BA17)/1000)</f>
        <v>0.28799999999999998</v>
      </c>
      <c r="S15" s="67">
        <f t="shared" si="11"/>
        <v>3.6</v>
      </c>
      <c r="T15" s="70">
        <f>R15*1000/'Indicator Data'!CE17</f>
        <v>2.1035332785538209E-4</v>
      </c>
      <c r="U15" s="67">
        <f t="shared" si="1"/>
        <v>2.2000000000000002</v>
      </c>
      <c r="V15" s="71">
        <f t="shared" si="12"/>
        <v>2.9</v>
      </c>
      <c r="W15" s="67">
        <f>IF('Indicator Data'!AM17="No data","x",ROUND(IF('Indicator Data'!AM17&gt;W$37,10,IF('Indicator Data'!AM17&lt;W$36,0,10-(W$37-'Indicator Data'!AM17)/(W$37-W$36)*10)),1))</f>
        <v>6</v>
      </c>
      <c r="X15" s="67">
        <f>IF('Indicator Data'!AL17="No data","x",ROUND(IF('Indicator Data'!AL17&gt;X$37,10,IF('Indicator Data'!AL17&lt;X$36,0,10-(X$37-'Indicator Data'!AL17)/(X$37-X$36)*10)),1))</f>
        <v>1.8</v>
      </c>
      <c r="Y15" s="67">
        <f>IF('Indicator Data'!AN17 ="No data","x",ROUND( IF('Indicator Data'!AN17 &gt;Y$37,10,IF('Indicator Data'!AN17 &lt;Y$36,0,10-(Y$37-'Indicator Data'!AN17)/(Y$37-Y$36)*10)),1))</f>
        <v>1.1000000000000001</v>
      </c>
      <c r="Z15" s="68">
        <f t="shared" si="13"/>
        <v>3.3</v>
      </c>
      <c r="AA15" s="67">
        <f>IF('Indicator Data'!AE17="No data","x",ROUND(IF('Indicator Data'!AE17&gt;AA$37,10,IF('Indicator Data'!AE17&lt;AA$36,0,10-(AA$37-'Indicator Data'!AE17)/(AA$37-AA$36)*10)),1))</f>
        <v>5.3</v>
      </c>
      <c r="AB15" s="73">
        <f>IF('Indicator Data'!AF17="No data", "x", IF('Indicator Data'!AF17&gt;=40,10,IF(AND('Indicator Data'!AF17&gt;=30,'Indicator Data'!AF17&lt;40),8,(IF(AND('Indicator Data'!AF17&gt;=20,'Indicator Data'!AF17&lt;30),6,IF(AND('Indicator Data'!AF17&gt;=5,'Indicator Data'!AF17&lt;20),4,IF(AND('Indicator Data'!AF17&gt;0,'Indicator Data'!AF17&lt;5),2,0)))))))</f>
        <v>4</v>
      </c>
      <c r="AC15" s="73">
        <f>IF('Indicator Data'!AG17="No data", "x", IF('Indicator Data'!AG17&gt;=40,10,IF(AND('Indicator Data'!AG17&gt;=30,'Indicator Data'!AG17&lt;40),8,(IF(AND('Indicator Data'!AG17&gt;=20,'Indicator Data'!AG17&lt;30), 6, IF(AND('Indicator Data'!AG17&gt;=5,'Indicator Data'!AG17&lt;20),3,0))))))</f>
        <v>8</v>
      </c>
      <c r="AD15" s="73">
        <f>IF('Indicator Data'!AH17="No data", "x", IF('Indicator Data'!AH17&gt;=15,10,IF(AND('Indicator Data'!AH17&gt;=12,'Indicator Data'!AH17&lt;15),8,(IF(AND('Indicator Data'!AH17&gt;=9,'Indicator Data'!AH17&lt;12),6,IF(AND('Indicator Data'!AH17&gt;=5,'Indicator Data'!AH17&lt;9),4,IF(AND('Indicator Data'!AH17&gt;0,'Indicator Data'!AH17&lt;5),2,0)))))))</f>
        <v>6</v>
      </c>
      <c r="AE15" s="248">
        <f>IF('Indicator Data'!BF17="No data", "x", IF('Indicator Data'!BF17&gt;=40,10,IF(AND('Indicator Data'!BF17&gt;=30,'Indicator Data'!BF17&lt;40),8,(IF(AND('Indicator Data'!BF17&gt;=20,'Indicator Data'!BF17&lt;30), 6, IF(AND('Indicator Data'!BF17&gt;=5,'Indicator Data'!BF17&lt;20),3,0))))))</f>
        <v>6</v>
      </c>
      <c r="AF15" s="248">
        <f t="shared" si="14"/>
        <v>6</v>
      </c>
      <c r="AG15" s="161">
        <f t="shared" si="15"/>
        <v>6</v>
      </c>
      <c r="AH15" s="68">
        <f t="shared" si="2"/>
        <v>5.7</v>
      </c>
      <c r="AI15" s="237">
        <f>IF('Indicator Data'!BB17="No data","x",ROUND( IF('Indicator Data'!BB17&gt;AI$37,10,IF('Indicator Data'!BB17&lt;AI$36,0,10-(AI$37-'Indicator Data'!BB17)/(AI$37-AI$36)*10)),1))</f>
        <v>0.2</v>
      </c>
      <c r="AJ15" s="237">
        <f>IF('Indicator Data'!BC17="No data","x",ROUND( IF('Indicator Data'!BC17&gt;AJ$37,10,IF('Indicator Data'!BC17&lt;AJ$36,0,10-(AJ$37-'Indicator Data'!BC17)/(AJ$37-AJ$36)*10)),1))</f>
        <v>6.8</v>
      </c>
      <c r="AK15" s="68">
        <f t="shared" si="16"/>
        <v>3.5</v>
      </c>
      <c r="AL15" s="81">
        <f>('Indicator Data'!AX17+'Indicator Data'!AW17*0.5+'Indicator Data'!AV17*0.25)/1000</f>
        <v>0</v>
      </c>
      <c r="AM15" s="67">
        <f t="shared" si="17"/>
        <v>0</v>
      </c>
      <c r="AN15" s="72">
        <f>AL15*1000/'Indicator Data'!CE17</f>
        <v>0</v>
      </c>
      <c r="AO15" s="67">
        <f t="shared" si="18"/>
        <v>0</v>
      </c>
      <c r="AP15" s="68">
        <f t="shared" si="19"/>
        <v>0</v>
      </c>
      <c r="AQ15" s="67">
        <f>IF('Indicator Data'!BD17="No data","x",ROUND(IF('Indicator Data'!BD17&lt;$AQ$36,10,IF('Indicator Data'!BD17&gt;$AQ$37,0,($AQ$37-'Indicator Data'!BD17)/($AQ$37-$AQ$36)*10)),1))</f>
        <v>2.8</v>
      </c>
      <c r="AR15" s="67">
        <f>IF('Indicator Data'!BE17="No data", "x", IF('Indicator Data'!BE17&gt;=35,10,IF(AND('Indicator Data'!BE17&gt;=25,'Indicator Data'!BE17&lt;35),8,(IF(AND('Indicator Data'!BE17&gt;=15,'Indicator Data'!BE17&lt;25),6,IF(AND('Indicator Data'!BE17&gt;=5,'Indicator Data'!BE17&lt;15),4,IF(AND('Indicator Data'!BE17&gt;0,'Indicator Data'!BE17&lt;5),2,0)))))))</f>
        <v>2</v>
      </c>
      <c r="AS15" s="73">
        <f>IF('Indicator Data'!BG17="No data","x",ROUND(IF('Indicator Data'!BG17&gt;$AS$37,10,IF('Indicator Data'!BG17&lt;$AS$36,0,10-($AS$37-'Indicator Data'!BG17)/($AS$37-$AS$36)*10)),1))</f>
        <v>3.4</v>
      </c>
      <c r="AT15" s="73">
        <f>IF('Indicator Data'!BH17="No data","x",ROUND(IF('Indicator Data'!BH17&gt;$AT$37,10,IF('Indicator Data'!BH17&lt;$AT$36,0,10-($AT$37-'Indicator Data'!BH17)/($AT$37-$AT$36)*10)),1))</f>
        <v>8.3000000000000007</v>
      </c>
      <c r="AU15" s="67">
        <f t="shared" si="20"/>
        <v>4.4000000000000004</v>
      </c>
      <c r="AV15" s="68">
        <f t="shared" si="3"/>
        <v>3.1</v>
      </c>
      <c r="AW15" s="74">
        <f t="shared" si="4"/>
        <v>3.3</v>
      </c>
      <c r="AX15" s="75">
        <f t="shared" si="5"/>
        <v>3.1</v>
      </c>
    </row>
    <row r="16" spans="1:50" s="3" customFormat="1" x14ac:dyDescent="0.25">
      <c r="A16" s="116" t="s">
        <v>9</v>
      </c>
      <c r="B16" s="100" t="s">
        <v>8</v>
      </c>
      <c r="C16" s="67">
        <f>ROUND(IF('Indicator Data'!X18="No data",IF((0.1233*LN('Indicator Data'!CD18)-0.4559)&gt;C$37,0,IF((0.1233*LN('Indicator Data'!CD18)-0.4559)&lt;C$36,10,(C$37-(0.1233*LN('Indicator Data'!CD18)-0.4559))/(C$37-C$36)*10)),IF('Indicator Data'!X18&gt;C$37,0,IF('Indicator Data'!X18&lt;C$36,10,(C$37-'Indicator Data'!X18)/(C$37-C$36)*10))),1)</f>
        <v>5.4</v>
      </c>
      <c r="D16" s="191">
        <f>IF('Indicator Data'!Y18="No data","x", 'Indicator Data'!Y18+'Indicator Data'!Z18)</f>
        <v>12.822280824184418</v>
      </c>
      <c r="E16" s="161">
        <f t="shared" si="6"/>
        <v>2.6</v>
      </c>
      <c r="F16" s="161">
        <f>IF('Indicator Data'!AA18="No data","x",ROUND(IF('Indicator Data'!AA18&gt;F$37,10,IF('Indicator Data'!AA18&lt;F$36,0,10-(F$37-'Indicator Data'!AA18)/(F$37-F$36)*10)),1))</f>
        <v>6.9</v>
      </c>
      <c r="G16" s="161">
        <f t="shared" si="7"/>
        <v>4.8</v>
      </c>
      <c r="H16" s="68">
        <f t="shared" si="8"/>
        <v>5.0999999999999996</v>
      </c>
      <c r="I16" s="67">
        <f>IF('Indicator Data'!AS18="No data","x",ROUND(IF('Indicator Data'!AS18&gt;I$37,10,IF('Indicator Data'!AS18&lt;I$36,0,10-(I$37-'Indicator Data'!AS18)/(I$37-I$36)*10)),1))</f>
        <v>5</v>
      </c>
      <c r="J16" s="67">
        <f>IF('Indicator Data'!AT18="No data","x",ROUND(IF('Indicator Data'!AT18&gt;J$37,10,IF('Indicator Data'!AT18&lt;J$36,0,10-(J$37-'Indicator Data'!AT18)/(J$37-J$36)*10)),1))</f>
        <v>2.8</v>
      </c>
      <c r="K16" s="161">
        <f>IF('Indicator Data'!AU18="No data","x",ROUND(IF('Indicator Data'!AU18&gt;K$37,10,IF('Indicator Data'!AU18&lt;K$36,0,10-(K$37-'Indicator Data'!AU18)/(K$37-K$36)*10)),1))</f>
        <v>3.1</v>
      </c>
      <c r="L16" s="68">
        <f t="shared" si="9"/>
        <v>3.6</v>
      </c>
      <c r="M16" s="161">
        <f>IF('Indicator Data'!AB18="No data","x",ROUND(IF('Indicator Data'!AB18&gt;M$37,10,IF('Indicator Data'!AB18&lt;M$36,0,10-(M$37-'Indicator Data'!AB18)/(M$37-M$36)*10)),1))</f>
        <v>5.8</v>
      </c>
      <c r="N16" s="161">
        <f>IF('Indicator Data'!AC18="No data","x",ROUND(IF('Indicator Data'!AC18&gt;N$37,10,IF('Indicator Data'!AC18&lt;N$36,0,10-(N$37-'Indicator Data'!AC18)/(N$37-N$36)*10)),1))</f>
        <v>4.9000000000000004</v>
      </c>
      <c r="O16" s="161">
        <f>IF('Indicator Data'!AD18="No data","x",ROUND(IF('Indicator Data'!AD18&gt;O$37,10,IF('Indicator Data'!AD18&lt;O$36,0,10-(O$37-'Indicator Data'!AD18)/(O$37-O$36)*10)),1))</f>
        <v>3.4</v>
      </c>
      <c r="P16" s="68">
        <f t="shared" si="0"/>
        <v>4.8</v>
      </c>
      <c r="Q16" s="69">
        <f t="shared" si="10"/>
        <v>4.7</v>
      </c>
      <c r="R16" s="81">
        <f>IF(AND('Indicator Data'!AY18="No data",'Indicator Data'!AZ18="No data"),0,SUM('Indicator Data'!AY18:BA18)/1000)</f>
        <v>0</v>
      </c>
      <c r="S16" s="67">
        <f t="shared" si="11"/>
        <v>0</v>
      </c>
      <c r="T16" s="70">
        <f>R16*1000/'Indicator Data'!CE18</f>
        <v>0</v>
      </c>
      <c r="U16" s="67">
        <f t="shared" si="1"/>
        <v>0</v>
      </c>
      <c r="V16" s="71">
        <f t="shared" si="12"/>
        <v>0</v>
      </c>
      <c r="W16" s="67">
        <f>IF('Indicator Data'!AM18="No data","x",ROUND(IF('Indicator Data'!AM18&gt;W$37,10,IF('Indicator Data'!AM18&lt;W$36,0,10-(W$37-'Indicator Data'!AM18)/(W$37-W$36)*10)),1))</f>
        <v>9</v>
      </c>
      <c r="X16" s="67">
        <f>IF('Indicator Data'!AL18="No data","x",ROUND(IF('Indicator Data'!AL18&gt;X$37,10,IF('Indicator Data'!AL18&lt;X$36,0,10-(X$37-'Indicator Data'!AL18)/(X$37-X$36)*10)),1))</f>
        <v>3.8</v>
      </c>
      <c r="Y16" s="67">
        <f>IF('Indicator Data'!AN18 ="No data","x",ROUND( IF('Indicator Data'!AN18 &gt;Y$37,10,IF('Indicator Data'!AN18 &lt;Y$36,0,10-(Y$37-'Indicator Data'!AN18)/(Y$37-Y$36)*10)),1))</f>
        <v>10</v>
      </c>
      <c r="Z16" s="68">
        <f t="shared" si="13"/>
        <v>8.5</v>
      </c>
      <c r="AA16" s="67">
        <f>IF('Indicator Data'!AE18="No data","x",ROUND(IF('Indicator Data'!AE18&gt;AA$37,10,IF('Indicator Data'!AE18&lt;AA$36,0,10-(AA$37-'Indicator Data'!AE18)/(AA$37-AA$36)*10)),1))</f>
        <v>4.3</v>
      </c>
      <c r="AB16" s="73">
        <f>IF('Indicator Data'!AF18="No data", "x", IF('Indicator Data'!AF18&gt;=40,10,IF(AND('Indicator Data'!AF18&gt;=30,'Indicator Data'!AF18&lt;40),8,(IF(AND('Indicator Data'!AF18&gt;=20,'Indicator Data'!AF18&lt;30),6,IF(AND('Indicator Data'!AF18&gt;=5,'Indicator Data'!AF18&lt;20),4,IF(AND('Indicator Data'!AF18&gt;0,'Indicator Data'!AF18&lt;5),2,0)))))))</f>
        <v>4</v>
      </c>
      <c r="AC16" s="73">
        <f>IF('Indicator Data'!AG18="No data", "x", IF('Indicator Data'!AG18&gt;=40,10,IF(AND('Indicator Data'!AG18&gt;=30,'Indicator Data'!AG18&lt;40),8,(IF(AND('Indicator Data'!AG18&gt;=20,'Indicator Data'!AG18&lt;30), 6, IF(AND('Indicator Data'!AG18&gt;=5,'Indicator Data'!AG18&lt;20),3,0))))))</f>
        <v>6</v>
      </c>
      <c r="AD16" s="73">
        <f>IF('Indicator Data'!AH18="No data", "x", IF('Indicator Data'!AH18&gt;=15,10,IF(AND('Indicator Data'!AH18&gt;=12,'Indicator Data'!AH18&lt;15),8,(IF(AND('Indicator Data'!AH18&gt;=9,'Indicator Data'!AH18&lt;12),6,IF(AND('Indicator Data'!AH18&gt;=5,'Indicator Data'!AH18&lt;9),4,IF(AND('Indicator Data'!AH18&gt;0,'Indicator Data'!AH18&lt;5),2,0)))))))</f>
        <v>6</v>
      </c>
      <c r="AE16" s="248">
        <f>IF('Indicator Data'!BF18="No data", "x", IF('Indicator Data'!BF18&gt;=40,10,IF(AND('Indicator Data'!BF18&gt;=30,'Indicator Data'!BF18&lt;40),8,(IF(AND('Indicator Data'!BF18&gt;=20,'Indicator Data'!BF18&lt;30), 6, IF(AND('Indicator Data'!BF18&gt;=5,'Indicator Data'!BF18&lt;20),3,0))))))</f>
        <v>6</v>
      </c>
      <c r="AF16" s="248">
        <f t="shared" si="14"/>
        <v>6</v>
      </c>
      <c r="AG16" s="161">
        <f t="shared" si="15"/>
        <v>5.3</v>
      </c>
      <c r="AH16" s="68">
        <f t="shared" si="2"/>
        <v>4.8</v>
      </c>
      <c r="AI16" s="237">
        <f>IF('Indicator Data'!BB18="No data","x",ROUND( IF('Indicator Data'!BB18&gt;AI$37,10,IF('Indicator Data'!BB18&lt;AI$36,0,10-(AI$37-'Indicator Data'!BB18)/(AI$37-AI$36)*10)),1))</f>
        <v>5.8</v>
      </c>
      <c r="AJ16" s="237">
        <f>IF('Indicator Data'!BC18="No data","x",ROUND( IF('Indicator Data'!BC18&gt;AJ$37,10,IF('Indicator Data'!BC18&lt;AJ$36,0,10-(AJ$37-'Indicator Data'!BC18)/(AJ$37-AJ$36)*10)),1))</f>
        <v>6.4</v>
      </c>
      <c r="AK16" s="68">
        <f t="shared" si="16"/>
        <v>6.1</v>
      </c>
      <c r="AL16" s="81">
        <f>('Indicator Data'!AX18+'Indicator Data'!AW18*0.5+'Indicator Data'!AV18*0.25)/1000</f>
        <v>2.5887500000000001</v>
      </c>
      <c r="AM16" s="67">
        <f t="shared" si="17"/>
        <v>1.4</v>
      </c>
      <c r="AN16" s="72">
        <f>AL16*1000/'Indicator Data'!CE18</f>
        <v>6.9092107686271791E-3</v>
      </c>
      <c r="AO16" s="67">
        <f t="shared" si="18"/>
        <v>0.9</v>
      </c>
      <c r="AP16" s="68">
        <f t="shared" si="19"/>
        <v>1.2</v>
      </c>
      <c r="AQ16" s="67">
        <f>IF('Indicator Data'!BD18="No data","x",ROUND(IF('Indicator Data'!BD18&lt;$AQ$36,10,IF('Indicator Data'!BD18&gt;$AQ$37,0,($AQ$37-'Indicator Data'!BD18)/($AQ$37-$AQ$36)*10)),1))</f>
        <v>3.6</v>
      </c>
      <c r="AR16" s="67">
        <f>IF('Indicator Data'!BE18="No data", "x", IF('Indicator Data'!BE18&gt;=35,10,IF(AND('Indicator Data'!BE18&gt;=25,'Indicator Data'!BE18&lt;35),8,(IF(AND('Indicator Data'!BE18&gt;=15,'Indicator Data'!BE18&lt;25),6,IF(AND('Indicator Data'!BE18&gt;=5,'Indicator Data'!BE18&lt;15),4,IF(AND('Indicator Data'!BE18&gt;0,'Indicator Data'!BE18&lt;5),2,0)))))))</f>
        <v>4</v>
      </c>
      <c r="AS16" s="73">
        <f>IF('Indicator Data'!BG18="No data","x",ROUND(IF('Indicator Data'!BG18&gt;$AS$37,10,IF('Indicator Data'!BG18&lt;$AS$36,0,10-($AS$37-'Indicator Data'!BG18)/($AS$37-$AS$36)*10)),1))</f>
        <v>2.2999999999999998</v>
      </c>
      <c r="AT16" s="73">
        <f>IF('Indicator Data'!BH18="No data","x",ROUND(IF('Indicator Data'!BH18&gt;$AT$37,10,IF('Indicator Data'!BH18&lt;$AT$36,0,10-($AT$37-'Indicator Data'!BH18)/($AT$37-$AT$36)*10)),1))</f>
        <v>10</v>
      </c>
      <c r="AU16" s="67">
        <f t="shared" si="20"/>
        <v>3.8</v>
      </c>
      <c r="AV16" s="68">
        <f t="shared" si="3"/>
        <v>3.8</v>
      </c>
      <c r="AW16" s="74">
        <f t="shared" si="4"/>
        <v>5.4</v>
      </c>
      <c r="AX16" s="75">
        <f t="shared" si="5"/>
        <v>3.1</v>
      </c>
    </row>
    <row r="17" spans="1:50" s="3" customFormat="1" x14ac:dyDescent="0.25">
      <c r="A17" s="116" t="s">
        <v>18</v>
      </c>
      <c r="B17" s="100" t="s">
        <v>17</v>
      </c>
      <c r="C17" s="67">
        <f>ROUND(IF('Indicator Data'!X19="No data",IF((0.1233*LN('Indicator Data'!CD19)-0.4559)&gt;C$37,0,IF((0.1233*LN('Indicator Data'!CD19)-0.4559)&lt;C$36,10,(C$37-(0.1233*LN('Indicator Data'!CD19)-0.4559))/(C$37-C$36)*10)),IF('Indicator Data'!X19&gt;C$37,0,IF('Indicator Data'!X19&lt;C$36,10,(C$37-'Indicator Data'!X19)/(C$37-C$36)*10))),1)</f>
        <v>3.5</v>
      </c>
      <c r="D17" s="191" t="str">
        <f>IF('Indicator Data'!Y19="No data","x", 'Indicator Data'!Y19+'Indicator Data'!Z19)</f>
        <v>x</v>
      </c>
      <c r="E17" s="161" t="str">
        <f t="shared" si="6"/>
        <v>x</v>
      </c>
      <c r="F17" s="161">
        <f>IF('Indicator Data'!AA19="No data","x",ROUND(IF('Indicator Data'!AA19&gt;F$37,10,IF('Indicator Data'!AA19&lt;F$36,0,10-(F$37-'Indicator Data'!AA19)/(F$37-F$36)*10)),1))</f>
        <v>3.3</v>
      </c>
      <c r="G17" s="161">
        <f t="shared" si="7"/>
        <v>3.3</v>
      </c>
      <c r="H17" s="68">
        <f t="shared" si="8"/>
        <v>3.4</v>
      </c>
      <c r="I17" s="67">
        <f>IF('Indicator Data'!AS19="No data","x",ROUND(IF('Indicator Data'!AS19&gt;I$37,10,IF('Indicator Data'!AS19&lt;I$36,0,10-(I$37-'Indicator Data'!AS19)/(I$37-I$36)*10)),1))</f>
        <v>4.0999999999999996</v>
      </c>
      <c r="J17" s="67">
        <f>IF('Indicator Data'!AT19="No data","x",ROUND(IF('Indicator Data'!AT19&gt;J$37,10,IF('Indicator Data'!AT19&lt;J$36,0,10-(J$37-'Indicator Data'!AT19)/(J$37-J$36)*10)),1))</f>
        <v>5.9</v>
      </c>
      <c r="K17" s="161">
        <f>IF('Indicator Data'!AU19="No data","x",ROUND(IF('Indicator Data'!AU19&gt;K$37,10,IF('Indicator Data'!AU19&lt;K$36,0,10-(K$37-'Indicator Data'!AU19)/(K$37-K$36)*10)),1))</f>
        <v>1.6</v>
      </c>
      <c r="L17" s="68">
        <f t="shared" si="9"/>
        <v>3.9</v>
      </c>
      <c r="M17" s="161">
        <f>IF('Indicator Data'!AB19="No data","x",ROUND(IF('Indicator Data'!AB19&gt;M$37,10,IF('Indicator Data'!AB19&lt;M$36,0,10-(M$37-'Indicator Data'!AB19)/(M$37-M$36)*10)),1))</f>
        <v>2.1</v>
      </c>
      <c r="N17" s="161">
        <f>IF('Indicator Data'!AC19="No data","x",ROUND(IF('Indicator Data'!AC19&gt;N$37,10,IF('Indicator Data'!AC19&lt;N$36,0,10-(N$37-'Indicator Data'!AC19)/(N$37-N$36)*10)),1))</f>
        <v>1</v>
      </c>
      <c r="O17" s="161">
        <f>IF('Indicator Data'!AD19="No data","x",ROUND(IF('Indicator Data'!AD19&gt;O$37,10,IF('Indicator Data'!AD19&lt;O$36,0,10-(O$37-'Indicator Data'!AD19)/(O$37-O$36)*10)),1))</f>
        <v>0.3</v>
      </c>
      <c r="P17" s="68">
        <f t="shared" si="0"/>
        <v>1.2</v>
      </c>
      <c r="Q17" s="69">
        <f t="shared" si="10"/>
        <v>3</v>
      </c>
      <c r="R17" s="81">
        <f>IF(AND('Indicator Data'!AY19="No data",'Indicator Data'!AZ19="No data"),0,SUM('Indicator Data'!AY19:BA19)/1000)</f>
        <v>4.4930000000000003</v>
      </c>
      <c r="S17" s="67">
        <f t="shared" si="11"/>
        <v>6.6</v>
      </c>
      <c r="T17" s="70">
        <f>R17*1000/'Indicator Data'!CE19</f>
        <v>9.1586048996599714E-4</v>
      </c>
      <c r="U17" s="67">
        <f t="shared" si="1"/>
        <v>3.1</v>
      </c>
      <c r="V17" s="71">
        <f t="shared" si="12"/>
        <v>5.0999999999999996</v>
      </c>
      <c r="W17" s="67">
        <f>IF('Indicator Data'!AM19="No data","x",ROUND(IF('Indicator Data'!AM19&gt;W$37,10,IF('Indicator Data'!AM19&lt;W$36,0,10-(W$37-'Indicator Data'!AM19)/(W$37-W$36)*10)),1))</f>
        <v>2</v>
      </c>
      <c r="X17" s="67">
        <f>IF('Indicator Data'!AL19="No data","x",ROUND(IF('Indicator Data'!AL19&gt;X$37,10,IF('Indicator Data'!AL19&lt;X$36,0,10-(X$37-'Indicator Data'!AL19)/(X$37-X$36)*10)),1))</f>
        <v>0.9</v>
      </c>
      <c r="Y17" s="67">
        <f>IF('Indicator Data'!AN19 ="No data","x",ROUND( IF('Indicator Data'!AN19 &gt;Y$37,10,IF('Indicator Data'!AN19 &lt;Y$36,0,10-(Y$37-'Indicator Data'!AN19)/(Y$37-Y$36)*10)),1))</f>
        <v>5.7</v>
      </c>
      <c r="Z17" s="68">
        <f t="shared" si="13"/>
        <v>3.2</v>
      </c>
      <c r="AA17" s="67">
        <f>IF('Indicator Data'!AE19="No data","x",ROUND(IF('Indicator Data'!AE19&gt;AA$37,10,IF('Indicator Data'!AE19&lt;AA$36,0,10-(AA$37-'Indicator Data'!AE19)/(AA$37-AA$36)*10)),1))</f>
        <v>2.5</v>
      </c>
      <c r="AB17" s="73">
        <f>IF('Indicator Data'!AF19="No data", "x", IF('Indicator Data'!AF19&gt;=40,10,IF(AND('Indicator Data'!AF19&gt;=30,'Indicator Data'!AF19&lt;40),8,(IF(AND('Indicator Data'!AF19&gt;=20,'Indicator Data'!AF19&lt;30),6,IF(AND('Indicator Data'!AF19&gt;=5,'Indicator Data'!AF19&lt;20),4,IF(AND('Indicator Data'!AF19&gt;0,'Indicator Data'!AF19&lt;5),2,0)))))))</f>
        <v>4</v>
      </c>
      <c r="AC17" s="73">
        <f>IF('Indicator Data'!AG19="No data", "x", IF('Indicator Data'!AG19&gt;=40,10,IF(AND('Indicator Data'!AG19&gt;=30,'Indicator Data'!AG19&lt;40),8,(IF(AND('Indicator Data'!AG19&gt;=20,'Indicator Data'!AG19&lt;30), 6, IF(AND('Indicator Data'!AG19&gt;=5,'Indicator Data'!AG19&lt;20),3,0))))))</f>
        <v>6</v>
      </c>
      <c r="AD17" s="73">
        <f>IF('Indicator Data'!AH19="No data", "x", IF('Indicator Data'!AH19&gt;=15,10,IF(AND('Indicator Data'!AH19&gt;=12,'Indicator Data'!AH19&lt;15),8,(IF(AND('Indicator Data'!AH19&gt;=9,'Indicator Data'!AH19&lt;12),6,IF(AND('Indicator Data'!AH19&gt;=5,'Indicator Data'!AH19&lt;9),4,IF(AND('Indicator Data'!AH19&gt;0,'Indicator Data'!AH19&lt;5),2,0)))))))</f>
        <v>4</v>
      </c>
      <c r="AE17" s="248">
        <f>IF('Indicator Data'!BF19="No data", "x", IF('Indicator Data'!BF19&gt;=40,10,IF(AND('Indicator Data'!BF19&gt;=30,'Indicator Data'!BF19&lt;40),8,(IF(AND('Indicator Data'!BF19&gt;=20,'Indicator Data'!BF19&lt;30), 6, IF(AND('Indicator Data'!BF19&gt;=5,'Indicator Data'!BF19&lt;20),3,0))))))</f>
        <v>3</v>
      </c>
      <c r="AF17" s="248">
        <f t="shared" si="14"/>
        <v>3.5</v>
      </c>
      <c r="AG17" s="161">
        <f t="shared" si="15"/>
        <v>4.5</v>
      </c>
      <c r="AH17" s="68">
        <f t="shared" si="2"/>
        <v>3.5</v>
      </c>
      <c r="AI17" s="237">
        <f>IF('Indicator Data'!BB19="No data","x",ROUND( IF('Indicator Data'!BB19&gt;AI$37,10,IF('Indicator Data'!BB19&lt;AI$36,0,10-(AI$37-'Indicator Data'!BB19)/(AI$37-AI$36)*10)),1))</f>
        <v>4.0999999999999996</v>
      </c>
      <c r="AJ17" s="237">
        <f>IF('Indicator Data'!BC19="No data","x",ROUND( IF('Indicator Data'!BC19&gt;AJ$37,10,IF('Indicator Data'!BC19&lt;AJ$36,0,10-(AJ$37-'Indicator Data'!BC19)/(AJ$37-AJ$36)*10)),1))</f>
        <v>2.6</v>
      </c>
      <c r="AK17" s="68">
        <f t="shared" si="16"/>
        <v>3.4</v>
      </c>
      <c r="AL17" s="81">
        <f>('Indicator Data'!AX19+'Indicator Data'!AW19*0.5+'Indicator Data'!AV19*0.25)/1000</f>
        <v>143.44</v>
      </c>
      <c r="AM17" s="67">
        <f t="shared" si="17"/>
        <v>7.2</v>
      </c>
      <c r="AN17" s="72">
        <f>AL17*1000/'Indicator Data'!CE19</f>
        <v>2.9239044887763774E-2</v>
      </c>
      <c r="AO17" s="67">
        <f t="shared" si="18"/>
        <v>3.9</v>
      </c>
      <c r="AP17" s="68">
        <f t="shared" si="19"/>
        <v>5.8</v>
      </c>
      <c r="AQ17" s="67">
        <f>IF('Indicator Data'!BD19="No data","x",ROUND(IF('Indicator Data'!BD19&lt;$AQ$36,10,IF('Indicator Data'!BD19&gt;$AQ$37,0,($AQ$37-'Indicator Data'!BD19)/($AQ$37-$AQ$36)*10)),1))</f>
        <v>4.4000000000000004</v>
      </c>
      <c r="AR17" s="67">
        <f>IF('Indicator Data'!BE19="No data", "x", IF('Indicator Data'!BE19&gt;=35,10,IF(AND('Indicator Data'!BE19&gt;=25,'Indicator Data'!BE19&lt;35),8,(IF(AND('Indicator Data'!BE19&gt;=15,'Indicator Data'!BE19&lt;25),6,IF(AND('Indicator Data'!BE19&gt;=5,'Indicator Data'!BE19&lt;15),4,IF(AND('Indicator Data'!BE19&gt;0,'Indicator Data'!BE19&lt;5),2,0)))))))</f>
        <v>4</v>
      </c>
      <c r="AS17" s="73">
        <f>IF('Indicator Data'!BG19="No data","x",ROUND(IF('Indicator Data'!BG19&gt;$AS$37,10,IF('Indicator Data'!BG19&lt;$AS$36,0,10-($AS$37-'Indicator Data'!BG19)/($AS$37-$AS$36)*10)),1))</f>
        <v>2.5</v>
      </c>
      <c r="AT17" s="73">
        <f>IF('Indicator Data'!BH19="No data","x",ROUND(IF('Indicator Data'!BH19&gt;$AT$37,10,IF('Indicator Data'!BH19&lt;$AT$36,0,10-($AT$37-'Indicator Data'!BH19)/($AT$37-$AT$36)*10)),1))</f>
        <v>3.8</v>
      </c>
      <c r="AU17" s="67">
        <f t="shared" si="20"/>
        <v>2.8</v>
      </c>
      <c r="AV17" s="68">
        <f t="shared" si="3"/>
        <v>3.7</v>
      </c>
      <c r="AW17" s="74">
        <f t="shared" si="4"/>
        <v>4</v>
      </c>
      <c r="AX17" s="75">
        <f t="shared" si="5"/>
        <v>4.5999999999999996</v>
      </c>
    </row>
    <row r="18" spans="1:50" s="3" customFormat="1" x14ac:dyDescent="0.25">
      <c r="A18" s="116" t="s">
        <v>28</v>
      </c>
      <c r="B18" s="100" t="s">
        <v>27</v>
      </c>
      <c r="C18" s="67">
        <f>ROUND(IF('Indicator Data'!X20="No data",IF((0.1233*LN('Indicator Data'!CD20)-0.4559)&gt;C$37,0,IF((0.1233*LN('Indicator Data'!CD20)-0.4559)&lt;C$36,10,(C$37-(0.1233*LN('Indicator Data'!CD20)-0.4559))/(C$37-C$36)*10)),IF('Indicator Data'!X20&gt;C$37,0,IF('Indicator Data'!X20&lt;C$36,10,(C$37-'Indicator Data'!X20)/(C$37-C$36)*10))),1)</f>
        <v>6.1</v>
      </c>
      <c r="D18" s="191">
        <f>IF('Indicator Data'!Y20="No data","x", 'Indicator Data'!Y20+'Indicator Data'!Z20)</f>
        <v>17.892372608184814</v>
      </c>
      <c r="E18" s="161">
        <f t="shared" si="6"/>
        <v>3.6</v>
      </c>
      <c r="F18" s="161">
        <f>IF('Indicator Data'!AA20="No data","x",ROUND(IF('Indicator Data'!AA20&gt;F$37,10,IF('Indicator Data'!AA20&lt;F$36,0,10-(F$37-'Indicator Data'!AA20)/(F$37-F$36)*10)),1))</f>
        <v>4.9000000000000004</v>
      </c>
      <c r="G18" s="161">
        <f t="shared" si="7"/>
        <v>4.3</v>
      </c>
      <c r="H18" s="68">
        <f t="shared" si="8"/>
        <v>5.3</v>
      </c>
      <c r="I18" s="67">
        <f>IF('Indicator Data'!AS20="No data","x",ROUND(IF('Indicator Data'!AS20&gt;I$37,10,IF('Indicator Data'!AS20&lt;I$36,0,10-(I$37-'Indicator Data'!AS20)/(I$37-I$36)*10)),1))</f>
        <v>5.0999999999999996</v>
      </c>
      <c r="J18" s="67">
        <f>IF('Indicator Data'!AT20="No data","x",ROUND(IF('Indicator Data'!AT20&gt;J$37,10,IF('Indicator Data'!AT20&lt;J$36,0,10-(J$37-'Indicator Data'!AT20)/(J$37-J$36)*10)),1))</f>
        <v>3.8</v>
      </c>
      <c r="K18" s="161">
        <f>IF('Indicator Data'!AU20="No data","x",ROUND(IF('Indicator Data'!AU20&gt;K$37,10,IF('Indicator Data'!AU20&lt;K$36,0,10-(K$37-'Indicator Data'!AU20)/(K$37-K$36)*10)),1))</f>
        <v>8.3000000000000007</v>
      </c>
      <c r="L18" s="68">
        <f t="shared" si="9"/>
        <v>5.7</v>
      </c>
      <c r="M18" s="161">
        <f>IF('Indicator Data'!AB20="No data","x",ROUND(IF('Indicator Data'!AB20&gt;M$37,10,IF('Indicator Data'!AB20&lt;M$36,0,10-(M$37-'Indicator Data'!AB20)/(M$37-M$36)*10)),1))</f>
        <v>6.2</v>
      </c>
      <c r="N18" s="161">
        <f>IF('Indicator Data'!AC20="No data","x",ROUND(IF('Indicator Data'!AC20&gt;N$37,10,IF('Indicator Data'!AC20&lt;N$36,0,10-(N$37-'Indicator Data'!AC20)/(N$37-N$36)*10)),1))</f>
        <v>10</v>
      </c>
      <c r="O18" s="161">
        <f>IF('Indicator Data'!AD20="No data","x",ROUND(IF('Indicator Data'!AD20&gt;O$37,10,IF('Indicator Data'!AD20&lt;O$36,0,10-(O$37-'Indicator Data'!AD20)/(O$37-O$36)*10)),1))</f>
        <v>5.5</v>
      </c>
      <c r="P18" s="68">
        <f t="shared" si="0"/>
        <v>8</v>
      </c>
      <c r="Q18" s="69">
        <f t="shared" si="10"/>
        <v>6.1</v>
      </c>
      <c r="R18" s="81">
        <f>IF(AND('Indicator Data'!AY20="No data",'Indicator Data'!AZ20="No data"),0,SUM('Indicator Data'!AY20:BA20)/1000)</f>
        <v>4.3999999999999997E-2</v>
      </c>
      <c r="S18" s="67">
        <f t="shared" si="11"/>
        <v>1.6</v>
      </c>
      <c r="T18" s="70">
        <f>R18*1000/'Indicator Data'!CE20</f>
        <v>6.8988733355880108E-6</v>
      </c>
      <c r="U18" s="67">
        <f t="shared" si="1"/>
        <v>0</v>
      </c>
      <c r="V18" s="71">
        <f t="shared" si="12"/>
        <v>0.8</v>
      </c>
      <c r="W18" s="67">
        <f>IF('Indicator Data'!AM20="No data","x",ROUND(IF('Indicator Data'!AM20&gt;W$37,10,IF('Indicator Data'!AM20&lt;W$36,0,10-(W$37-'Indicator Data'!AM20)/(W$37-W$36)*10)),1))</f>
        <v>3</v>
      </c>
      <c r="X18" s="67">
        <f>IF('Indicator Data'!AL20="No data","x",ROUND(IF('Indicator Data'!AL20&gt;X$37,10,IF('Indicator Data'!AL20&lt;X$36,0,10-(X$37-'Indicator Data'!AL20)/(X$37-X$36)*10)),1))</f>
        <v>6</v>
      </c>
      <c r="Y18" s="67">
        <f>IF('Indicator Data'!AN20 ="No data","x",ROUND( IF('Indicator Data'!AN20 &gt;Y$37,10,IF('Indicator Data'!AN20 &lt;Y$36,0,10-(Y$37-'Indicator Data'!AN20)/(Y$37-Y$36)*10)),1))</f>
        <v>3.4</v>
      </c>
      <c r="Z18" s="68">
        <f t="shared" si="13"/>
        <v>4.3</v>
      </c>
      <c r="AA18" s="67">
        <f>IF('Indicator Data'!AE20="No data","x",ROUND(IF('Indicator Data'!AE20&gt;AA$37,10,IF('Indicator Data'!AE20&lt;AA$36,0,10-(AA$37-'Indicator Data'!AE20)/(AA$37-AA$36)*10)),1))</f>
        <v>4.3</v>
      </c>
      <c r="AB18" s="73">
        <f>IF('Indicator Data'!AF20="No data", "x", IF('Indicator Data'!AF20&gt;=40,10,IF(AND('Indicator Data'!AF20&gt;=30,'Indicator Data'!AF20&lt;40),8,(IF(AND('Indicator Data'!AF20&gt;=20,'Indicator Data'!AF20&lt;30),6,IF(AND('Indicator Data'!AF20&gt;=5,'Indicator Data'!AF20&lt;20),4,IF(AND('Indicator Data'!AF20&gt;0,'Indicator Data'!AF20&lt;5),2,0)))))))</f>
        <v>4</v>
      </c>
      <c r="AC18" s="73">
        <f>IF('Indicator Data'!AG20="No data", "x", IF('Indicator Data'!AG20&gt;=40,10,IF(AND('Indicator Data'!AG20&gt;=30,'Indicator Data'!AG20&lt;40),8,(IF(AND('Indicator Data'!AG20&gt;=20,'Indicator Data'!AG20&lt;30), 6, IF(AND('Indicator Data'!AG20&gt;=5,'Indicator Data'!AG20&lt;20),3,0))))))</f>
        <v>8</v>
      </c>
      <c r="AD18" s="73">
        <f>IF('Indicator Data'!AH20="No data", "x", IF('Indicator Data'!AH20&gt;=15,10,IF(AND('Indicator Data'!AH20&gt;=12,'Indicator Data'!AH20&lt;15),8,(IF(AND('Indicator Data'!AH20&gt;=9,'Indicator Data'!AH20&lt;12),6,IF(AND('Indicator Data'!AH20&gt;=5,'Indicator Data'!AH20&lt;9),4,IF(AND('Indicator Data'!AH20&gt;0,'Indicator Data'!AH20&lt;5),2,0)))))))</f>
        <v>4</v>
      </c>
      <c r="AE18" s="248">
        <f>IF('Indicator Data'!BF20="No data", "x", IF('Indicator Data'!BF20&gt;=40,10,IF(AND('Indicator Data'!BF20&gt;=30,'Indicator Data'!BF20&lt;40),8,(IF(AND('Indicator Data'!BF20&gt;=20,'Indicator Data'!BF20&lt;30), 6, IF(AND('Indicator Data'!BF20&gt;=5,'Indicator Data'!BF20&lt;20),3,0))))))</f>
        <v>6</v>
      </c>
      <c r="AF18" s="248">
        <f t="shared" si="14"/>
        <v>5</v>
      </c>
      <c r="AG18" s="161">
        <f t="shared" si="15"/>
        <v>5.7</v>
      </c>
      <c r="AH18" s="68">
        <f t="shared" si="2"/>
        <v>5</v>
      </c>
      <c r="AI18" s="237">
        <f>IF('Indicator Data'!BB20="No data","x",ROUND( IF('Indicator Data'!BB20&gt;AI$37,10,IF('Indicator Data'!BB20&lt;AI$36,0,10-(AI$37-'Indicator Data'!BB20)/(AI$37-AI$36)*10)),1))</f>
        <v>6.7</v>
      </c>
      <c r="AJ18" s="237">
        <f>IF('Indicator Data'!BC20="No data","x",ROUND( IF('Indicator Data'!BC20&gt;AJ$37,10,IF('Indicator Data'!BC20&lt;AJ$36,0,10-(AJ$37-'Indicator Data'!BC20)/(AJ$37-AJ$36)*10)),1))</f>
        <v>10</v>
      </c>
      <c r="AK18" s="68">
        <f t="shared" si="16"/>
        <v>8.4</v>
      </c>
      <c r="AL18" s="81">
        <f>('Indicator Data'!AX20+'Indicator Data'!AW20*0.5+'Indicator Data'!AV20*0.25)/1000</f>
        <v>386.90199999999999</v>
      </c>
      <c r="AM18" s="67">
        <f t="shared" si="17"/>
        <v>8.6</v>
      </c>
      <c r="AN18" s="72">
        <f>AL18*1000/'Indicator Data'!CE20</f>
        <v>6.0663361165583463E-2</v>
      </c>
      <c r="AO18" s="67">
        <f t="shared" si="18"/>
        <v>8.1</v>
      </c>
      <c r="AP18" s="68">
        <f t="shared" si="19"/>
        <v>8.4</v>
      </c>
      <c r="AQ18" s="67">
        <f>IF('Indicator Data'!BD20="No data","x",ROUND(IF('Indicator Data'!BD20&lt;$AQ$36,10,IF('Indicator Data'!BD20&gt;$AQ$37,0,($AQ$37-'Indicator Data'!BD20)/($AQ$37-$AQ$36)*10)),1))</f>
        <v>4.8</v>
      </c>
      <c r="AR18" s="67">
        <f>IF('Indicator Data'!BE20="No data", "x", IF('Indicator Data'!BE20&gt;=35,10,IF(AND('Indicator Data'!BE20&gt;=25,'Indicator Data'!BE20&lt;35),8,(IF(AND('Indicator Data'!BE20&gt;=15,'Indicator Data'!BE20&lt;25),6,IF(AND('Indicator Data'!BE20&gt;=5,'Indicator Data'!BE20&lt;15),4,IF(AND('Indicator Data'!BE20&gt;0,'Indicator Data'!BE20&lt;5),2,0)))))))</f>
        <v>4</v>
      </c>
      <c r="AS18" s="73">
        <f>IF('Indicator Data'!BG20="No data","x",ROUND(IF('Indicator Data'!BG20&gt;$AS$37,10,IF('Indicator Data'!BG20&lt;$AS$36,0,10-($AS$37-'Indicator Data'!BG20)/($AS$37-$AS$36)*10)),1))</f>
        <v>3.6</v>
      </c>
      <c r="AT18" s="73">
        <f>IF('Indicator Data'!BH20="No data","x",ROUND(IF('Indicator Data'!BH20&gt;$AT$37,10,IF('Indicator Data'!BH20&lt;$AT$36,0,10-($AT$37-'Indicator Data'!BH20)/($AT$37-$AT$36)*10)),1))</f>
        <v>1.5</v>
      </c>
      <c r="AU18" s="67">
        <f t="shared" si="20"/>
        <v>3.2</v>
      </c>
      <c r="AV18" s="68">
        <f t="shared" si="3"/>
        <v>4</v>
      </c>
      <c r="AW18" s="74">
        <f t="shared" si="4"/>
        <v>6.5</v>
      </c>
      <c r="AX18" s="75">
        <f t="shared" si="5"/>
        <v>4.2</v>
      </c>
    </row>
    <row r="19" spans="1:50" s="3" customFormat="1" x14ac:dyDescent="0.25">
      <c r="A19" s="116" t="s">
        <v>32</v>
      </c>
      <c r="B19" s="100" t="s">
        <v>31</v>
      </c>
      <c r="C19" s="67">
        <f>ROUND(IF('Indicator Data'!X21="No data",IF((0.1233*LN('Indicator Data'!CD21)-0.4559)&gt;C$37,0,IF((0.1233*LN('Indicator Data'!CD21)-0.4559)&lt;C$36,10,(C$37-(0.1233*LN('Indicator Data'!CD21)-0.4559))/(C$37-C$36)*10)),IF('Indicator Data'!X21&gt;C$37,0,IF('Indicator Data'!X21&lt;C$36,10,(C$37-'Indicator Data'!X21)/(C$37-C$36)*10))),1)</f>
        <v>6.7</v>
      </c>
      <c r="D19" s="191">
        <f>IF('Indicator Data'!Y21="No data","x", 'Indicator Data'!Y21+'Indicator Data'!Z21)</f>
        <v>50.1556396484375</v>
      </c>
      <c r="E19" s="161">
        <f t="shared" si="6"/>
        <v>10</v>
      </c>
      <c r="F19" s="161">
        <f>IF('Indicator Data'!AA21="No data","x",ROUND(IF('Indicator Data'!AA21&gt;F$37,10,IF('Indicator Data'!AA21&lt;F$36,0,10-(F$37-'Indicator Data'!AA21)/(F$37-F$36)*10)),1))</f>
        <v>9.9</v>
      </c>
      <c r="G19" s="161">
        <f t="shared" si="7"/>
        <v>10</v>
      </c>
      <c r="H19" s="68">
        <f t="shared" si="8"/>
        <v>8.9</v>
      </c>
      <c r="I19" s="67">
        <f>IF('Indicator Data'!AS21="No data","x",ROUND(IF('Indicator Data'!AS21&gt;I$37,10,IF('Indicator Data'!AS21&lt;I$36,0,10-(I$37-'Indicator Data'!AS21)/(I$37-I$36)*10)),1))</f>
        <v>6.6</v>
      </c>
      <c r="J19" s="67">
        <f>IF('Indicator Data'!AT21="No data","x",ROUND(IF('Indicator Data'!AT21&gt;J$37,10,IF('Indicator Data'!AT21&lt;J$36,0,10-(J$37-'Indicator Data'!AT21)/(J$37-J$36)*10)),1))</f>
        <v>5.9</v>
      </c>
      <c r="K19" s="161">
        <f>IF('Indicator Data'!AU21="No data","x",ROUND(IF('Indicator Data'!AU21&gt;K$37,10,IF('Indicator Data'!AU21&lt;K$36,0,10-(K$37-'Indicator Data'!AU21)/(K$37-K$36)*10)),1))</f>
        <v>10</v>
      </c>
      <c r="L19" s="68">
        <f t="shared" si="9"/>
        <v>7.5</v>
      </c>
      <c r="M19" s="161">
        <f>IF('Indicator Data'!AB21="No data","x",ROUND(IF('Indicator Data'!AB21&gt;M$37,10,IF('Indicator Data'!AB21&lt;M$36,0,10-(M$37-'Indicator Data'!AB21)/(M$37-M$36)*10)),1))</f>
        <v>10</v>
      </c>
      <c r="N19" s="161">
        <f>IF('Indicator Data'!AC21="No data","x",ROUND(IF('Indicator Data'!AC21&gt;N$37,10,IF('Indicator Data'!AC21&lt;N$36,0,10-(N$37-'Indicator Data'!AC21)/(N$37-N$36)*10)),1))</f>
        <v>10</v>
      </c>
      <c r="O19" s="161">
        <f>IF('Indicator Data'!AD21="No data","x",ROUND(IF('Indicator Data'!AD21&gt;O$37,10,IF('Indicator Data'!AD21&lt;O$36,0,10-(O$37-'Indicator Data'!AD21)/(O$37-O$36)*10)),1))</f>
        <v>5.2</v>
      </c>
      <c r="P19" s="68">
        <f t="shared" si="0"/>
        <v>9.1999999999999993</v>
      </c>
      <c r="Q19" s="69">
        <f t="shared" si="10"/>
        <v>8.6</v>
      </c>
      <c r="R19" s="81">
        <f>IF(AND('Indicator Data'!AY21="No data",'Indicator Data'!AZ21="No data"),0,SUM('Indicator Data'!AY21:BA21)/1000)</f>
        <v>242.756</v>
      </c>
      <c r="S19" s="67">
        <f t="shared" si="11"/>
        <v>10</v>
      </c>
      <c r="T19" s="70">
        <f>R19*1000/'Indicator Data'!CE21</f>
        <v>1.4352791710103358E-2</v>
      </c>
      <c r="U19" s="67">
        <f t="shared" si="1"/>
        <v>6.2</v>
      </c>
      <c r="V19" s="71">
        <f t="shared" si="12"/>
        <v>8.8000000000000007</v>
      </c>
      <c r="W19" s="67">
        <f>IF('Indicator Data'!AM21="No data","x",ROUND(IF('Indicator Data'!AM21&gt;W$37,10,IF('Indicator Data'!AM21&lt;W$36,0,10-(W$37-'Indicator Data'!AM21)/(W$37-W$36)*10)),1))</f>
        <v>2.5</v>
      </c>
      <c r="X19" s="67">
        <f>IF('Indicator Data'!AL21="No data","x",ROUND(IF('Indicator Data'!AL21&gt;X$37,10,IF('Indicator Data'!AL21&lt;X$36,0,10-(X$37-'Indicator Data'!AL21)/(X$37-X$36)*10)),1))</f>
        <v>2.4</v>
      </c>
      <c r="Y19" s="67">
        <f>IF('Indicator Data'!AN21 ="No data","x",ROUND( IF('Indicator Data'!AN21 &gt;Y$37,10,IF('Indicator Data'!AN21 &lt;Y$36,0,10-(Y$37-'Indicator Data'!AN21)/(Y$37-Y$36)*10)),1))</f>
        <v>1.2</v>
      </c>
      <c r="Z19" s="68">
        <f t="shared" si="13"/>
        <v>2.1</v>
      </c>
      <c r="AA19" s="67">
        <f>IF('Indicator Data'!AE21="No data","x",ROUND(IF('Indicator Data'!AE21&gt;AA$37,10,IF('Indicator Data'!AE21&lt;AA$36,0,10-(AA$37-'Indicator Data'!AE21)/(AA$37-AA$36)*10)),1))</f>
        <v>8.1</v>
      </c>
      <c r="AB19" s="73">
        <f>IF('Indicator Data'!AF21="No data", "x", IF('Indicator Data'!AF21&gt;=40,10,IF(AND('Indicator Data'!AF21&gt;=30,'Indicator Data'!AF21&lt;40),8,(IF(AND('Indicator Data'!AF21&gt;=20,'Indicator Data'!AF21&lt;30),6,IF(AND('Indicator Data'!AF21&gt;=5,'Indicator Data'!AF21&lt;20),4,IF(AND('Indicator Data'!AF21&gt;0,'Indicator Data'!AF21&lt;5),2,0)))))))</f>
        <v>10</v>
      </c>
      <c r="AC19" s="73">
        <f>IF('Indicator Data'!AG21="No data", "x", IF('Indicator Data'!AG21&gt;=40,10,IF(AND('Indicator Data'!AG21&gt;=30,'Indicator Data'!AG21&lt;40),8,(IF(AND('Indicator Data'!AG21&gt;=20,'Indicator Data'!AG21&lt;30), 6, IF(AND('Indicator Data'!AG21&gt;=5,'Indicator Data'!AG21&lt;20),3,0))))))</f>
        <v>8</v>
      </c>
      <c r="AD19" s="73">
        <f>IF('Indicator Data'!AH21="No data", "x", IF('Indicator Data'!AH21&gt;=15,10,IF(AND('Indicator Data'!AH21&gt;=12,'Indicator Data'!AH21&lt;15),8,(IF(AND('Indicator Data'!AH21&gt;=9,'Indicator Data'!AH21&lt;12),6,IF(AND('Indicator Data'!AH21&gt;=5,'Indicator Data'!AH21&lt;9),4,IF(AND('Indicator Data'!AH21&gt;0,'Indicator Data'!AH21&lt;5),2,0)))))))</f>
        <v>6</v>
      </c>
      <c r="AE19" s="248">
        <f>IF('Indicator Data'!BF21="No data", "x", IF('Indicator Data'!BF21&gt;=40,10,IF(AND('Indicator Data'!BF21&gt;=30,'Indicator Data'!BF21&lt;40),8,(IF(AND('Indicator Data'!BF21&gt;=20,'Indicator Data'!BF21&lt;30), 6, IF(AND('Indicator Data'!BF21&gt;=5,'Indicator Data'!BF21&lt;20),3,0))))))</f>
        <v>3</v>
      </c>
      <c r="AF19" s="248">
        <f t="shared" si="14"/>
        <v>4.5</v>
      </c>
      <c r="AG19" s="161">
        <f t="shared" si="15"/>
        <v>7.5</v>
      </c>
      <c r="AH19" s="68">
        <f t="shared" si="2"/>
        <v>7.8</v>
      </c>
      <c r="AI19" s="237">
        <f>IF('Indicator Data'!BB21="No data","x",ROUND( IF('Indicator Data'!BB21&gt;AI$37,10,IF('Indicator Data'!BB21&lt;AI$36,0,10-(AI$37-'Indicator Data'!BB21)/(AI$37-AI$36)*10)),1))</f>
        <v>7.1</v>
      </c>
      <c r="AJ19" s="237">
        <f>IF('Indicator Data'!BC21="No data","x",ROUND( IF('Indicator Data'!BC21&gt;AJ$37,10,IF('Indicator Data'!BC21&lt;AJ$36,0,10-(AJ$37-'Indicator Data'!BC21)/(AJ$37-AJ$36)*10)),1))</f>
        <v>9.6999999999999993</v>
      </c>
      <c r="AK19" s="68">
        <f t="shared" si="16"/>
        <v>8.4</v>
      </c>
      <c r="AL19" s="81">
        <f>('Indicator Data'!AX21+'Indicator Data'!AW21*0.5+'Indicator Data'!AV21*0.25)/1000</f>
        <v>3237.7257500000001</v>
      </c>
      <c r="AM19" s="67">
        <f t="shared" si="17"/>
        <v>10</v>
      </c>
      <c r="AN19" s="72">
        <f>AL19*1000/'Indicator Data'!CE21</f>
        <v>0.19142844380442989</v>
      </c>
      <c r="AO19" s="67">
        <f t="shared" si="18"/>
        <v>10</v>
      </c>
      <c r="AP19" s="68">
        <f t="shared" si="19"/>
        <v>10</v>
      </c>
      <c r="AQ19" s="67">
        <f>IF('Indicator Data'!BD21="No data","x",ROUND(IF('Indicator Data'!BD21&lt;$AQ$36,10,IF('Indicator Data'!BD21&gt;$AQ$37,0,($AQ$37-'Indicator Data'!BD21)/($AQ$37-$AQ$36)*10)),1))</f>
        <v>4.7</v>
      </c>
      <c r="AR19" s="67">
        <f>IF('Indicator Data'!BE21="No data", "x", IF('Indicator Data'!BE21&gt;=35,10,IF(AND('Indicator Data'!BE21&gt;=25,'Indicator Data'!BE21&lt;35),8,(IF(AND('Indicator Data'!BE21&gt;=15,'Indicator Data'!BE21&lt;25),6,IF(AND('Indicator Data'!BE21&gt;=5,'Indicator Data'!BE21&lt;15),4,IF(AND('Indicator Data'!BE21&gt;0,'Indicator Data'!BE21&lt;5),2,0)))))))</f>
        <v>6</v>
      </c>
      <c r="AS19" s="73">
        <f>IF('Indicator Data'!BG21="No data","x",ROUND(IF('Indicator Data'!BG21&gt;$AS$37,10,IF('Indicator Data'!BG21&lt;$AS$36,0,10-($AS$37-'Indicator Data'!BG21)/($AS$37-$AS$36)*10)),1))</f>
        <v>6.8</v>
      </c>
      <c r="AT19" s="73">
        <f>IF('Indicator Data'!BH21="No data","x",ROUND(IF('Indicator Data'!BH21&gt;$AT$37,10,IF('Indicator Data'!BH21&lt;$AT$36,0,10-($AT$37-'Indicator Data'!BH21)/($AT$37-$AT$36)*10)),1))</f>
        <v>2.8</v>
      </c>
      <c r="AU19" s="67">
        <f t="shared" si="20"/>
        <v>6</v>
      </c>
      <c r="AV19" s="68">
        <f t="shared" si="3"/>
        <v>5.6</v>
      </c>
      <c r="AW19" s="74">
        <f t="shared" si="4"/>
        <v>7.7</v>
      </c>
      <c r="AX19" s="75">
        <f t="shared" si="5"/>
        <v>8.3000000000000007</v>
      </c>
    </row>
    <row r="20" spans="1:50" s="3" customFormat="1" x14ac:dyDescent="0.25">
      <c r="A20" s="116" t="s">
        <v>38</v>
      </c>
      <c r="B20" s="100" t="s">
        <v>37</v>
      </c>
      <c r="C20" s="67">
        <f>ROUND(IF('Indicator Data'!X22="No data",IF((0.1233*LN('Indicator Data'!CD22)-0.4559)&gt;C$37,0,IF((0.1233*LN('Indicator Data'!CD22)-0.4559)&lt;C$36,10,(C$37-(0.1233*LN('Indicator Data'!CD22)-0.4559))/(C$37-C$36)*10)),IF('Indicator Data'!X22&gt;C$37,0,IF('Indicator Data'!X22&lt;C$36,10,(C$37-'Indicator Data'!X22)/(C$37-C$36)*10))),1)</f>
        <v>7.4</v>
      </c>
      <c r="D20" s="191">
        <f>IF('Indicator Data'!Y22="No data","x", 'Indicator Data'!Y22+'Indicator Data'!Z22)</f>
        <v>41.664588451385498</v>
      </c>
      <c r="E20" s="161">
        <f t="shared" si="6"/>
        <v>8.3000000000000007</v>
      </c>
      <c r="F20" s="161">
        <f>IF('Indicator Data'!AA22="No data","x",ROUND(IF('Indicator Data'!AA22&gt;F$37,10,IF('Indicator Data'!AA22&lt;F$36,0,10-(F$37-'Indicator Data'!AA22)/(F$37-F$36)*10)),1))</f>
        <v>10</v>
      </c>
      <c r="G20" s="161">
        <f t="shared" si="7"/>
        <v>9.1999999999999993</v>
      </c>
      <c r="H20" s="68">
        <f t="shared" si="8"/>
        <v>8.4</v>
      </c>
      <c r="I20" s="67">
        <f>IF('Indicator Data'!AS22="No data","x",ROUND(IF('Indicator Data'!AS22&gt;I$37,10,IF('Indicator Data'!AS22&lt;I$36,0,10-(I$37-'Indicator Data'!AS22)/(I$37-I$36)*10)),1))</f>
        <v>6.1</v>
      </c>
      <c r="J20" s="67">
        <f>IF('Indicator Data'!AT22="No data","x",ROUND(IF('Indicator Data'!AT22&gt;J$37,10,IF('Indicator Data'!AT22&lt;J$36,0,10-(J$37-'Indicator Data'!AT22)/(J$37-J$36)*10)),1))</f>
        <v>6.3</v>
      </c>
      <c r="K20" s="161">
        <f>IF('Indicator Data'!AU22="No data","x",ROUND(IF('Indicator Data'!AU22&gt;K$37,10,IF('Indicator Data'!AU22&lt;K$36,0,10-(K$37-'Indicator Data'!AU22)/(K$37-K$36)*10)),1))</f>
        <v>7.9</v>
      </c>
      <c r="L20" s="68">
        <f t="shared" si="9"/>
        <v>6.8</v>
      </c>
      <c r="M20" s="161">
        <f>IF('Indicator Data'!AB22="No data","x",ROUND(IF('Indicator Data'!AB22&gt;M$37,10,IF('Indicator Data'!AB22&lt;M$36,0,10-(M$37-'Indicator Data'!AB22)/(M$37-M$36)*10)),1))</f>
        <v>6.8</v>
      </c>
      <c r="N20" s="161">
        <f>IF('Indicator Data'!AC22="No data","x",ROUND(IF('Indicator Data'!AC22&gt;N$37,10,IF('Indicator Data'!AC22&lt;N$36,0,10-(N$37-'Indicator Data'!AC22)/(N$37-N$36)*10)),1))</f>
        <v>10</v>
      </c>
      <c r="O20" s="161">
        <f>IF('Indicator Data'!AD22="No data","x",ROUND(IF('Indicator Data'!AD22&gt;O$37,10,IF('Indicator Data'!AD22&lt;O$36,0,10-(O$37-'Indicator Data'!AD22)/(O$37-O$36)*10)),1))</f>
        <v>5.8</v>
      </c>
      <c r="P20" s="68">
        <f t="shared" si="0"/>
        <v>8.1999999999999993</v>
      </c>
      <c r="Q20" s="69">
        <f t="shared" si="10"/>
        <v>8</v>
      </c>
      <c r="R20" s="81">
        <f>IF(AND('Indicator Data'!AY22="No data",'Indicator Data'!AZ22="No data"),0,SUM('Indicator Data'!AY22:BA22)/1000)</f>
        <v>190.02500000000001</v>
      </c>
      <c r="S20" s="67">
        <f t="shared" si="11"/>
        <v>10</v>
      </c>
      <c r="T20" s="70">
        <f>R20*1000/'Indicator Data'!CE22</f>
        <v>2.0509835492824823E-2</v>
      </c>
      <c r="U20" s="67">
        <f t="shared" si="1"/>
        <v>6.7</v>
      </c>
      <c r="V20" s="71">
        <f t="shared" si="12"/>
        <v>8.9</v>
      </c>
      <c r="W20" s="67">
        <f>IF('Indicator Data'!AM22="No data","x",ROUND(IF('Indicator Data'!AM22&gt;W$37,10,IF('Indicator Data'!AM22&lt;W$36,0,10-(W$37-'Indicator Data'!AM22)/(W$37-W$36)*10)),1))</f>
        <v>2</v>
      </c>
      <c r="X20" s="67">
        <f>IF('Indicator Data'!AL22="No data","x",ROUND(IF('Indicator Data'!AL22&gt;X$37,10,IF('Indicator Data'!AL22&lt;X$36,0,10-(X$37-'Indicator Data'!AL22)/(X$37-X$36)*10)),1))</f>
        <v>4</v>
      </c>
      <c r="Y20" s="67">
        <f>IF('Indicator Data'!AN22 ="No data","x",ROUND( IF('Indicator Data'!AN22 &gt;Y$37,10,IF('Indicator Data'!AN22 &lt;Y$36,0,10-(Y$37-'Indicator Data'!AN22)/(Y$37-Y$36)*10)),1))</f>
        <v>2.8</v>
      </c>
      <c r="Z20" s="68">
        <f t="shared" si="13"/>
        <v>3</v>
      </c>
      <c r="AA20" s="67">
        <f>IF('Indicator Data'!AE22="No data","x",ROUND(IF('Indicator Data'!AE22&gt;AA$37,10,IF('Indicator Data'!AE22&lt;AA$36,0,10-(AA$37-'Indicator Data'!AE22)/(AA$37-AA$36)*10)),1))</f>
        <v>5.3</v>
      </c>
      <c r="AB20" s="73">
        <f>IF('Indicator Data'!AF22="No data", "x", IF('Indicator Data'!AF22&gt;=40,10,IF(AND('Indicator Data'!AF22&gt;=30,'Indicator Data'!AF22&lt;40),8,(IF(AND('Indicator Data'!AF22&gt;=20,'Indicator Data'!AF22&lt;30),6,IF(AND('Indicator Data'!AF22&gt;=5,'Indicator Data'!AF22&lt;20),4,IF(AND('Indicator Data'!AF22&gt;0,'Indicator Data'!AF22&lt;5),2,0)))))))</f>
        <v>6</v>
      </c>
      <c r="AC20" s="73">
        <f>IF('Indicator Data'!AG22="No data", "x", IF('Indicator Data'!AG22&gt;=40,10,IF(AND('Indicator Data'!AG22&gt;=30,'Indicator Data'!AG22&lt;40),8,(IF(AND('Indicator Data'!AG22&gt;=20,'Indicator Data'!AG22&lt;30), 6, IF(AND('Indicator Data'!AG22&gt;=5,'Indicator Data'!AG22&lt;20),3,0))))))</f>
        <v>8</v>
      </c>
      <c r="AD20" s="73">
        <f>IF('Indicator Data'!AH22="No data", "x", IF('Indicator Data'!AH22&gt;=15,10,IF(AND('Indicator Data'!AH22&gt;=12,'Indicator Data'!AH22&lt;15),8,(IF(AND('Indicator Data'!AH22&gt;=9,'Indicator Data'!AH22&lt;12),6,IF(AND('Indicator Data'!AH22&gt;=5,'Indicator Data'!AH22&lt;9),4,IF(AND('Indicator Data'!AH22&gt;0,'Indicator Data'!AH22&lt;5),2,0)))))))</f>
        <v>6</v>
      </c>
      <c r="AE20" s="248">
        <f>IF('Indicator Data'!BF22="No data", "x", IF('Indicator Data'!BF22&gt;=40,10,IF(AND('Indicator Data'!BF22&gt;=30,'Indicator Data'!BF22&lt;40),8,(IF(AND('Indicator Data'!BF22&gt;=20,'Indicator Data'!BF22&lt;30), 6, IF(AND('Indicator Data'!BF22&gt;=5,'Indicator Data'!BF22&lt;20),3,0))))))</f>
        <v>3</v>
      </c>
      <c r="AF20" s="248">
        <f t="shared" si="14"/>
        <v>4.5</v>
      </c>
      <c r="AG20" s="161">
        <f t="shared" si="15"/>
        <v>6.2</v>
      </c>
      <c r="AH20" s="68">
        <f t="shared" si="2"/>
        <v>5.8</v>
      </c>
      <c r="AI20" s="237">
        <f>IF('Indicator Data'!BB22="No data","x",ROUND( IF('Indicator Data'!BB22&gt;AI$37,10,IF('Indicator Data'!BB22&lt;AI$36,0,10-(AI$37-'Indicator Data'!BB22)/(AI$37-AI$36)*10)),1))</f>
        <v>7</v>
      </c>
      <c r="AJ20" s="237">
        <f>IF('Indicator Data'!BC22="No data","x",ROUND( IF('Indicator Data'!BC22&gt;AJ$37,10,IF('Indicator Data'!BC22&lt;AJ$36,0,10-(AJ$37-'Indicator Data'!BC22)/(AJ$37-AJ$36)*10)),1))</f>
        <v>7.7</v>
      </c>
      <c r="AK20" s="68">
        <f t="shared" si="16"/>
        <v>7.4</v>
      </c>
      <c r="AL20" s="81">
        <f>('Indicator Data'!AX22+'Indicator Data'!AW22*0.5+'Indicator Data'!AV22*0.25)/1000</f>
        <v>503.68074999999999</v>
      </c>
      <c r="AM20" s="67">
        <f t="shared" si="17"/>
        <v>9</v>
      </c>
      <c r="AN20" s="72">
        <f>AL20*1000/'Indicator Data'!CE22</f>
        <v>5.4363422304447448E-2</v>
      </c>
      <c r="AO20" s="67">
        <f t="shared" si="18"/>
        <v>7.2</v>
      </c>
      <c r="AP20" s="68">
        <f t="shared" si="19"/>
        <v>8.1999999999999993</v>
      </c>
      <c r="AQ20" s="67">
        <f>IF('Indicator Data'!BD22="No data","x",ROUND(IF('Indicator Data'!BD22&lt;$AQ$36,10,IF('Indicator Data'!BD22&gt;$AQ$37,0,($AQ$37-'Indicator Data'!BD22)/($AQ$37-$AQ$36)*10)),1))</f>
        <v>4.7</v>
      </c>
      <c r="AR20" s="67">
        <f>IF('Indicator Data'!BE22="No data", "x", IF('Indicator Data'!BE22&gt;=35,10,IF(AND('Indicator Data'!BE22&gt;=25,'Indicator Data'!BE22&lt;35),8,(IF(AND('Indicator Data'!BE22&gt;=15,'Indicator Data'!BE22&lt;25),6,IF(AND('Indicator Data'!BE22&gt;=5,'Indicator Data'!BE22&lt;15),4,IF(AND('Indicator Data'!BE22&gt;0,'Indicator Data'!BE22&lt;5),2,0)))))))</f>
        <v>4</v>
      </c>
      <c r="AS20" s="73">
        <f>IF('Indicator Data'!BG22="No data","x",ROUND(IF('Indicator Data'!BG22&gt;$AS$37,10,IF('Indicator Data'!BG22&lt;$AS$36,0,10-($AS$37-'Indicator Data'!BG22)/($AS$37-$AS$36)*10)),1))</f>
        <v>4.2</v>
      </c>
      <c r="AT20" s="73">
        <f>IF('Indicator Data'!BH22="No data","x",ROUND(IF('Indicator Data'!BH22&gt;$AT$37,10,IF('Indicator Data'!BH22&lt;$AT$36,0,10-($AT$37-'Indicator Data'!BH22)/($AT$37-$AT$36)*10)),1))</f>
        <v>2.4</v>
      </c>
      <c r="AU20" s="67">
        <f t="shared" si="20"/>
        <v>3.8</v>
      </c>
      <c r="AV20" s="68">
        <f t="shared" si="3"/>
        <v>4.2</v>
      </c>
      <c r="AW20" s="74">
        <f t="shared" si="4"/>
        <v>6.1</v>
      </c>
      <c r="AX20" s="75">
        <f t="shared" si="5"/>
        <v>7.8</v>
      </c>
    </row>
    <row r="21" spans="1:50" s="3" customFormat="1" x14ac:dyDescent="0.25">
      <c r="A21" s="116" t="s">
        <v>42</v>
      </c>
      <c r="B21" s="100" t="s">
        <v>41</v>
      </c>
      <c r="C21" s="67">
        <f>ROUND(IF('Indicator Data'!X23="No data",IF((0.1233*LN('Indicator Data'!CD23)-0.4559)&gt;C$37,0,IF((0.1233*LN('Indicator Data'!CD23)-0.4559)&lt;C$36,10,(C$37-(0.1233*LN('Indicator Data'!CD23)-0.4559))/(C$37-C$36)*10)),IF('Indicator Data'!X23&gt;C$37,0,IF('Indicator Data'!X23&lt;C$36,10,(C$37-'Indicator Data'!X23)/(C$37-C$36)*10))),1)</f>
        <v>3.9</v>
      </c>
      <c r="D21" s="191">
        <f>IF('Indicator Data'!Y23="No data","x", 'Indicator Data'!Y23+'Indicator Data'!Z23)</f>
        <v>11.057744920253754</v>
      </c>
      <c r="E21" s="161">
        <f t="shared" si="6"/>
        <v>2.2000000000000002</v>
      </c>
      <c r="F21" s="161">
        <f>IF('Indicator Data'!AA23="No data","x",ROUND(IF('Indicator Data'!AA23&gt;F$37,10,IF('Indicator Data'!AA23&lt;F$36,0,10-(F$37-'Indicator Data'!AA23)/(F$37-F$36)*10)),1))</f>
        <v>7.3</v>
      </c>
      <c r="G21" s="161">
        <f t="shared" si="7"/>
        <v>4.8</v>
      </c>
      <c r="H21" s="68">
        <f t="shared" si="8"/>
        <v>4.4000000000000004</v>
      </c>
      <c r="I21" s="67">
        <f>IF('Indicator Data'!AS23="No data","x",ROUND(IF('Indicator Data'!AS23&gt;I$37,10,IF('Indicator Data'!AS23&lt;I$36,0,10-(I$37-'Indicator Data'!AS23)/(I$37-I$36)*10)),1))</f>
        <v>4.5999999999999996</v>
      </c>
      <c r="J21" s="67">
        <f>IF('Indicator Data'!AT23="No data","x",ROUND(IF('Indicator Data'!AT23&gt;J$37,10,IF('Indicator Data'!AT23&lt;J$36,0,10-(J$37-'Indicator Data'!AT23)/(J$37-J$36)*10)),1))</f>
        <v>4.5999999999999996</v>
      </c>
      <c r="K21" s="161">
        <f>IF('Indicator Data'!AU23="No data","x",ROUND(IF('Indicator Data'!AU23&gt;K$37,10,IF('Indicator Data'!AU23&lt;K$36,0,10-(K$37-'Indicator Data'!AU23)/(K$37-K$36)*10)),1))</f>
        <v>3.2</v>
      </c>
      <c r="L21" s="68">
        <f t="shared" si="9"/>
        <v>4.0999999999999996</v>
      </c>
      <c r="M21" s="161">
        <f>IF('Indicator Data'!AB23="No data","x",ROUND(IF('Indicator Data'!AB23&gt;M$37,10,IF('Indicator Data'!AB23&lt;M$36,0,10-(M$37-'Indicator Data'!AB23)/(M$37-M$36)*10)),1))</f>
        <v>4.2</v>
      </c>
      <c r="N21" s="161">
        <f>IF('Indicator Data'!AC23="No data","x",ROUND(IF('Indicator Data'!AC23&gt;N$37,10,IF('Indicator Data'!AC23&lt;N$36,0,10-(N$37-'Indicator Data'!AC23)/(N$37-N$36)*10)),1))</f>
        <v>2.8</v>
      </c>
      <c r="O21" s="161">
        <f>IF('Indicator Data'!AD23="No data","x",ROUND(IF('Indicator Data'!AD23&gt;O$37,10,IF('Indicator Data'!AD23&lt;O$36,0,10-(O$37-'Indicator Data'!AD23)/(O$37-O$36)*10)),1))</f>
        <v>3.4</v>
      </c>
      <c r="P21" s="68">
        <f t="shared" si="0"/>
        <v>3.5</v>
      </c>
      <c r="Q21" s="69">
        <f t="shared" si="10"/>
        <v>4.0999999999999996</v>
      </c>
      <c r="R21" s="81">
        <f>IF(AND('Indicator Data'!AY23="No data",'Indicator Data'!AZ23="No data"),0,SUM('Indicator Data'!AY23:BA23)/1000)</f>
        <v>338.93400000000003</v>
      </c>
      <c r="S21" s="67">
        <f t="shared" si="11"/>
        <v>10</v>
      </c>
      <c r="T21" s="70">
        <f>R21*1000/'Indicator Data'!CE23</f>
        <v>2.6240739628166769E-3</v>
      </c>
      <c r="U21" s="67">
        <f t="shared" si="1"/>
        <v>4</v>
      </c>
      <c r="V21" s="71">
        <f t="shared" si="12"/>
        <v>8.3000000000000007</v>
      </c>
      <c r="W21" s="67">
        <f>IF('Indicator Data'!AM23="No data","x",ROUND(IF('Indicator Data'!AM23&gt;W$37,10,IF('Indicator Data'!AM23&lt;W$36,0,10-(W$37-'Indicator Data'!AM23)/(W$37-W$36)*10)),1))</f>
        <v>1.5</v>
      </c>
      <c r="X21" s="67">
        <f>IF('Indicator Data'!AL23="No data","x",ROUND(IF('Indicator Data'!AL23&gt;X$37,10,IF('Indicator Data'!AL23&lt;X$36,0,10-(X$37-'Indicator Data'!AL23)/(X$37-X$36)*10)),1))</f>
        <v>2.2000000000000002</v>
      </c>
      <c r="Y21" s="67">
        <f>IF('Indicator Data'!AN23 ="No data","x",ROUND( IF('Indicator Data'!AN23 &gt;Y$37,10,IF('Indicator Data'!AN23 &lt;Y$36,0,10-(Y$37-'Indicator Data'!AN23)/(Y$37-Y$36)*10)),1))</f>
        <v>3.5</v>
      </c>
      <c r="Z21" s="68">
        <f t="shared" si="13"/>
        <v>2.4</v>
      </c>
      <c r="AA21" s="67">
        <f>IF('Indicator Data'!AE23="No data","x",ROUND(IF('Indicator Data'!AE23&gt;AA$37,10,IF('Indicator Data'!AE23&lt;AA$36,0,10-(AA$37-'Indicator Data'!AE23)/(AA$37-AA$36)*10)),1))</f>
        <v>4.2</v>
      </c>
      <c r="AB21" s="73">
        <f>IF('Indicator Data'!AF23="No data", "x", IF('Indicator Data'!AF23&gt;=40,10,IF(AND('Indicator Data'!AF23&gt;=30,'Indicator Data'!AF23&lt;40),8,(IF(AND('Indicator Data'!AF23&gt;=20,'Indicator Data'!AF23&lt;30),6,IF(AND('Indicator Data'!AF23&gt;=5,'Indicator Data'!AF23&lt;20),4,IF(AND('Indicator Data'!AF23&gt;0,'Indicator Data'!AF23&lt;5),2,0)))))))</f>
        <v>4</v>
      </c>
      <c r="AC21" s="73">
        <f>IF('Indicator Data'!AG23="No data", "x", IF('Indicator Data'!AG23&gt;=40,10,IF(AND('Indicator Data'!AG23&gt;=30,'Indicator Data'!AG23&lt;40),8,(IF(AND('Indicator Data'!AG23&gt;=20,'Indicator Data'!AG23&lt;30), 6, IF(AND('Indicator Data'!AG23&gt;=5,'Indicator Data'!AG23&lt;20),3,0))))))</f>
        <v>6</v>
      </c>
      <c r="AD21" s="73">
        <f>IF('Indicator Data'!AH23="No data", "x", IF('Indicator Data'!AH23&gt;=15,10,IF(AND('Indicator Data'!AH23&gt;=12,'Indicator Data'!AH23&lt;15),8,(IF(AND('Indicator Data'!AH23&gt;=9,'Indicator Data'!AH23&lt;12),6,IF(AND('Indicator Data'!AH23&gt;=5,'Indicator Data'!AH23&lt;9),4,IF(AND('Indicator Data'!AH23&gt;0,'Indicator Data'!AH23&lt;5),2,0)))))))</f>
        <v>6</v>
      </c>
      <c r="AE21" s="248">
        <f>IF('Indicator Data'!BF23="No data", "x", IF('Indicator Data'!BF23&gt;=40,10,IF(AND('Indicator Data'!BF23&gt;=30,'Indicator Data'!BF23&lt;40),8,(IF(AND('Indicator Data'!BF23&gt;=20,'Indicator Data'!BF23&lt;30), 6, IF(AND('Indicator Data'!BF23&gt;=5,'Indicator Data'!BF23&lt;20),3,0))))))</f>
        <v>3</v>
      </c>
      <c r="AF21" s="248">
        <f t="shared" si="14"/>
        <v>4.5</v>
      </c>
      <c r="AG21" s="161">
        <f t="shared" si="15"/>
        <v>4.8</v>
      </c>
      <c r="AH21" s="68">
        <f t="shared" si="2"/>
        <v>4.5</v>
      </c>
      <c r="AI21" s="237">
        <f>IF('Indicator Data'!BB23="No data","x",ROUND( IF('Indicator Data'!BB23&gt;AI$37,10,IF('Indicator Data'!BB23&lt;AI$36,0,10-(AI$37-'Indicator Data'!BB23)/(AI$37-AI$36)*10)),1))</f>
        <v>5.2</v>
      </c>
      <c r="AJ21" s="237">
        <f>IF('Indicator Data'!BC23="No data","x",ROUND( IF('Indicator Data'!BC23&gt;AJ$37,10,IF('Indicator Data'!BC23&lt;AJ$36,0,10-(AJ$37-'Indicator Data'!BC23)/(AJ$37-AJ$36)*10)),1))</f>
        <v>9.4</v>
      </c>
      <c r="AK21" s="68">
        <f t="shared" si="16"/>
        <v>7.3</v>
      </c>
      <c r="AL21" s="81">
        <f>('Indicator Data'!AX23+'Indicator Data'!AW23*0.5+'Indicator Data'!AV23*0.25)/1000</f>
        <v>751.779</v>
      </c>
      <c r="AM21" s="67">
        <f t="shared" si="17"/>
        <v>9.6</v>
      </c>
      <c r="AN21" s="72">
        <f>AL21*1000/'Indicator Data'!CE23</f>
        <v>5.8203771226621069E-3</v>
      </c>
      <c r="AO21" s="67">
        <f t="shared" si="18"/>
        <v>0.8</v>
      </c>
      <c r="AP21" s="68">
        <f t="shared" si="19"/>
        <v>7.2</v>
      </c>
      <c r="AQ21" s="67">
        <f>IF('Indicator Data'!BD23="No data","x",ROUND(IF('Indicator Data'!BD23&lt;$AQ$36,10,IF('Indicator Data'!BD23&gt;$AQ$37,0,($AQ$37-'Indicator Data'!BD23)/($AQ$37-$AQ$36)*10)),1))</f>
        <v>2.7</v>
      </c>
      <c r="AR21" s="67">
        <f>IF('Indicator Data'!BE23="No data", "x", IF('Indicator Data'!BE23&gt;=35,10,IF(AND('Indicator Data'!BE23&gt;=25,'Indicator Data'!BE23&lt;35),8,(IF(AND('Indicator Data'!BE23&gt;=15,'Indicator Data'!BE23&lt;25),6,IF(AND('Indicator Data'!BE23&gt;=5,'Indicator Data'!BE23&lt;15),4,IF(AND('Indicator Data'!BE23&gt;0,'Indicator Data'!BE23&lt;5),2,0)))))))</f>
        <v>2</v>
      </c>
      <c r="AS21" s="73">
        <f>IF('Indicator Data'!BG23="No data","x",ROUND(IF('Indicator Data'!BG23&gt;$AS$37,10,IF('Indicator Data'!BG23&lt;$AS$36,0,10-($AS$37-'Indicator Data'!BG23)/($AS$37-$AS$36)*10)),1))</f>
        <v>3</v>
      </c>
      <c r="AT21" s="73">
        <f>IF('Indicator Data'!BH23="No data","x",ROUND(IF('Indicator Data'!BH23&gt;$AT$37,10,IF('Indicator Data'!BH23&lt;$AT$36,0,10-($AT$37-'Indicator Data'!BH23)/($AT$37-$AT$36)*10)),1))</f>
        <v>2.4</v>
      </c>
      <c r="AU21" s="67">
        <f t="shared" si="20"/>
        <v>2.9</v>
      </c>
      <c r="AV21" s="68">
        <f t="shared" si="3"/>
        <v>2.5</v>
      </c>
      <c r="AW21" s="74">
        <f t="shared" si="4"/>
        <v>5.2</v>
      </c>
      <c r="AX21" s="75">
        <f t="shared" si="5"/>
        <v>7</v>
      </c>
    </row>
    <row r="22" spans="1:50" s="3" customFormat="1" x14ac:dyDescent="0.25">
      <c r="A22" s="116" t="s">
        <v>44</v>
      </c>
      <c r="B22" s="100" t="s">
        <v>43</v>
      </c>
      <c r="C22" s="67">
        <f>ROUND(IF('Indicator Data'!X24="No data",IF((0.1233*LN('Indicator Data'!CD24)-0.4559)&gt;C$37,0,IF((0.1233*LN('Indicator Data'!CD24)-0.4559)&lt;C$36,10,(C$37-(0.1233*LN('Indicator Data'!CD24)-0.4559))/(C$37-C$36)*10)),IF('Indicator Data'!X24&gt;C$37,0,IF('Indicator Data'!X24&lt;C$36,10,(C$37-'Indicator Data'!X24)/(C$37-C$36)*10))),1)</f>
        <v>6.5</v>
      </c>
      <c r="D22" s="191">
        <f>IF('Indicator Data'!Y24="No data","x", 'Indicator Data'!Y24+'Indicator Data'!Z24)</f>
        <v>29.545369744300842</v>
      </c>
      <c r="E22" s="161">
        <f t="shared" si="6"/>
        <v>5.9</v>
      </c>
      <c r="F22" s="161">
        <f>IF('Indicator Data'!AA24="No data","x",ROUND(IF('Indicator Data'!AA24&gt;F$37,10,IF('Indicator Data'!AA24&lt;F$36,0,10-(F$37-'Indicator Data'!AA24)/(F$37-F$36)*10)),1))</f>
        <v>4.2</v>
      </c>
      <c r="G22" s="161">
        <f t="shared" si="7"/>
        <v>5.0999999999999996</v>
      </c>
      <c r="H22" s="68">
        <f t="shared" si="8"/>
        <v>5.8</v>
      </c>
      <c r="I22" s="67">
        <f>IF('Indicator Data'!AS24="No data","x",ROUND(IF('Indicator Data'!AS24&gt;I$37,10,IF('Indicator Data'!AS24&lt;I$36,0,10-(I$37-'Indicator Data'!AS24)/(I$37-I$36)*10)),1))</f>
        <v>6.2</v>
      </c>
      <c r="J22" s="67">
        <f>IF('Indicator Data'!AT24="No data","x",ROUND(IF('Indicator Data'!AT24&gt;J$37,10,IF('Indicator Data'!AT24&lt;J$36,0,10-(J$37-'Indicator Data'!AT24)/(J$37-J$36)*10)),1))</f>
        <v>5.5</v>
      </c>
      <c r="K22" s="161">
        <f>IF('Indicator Data'!AU24="No data","x",ROUND(IF('Indicator Data'!AU24&gt;K$37,10,IF('Indicator Data'!AU24&lt;K$36,0,10-(K$37-'Indicator Data'!AU24)/(K$37-K$36)*10)),1))</f>
        <v>10</v>
      </c>
      <c r="L22" s="68">
        <f t="shared" si="9"/>
        <v>7.2</v>
      </c>
      <c r="M22" s="161">
        <f>IF('Indicator Data'!AB24="No data","x",ROUND(IF('Indicator Data'!AB24&gt;M$37,10,IF('Indicator Data'!AB24&lt;M$36,0,10-(M$37-'Indicator Data'!AB24)/(M$37-M$36)*10)),1))</f>
        <v>5</v>
      </c>
      <c r="N22" s="161">
        <f>IF('Indicator Data'!AC24="No data","x",ROUND(IF('Indicator Data'!AC24&gt;N$37,10,IF('Indicator Data'!AC24&lt;N$36,0,10-(N$37-'Indicator Data'!AC24)/(N$37-N$36)*10)),1))</f>
        <v>10</v>
      </c>
      <c r="O22" s="161">
        <f>IF('Indicator Data'!AD24="No data","x",ROUND(IF('Indicator Data'!AD24&gt;O$37,10,IF('Indicator Data'!AD24&lt;O$36,0,10-(O$37-'Indicator Data'!AD24)/(O$37-O$36)*10)),1))</f>
        <v>6.3</v>
      </c>
      <c r="P22" s="68">
        <f t="shared" si="0"/>
        <v>7.9</v>
      </c>
      <c r="Q22" s="69">
        <f t="shared" si="10"/>
        <v>6.7</v>
      </c>
      <c r="R22" s="81">
        <f>IF(AND('Indicator Data'!AY24="No data",'Indicator Data'!AZ24="No data"),0,SUM('Indicator Data'!AY24:BA24)/1000)</f>
        <v>0.32800000000000001</v>
      </c>
      <c r="S22" s="67">
        <f t="shared" si="11"/>
        <v>3.8</v>
      </c>
      <c r="T22" s="70">
        <f>R22*1000/'Indicator Data'!CE24</f>
        <v>5.2753635216010855E-5</v>
      </c>
      <c r="U22" s="67">
        <f t="shared" si="1"/>
        <v>1.5</v>
      </c>
      <c r="V22" s="71">
        <f t="shared" si="12"/>
        <v>2.7</v>
      </c>
      <c r="W22" s="67">
        <f>IF('Indicator Data'!AM24="No data","x",ROUND(IF('Indicator Data'!AM24&gt;W$37,10,IF('Indicator Data'!AM24&lt;W$36,0,10-(W$37-'Indicator Data'!AM24)/(W$37-W$36)*10)),1))</f>
        <v>1</v>
      </c>
      <c r="X22" s="67">
        <f>IF('Indicator Data'!AL24="No data","x",ROUND(IF('Indicator Data'!AL24&gt;X$37,10,IF('Indicator Data'!AL24&lt;X$36,0,10-(X$37-'Indicator Data'!AL24)/(X$37-X$36)*10)),1))</f>
        <v>4.8</v>
      </c>
      <c r="Y22" s="67">
        <f>IF('Indicator Data'!AN24 ="No data","x",ROUND( IF('Indicator Data'!AN24 &gt;Y$37,10,IF('Indicator Data'!AN24 &lt;Y$36,0,10-(Y$37-'Indicator Data'!AN24)/(Y$37-Y$36)*10)),1))</f>
        <v>10</v>
      </c>
      <c r="Z22" s="68">
        <f t="shared" si="13"/>
        <v>7</v>
      </c>
      <c r="AA22" s="67">
        <f>IF('Indicator Data'!AE24="No data","x",ROUND(IF('Indicator Data'!AE24&gt;AA$37,10,IF('Indicator Data'!AE24&lt;AA$36,0,10-(AA$37-'Indicator Data'!AE24)/(AA$37-AA$36)*10)),1))</f>
        <v>5.6</v>
      </c>
      <c r="AB22" s="73">
        <f>IF('Indicator Data'!AF24="No data", "x", IF('Indicator Data'!AF24&gt;=40,10,IF(AND('Indicator Data'!AF24&gt;=30,'Indicator Data'!AF24&lt;40),8,(IF(AND('Indicator Data'!AF24&gt;=20,'Indicator Data'!AF24&lt;30),6,IF(AND('Indicator Data'!AF24&gt;=5,'Indicator Data'!AF24&lt;20),4,IF(AND('Indicator Data'!AF24&gt;0,'Indicator Data'!AF24&lt;5),2,0)))))))</f>
        <v>4</v>
      </c>
      <c r="AC22" s="73">
        <f>IF('Indicator Data'!AG24="No data", "x", IF('Indicator Data'!AG24&gt;=40,10,IF(AND('Indicator Data'!AG24&gt;=30,'Indicator Data'!AG24&lt;40),8,(IF(AND('Indicator Data'!AG24&gt;=20,'Indicator Data'!AG24&lt;30), 6, IF(AND('Indicator Data'!AG24&gt;=5,'Indicator Data'!AG24&lt;20),3,0))))))</f>
        <v>6</v>
      </c>
      <c r="AD22" s="73">
        <f>IF('Indicator Data'!AH24="No data", "x", IF('Indicator Data'!AH24&gt;=15,10,IF(AND('Indicator Data'!AH24&gt;=12,'Indicator Data'!AH24&lt;15),8,(IF(AND('Indicator Data'!AH24&gt;=9,'Indicator Data'!AH24&lt;12),6,IF(AND('Indicator Data'!AH24&gt;=5,'Indicator Data'!AH24&lt;9),4,IF(AND('Indicator Data'!AH24&gt;0,'Indicator Data'!AH24&lt;5),2,0)))))))</f>
        <v>4</v>
      </c>
      <c r="AE22" s="248">
        <f>IF('Indicator Data'!BF24="No data", "x", IF('Indicator Data'!BF24&gt;=40,10,IF(AND('Indicator Data'!BF24&gt;=30,'Indicator Data'!BF24&lt;40),8,(IF(AND('Indicator Data'!BF24&gt;=20,'Indicator Data'!BF24&lt;30), 6, IF(AND('Indicator Data'!BF24&gt;=5,'Indicator Data'!BF24&lt;20),3,0))))))</f>
        <v>3</v>
      </c>
      <c r="AF22" s="248">
        <f t="shared" si="14"/>
        <v>3.5</v>
      </c>
      <c r="AG22" s="161">
        <f t="shared" si="15"/>
        <v>4.5</v>
      </c>
      <c r="AH22" s="68">
        <f t="shared" si="2"/>
        <v>5.0999999999999996</v>
      </c>
      <c r="AI22" s="237">
        <f>IF('Indicator Data'!BB24="No data","x",ROUND( IF('Indicator Data'!BB24&gt;AI$37,10,IF('Indicator Data'!BB24&lt;AI$36,0,10-(AI$37-'Indicator Data'!BB24)/(AI$37-AI$36)*10)),1))</f>
        <v>9.5</v>
      </c>
      <c r="AJ22" s="237">
        <f>IF('Indicator Data'!BC24="No data","x",ROUND( IF('Indicator Data'!BC24&gt;AJ$37,10,IF('Indicator Data'!BC24&lt;AJ$36,0,10-(AJ$37-'Indicator Data'!BC24)/(AJ$37-AJ$36)*10)),1))</f>
        <v>2.5</v>
      </c>
      <c r="AK22" s="68">
        <f t="shared" si="16"/>
        <v>6</v>
      </c>
      <c r="AL22" s="81">
        <f>('Indicator Data'!AX24+'Indicator Data'!AW24*0.5+'Indicator Data'!AV24*0.25)/1000</f>
        <v>342.1</v>
      </c>
      <c r="AM22" s="67">
        <f t="shared" si="17"/>
        <v>8.4</v>
      </c>
      <c r="AN22" s="72">
        <f>AL22*1000/'Indicator Data'!CE24</f>
        <v>5.5021398193284492E-2</v>
      </c>
      <c r="AO22" s="67">
        <f t="shared" si="18"/>
        <v>7.3</v>
      </c>
      <c r="AP22" s="68">
        <f t="shared" si="19"/>
        <v>7.9</v>
      </c>
      <c r="AQ22" s="67">
        <f>IF('Indicator Data'!BD24="No data","x",ROUND(IF('Indicator Data'!BD24&lt;$AQ$36,10,IF('Indicator Data'!BD24&gt;$AQ$37,0,($AQ$37-'Indicator Data'!BD24)/($AQ$37-$AQ$36)*10)),1))</f>
        <v>4.5</v>
      </c>
      <c r="AR22" s="67">
        <f>IF('Indicator Data'!BE24="No data", "x", IF('Indicator Data'!BE24&gt;=35,10,IF(AND('Indicator Data'!BE24&gt;=25,'Indicator Data'!BE24&lt;35),8,(IF(AND('Indicator Data'!BE24&gt;=15,'Indicator Data'!BE24&lt;25),6,IF(AND('Indicator Data'!BE24&gt;=5,'Indicator Data'!BE24&lt;15),4,IF(AND('Indicator Data'!BE24&gt;0,'Indicator Data'!BE24&lt;5),2,0)))))))</f>
        <v>6</v>
      </c>
      <c r="AS22" s="73">
        <f>IF('Indicator Data'!BG24="No data","x",ROUND(IF('Indicator Data'!BG24&gt;$AS$37,10,IF('Indicator Data'!BG24&lt;$AS$36,0,10-($AS$37-'Indicator Data'!BG24)/($AS$37-$AS$36)*10)),1))</f>
        <v>3.9</v>
      </c>
      <c r="AT22" s="73">
        <f>IF('Indicator Data'!BH24="No data","x",ROUND(IF('Indicator Data'!BH24&gt;$AT$37,10,IF('Indicator Data'!BH24&lt;$AT$36,0,10-($AT$37-'Indicator Data'!BH24)/($AT$37-$AT$36)*10)),1))</f>
        <v>3.2</v>
      </c>
      <c r="AU22" s="67">
        <f t="shared" si="20"/>
        <v>3.8</v>
      </c>
      <c r="AV22" s="68">
        <f t="shared" si="3"/>
        <v>4.8</v>
      </c>
      <c r="AW22" s="74">
        <f t="shared" si="4"/>
        <v>6.3</v>
      </c>
      <c r="AX22" s="75">
        <f t="shared" si="5"/>
        <v>4.7</v>
      </c>
    </row>
    <row r="23" spans="1:50" s="3" customFormat="1" x14ac:dyDescent="0.25">
      <c r="A23" s="116" t="s">
        <v>46</v>
      </c>
      <c r="B23" s="100" t="s">
        <v>45</v>
      </c>
      <c r="C23" s="67">
        <f>ROUND(IF('Indicator Data'!X25="No data",IF((0.1233*LN('Indicator Data'!CD25)-0.4559)&gt;C$37,0,IF((0.1233*LN('Indicator Data'!CD25)-0.4559)&lt;C$36,10,(C$37-(0.1233*LN('Indicator Data'!CD25)-0.4559))/(C$37-C$36)*10)),IF('Indicator Data'!X25&gt;C$37,0,IF('Indicator Data'!X25&lt;C$36,10,(C$37-'Indicator Data'!X25)/(C$37-C$36)*10))),1)</f>
        <v>3.6</v>
      </c>
      <c r="D23" s="191" t="str">
        <f>IF('Indicator Data'!Y25="No data","x", 'Indicator Data'!Y25+'Indicator Data'!Z25)</f>
        <v>x</v>
      </c>
      <c r="E23" s="161" t="str">
        <f t="shared" si="6"/>
        <v>x</v>
      </c>
      <c r="F23" s="161">
        <f>IF('Indicator Data'!AA25="No data","x",ROUND(IF('Indicator Data'!AA25&gt;F$37,10,IF('Indicator Data'!AA25&lt;F$36,0,10-(F$37-'Indicator Data'!AA25)/(F$37-F$36)*10)),1))</f>
        <v>3.7</v>
      </c>
      <c r="G23" s="161">
        <f t="shared" si="7"/>
        <v>3.7</v>
      </c>
      <c r="H23" s="68">
        <f t="shared" si="8"/>
        <v>3.7</v>
      </c>
      <c r="I23" s="67">
        <f>IF('Indicator Data'!AS25="No data","x",ROUND(IF('Indicator Data'!AS25&gt;I$37,10,IF('Indicator Data'!AS25&lt;I$36,0,10-(I$37-'Indicator Data'!AS25)/(I$37-I$36)*10)),1))</f>
        <v>6.1</v>
      </c>
      <c r="J23" s="67">
        <f>IF('Indicator Data'!AT25="No data","x",ROUND(IF('Indicator Data'!AT25&gt;J$37,10,IF('Indicator Data'!AT25&lt;J$36,0,10-(J$37-'Indicator Data'!AT25)/(J$37-J$36)*10)),1))</f>
        <v>6.4</v>
      </c>
      <c r="K23" s="161">
        <f>IF('Indicator Data'!AU25="No data","x",ROUND(IF('Indicator Data'!AU25&gt;K$37,10,IF('Indicator Data'!AU25&lt;K$36,0,10-(K$37-'Indicator Data'!AU25)/(K$37-K$36)*10)),1))</f>
        <v>7.4</v>
      </c>
      <c r="L23" s="68">
        <f t="shared" si="9"/>
        <v>6.6</v>
      </c>
      <c r="M23" s="161">
        <f>IF('Indicator Data'!AB25="No data","x",ROUND(IF('Indicator Data'!AB25&gt;M$37,10,IF('Indicator Data'!AB25&lt;M$36,0,10-(M$37-'Indicator Data'!AB25)/(M$37-M$36)*10)),1))</f>
        <v>5.8</v>
      </c>
      <c r="N23" s="161">
        <f>IF('Indicator Data'!AC25="No data","x",ROUND(IF('Indicator Data'!AC25&gt;N$37,10,IF('Indicator Data'!AC25&lt;N$36,0,10-(N$37-'Indicator Data'!AC25)/(N$37-N$36)*10)),1))</f>
        <v>0.9</v>
      </c>
      <c r="O23" s="161">
        <f>IF('Indicator Data'!AD25="No data","x",ROUND(IF('Indicator Data'!AD25&gt;O$37,10,IF('Indicator Data'!AD25&lt;O$36,0,10-(O$37-'Indicator Data'!AD25)/(O$37-O$36)*10)),1))</f>
        <v>4.5999999999999996</v>
      </c>
      <c r="P23" s="68">
        <f t="shared" si="0"/>
        <v>4</v>
      </c>
      <c r="Q23" s="69">
        <f t="shared" si="10"/>
        <v>4.5</v>
      </c>
      <c r="R23" s="81">
        <f>IF(AND('Indicator Data'!AY25="No data",'Indicator Data'!AZ25="No data"),0,SUM('Indicator Data'!AY25:BA25)/1000)</f>
        <v>2.4319999999999999</v>
      </c>
      <c r="S23" s="67">
        <f t="shared" si="11"/>
        <v>6</v>
      </c>
      <c r="T23" s="70">
        <f>R23*1000/'Indicator Data'!CE25</f>
        <v>5.9337522907284873E-4</v>
      </c>
      <c r="U23" s="67">
        <f t="shared" si="1"/>
        <v>2.8</v>
      </c>
      <c r="V23" s="71">
        <f t="shared" si="12"/>
        <v>4.5999999999999996</v>
      </c>
      <c r="W23" s="67">
        <f>IF('Indicator Data'!AM25="No data","x",ROUND(IF('Indicator Data'!AM25&gt;W$37,10,IF('Indicator Data'!AM25&lt;W$36,0,10-(W$37-'Indicator Data'!AM25)/(W$37-W$36)*10)),1))</f>
        <v>4</v>
      </c>
      <c r="X23" s="67">
        <f>IF('Indicator Data'!AL25="No data","x",ROUND(IF('Indicator Data'!AL25&gt;X$37,10,IF('Indicator Data'!AL25&lt;X$36,0,10-(X$37-'Indicator Data'!AL25)/(X$37-X$36)*10)),1))</f>
        <v>5.5</v>
      </c>
      <c r="Y23" s="67">
        <f>IF('Indicator Data'!AN25 ="No data","x",ROUND( IF('Indicator Data'!AN25 &gt;Y$37,10,IF('Indicator Data'!AN25 &lt;Y$36,0,10-(Y$37-'Indicator Data'!AN25)/(Y$37-Y$36)*10)),1))</f>
        <v>10</v>
      </c>
      <c r="Z23" s="68">
        <f t="shared" si="13"/>
        <v>7.6</v>
      </c>
      <c r="AA23" s="67">
        <f>IF('Indicator Data'!AE25="No data","x",ROUND(IF('Indicator Data'!AE25&gt;AA$37,10,IF('Indicator Data'!AE25&lt;AA$36,0,10-(AA$37-'Indicator Data'!AE25)/(AA$37-AA$36)*10)),1))</f>
        <v>4.7</v>
      </c>
      <c r="AB23" s="73">
        <f>IF('Indicator Data'!AF25="No data", "x", IF('Indicator Data'!AF25&gt;=40,10,IF(AND('Indicator Data'!AF25&gt;=30,'Indicator Data'!AF25&lt;40),8,(IF(AND('Indicator Data'!AF25&gt;=20,'Indicator Data'!AF25&lt;30),6,IF(AND('Indicator Data'!AF25&gt;=5,'Indicator Data'!AF25&lt;20),4,IF(AND('Indicator Data'!AF25&gt;0,'Indicator Data'!AF25&lt;5),2,0)))))))</f>
        <v>4</v>
      </c>
      <c r="AC23" s="73">
        <f>IF('Indicator Data'!AG25="No data", "x", IF('Indicator Data'!AG25&gt;=40,10,IF(AND('Indicator Data'!AG25&gt;=30,'Indicator Data'!AG25&lt;40),8,(IF(AND('Indicator Data'!AG25&gt;=20,'Indicator Data'!AG25&lt;30), 6, IF(AND('Indicator Data'!AG25&gt;=5,'Indicator Data'!AG25&lt;20),3,0))))))</f>
        <v>6</v>
      </c>
      <c r="AD23" s="73">
        <f>IF('Indicator Data'!AH25="No data", "x", IF('Indicator Data'!AH25&gt;=15,10,IF(AND('Indicator Data'!AH25&gt;=12,'Indicator Data'!AH25&lt;15),8,(IF(AND('Indicator Data'!AH25&gt;=9,'Indicator Data'!AH25&lt;12),6,IF(AND('Indicator Data'!AH25&gt;=5,'Indicator Data'!AH25&lt;9),4,IF(AND('Indicator Data'!AH25&gt;0,'Indicator Data'!AH25&lt;5),2,0)))))))</f>
        <v>4</v>
      </c>
      <c r="AE23" s="248">
        <f>IF('Indicator Data'!BF25="No data", "x", IF('Indicator Data'!BF25&gt;=40,10,IF(AND('Indicator Data'!BF25&gt;=30,'Indicator Data'!BF25&lt;40),8,(IF(AND('Indicator Data'!BF25&gt;=20,'Indicator Data'!BF25&lt;30), 6, IF(AND('Indicator Data'!BF25&gt;=5,'Indicator Data'!BF25&lt;20),3,0))))))</f>
        <v>6</v>
      </c>
      <c r="AF23" s="248">
        <f t="shared" si="14"/>
        <v>5</v>
      </c>
      <c r="AG23" s="161">
        <f t="shared" si="15"/>
        <v>5</v>
      </c>
      <c r="AH23" s="68">
        <f t="shared" si="2"/>
        <v>4.9000000000000004</v>
      </c>
      <c r="AI23" s="237">
        <f>IF('Indicator Data'!BB25="No data","x",ROUND( IF('Indicator Data'!BB25&gt;AI$37,10,IF('Indicator Data'!BB25&lt;AI$36,0,10-(AI$37-'Indicator Data'!BB25)/(AI$37-AI$36)*10)),1))</f>
        <v>8.8000000000000007</v>
      </c>
      <c r="AJ23" s="237">
        <f>IF('Indicator Data'!BC25="No data","x",ROUND( IF('Indicator Data'!BC25&gt;AJ$37,10,IF('Indicator Data'!BC25&lt;AJ$36,0,10-(AJ$37-'Indicator Data'!BC25)/(AJ$37-AJ$36)*10)),1))</f>
        <v>6.7</v>
      </c>
      <c r="AK23" s="68">
        <f t="shared" si="16"/>
        <v>7.8</v>
      </c>
      <c r="AL23" s="81">
        <f>('Indicator Data'!AX25+'Indicator Data'!AW25*0.5+'Indicator Data'!AV25*0.25)/1000</f>
        <v>9</v>
      </c>
      <c r="AM23" s="67">
        <f t="shared" si="17"/>
        <v>3.2</v>
      </c>
      <c r="AN23" s="72">
        <f>AL23*1000/'Indicator Data'!CE25</f>
        <v>2.1958787260097199E-3</v>
      </c>
      <c r="AO23" s="67">
        <f t="shared" si="18"/>
        <v>0.3</v>
      </c>
      <c r="AP23" s="68">
        <f t="shared" si="19"/>
        <v>1.9</v>
      </c>
      <c r="AQ23" s="67">
        <f>IF('Indicator Data'!BD25="No data","x",ROUND(IF('Indicator Data'!BD25&lt;$AQ$36,10,IF('Indicator Data'!BD25&gt;$AQ$37,0,($AQ$37-'Indicator Data'!BD25)/($AQ$37-$AQ$36)*10)),1))</f>
        <v>4</v>
      </c>
      <c r="AR23" s="67">
        <f>IF('Indicator Data'!BE25="No data", "x", IF('Indicator Data'!BE25&gt;=35,10,IF(AND('Indicator Data'!BE25&gt;=25,'Indicator Data'!BE25&lt;35),8,(IF(AND('Indicator Data'!BE25&gt;=15,'Indicator Data'!BE25&lt;25),6,IF(AND('Indicator Data'!BE25&gt;=5,'Indicator Data'!BE25&lt;15),4,IF(AND('Indicator Data'!BE25&gt;0,'Indicator Data'!BE25&lt;5),2,0)))))))</f>
        <v>4</v>
      </c>
      <c r="AS23" s="73">
        <f>IF('Indicator Data'!BG25="No data","x",ROUND(IF('Indicator Data'!BG25&gt;$AS$37,10,IF('Indicator Data'!BG25&lt;$AS$36,0,10-($AS$37-'Indicator Data'!BG25)/($AS$37-$AS$36)*10)),1))</f>
        <v>2.2000000000000002</v>
      </c>
      <c r="AT23" s="73">
        <f>IF('Indicator Data'!BH25="No data","x",ROUND(IF('Indicator Data'!BH25&gt;$AT$37,10,IF('Indicator Data'!BH25&lt;$AT$36,0,10-($AT$37-'Indicator Data'!BH25)/($AT$37-$AT$36)*10)),1))</f>
        <v>1.1000000000000001</v>
      </c>
      <c r="AU23" s="67">
        <f t="shared" si="20"/>
        <v>2</v>
      </c>
      <c r="AV23" s="68">
        <f t="shared" si="3"/>
        <v>3.3</v>
      </c>
      <c r="AW23" s="74">
        <f t="shared" si="4"/>
        <v>5.6</v>
      </c>
      <c r="AX23" s="75">
        <f t="shared" si="5"/>
        <v>5.0999999999999996</v>
      </c>
    </row>
    <row r="24" spans="1:50" s="3" customFormat="1" x14ac:dyDescent="0.25">
      <c r="A24" s="116" t="s">
        <v>3</v>
      </c>
      <c r="B24" s="100" t="s">
        <v>2</v>
      </c>
      <c r="C24" s="67">
        <f>ROUND(IF('Indicator Data'!X26="No data",IF((0.1233*LN('Indicator Data'!CD26)-0.4559)&gt;C$37,0,IF((0.1233*LN('Indicator Data'!CD26)-0.4559)&lt;C$36,10,(C$37-(0.1233*LN('Indicator Data'!CD26)-0.4559))/(C$37-C$36)*10)),IF('Indicator Data'!X26&gt;C$37,0,IF('Indicator Data'!X26&lt;C$36,10,(C$37-'Indicator Data'!X26)/(C$37-C$36)*10))),1)</f>
        <v>2.8</v>
      </c>
      <c r="D24" s="191" t="str">
        <f>IF('Indicator Data'!Y26="No data","x", 'Indicator Data'!Y26+'Indicator Data'!Z26)</f>
        <v>x</v>
      </c>
      <c r="E24" s="161" t="str">
        <f t="shared" si="6"/>
        <v>x</v>
      </c>
      <c r="F24" s="161">
        <f>IF('Indicator Data'!AA26="No data","x",ROUND(IF('Indicator Data'!AA26&gt;F$37,10,IF('Indicator Data'!AA26&lt;F$36,0,10-(F$37-'Indicator Data'!AA26)/(F$37-F$36)*10)),1))</f>
        <v>4.3</v>
      </c>
      <c r="G24" s="161">
        <f t="shared" si="7"/>
        <v>4.3</v>
      </c>
      <c r="H24" s="68">
        <f t="shared" si="8"/>
        <v>3.6</v>
      </c>
      <c r="I24" s="67">
        <f>IF('Indicator Data'!AS26="No data","x",ROUND(IF('Indicator Data'!AS26&gt;I$37,10,IF('Indicator Data'!AS26&lt;I$36,0,10-(I$37-'Indicator Data'!AS26)/(I$37-I$36)*10)),1))</f>
        <v>4.8</v>
      </c>
      <c r="J24" s="67">
        <f>IF('Indicator Data'!AT26="No data","x",ROUND(IF('Indicator Data'!AT26&gt;J$37,10,IF('Indicator Data'!AT26&lt;J$36,0,10-(J$37-'Indicator Data'!AT26)/(J$37-J$36)*10)),1))</f>
        <v>4.4000000000000004</v>
      </c>
      <c r="K24" s="161">
        <f>IF('Indicator Data'!AU26="No data","x",ROUND(IF('Indicator Data'!AU26&gt;K$37,10,IF('Indicator Data'!AU26&lt;K$36,0,10-(K$37-'Indicator Data'!AU26)/(K$37-K$36)*10)),1))</f>
        <v>4.8</v>
      </c>
      <c r="L24" s="68">
        <f t="shared" si="9"/>
        <v>4.7</v>
      </c>
      <c r="M24" s="161">
        <f>IF('Indicator Data'!AB26="No data","x",ROUND(IF('Indicator Data'!AB26&gt;M$37,10,IF('Indicator Data'!AB26&lt;M$36,0,10-(M$37-'Indicator Data'!AB26)/(M$37-M$36)*10)),1))</f>
        <v>6.6</v>
      </c>
      <c r="N24" s="161">
        <f>IF('Indicator Data'!AC26="No data","x",ROUND(IF('Indicator Data'!AC26&gt;N$37,10,IF('Indicator Data'!AC26&lt;N$36,0,10-(N$37-'Indicator Data'!AC26)/(N$37-N$36)*10)),1))</f>
        <v>0.1</v>
      </c>
      <c r="O24" s="161">
        <f>IF('Indicator Data'!AD26="No data","x",ROUND(IF('Indicator Data'!AD26&gt;O$37,10,IF('Indicator Data'!AD26&lt;O$36,0,10-(O$37-'Indicator Data'!AD26)/(O$37-O$36)*10)),1))</f>
        <v>2</v>
      </c>
      <c r="P24" s="68">
        <f t="shared" si="0"/>
        <v>3.4</v>
      </c>
      <c r="Q24" s="69">
        <f t="shared" si="10"/>
        <v>3.8</v>
      </c>
      <c r="R24" s="81">
        <f>IF(AND('Indicator Data'!AY26="No data",'Indicator Data'!AZ26="No data"),0,SUM('Indicator Data'!AY26:BA26)/1000)</f>
        <v>3.36</v>
      </c>
      <c r="S24" s="67">
        <f t="shared" si="11"/>
        <v>6.3</v>
      </c>
      <c r="T24" s="70">
        <f>R24*1000/'Indicator Data'!CE26</f>
        <v>7.5896116287306559E-5</v>
      </c>
      <c r="U24" s="67">
        <f t="shared" si="1"/>
        <v>1.7</v>
      </c>
      <c r="V24" s="71">
        <f t="shared" si="12"/>
        <v>4.4000000000000004</v>
      </c>
      <c r="W24" s="67">
        <f>IF('Indicator Data'!AM26="No data","x",ROUND(IF('Indicator Data'!AM26&gt;W$37,10,IF('Indicator Data'!AM26&lt;W$36,0,10-(W$37-'Indicator Data'!AM26)/(W$37-W$36)*10)),1))</f>
        <v>2</v>
      </c>
      <c r="X24" s="67">
        <f>IF('Indicator Data'!AL26="No data","x",ROUND(IF('Indicator Data'!AL26&gt;X$37,10,IF('Indicator Data'!AL26&lt;X$36,0,10-(X$37-'Indicator Data'!AL26)/(X$37-X$36)*10)),1))</f>
        <v>2.4</v>
      </c>
      <c r="Y24" s="67">
        <f>IF('Indicator Data'!AN26 ="No data","x",ROUND( IF('Indicator Data'!AN26 &gt;Y$37,10,IF('Indicator Data'!AN26 &lt;Y$36,0,10-(Y$37-'Indicator Data'!AN26)/(Y$37-Y$36)*10)),1))</f>
        <v>0.1</v>
      </c>
      <c r="Z24" s="68">
        <f t="shared" si="13"/>
        <v>1.6</v>
      </c>
      <c r="AA24" s="67">
        <f>IF('Indicator Data'!AE26="No data","x",ROUND(IF('Indicator Data'!AE26&gt;AA$37,10,IF('Indicator Data'!AE26&lt;AA$36,0,10-(AA$37-'Indicator Data'!AE26)/(AA$37-AA$36)*10)),1))</f>
        <v>3.2</v>
      </c>
      <c r="AB24" s="73">
        <f>IF('Indicator Data'!AF26="No data", "x", IF('Indicator Data'!AF26&gt;=40,10,IF(AND('Indicator Data'!AF26&gt;=30,'Indicator Data'!AF26&lt;40),8,(IF(AND('Indicator Data'!AF26&gt;=20,'Indicator Data'!AF26&lt;30),6,IF(AND('Indicator Data'!AF26&gt;=5,'Indicator Data'!AF26&lt;20),4,IF(AND('Indicator Data'!AF26&gt;0,'Indicator Data'!AF26&lt;5),2,0)))))))</f>
        <v>4</v>
      </c>
      <c r="AC24" s="73">
        <f>IF('Indicator Data'!AG26="No data", "x", IF('Indicator Data'!AG26&gt;=40,10,IF(AND('Indicator Data'!AG26&gt;=30,'Indicator Data'!AG26&lt;40),8,(IF(AND('Indicator Data'!AG26&gt;=20,'Indicator Data'!AG26&lt;30), 6, IF(AND('Indicator Data'!AG26&gt;=5,'Indicator Data'!AG26&lt;20),3,0))))))</f>
        <v>6</v>
      </c>
      <c r="AD24" s="73">
        <f>IF('Indicator Data'!AH26="No data", "x", IF('Indicator Data'!AH26&gt;=15,10,IF(AND('Indicator Data'!AH26&gt;=12,'Indicator Data'!AH26&lt;15),8,(IF(AND('Indicator Data'!AH26&gt;=9,'Indicator Data'!AH26&lt;12),6,IF(AND('Indicator Data'!AH26&gt;=5,'Indicator Data'!AH26&lt;9),4,IF(AND('Indicator Data'!AH26&gt;0,'Indicator Data'!AH26&lt;5),2,0)))))))</f>
        <v>4</v>
      </c>
      <c r="AE24" s="248">
        <f>IF('Indicator Data'!BF26="No data", "x", IF('Indicator Data'!BF26&gt;=40,10,IF(AND('Indicator Data'!BF26&gt;=30,'Indicator Data'!BF26&lt;40),8,(IF(AND('Indicator Data'!BF26&gt;=20,'Indicator Data'!BF26&lt;30), 6, IF(AND('Indicator Data'!BF26&gt;=5,'Indicator Data'!BF26&lt;20),3,0))))))</f>
        <v>3</v>
      </c>
      <c r="AF24" s="248">
        <f t="shared" si="14"/>
        <v>3.5</v>
      </c>
      <c r="AG24" s="161">
        <f t="shared" si="15"/>
        <v>4.5</v>
      </c>
      <c r="AH24" s="68">
        <f t="shared" si="2"/>
        <v>3.9</v>
      </c>
      <c r="AI24" s="237">
        <f>IF('Indicator Data'!BB26="No data","x",ROUND( IF('Indicator Data'!BB26&gt;AI$37,10,IF('Indicator Data'!BB26&lt;AI$36,0,10-(AI$37-'Indicator Data'!BB26)/(AI$37-AI$36)*10)),1))</f>
        <v>5.5</v>
      </c>
      <c r="AJ24" s="237">
        <f>IF('Indicator Data'!BC26="No data","x",ROUND( IF('Indicator Data'!BC26&gt;AJ$37,10,IF('Indicator Data'!BC26&lt;AJ$36,0,10-(AJ$37-'Indicator Data'!BC26)/(AJ$37-AJ$36)*10)),1))</f>
        <v>4.5999999999999996</v>
      </c>
      <c r="AK24" s="68">
        <f t="shared" si="16"/>
        <v>5.0999999999999996</v>
      </c>
      <c r="AL24" s="81">
        <f>('Indicator Data'!AX26+'Indicator Data'!AW26*0.5+'Indicator Data'!AV26*0.25)/1000</f>
        <v>110.66374999999999</v>
      </c>
      <c r="AM24" s="67">
        <f t="shared" si="17"/>
        <v>6.8</v>
      </c>
      <c r="AN24" s="72">
        <f>AL24*1000/'Indicator Data'!CE26</f>
        <v>2.4996871544016135E-3</v>
      </c>
      <c r="AO24" s="67">
        <f t="shared" si="18"/>
        <v>0.3</v>
      </c>
      <c r="AP24" s="68">
        <f t="shared" si="19"/>
        <v>4.3</v>
      </c>
      <c r="AQ24" s="67">
        <f>IF('Indicator Data'!BD26="No data","x",ROUND(IF('Indicator Data'!BD26&lt;$AQ$36,10,IF('Indicator Data'!BD26&gt;$AQ$37,0,($AQ$37-'Indicator Data'!BD26)/($AQ$37-$AQ$36)*10)),1))</f>
        <v>2.1</v>
      </c>
      <c r="AR24" s="67">
        <f>IF('Indicator Data'!BE26="No data", "x", IF('Indicator Data'!BE26&gt;=35,10,IF(AND('Indicator Data'!BE26&gt;=25,'Indicator Data'!BE26&lt;35),8,(IF(AND('Indicator Data'!BE26&gt;=15,'Indicator Data'!BE26&lt;25),6,IF(AND('Indicator Data'!BE26&gt;=5,'Indicator Data'!BE26&lt;15),4,IF(AND('Indicator Data'!BE26&gt;0,'Indicator Data'!BE26&lt;5),2,0)))))))</f>
        <v>2</v>
      </c>
      <c r="AS24" s="73" t="str">
        <f>IF('Indicator Data'!BG26="No data","x",ROUND(IF('Indicator Data'!BG26&gt;$AS$37,10,IF('Indicator Data'!BG26&lt;$AS$36,0,10-($AS$37-'Indicator Data'!BG26)/($AS$37-$AS$36)*10)),1))</f>
        <v>x</v>
      </c>
      <c r="AT24" s="73" t="str">
        <f>IF('Indicator Data'!BH26="No data","x",ROUND(IF('Indicator Data'!BH26&gt;$AT$37,10,IF('Indicator Data'!BH26&lt;$AT$36,0,10-($AT$37-'Indicator Data'!BH26)/($AT$37-$AT$36)*10)),1))</f>
        <v>x</v>
      </c>
      <c r="AU24" s="67" t="str">
        <f t="shared" si="20"/>
        <v>x</v>
      </c>
      <c r="AV24" s="68">
        <f t="shared" si="3"/>
        <v>2.1</v>
      </c>
      <c r="AW24" s="74">
        <f t="shared" si="4"/>
        <v>3.5</v>
      </c>
      <c r="AX24" s="75">
        <f t="shared" si="5"/>
        <v>4</v>
      </c>
    </row>
    <row r="25" spans="1:50" s="3" customFormat="1" x14ac:dyDescent="0.25">
      <c r="A25" s="116" t="s">
        <v>426</v>
      </c>
      <c r="B25" s="100" t="s">
        <v>10</v>
      </c>
      <c r="C25" s="67">
        <f>ROUND(IF('Indicator Data'!X27="No data",IF((0.1233*LN('Indicator Data'!CD27)-0.4559)&gt;C$37,0,IF((0.1233*LN('Indicator Data'!CD27)-0.4559)&lt;C$36,10,(C$37-(0.1233*LN('Indicator Data'!CD27)-0.4559))/(C$37-C$36)*10)),IF('Indicator Data'!X27&gt;C$37,0,IF('Indicator Data'!X27&lt;C$36,10,(C$37-'Indicator Data'!X27)/(C$37-C$36)*10))),1)</f>
        <v>5.7</v>
      </c>
      <c r="D25" s="191">
        <f>IF('Indicator Data'!Y27="No data","x", 'Indicator Data'!Y27+'Indicator Data'!Z27)</f>
        <v>36.096659302711487</v>
      </c>
      <c r="E25" s="161">
        <f t="shared" si="6"/>
        <v>7.2</v>
      </c>
      <c r="F25" s="161">
        <f>IF('Indicator Data'!AA27="No data","x",ROUND(IF('Indicator Data'!AA27&gt;F$37,10,IF('Indicator Data'!AA27&lt;F$36,0,10-(F$37-'Indicator Data'!AA27)/(F$37-F$36)*10)),1))</f>
        <v>6.6</v>
      </c>
      <c r="G25" s="161">
        <f t="shared" si="7"/>
        <v>6.9</v>
      </c>
      <c r="H25" s="68">
        <f t="shared" si="8"/>
        <v>6.3</v>
      </c>
      <c r="I25" s="67">
        <f>IF('Indicator Data'!AS27="No data","x",ROUND(IF('Indicator Data'!AS27&gt;I$37,10,IF('Indicator Data'!AS27&lt;I$36,0,10-(I$37-'Indicator Data'!AS27)/(I$37-I$36)*10)),1))</f>
        <v>5.9</v>
      </c>
      <c r="J25" s="67">
        <f>IF('Indicator Data'!AT27="No data","x",ROUND(IF('Indicator Data'!AT27&gt;J$37,10,IF('Indicator Data'!AT27&lt;J$36,0,10-(J$37-'Indicator Data'!AT27)/(J$37-J$36)*10)),1))</f>
        <v>4.9000000000000004</v>
      </c>
      <c r="K25" s="161">
        <f>IF('Indicator Data'!AU27="No data","x",ROUND(IF('Indicator Data'!AU27&gt;K$37,10,IF('Indicator Data'!AU27&lt;K$36,0,10-(K$37-'Indicator Data'!AU27)/(K$37-K$36)*10)),1))</f>
        <v>10</v>
      </c>
      <c r="L25" s="68">
        <f t="shared" si="9"/>
        <v>6.9</v>
      </c>
      <c r="M25" s="161">
        <f>IF('Indicator Data'!AB27="No data","x",ROUND(IF('Indicator Data'!AB27&gt;M$37,10,IF('Indicator Data'!AB27&lt;M$36,0,10-(M$37-'Indicator Data'!AB27)/(M$37-M$36)*10)),1))</f>
        <v>8.9</v>
      </c>
      <c r="N25" s="161">
        <f>IF('Indicator Data'!AC27="No data","x",ROUND(IF('Indicator Data'!AC27&gt;N$37,10,IF('Indicator Data'!AC27&lt;N$36,0,10-(N$37-'Indicator Data'!AC27)/(N$37-N$36)*10)),1))</f>
        <v>3.5</v>
      </c>
      <c r="O25" s="161">
        <f>IF('Indicator Data'!AD27="No data","x",ROUND(IF('Indicator Data'!AD27&gt;O$37,10,IF('Indicator Data'!AD27&lt;O$36,0,10-(O$37-'Indicator Data'!AD27)/(O$37-O$36)*10)),1))</f>
        <v>4.3</v>
      </c>
      <c r="P25" s="68">
        <f t="shared" si="0"/>
        <v>6.3</v>
      </c>
      <c r="Q25" s="69">
        <f t="shared" si="10"/>
        <v>6.5</v>
      </c>
      <c r="R25" s="81">
        <f>IF(AND('Indicator Data'!AY27="No data",'Indicator Data'!AZ27="No data"),0,SUM('Indicator Data'!AY27:BA27)/1000)</f>
        <v>0.78600000000000003</v>
      </c>
      <c r="S25" s="67">
        <f t="shared" si="11"/>
        <v>4.7</v>
      </c>
      <c r="T25" s="70">
        <f>R25*1000/'Indicator Data'!CE27</f>
        <v>7.1120923667161322E-5</v>
      </c>
      <c r="U25" s="67">
        <f t="shared" si="1"/>
        <v>1.7</v>
      </c>
      <c r="V25" s="71">
        <f t="shared" si="12"/>
        <v>3.3</v>
      </c>
      <c r="W25" s="67">
        <f>IF('Indicator Data'!AM27="No data","x",ROUND(IF('Indicator Data'!AM27&gt;W$37,10,IF('Indicator Data'!AM27&lt;W$36,0,10-(W$37-'Indicator Data'!AM27)/(W$37-W$36)*10)),1))</f>
        <v>1.5</v>
      </c>
      <c r="X25" s="67">
        <f>IF('Indicator Data'!AL27="No data","x",ROUND(IF('Indicator Data'!AL27&gt;X$37,10,IF('Indicator Data'!AL27&lt;X$36,0,10-(X$37-'Indicator Data'!AL27)/(X$37-X$36)*10)),1))</f>
        <v>10</v>
      </c>
      <c r="Y25" s="67">
        <f>IF('Indicator Data'!AN27 ="No data","x",ROUND( IF('Indicator Data'!AN27 &gt;Y$37,10,IF('Indicator Data'!AN27 &lt;Y$36,0,10-(Y$37-'Indicator Data'!AN27)/(Y$37-Y$36)*10)),1))</f>
        <v>4.5</v>
      </c>
      <c r="Z25" s="68">
        <f t="shared" si="13"/>
        <v>7</v>
      </c>
      <c r="AA25" s="67">
        <f>IF('Indicator Data'!AE27="No data","x",ROUND(IF('Indicator Data'!AE27&gt;AA$37,10,IF('Indicator Data'!AE27&lt;AA$36,0,10-(AA$37-'Indicator Data'!AE27)/(AA$37-AA$36)*10)),1))</f>
        <v>10</v>
      </c>
      <c r="AB25" s="73">
        <f>IF('Indicator Data'!AF27="No data", "x", IF('Indicator Data'!AF27&gt;=40,10,IF(AND('Indicator Data'!AF27&gt;=30,'Indicator Data'!AF27&lt;40),8,(IF(AND('Indicator Data'!AF27&gt;=20,'Indicator Data'!AF27&lt;30),6,IF(AND('Indicator Data'!AF27&gt;=5,'Indicator Data'!AF27&lt;20),4,IF(AND('Indicator Data'!AF27&gt;0,'Indicator Data'!AF27&lt;5),2,0)))))))</f>
        <v>4</v>
      </c>
      <c r="AC25" s="73">
        <f>IF('Indicator Data'!AG27="No data", "x", IF('Indicator Data'!AG27&gt;=40,10,IF(AND('Indicator Data'!AG27&gt;=30,'Indicator Data'!AG27&lt;40),8,(IF(AND('Indicator Data'!AG27&gt;=20,'Indicator Data'!AG27&lt;30), 6, IF(AND('Indicator Data'!AG27&gt;=5,'Indicator Data'!AG27&lt;20),3,0))))))</f>
        <v>10</v>
      </c>
      <c r="AD25" s="73">
        <f>IF('Indicator Data'!AH27="No data", "x", IF('Indicator Data'!AH27&gt;=15,10,IF(AND('Indicator Data'!AH27&gt;=12,'Indicator Data'!AH27&lt;15),8,(IF(AND('Indicator Data'!AH27&gt;=9,'Indicator Data'!AH27&lt;12),6,IF(AND('Indicator Data'!AH27&gt;=5,'Indicator Data'!AH27&lt;9),4,IF(AND('Indicator Data'!AH27&gt;0,'Indicator Data'!AH27&lt;5),2,0)))))))</f>
        <v>4</v>
      </c>
      <c r="AE25" s="248">
        <f>IF('Indicator Data'!BF27="No data", "x", IF('Indicator Data'!BF27&gt;=40,10,IF(AND('Indicator Data'!BF27&gt;=30,'Indicator Data'!BF27&lt;40),8,(IF(AND('Indicator Data'!BF27&gt;=20,'Indicator Data'!BF27&lt;30), 6, IF(AND('Indicator Data'!BF27&gt;=5,'Indicator Data'!BF27&lt;20),3,0))))))</f>
        <v>8</v>
      </c>
      <c r="AF25" s="248">
        <f t="shared" si="14"/>
        <v>6</v>
      </c>
      <c r="AG25" s="161">
        <f t="shared" si="15"/>
        <v>6.7</v>
      </c>
      <c r="AH25" s="68">
        <f t="shared" si="2"/>
        <v>8.4</v>
      </c>
      <c r="AI25" s="237">
        <f>IF('Indicator Data'!BB27="No data","x",ROUND( IF('Indicator Data'!BB27&gt;AI$37,10,IF('Indicator Data'!BB27&lt;AI$36,0,10-(AI$37-'Indicator Data'!BB27)/(AI$37-AI$36)*10)),1))</f>
        <v>6.5</v>
      </c>
      <c r="AJ25" s="237">
        <f>IF('Indicator Data'!BC27="No data","x",ROUND( IF('Indicator Data'!BC27&gt;AJ$37,10,IF('Indicator Data'!BC27&lt;AJ$36,0,10-(AJ$37-'Indicator Data'!BC27)/(AJ$37-AJ$36)*10)),1))</f>
        <v>2.2000000000000002</v>
      </c>
      <c r="AK25" s="68">
        <f t="shared" si="16"/>
        <v>4.4000000000000004</v>
      </c>
      <c r="AL25" s="81">
        <f>('Indicator Data'!AX27+'Indicator Data'!AW27*0.5+'Indicator Data'!AV27*0.25)/1000</f>
        <v>179.791</v>
      </c>
      <c r="AM25" s="67">
        <f t="shared" si="17"/>
        <v>7.5</v>
      </c>
      <c r="AN25" s="72">
        <f>AL25*1000/'Indicator Data'!CE27</f>
        <v>1.6268323138731042E-2</v>
      </c>
      <c r="AO25" s="67">
        <f t="shared" si="18"/>
        <v>2.2000000000000002</v>
      </c>
      <c r="AP25" s="68">
        <f t="shared" si="19"/>
        <v>5.4</v>
      </c>
      <c r="AQ25" s="67">
        <f>IF('Indicator Data'!BD27="No data","x",ROUND(IF('Indicator Data'!BD27&lt;$AQ$36,10,IF('Indicator Data'!BD27&gt;$AQ$37,0,($AQ$37-'Indicator Data'!BD27)/($AQ$37-$AQ$36)*10)),1))</f>
        <v>6.3</v>
      </c>
      <c r="AR25" s="67">
        <f>IF('Indicator Data'!BE27="No data", "x", IF('Indicator Data'!BE27&gt;=35,10,IF(AND('Indicator Data'!BE27&gt;=25,'Indicator Data'!BE27&lt;35),8,(IF(AND('Indicator Data'!BE27&gt;=15,'Indicator Data'!BE27&lt;25),6,IF(AND('Indicator Data'!BE27&gt;=5,'Indicator Data'!BE27&lt;15),4,IF(AND('Indicator Data'!BE27&gt;0,'Indicator Data'!BE27&lt;5),2,0)))))))</f>
        <v>6</v>
      </c>
      <c r="AS25" s="73">
        <f>IF('Indicator Data'!BG27="No data","x",ROUND(IF('Indicator Data'!BG27&gt;$AS$37,10,IF('Indicator Data'!BG27&lt;$AS$36,0,10-($AS$37-'Indicator Data'!BG27)/($AS$37-$AS$36)*10)),1))</f>
        <v>5.4</v>
      </c>
      <c r="AT25" s="73">
        <f>IF('Indicator Data'!BH27="No data","x",ROUND(IF('Indicator Data'!BH27&gt;$AT$37,10,IF('Indicator Data'!BH27&lt;$AT$36,0,10-($AT$37-'Indicator Data'!BH27)/($AT$37-$AT$36)*10)),1))</f>
        <v>6.1</v>
      </c>
      <c r="AU25" s="67">
        <f t="shared" si="20"/>
        <v>5.5</v>
      </c>
      <c r="AV25" s="68">
        <f t="shared" si="3"/>
        <v>5.9</v>
      </c>
      <c r="AW25" s="74">
        <f t="shared" si="4"/>
        <v>6.4</v>
      </c>
      <c r="AX25" s="75">
        <f t="shared" si="5"/>
        <v>5</v>
      </c>
    </row>
    <row r="26" spans="1:50" s="3" customFormat="1" x14ac:dyDescent="0.25">
      <c r="A26" s="116" t="s">
        <v>12</v>
      </c>
      <c r="B26" s="100" t="s">
        <v>11</v>
      </c>
      <c r="C26" s="67">
        <f>ROUND(IF('Indicator Data'!X28="No data",IF((0.1233*LN('Indicator Data'!CD28)-0.4559)&gt;C$37,0,IF((0.1233*LN('Indicator Data'!CD28)-0.4559)&lt;C$36,10,(C$37-(0.1233*LN('Indicator Data'!CD28)-0.4559))/(C$37-C$36)*10)),IF('Indicator Data'!X28&gt;C$37,0,IF('Indicator Data'!X28&lt;C$36,10,(C$37-'Indicator Data'!X28)/(C$37-C$36)*10))),1)</f>
        <v>4.2</v>
      </c>
      <c r="D26" s="191">
        <f>IF('Indicator Data'!Y28="No data","x", 'Indicator Data'!Y28+'Indicator Data'!Z28)</f>
        <v>10.052721999999999</v>
      </c>
      <c r="E26" s="161">
        <f t="shared" si="6"/>
        <v>2</v>
      </c>
      <c r="F26" s="161">
        <f>IF('Indicator Data'!AA28="No data","x",ROUND(IF('Indicator Data'!AA28&gt;F$37,10,IF('Indicator Data'!AA28&lt;F$36,0,10-(F$37-'Indicator Data'!AA28)/(F$37-F$36)*10)),1))</f>
        <v>1.5</v>
      </c>
      <c r="G26" s="161">
        <f t="shared" si="7"/>
        <v>1.8</v>
      </c>
      <c r="H26" s="68">
        <f t="shared" si="8"/>
        <v>3.1</v>
      </c>
      <c r="I26" s="67">
        <f>IF('Indicator Data'!AS28="No data","x",ROUND(IF('Indicator Data'!AS28&gt;I$37,10,IF('Indicator Data'!AS28&lt;I$36,0,10-(I$37-'Indicator Data'!AS28)/(I$37-I$36)*10)),1))</f>
        <v>5.5</v>
      </c>
      <c r="J26" s="67">
        <f>IF('Indicator Data'!AT28="No data","x",ROUND(IF('Indicator Data'!AT28&gt;J$37,10,IF('Indicator Data'!AT28&lt;J$36,0,10-(J$37-'Indicator Data'!AT28)/(J$37-J$36)*10)),1))</f>
        <v>6.6</v>
      </c>
      <c r="K26" s="161">
        <f>IF('Indicator Data'!AU28="No data","x",ROUND(IF('Indicator Data'!AU28&gt;K$37,10,IF('Indicator Data'!AU28&lt;K$36,0,10-(K$37-'Indicator Data'!AU28)/(K$37-K$36)*10)),1))</f>
        <v>6.4</v>
      </c>
      <c r="L26" s="68">
        <f t="shared" si="9"/>
        <v>6.2</v>
      </c>
      <c r="M26" s="161">
        <f>IF('Indicator Data'!AB28="No data","x",ROUND(IF('Indicator Data'!AB28&gt;M$37,10,IF('Indicator Data'!AB28&lt;M$36,0,10-(M$37-'Indicator Data'!AB28)/(M$37-M$36)*10)),1))</f>
        <v>1.4</v>
      </c>
      <c r="N26" s="161">
        <f>IF('Indicator Data'!AC28="No data","x",ROUND(IF('Indicator Data'!AC28&gt;N$37,10,IF('Indicator Data'!AC28&lt;N$36,0,10-(N$37-'Indicator Data'!AC28)/(N$37-N$36)*10)),1))</f>
        <v>0.1</v>
      </c>
      <c r="O26" s="161">
        <f>IF('Indicator Data'!AD28="No data","x",ROUND(IF('Indicator Data'!AD28&gt;O$37,10,IF('Indicator Data'!AD28&lt;O$36,0,10-(O$37-'Indicator Data'!AD28)/(O$37-O$36)*10)),1))</f>
        <v>3.5</v>
      </c>
      <c r="P26" s="68">
        <f t="shared" si="0"/>
        <v>1.8</v>
      </c>
      <c r="Q26" s="69">
        <f t="shared" si="10"/>
        <v>3.6</v>
      </c>
      <c r="R26" s="81">
        <f>IF(AND('Indicator Data'!AY28="No data",'Indicator Data'!AZ28="No data"),0,SUM('Indicator Data'!AY28:BA28)/1000)</f>
        <v>10.263999999999999</v>
      </c>
      <c r="S26" s="67">
        <f t="shared" si="11"/>
        <v>7.5</v>
      </c>
      <c r="T26" s="70">
        <f>R26*1000/'Indicator Data'!CE28</f>
        <v>4.9042404057882424E-5</v>
      </c>
      <c r="U26" s="67">
        <f t="shared" si="1"/>
        <v>0</v>
      </c>
      <c r="V26" s="71">
        <f t="shared" si="12"/>
        <v>4.8</v>
      </c>
      <c r="W26" s="67">
        <f>IF('Indicator Data'!AM28="No data","x",ROUND(IF('Indicator Data'!AM28&gt;W$37,10,IF('Indicator Data'!AM28&lt;W$36,0,10-(W$37-'Indicator Data'!AM28)/(W$37-W$36)*10)),1))</f>
        <v>3</v>
      </c>
      <c r="X26" s="67">
        <f>IF('Indicator Data'!AL28="No data","x",ROUND(IF('Indicator Data'!AL28&gt;X$37,10,IF('Indicator Data'!AL28&lt;X$36,0,10-(X$37-'Indicator Data'!AL28)/(X$37-X$36)*10)),1))</f>
        <v>4.2</v>
      </c>
      <c r="Y26" s="67">
        <f>IF('Indicator Data'!AN28 ="No data","x",ROUND( IF('Indicator Data'!AN28 &gt;Y$37,10,IF('Indicator Data'!AN28 &lt;Y$36,0,10-(Y$37-'Indicator Data'!AN28)/(Y$37-Y$36)*10)),1))</f>
        <v>6</v>
      </c>
      <c r="Z26" s="68">
        <f t="shared" si="13"/>
        <v>4.5</v>
      </c>
      <c r="AA26" s="67">
        <f>IF('Indicator Data'!AE28="No data","x",ROUND(IF('Indicator Data'!AE28&gt;AA$37,10,IF('Indicator Data'!AE28&lt;AA$36,0,10-(AA$37-'Indicator Data'!AE28)/(AA$37-AA$36)*10)),1))</f>
        <v>4.3</v>
      </c>
      <c r="AB26" s="73">
        <f>IF('Indicator Data'!AF28="No data", "x", IF('Indicator Data'!AF28&gt;=40,10,IF(AND('Indicator Data'!AF28&gt;=30,'Indicator Data'!AF28&lt;40),8,(IF(AND('Indicator Data'!AF28&gt;=20,'Indicator Data'!AF28&lt;30),6,IF(AND('Indicator Data'!AF28&gt;=5,'Indicator Data'!AF28&lt;20),4,IF(AND('Indicator Data'!AF28&gt;0,'Indicator Data'!AF28&lt;5),2,0)))))))</f>
        <v>4</v>
      </c>
      <c r="AC26" s="73">
        <f>IF('Indicator Data'!AG28="No data", "x", IF('Indicator Data'!AG28&gt;=40,10,IF(AND('Indicator Data'!AG28&gt;=30,'Indicator Data'!AG28&lt;40),8,(IF(AND('Indicator Data'!AG28&gt;=20,'Indicator Data'!AG28&lt;30), 6, IF(AND('Indicator Data'!AG28&gt;=5,'Indicator Data'!AG28&lt;20),3,0))))))</f>
        <v>6</v>
      </c>
      <c r="AD26" s="73">
        <f>IF('Indicator Data'!AH28="No data", "x", IF('Indicator Data'!AH28&gt;=15,10,IF(AND('Indicator Data'!AH28&gt;=12,'Indicator Data'!AH28&lt;15),8,(IF(AND('Indicator Data'!AH28&gt;=9,'Indicator Data'!AH28&lt;12),6,IF(AND('Indicator Data'!AH28&gt;=5,'Indicator Data'!AH28&lt;9),4,IF(AND('Indicator Data'!AH28&gt;0,'Indicator Data'!AH28&lt;5),2,0)))))))</f>
        <v>4</v>
      </c>
      <c r="AE26" s="248">
        <f>IF('Indicator Data'!BF28="No data", "x", IF('Indicator Data'!BF28&gt;=40,10,IF(AND('Indicator Data'!BF28&gt;=30,'Indicator Data'!BF28&lt;40),8,(IF(AND('Indicator Data'!BF28&gt;=20,'Indicator Data'!BF28&lt;30), 6, IF(AND('Indicator Data'!BF28&gt;=5,'Indicator Data'!BF28&lt;20),3,0))))))</f>
        <v>6</v>
      </c>
      <c r="AF26" s="248">
        <f t="shared" si="14"/>
        <v>5</v>
      </c>
      <c r="AG26" s="161">
        <f t="shared" si="15"/>
        <v>5</v>
      </c>
      <c r="AH26" s="68">
        <f t="shared" si="2"/>
        <v>4.7</v>
      </c>
      <c r="AI26" s="237">
        <f>IF('Indicator Data'!BB28="No data","x",ROUND( IF('Indicator Data'!BB28&gt;AI$37,10,IF('Indicator Data'!BB28&lt;AI$36,0,10-(AI$37-'Indicator Data'!BB28)/(AI$37-AI$36)*10)),1))</f>
        <v>5.4</v>
      </c>
      <c r="AJ26" s="237">
        <f>IF('Indicator Data'!BC28="No data","x",ROUND( IF('Indicator Data'!BC28&gt;AJ$37,10,IF('Indicator Data'!BC28&lt;AJ$36,0,10-(AJ$37-'Indicator Data'!BC28)/(AJ$37-AJ$36)*10)),1))</f>
        <v>10</v>
      </c>
      <c r="AK26" s="68">
        <f t="shared" si="16"/>
        <v>7.7</v>
      </c>
      <c r="AL26" s="81">
        <f>('Indicator Data'!AX28+'Indicator Data'!AW28*0.5+'Indicator Data'!AV28*0.25)/1000</f>
        <v>66.294250000000005</v>
      </c>
      <c r="AM26" s="67">
        <f t="shared" si="17"/>
        <v>6.1</v>
      </c>
      <c r="AN26" s="72">
        <f>AL26*1000/'Indicator Data'!CE28</f>
        <v>3.167604632905565E-4</v>
      </c>
      <c r="AO26" s="67">
        <f t="shared" si="18"/>
        <v>0</v>
      </c>
      <c r="AP26" s="68">
        <f t="shared" si="19"/>
        <v>3.6</v>
      </c>
      <c r="AQ26" s="67">
        <f>IF('Indicator Data'!BD28="No data","x",ROUND(IF('Indicator Data'!BD28&lt;$AQ$36,10,IF('Indicator Data'!BD28&gt;$AQ$37,0,($AQ$37-'Indicator Data'!BD28)/($AQ$37-$AQ$36)*10)),1))</f>
        <v>2.5</v>
      </c>
      <c r="AR26" s="67">
        <f>IF('Indicator Data'!BE28="No data", "x", IF('Indicator Data'!BE28&gt;=35,10,IF(AND('Indicator Data'!BE28&gt;=25,'Indicator Data'!BE28&lt;35),8,(IF(AND('Indicator Data'!BE28&gt;=15,'Indicator Data'!BE28&lt;25),6,IF(AND('Indicator Data'!BE28&gt;=5,'Indicator Data'!BE28&lt;15),4,IF(AND('Indicator Data'!BE28&gt;0,'Indicator Data'!BE28&lt;5),2,0)))))))</f>
        <v>2</v>
      </c>
      <c r="AS26" s="73">
        <f>IF('Indicator Data'!BG28="No data","x",ROUND(IF('Indicator Data'!BG28&gt;$AS$37,10,IF('Indicator Data'!BG28&lt;$AS$36,0,10-($AS$37-'Indicator Data'!BG28)/($AS$37-$AS$36)*10)),1))</f>
        <v>1.8</v>
      </c>
      <c r="AT26" s="73">
        <f>IF('Indicator Data'!BH28="No data","x",ROUND(IF('Indicator Data'!BH28&gt;$AT$37,10,IF('Indicator Data'!BH28&lt;$AT$36,0,10-($AT$37-'Indicator Data'!BH28)/($AT$37-$AT$36)*10)),1))</f>
        <v>2.2000000000000002</v>
      </c>
      <c r="AU26" s="67">
        <f t="shared" si="20"/>
        <v>1.9</v>
      </c>
      <c r="AV26" s="68">
        <f t="shared" si="3"/>
        <v>2.1</v>
      </c>
      <c r="AW26" s="74">
        <f t="shared" si="4"/>
        <v>4.8</v>
      </c>
      <c r="AX26" s="75">
        <f t="shared" si="5"/>
        <v>4.8</v>
      </c>
    </row>
    <row r="27" spans="1:50" s="3" customFormat="1" x14ac:dyDescent="0.25">
      <c r="A27" s="116" t="s">
        <v>14</v>
      </c>
      <c r="B27" s="100" t="s">
        <v>13</v>
      </c>
      <c r="C27" s="67">
        <f>ROUND(IF('Indicator Data'!X29="No data",IF((0.1233*LN('Indicator Data'!CD29)-0.4559)&gt;C$37,0,IF((0.1233*LN('Indicator Data'!CD29)-0.4559)&lt;C$36,10,(C$37-(0.1233*LN('Indicator Data'!CD29)-0.4559))/(C$37-C$36)*10)),IF('Indicator Data'!X29&gt;C$37,0,IF('Indicator Data'!X29&lt;C$36,10,(C$37-'Indicator Data'!X29)/(C$37-C$36)*10))),1)</f>
        <v>2.4</v>
      </c>
      <c r="D27" s="191" t="str">
        <f>IF('Indicator Data'!Y29="No data","x", 'Indicator Data'!Y29+'Indicator Data'!Z29)</f>
        <v>x</v>
      </c>
      <c r="E27" s="161" t="str">
        <f t="shared" si="6"/>
        <v>x</v>
      </c>
      <c r="F27" s="161">
        <f>IF('Indicator Data'!AA29="No data","x",ROUND(IF('Indicator Data'!AA29&gt;F$37,10,IF('Indicator Data'!AA29&lt;F$36,0,10-(F$37-'Indicator Data'!AA29)/(F$37-F$36)*10)),1))</f>
        <v>1.4</v>
      </c>
      <c r="G27" s="161">
        <f t="shared" si="7"/>
        <v>1.4</v>
      </c>
      <c r="H27" s="68">
        <f t="shared" si="8"/>
        <v>1.9</v>
      </c>
      <c r="I27" s="67">
        <f>IF('Indicator Data'!AS29="No data","x",ROUND(IF('Indicator Data'!AS29&gt;I$37,10,IF('Indicator Data'!AS29&lt;I$36,0,10-(I$37-'Indicator Data'!AS29)/(I$37-I$36)*10)),1))</f>
        <v>4.3</v>
      </c>
      <c r="J27" s="67">
        <f>IF('Indicator Data'!AT29="No data","x",ROUND(IF('Indicator Data'!AT29&gt;J$37,10,IF('Indicator Data'!AT29&lt;J$36,0,10-(J$37-'Indicator Data'!AT29)/(J$37-J$36)*10)),1))</f>
        <v>6.4</v>
      </c>
      <c r="K27" s="161">
        <f>IF('Indicator Data'!AU29="No data","x",ROUND(IF('Indicator Data'!AU29&gt;K$37,10,IF('Indicator Data'!AU29&lt;K$36,0,10-(K$37-'Indicator Data'!AU29)/(K$37-K$36)*10)),1))</f>
        <v>2.6</v>
      </c>
      <c r="L27" s="68">
        <f t="shared" si="9"/>
        <v>4.4000000000000004</v>
      </c>
      <c r="M27" s="161">
        <f>IF('Indicator Data'!AB29="No data","x",ROUND(IF('Indicator Data'!AB29&gt;M$37,10,IF('Indicator Data'!AB29&lt;M$36,0,10-(M$37-'Indicator Data'!AB29)/(M$37-M$36)*10)),1))</f>
        <v>2.2999999999999998</v>
      </c>
      <c r="N27" s="161">
        <f>IF('Indicator Data'!AC29="No data","x",ROUND(IF('Indicator Data'!AC29&gt;N$37,10,IF('Indicator Data'!AC29&lt;N$36,0,10-(N$37-'Indicator Data'!AC29)/(N$37-N$36)*10)),1))</f>
        <v>0</v>
      </c>
      <c r="O27" s="161">
        <f>IF('Indicator Data'!AD29="No data","x",ROUND(IF('Indicator Data'!AD29&gt;O$37,10,IF('Indicator Data'!AD29&lt;O$36,0,10-(O$37-'Indicator Data'!AD29)/(O$37-O$36)*10)),1))</f>
        <v>2.6</v>
      </c>
      <c r="P27" s="68">
        <f t="shared" si="0"/>
        <v>1.7</v>
      </c>
      <c r="Q27" s="69">
        <f t="shared" si="10"/>
        <v>2.5</v>
      </c>
      <c r="R27" s="81">
        <f>IF(AND('Indicator Data'!AY29="No data",'Indicator Data'!AZ29="No data"),0,SUM('Indicator Data'!AY29:BA29)/1000)</f>
        <v>1.869</v>
      </c>
      <c r="S27" s="67">
        <f t="shared" si="11"/>
        <v>5.7</v>
      </c>
      <c r="T27" s="70">
        <f>R27*1000/'Indicator Data'!CE29</f>
        <v>1.0351860227621289E-4</v>
      </c>
      <c r="U27" s="67">
        <f t="shared" si="1"/>
        <v>1.8</v>
      </c>
      <c r="V27" s="71">
        <f t="shared" si="12"/>
        <v>4</v>
      </c>
      <c r="W27" s="67">
        <f>IF('Indicator Data'!AM29="No data","x",ROUND(IF('Indicator Data'!AM29&gt;W$37,10,IF('Indicator Data'!AM29&lt;W$36,0,10-(W$37-'Indicator Data'!AM29)/(W$37-W$36)*10)),1))</f>
        <v>2.5</v>
      </c>
      <c r="X27" s="67">
        <f>IF('Indicator Data'!AL29="No data","x",ROUND(IF('Indicator Data'!AL29&gt;X$37,10,IF('Indicator Data'!AL29&lt;X$36,0,10-(X$37-'Indicator Data'!AL29)/(X$37-X$36)*10)),1))</f>
        <v>1.6</v>
      </c>
      <c r="Y27" s="67">
        <f>IF('Indicator Data'!AN29 ="No data","x",ROUND( IF('Indicator Data'!AN29 &gt;Y$37,10,IF('Indicator Data'!AN29 &lt;Y$36,0,10-(Y$37-'Indicator Data'!AN29)/(Y$37-Y$36)*10)),1))</f>
        <v>0</v>
      </c>
      <c r="Z27" s="68">
        <f t="shared" si="13"/>
        <v>1.4</v>
      </c>
      <c r="AA27" s="67">
        <f>IF('Indicator Data'!AE29="No data","x",ROUND(IF('Indicator Data'!AE29&gt;AA$37,10,IF('Indicator Data'!AE29&lt;AA$36,0,10-(AA$37-'Indicator Data'!AE29)/(AA$37-AA$36)*10)),1))</f>
        <v>2.4</v>
      </c>
      <c r="AB27" s="73">
        <f>IF('Indicator Data'!AF29="No data", "x", IF('Indicator Data'!AF29&gt;=40,10,IF(AND('Indicator Data'!AF29&gt;=30,'Indicator Data'!AF29&lt;40),8,(IF(AND('Indicator Data'!AF29&gt;=20,'Indicator Data'!AF29&lt;30),6,IF(AND('Indicator Data'!AF29&gt;=5,'Indicator Data'!AF29&lt;20),4,IF(AND('Indicator Data'!AF29&gt;0,'Indicator Data'!AF29&lt;5),2,0)))))))</f>
        <v>2</v>
      </c>
      <c r="AC27" s="73">
        <f>IF('Indicator Data'!AG29="No data", "x", IF('Indicator Data'!AG29&gt;=40,10,IF(AND('Indicator Data'!AG29&gt;=30,'Indicator Data'!AG29&lt;40),8,(IF(AND('Indicator Data'!AG29&gt;=20,'Indicator Data'!AG29&lt;30), 6, IF(AND('Indicator Data'!AG29&gt;=5,'Indicator Data'!AG29&lt;20),3,0))))))</f>
        <v>6</v>
      </c>
      <c r="AD27" s="73">
        <f>IF('Indicator Data'!AH29="No data", "x", IF('Indicator Data'!AH29&gt;=15,10,IF(AND('Indicator Data'!AH29&gt;=12,'Indicator Data'!AH29&lt;15),8,(IF(AND('Indicator Data'!AH29&gt;=9,'Indicator Data'!AH29&lt;12),6,IF(AND('Indicator Data'!AH29&gt;=5,'Indicator Data'!AH29&lt;9),4,IF(AND('Indicator Data'!AH29&gt;0,'Indicator Data'!AH29&lt;5),2,0)))))))</f>
        <v>4</v>
      </c>
      <c r="AE27" s="248">
        <f>IF('Indicator Data'!BF29="No data", "x", IF('Indicator Data'!BF29&gt;=40,10,IF(AND('Indicator Data'!BF29&gt;=30,'Indicator Data'!BF29&lt;40),8,(IF(AND('Indicator Data'!BF29&gt;=20,'Indicator Data'!BF29&lt;30), 6, IF(AND('Indicator Data'!BF29&gt;=5,'Indicator Data'!BF29&lt;20),3,0))))))</f>
        <v>3</v>
      </c>
      <c r="AF27" s="248">
        <f t="shared" si="14"/>
        <v>3.5</v>
      </c>
      <c r="AG27" s="161">
        <f t="shared" si="15"/>
        <v>3.8</v>
      </c>
      <c r="AH27" s="68">
        <f t="shared" si="2"/>
        <v>3.1</v>
      </c>
      <c r="AI27" s="237">
        <f>IF('Indicator Data'!BB29="No data","x",ROUND( IF('Indicator Data'!BB29&gt;AI$37,10,IF('Indicator Data'!BB29&lt;AI$36,0,10-(AI$37-'Indicator Data'!BB29)/(AI$37-AI$36)*10)),1))</f>
        <v>2.8</v>
      </c>
      <c r="AJ27" s="237">
        <f>IF('Indicator Data'!BC29="No data","x",ROUND( IF('Indicator Data'!BC29&gt;AJ$37,10,IF('Indicator Data'!BC29&lt;AJ$36,0,10-(AJ$37-'Indicator Data'!BC29)/(AJ$37-AJ$36)*10)),1))</f>
        <v>2.4</v>
      </c>
      <c r="AK27" s="68">
        <f t="shared" si="16"/>
        <v>2.6</v>
      </c>
      <c r="AL27" s="81">
        <f>('Indicator Data'!AX29+'Indicator Data'!AW29*0.5+'Indicator Data'!AV29*0.25)/1000</f>
        <v>7.5194999999999999</v>
      </c>
      <c r="AM27" s="67">
        <f t="shared" si="17"/>
        <v>2.9</v>
      </c>
      <c r="AN27" s="72">
        <f>AL27*1000/'Indicator Data'!CE29</f>
        <v>4.164837505703493E-4</v>
      </c>
      <c r="AO27" s="67">
        <f t="shared" si="18"/>
        <v>0.1</v>
      </c>
      <c r="AP27" s="68">
        <f t="shared" si="19"/>
        <v>1.6</v>
      </c>
      <c r="AQ27" s="67">
        <f>IF('Indicator Data'!BD29="No data","x",ROUND(IF('Indicator Data'!BD29&lt;$AQ$36,10,IF('Indicator Data'!BD29&gt;$AQ$37,0,($AQ$37-'Indicator Data'!BD29)/($AQ$37-$AQ$36)*10)),1))</f>
        <v>3.7</v>
      </c>
      <c r="AR27" s="67">
        <f>IF('Indicator Data'!BE29="No data", "x", IF('Indicator Data'!BE29&gt;=35,10,IF(AND('Indicator Data'!BE29&gt;=25,'Indicator Data'!BE29&lt;35),8,(IF(AND('Indicator Data'!BE29&gt;=15,'Indicator Data'!BE29&lt;25),6,IF(AND('Indicator Data'!BE29&gt;=5,'Indicator Data'!BE29&lt;15),4,IF(AND('Indicator Data'!BE29&gt;0,'Indicator Data'!BE29&lt;5),2,0)))))))</f>
        <v>2</v>
      </c>
      <c r="AS27" s="73">
        <f>IF('Indicator Data'!BG29="No data","x",ROUND(IF('Indicator Data'!BG29&gt;$AS$37,10,IF('Indicator Data'!BG29&lt;$AS$36,0,10-($AS$37-'Indicator Data'!BG29)/($AS$37-$AS$36)*10)),1))</f>
        <v>1.8</v>
      </c>
      <c r="AT27" s="73">
        <f>IF('Indicator Data'!BH29="No data","x",ROUND(IF('Indicator Data'!BH29&gt;$AT$37,10,IF('Indicator Data'!BH29&lt;$AT$36,0,10-($AT$37-'Indicator Data'!BH29)/($AT$37-$AT$36)*10)),1))</f>
        <v>3.7</v>
      </c>
      <c r="AU27" s="67">
        <f t="shared" si="20"/>
        <v>2.2000000000000002</v>
      </c>
      <c r="AV27" s="68">
        <f t="shared" si="3"/>
        <v>2.6</v>
      </c>
      <c r="AW27" s="74">
        <f t="shared" si="4"/>
        <v>2.2999999999999998</v>
      </c>
      <c r="AX27" s="75">
        <f t="shared" si="5"/>
        <v>3.2</v>
      </c>
    </row>
    <row r="28" spans="1:50" s="3" customFormat="1" x14ac:dyDescent="0.25">
      <c r="A28" s="116" t="s">
        <v>16</v>
      </c>
      <c r="B28" s="100" t="s">
        <v>15</v>
      </c>
      <c r="C28" s="67">
        <f>ROUND(IF('Indicator Data'!X30="No data",IF((0.1233*LN('Indicator Data'!CD30)-0.4559)&gt;C$37,0,IF((0.1233*LN('Indicator Data'!CD30)-0.4559)&lt;C$36,10,(C$37-(0.1233*LN('Indicator Data'!CD30)-0.4559))/(C$37-C$36)*10)),IF('Indicator Data'!X30&gt;C$37,0,IF('Indicator Data'!X30&lt;C$36,10,(C$37-'Indicator Data'!X30)/(C$37-C$36)*10))),1)</f>
        <v>4.5</v>
      </c>
      <c r="D28" s="191">
        <f>IF('Indicator Data'!Y30="No data","x", 'Indicator Data'!Y30+'Indicator Data'!Z30)</f>
        <v>11.208710074424744</v>
      </c>
      <c r="E28" s="161">
        <f t="shared" si="6"/>
        <v>2.2000000000000002</v>
      </c>
      <c r="F28" s="161">
        <f>IF('Indicator Data'!AA30="No data","x",ROUND(IF('Indicator Data'!AA30&gt;F$37,10,IF('Indicator Data'!AA30&lt;F$36,0,10-(F$37-'Indicator Data'!AA30)/(F$37-F$36)*10)),1))</f>
        <v>4.5</v>
      </c>
      <c r="G28" s="161">
        <f t="shared" si="7"/>
        <v>3.4</v>
      </c>
      <c r="H28" s="68">
        <f t="shared" si="8"/>
        <v>4</v>
      </c>
      <c r="I28" s="67">
        <f>IF('Indicator Data'!AS30="No data","x",ROUND(IF('Indicator Data'!AS30&gt;I$37,10,IF('Indicator Data'!AS30&lt;I$36,0,10-(I$37-'Indicator Data'!AS30)/(I$37-I$36)*10)),1))</f>
        <v>5.2</v>
      </c>
      <c r="J28" s="67">
        <f>IF('Indicator Data'!AT30="No data","x",ROUND(IF('Indicator Data'!AT30&gt;J$37,10,IF('Indicator Data'!AT30&lt;J$36,0,10-(J$37-'Indicator Data'!AT30)/(J$37-J$36)*10)),1))</f>
        <v>6.4</v>
      </c>
      <c r="K28" s="161">
        <f>IF('Indicator Data'!AU30="No data","x",ROUND(IF('Indicator Data'!AU30&gt;K$37,10,IF('Indicator Data'!AU30&lt;K$36,0,10-(K$37-'Indicator Data'!AU30)/(K$37-K$36)*10)),1))</f>
        <v>3.7</v>
      </c>
      <c r="L28" s="68">
        <f t="shared" si="9"/>
        <v>5.0999999999999996</v>
      </c>
      <c r="M28" s="161">
        <f>IF('Indicator Data'!AB30="No data","x",ROUND(IF('Indicator Data'!AB30&gt;M$37,10,IF('Indicator Data'!AB30&lt;M$36,0,10-(M$37-'Indicator Data'!AB30)/(M$37-M$36)*10)),1))</f>
        <v>2.1</v>
      </c>
      <c r="N28" s="161">
        <f>IF('Indicator Data'!AC30="No data","x",ROUND(IF('Indicator Data'!AC30&gt;N$37,10,IF('Indicator Data'!AC30&lt;N$36,0,10-(N$37-'Indicator Data'!AC30)/(N$37-N$36)*10)),1))</f>
        <v>1.8</v>
      </c>
      <c r="O28" s="161">
        <f>IF('Indicator Data'!AD30="No data","x",ROUND(IF('Indicator Data'!AD30&gt;O$37,10,IF('Indicator Data'!AD30&lt;O$36,0,10-(O$37-'Indicator Data'!AD30)/(O$37-O$36)*10)),1))</f>
        <v>8.1</v>
      </c>
      <c r="P28" s="68">
        <f t="shared" si="0"/>
        <v>4.8</v>
      </c>
      <c r="Q28" s="69">
        <f t="shared" si="10"/>
        <v>4.5</v>
      </c>
      <c r="R28" s="81">
        <f>IF(AND('Indicator Data'!AY30="No data",'Indicator Data'!AZ30="No data"),0,SUM('Indicator Data'!AY30:BA30)/1000)</f>
        <v>6509.6940000000004</v>
      </c>
      <c r="S28" s="67">
        <f t="shared" si="11"/>
        <v>10</v>
      </c>
      <c r="T28" s="70">
        <f>R28*1000/'Indicator Data'!CE30</f>
        <v>0.13267323495948771</v>
      </c>
      <c r="U28" s="67">
        <f t="shared" si="1"/>
        <v>10</v>
      </c>
      <c r="V28" s="71">
        <f t="shared" si="12"/>
        <v>10</v>
      </c>
      <c r="W28" s="67">
        <f>IF('Indicator Data'!AM30="No data","x",ROUND(IF('Indicator Data'!AM30&gt;W$37,10,IF('Indicator Data'!AM30&lt;W$36,0,10-(W$37-'Indicator Data'!AM30)/(W$37-W$36)*10)),1))</f>
        <v>2</v>
      </c>
      <c r="X28" s="67">
        <f>IF('Indicator Data'!AL30="No data","x",ROUND(IF('Indicator Data'!AL30&gt;X$37,10,IF('Indicator Data'!AL30&lt;X$36,0,10-(X$37-'Indicator Data'!AL30)/(X$37-X$36)*10)),1))</f>
        <v>3.2</v>
      </c>
      <c r="Y28" s="67">
        <f>IF('Indicator Data'!AN30 ="No data","x",ROUND( IF('Indicator Data'!AN30 &gt;Y$37,10,IF('Indicator Data'!AN30 &lt;Y$36,0,10-(Y$37-'Indicator Data'!AN30)/(Y$37-Y$36)*10)),1))</f>
        <v>2.7</v>
      </c>
      <c r="Z28" s="68">
        <f t="shared" si="13"/>
        <v>2.6</v>
      </c>
      <c r="AA28" s="67">
        <f>IF('Indicator Data'!AE30="No data","x",ROUND(IF('Indicator Data'!AE30&gt;AA$37,10,IF('Indicator Data'!AE30&lt;AA$36,0,10-(AA$37-'Indicator Data'!AE30)/(AA$37-AA$36)*10)),1))</f>
        <v>4.4000000000000004</v>
      </c>
      <c r="AB28" s="73">
        <f>IF('Indicator Data'!AF30="No data", "x", IF('Indicator Data'!AF30&gt;=40,10,IF(AND('Indicator Data'!AF30&gt;=30,'Indicator Data'!AF30&lt;40),8,(IF(AND('Indicator Data'!AF30&gt;=20,'Indicator Data'!AF30&lt;30),6,IF(AND('Indicator Data'!AF30&gt;=5,'Indicator Data'!AF30&lt;20),4,IF(AND('Indicator Data'!AF30&gt;0,'Indicator Data'!AF30&lt;5),2,0)))))))</f>
        <v>4</v>
      </c>
      <c r="AC28" s="73">
        <f>IF('Indicator Data'!AG30="No data", "x", IF('Indicator Data'!AG30&gt;=40,10,IF(AND('Indicator Data'!AG30&gt;=30,'Indicator Data'!AG30&lt;40),8,(IF(AND('Indicator Data'!AG30&gt;=20,'Indicator Data'!AG30&lt;30), 6, IF(AND('Indicator Data'!AG30&gt;=5,'Indicator Data'!AG30&lt;20),3,0))))))</f>
        <v>6</v>
      </c>
      <c r="AD28" s="73">
        <f>IF('Indicator Data'!AH30="No data", "x", IF('Indicator Data'!AH30&gt;=15,10,IF(AND('Indicator Data'!AH30&gt;=12,'Indicator Data'!AH30&lt;15),8,(IF(AND('Indicator Data'!AH30&gt;=9,'Indicator Data'!AH30&lt;12),6,IF(AND('Indicator Data'!AH30&gt;=5,'Indicator Data'!AH30&lt;9),4,IF(AND('Indicator Data'!AH30&gt;0,'Indicator Data'!AH30&lt;5),2,0)))))))</f>
        <v>6</v>
      </c>
      <c r="AE28" s="248">
        <f>IF('Indicator Data'!BF30="No data", "x", IF('Indicator Data'!BF30&gt;=40,10,IF(AND('Indicator Data'!BF30&gt;=30,'Indicator Data'!BF30&lt;40),8,(IF(AND('Indicator Data'!BF30&gt;=20,'Indicator Data'!BF30&lt;30), 6, IF(AND('Indicator Data'!BF30&gt;=5,'Indicator Data'!BF30&lt;20),3,0))))))</f>
        <v>6</v>
      </c>
      <c r="AF28" s="248">
        <f t="shared" si="14"/>
        <v>6</v>
      </c>
      <c r="AG28" s="161">
        <f t="shared" si="15"/>
        <v>5.3</v>
      </c>
      <c r="AH28" s="68">
        <f t="shared" si="2"/>
        <v>4.9000000000000004</v>
      </c>
      <c r="AI28" s="237">
        <f>IF('Indicator Data'!BB30="No data","x",ROUND( IF('Indicator Data'!BB30&gt;AI$37,10,IF('Indicator Data'!BB30&lt;AI$36,0,10-(AI$37-'Indicator Data'!BB30)/(AI$37-AI$36)*10)),1))</f>
        <v>3.2</v>
      </c>
      <c r="AJ28" s="237">
        <f>IF('Indicator Data'!BC30="No data","x",ROUND( IF('Indicator Data'!BC30&gt;AJ$37,10,IF('Indicator Data'!BC30&lt;AJ$36,0,10-(AJ$37-'Indicator Data'!BC30)/(AJ$37-AJ$36)*10)),1))</f>
        <v>9.6</v>
      </c>
      <c r="AK28" s="68">
        <f t="shared" si="16"/>
        <v>6.4</v>
      </c>
      <c r="AL28" s="81">
        <f>('Indicator Data'!AX30+'Indicator Data'!AW30*0.5+'Indicator Data'!AV30*0.25)/1000</f>
        <v>38.933500000000002</v>
      </c>
      <c r="AM28" s="67">
        <f t="shared" si="17"/>
        <v>5.3</v>
      </c>
      <c r="AN28" s="72">
        <f>AL28*1000/'Indicator Data'!CE30</f>
        <v>7.9349864882976293E-4</v>
      </c>
      <c r="AO28" s="67">
        <f t="shared" si="18"/>
        <v>0.1</v>
      </c>
      <c r="AP28" s="68">
        <f t="shared" si="19"/>
        <v>3.1</v>
      </c>
      <c r="AQ28" s="67">
        <f>IF('Indicator Data'!BD30="No data","x",ROUND(IF('Indicator Data'!BD30&lt;$AQ$36,10,IF('Indicator Data'!BD30&gt;$AQ$37,0,($AQ$37-'Indicator Data'!BD30)/($AQ$37-$AQ$36)*10)),1))</f>
        <v>3.3</v>
      </c>
      <c r="AR28" s="67">
        <f>IF('Indicator Data'!BE30="No data", "x", IF('Indicator Data'!BE30&gt;=35,10,IF(AND('Indicator Data'!BE30&gt;=25,'Indicator Data'!BE30&lt;35),8,(IF(AND('Indicator Data'!BE30&gt;=15,'Indicator Data'!BE30&lt;25),6,IF(AND('Indicator Data'!BE30&gt;=5,'Indicator Data'!BE30&lt;15),4,IF(AND('Indicator Data'!BE30&gt;0,'Indicator Data'!BE30&lt;5),2,0)))))))</f>
        <v>4</v>
      </c>
      <c r="AS28" s="73">
        <f>IF('Indicator Data'!BG30="No data","x",ROUND(IF('Indicator Data'!BG30&gt;$AS$37,10,IF('Indicator Data'!BG30&lt;$AS$36,0,10-($AS$37-'Indicator Data'!BG30)/($AS$37-$AS$36)*10)),1))</f>
        <v>1.9</v>
      </c>
      <c r="AT28" s="73">
        <f>IF('Indicator Data'!BH30="No data","x",ROUND(IF('Indicator Data'!BH30&gt;$AT$37,10,IF('Indicator Data'!BH30&lt;$AT$36,0,10-($AT$37-'Indicator Data'!BH30)/($AT$37-$AT$36)*10)),1))</f>
        <v>2.2999999999999998</v>
      </c>
      <c r="AU28" s="67">
        <f t="shared" si="20"/>
        <v>2</v>
      </c>
      <c r="AV28" s="68">
        <f t="shared" si="3"/>
        <v>3.1</v>
      </c>
      <c r="AW28" s="74">
        <f t="shared" si="4"/>
        <v>4.2</v>
      </c>
      <c r="AX28" s="75">
        <f t="shared" si="5"/>
        <v>8.3000000000000007</v>
      </c>
    </row>
    <row r="29" spans="1:50" s="3" customFormat="1" x14ac:dyDescent="0.25">
      <c r="A29" s="116" t="s">
        <v>26</v>
      </c>
      <c r="B29" s="100" t="s">
        <v>25</v>
      </c>
      <c r="C29" s="67">
        <f>ROUND(IF('Indicator Data'!X31="No data",IF((0.1233*LN('Indicator Data'!CD31)-0.4559)&gt;C$37,0,IF((0.1233*LN('Indicator Data'!CD31)-0.4559)&lt;C$36,10,(C$37-(0.1233*LN('Indicator Data'!CD31)-0.4559))/(C$37-C$36)*10)),IF('Indicator Data'!X31&gt;C$37,0,IF('Indicator Data'!X31&lt;C$36,10,(C$37-'Indicator Data'!X31)/(C$37-C$36)*10))),1)</f>
        <v>4.4000000000000004</v>
      </c>
      <c r="D29" s="191">
        <f>IF('Indicator Data'!Y31="No data","x", 'Indicator Data'!Y31+'Indicator Data'!Z31)</f>
        <v>12.037962675094604</v>
      </c>
      <c r="E29" s="161">
        <f t="shared" si="6"/>
        <v>2.4</v>
      </c>
      <c r="F29" s="161">
        <f>IF('Indicator Data'!AA31="No data","x",ROUND(IF('Indicator Data'!AA31&gt;F$37,10,IF('Indicator Data'!AA31&lt;F$36,0,10-(F$37-'Indicator Data'!AA31)/(F$37-F$36)*10)),1))</f>
        <v>3.6</v>
      </c>
      <c r="G29" s="161">
        <f t="shared" si="7"/>
        <v>3</v>
      </c>
      <c r="H29" s="68">
        <f t="shared" si="8"/>
        <v>3.7</v>
      </c>
      <c r="I29" s="67">
        <f>IF('Indicator Data'!AS31="No data","x",ROUND(IF('Indicator Data'!AS31&gt;I$37,10,IF('Indicator Data'!AS31&lt;I$36,0,10-(I$37-'Indicator Data'!AS31)/(I$37-I$36)*10)),1))</f>
        <v>5.2</v>
      </c>
      <c r="J29" s="67">
        <f>IF('Indicator Data'!AT31="No data","x",ROUND(IF('Indicator Data'!AT31&gt;J$37,10,IF('Indicator Data'!AT31&lt;J$36,0,10-(J$37-'Indicator Data'!AT31)/(J$37-J$36)*10)),1))</f>
        <v>5</v>
      </c>
      <c r="K29" s="161">
        <f>IF('Indicator Data'!AU31="No data","x",ROUND(IF('Indicator Data'!AU31&gt;K$37,10,IF('Indicator Data'!AU31&lt;K$36,0,10-(K$37-'Indicator Data'!AU31)/(K$37-K$36)*10)),1))</f>
        <v>10</v>
      </c>
      <c r="L29" s="68">
        <f t="shared" si="9"/>
        <v>6.7</v>
      </c>
      <c r="M29" s="161">
        <f>IF('Indicator Data'!AB31="No data","x",ROUND(IF('Indicator Data'!AB31&gt;M$37,10,IF('Indicator Data'!AB31&lt;M$36,0,10-(M$37-'Indicator Data'!AB31)/(M$37-M$36)*10)),1))</f>
        <v>6.1</v>
      </c>
      <c r="N29" s="161">
        <f>IF('Indicator Data'!AC31="No data","x",ROUND(IF('Indicator Data'!AC31&gt;N$37,10,IF('Indicator Data'!AC31&lt;N$36,0,10-(N$37-'Indicator Data'!AC31)/(N$37-N$36)*10)),1))</f>
        <v>2.8</v>
      </c>
      <c r="O29" s="161">
        <f>IF('Indicator Data'!AD31="No data","x",ROUND(IF('Indicator Data'!AD31&gt;O$37,10,IF('Indicator Data'!AD31&lt;O$36,0,10-(O$37-'Indicator Data'!AD31)/(O$37-O$36)*10)),1))</f>
        <v>7.7</v>
      </c>
      <c r="P29" s="68">
        <f t="shared" si="0"/>
        <v>5.9</v>
      </c>
      <c r="Q29" s="69">
        <f t="shared" si="10"/>
        <v>5</v>
      </c>
      <c r="R29" s="81">
        <f>IF(AND('Indicator Data'!AY31="No data",'Indicator Data'!AZ31="No data"),0,SUM('Indicator Data'!AY31:BA31)/1000)</f>
        <v>92.415999999999997</v>
      </c>
      <c r="S29" s="67">
        <f t="shared" si="11"/>
        <v>9.9</v>
      </c>
      <c r="T29" s="70">
        <f>R29*1000/'Indicator Data'!CE31</f>
        <v>5.5589046234259566E-3</v>
      </c>
      <c r="U29" s="67">
        <f t="shared" si="1"/>
        <v>4.9000000000000004</v>
      </c>
      <c r="V29" s="71">
        <f t="shared" si="12"/>
        <v>8.4</v>
      </c>
      <c r="W29" s="67">
        <f>IF('Indicator Data'!AM31="No data","x",ROUND(IF('Indicator Data'!AM31&gt;W$37,10,IF('Indicator Data'!AM31&lt;W$36,0,10-(W$37-'Indicator Data'!AM31)/(W$37-W$36)*10)),1))</f>
        <v>1.5</v>
      </c>
      <c r="X29" s="67">
        <f>IF('Indicator Data'!AL31="No data","x",ROUND(IF('Indicator Data'!AL31&gt;X$37,10,IF('Indicator Data'!AL31&lt;X$36,0,10-(X$37-'Indicator Data'!AL31)/(X$37-X$36)*10)),1))</f>
        <v>5</v>
      </c>
      <c r="Y29" s="67">
        <f>IF('Indicator Data'!AN31 ="No data","x",ROUND( IF('Indicator Data'!AN31 &gt;Y$37,10,IF('Indicator Data'!AN31 &lt;Y$36,0,10-(Y$37-'Indicator Data'!AN31)/(Y$37-Y$36)*10)),1))</f>
        <v>3.4</v>
      </c>
      <c r="Z29" s="68">
        <f t="shared" si="13"/>
        <v>3.4</v>
      </c>
      <c r="AA29" s="67">
        <f>IF('Indicator Data'!AE31="No data","x",ROUND(IF('Indicator Data'!AE31&gt;AA$37,10,IF('Indicator Data'!AE31&lt;AA$36,0,10-(AA$37-'Indicator Data'!AE31)/(AA$37-AA$36)*10)),1))</f>
        <v>6</v>
      </c>
      <c r="AB29" s="73">
        <f>IF('Indicator Data'!AF31="No data", "x", IF('Indicator Data'!AF31&gt;=40,10,IF(AND('Indicator Data'!AF31&gt;=30,'Indicator Data'!AF31&lt;40),8,(IF(AND('Indicator Data'!AF31&gt;=20,'Indicator Data'!AF31&lt;30),6,IF(AND('Indicator Data'!AF31&gt;=5,'Indicator Data'!AF31&lt;20),4,IF(AND('Indicator Data'!AF31&gt;0,'Indicator Data'!AF31&lt;5),2,0)))))))</f>
        <v>6</v>
      </c>
      <c r="AC29" s="73">
        <f>IF('Indicator Data'!AG31="No data", "x", IF('Indicator Data'!AG31&gt;=40,10,IF(AND('Indicator Data'!AG31&gt;=30,'Indicator Data'!AG31&lt;40),8,(IF(AND('Indicator Data'!AG31&gt;=20,'Indicator Data'!AG31&lt;30), 6, IF(AND('Indicator Data'!AG31&gt;=5,'Indicator Data'!AG31&lt;20),3,0))))))</f>
        <v>6</v>
      </c>
      <c r="AD29" s="73">
        <f>IF('Indicator Data'!AH31="No data", "x", IF('Indicator Data'!AH31&gt;=15,10,IF(AND('Indicator Data'!AH31&gt;=12,'Indicator Data'!AH31&lt;15),8,(IF(AND('Indicator Data'!AH31&gt;=9,'Indicator Data'!AH31&lt;12),6,IF(AND('Indicator Data'!AH31&gt;=5,'Indicator Data'!AH31&lt;9),4,IF(AND('Indicator Data'!AH31&gt;0,'Indicator Data'!AH31&lt;5),2,0)))))))</f>
        <v>4</v>
      </c>
      <c r="AE29" s="248">
        <f>IF('Indicator Data'!BF31="No data", "x", IF('Indicator Data'!BF31&gt;=40,10,IF(AND('Indicator Data'!BF31&gt;=30,'Indicator Data'!BF31&lt;40),8,(IF(AND('Indicator Data'!BF31&gt;=20,'Indicator Data'!BF31&lt;30), 6, IF(AND('Indicator Data'!BF31&gt;=5,'Indicator Data'!BF31&lt;20),3,0))))))</f>
        <v>3</v>
      </c>
      <c r="AF29" s="248">
        <f t="shared" si="14"/>
        <v>3.5</v>
      </c>
      <c r="AG29" s="161">
        <f t="shared" si="15"/>
        <v>5.2</v>
      </c>
      <c r="AH29" s="68">
        <f t="shared" si="2"/>
        <v>5.6</v>
      </c>
      <c r="AI29" s="237">
        <f>IF('Indicator Data'!BB31="No data","x",ROUND( IF('Indicator Data'!BB31&gt;AI$37,10,IF('Indicator Data'!BB31&lt;AI$36,0,10-(AI$37-'Indicator Data'!BB31)/(AI$37-AI$36)*10)),1))</f>
        <v>7.4</v>
      </c>
      <c r="AJ29" s="237">
        <f>IF('Indicator Data'!BC31="No data","x",ROUND( IF('Indicator Data'!BC31&gt;AJ$37,10,IF('Indicator Data'!BC31&lt;AJ$36,0,10-(AJ$37-'Indicator Data'!BC31)/(AJ$37-AJ$36)*10)),1))</f>
        <v>5</v>
      </c>
      <c r="AK29" s="68">
        <f t="shared" si="16"/>
        <v>6.2</v>
      </c>
      <c r="AL29" s="81">
        <f>('Indicator Data'!AX31+'Indicator Data'!AW31*0.5+'Indicator Data'!AV31*0.25)/1000</f>
        <v>105.8665</v>
      </c>
      <c r="AM29" s="67">
        <f t="shared" si="17"/>
        <v>6.7</v>
      </c>
      <c r="AN29" s="72">
        <f>AL29*1000/'Indicator Data'!CE31</f>
        <v>6.3679641654683606E-3</v>
      </c>
      <c r="AO29" s="67">
        <f t="shared" si="18"/>
        <v>0.8</v>
      </c>
      <c r="AP29" s="68">
        <f t="shared" si="19"/>
        <v>4.4000000000000004</v>
      </c>
      <c r="AQ29" s="67">
        <f>IF('Indicator Data'!BD31="No data","x",ROUND(IF('Indicator Data'!BD31&lt;$AQ$36,10,IF('Indicator Data'!BD31&gt;$AQ$37,0,($AQ$37-'Indicator Data'!BD31)/($AQ$37-$AQ$36)*10)),1))</f>
        <v>5.6</v>
      </c>
      <c r="AR29" s="67">
        <f>IF('Indicator Data'!BE31="No data", "x", IF('Indicator Data'!BE31&gt;=35,10,IF(AND('Indicator Data'!BE31&gt;=25,'Indicator Data'!BE31&lt;35),8,(IF(AND('Indicator Data'!BE31&gt;=15,'Indicator Data'!BE31&lt;25),6,IF(AND('Indicator Data'!BE31&gt;=5,'Indicator Data'!BE31&lt;15),4,IF(AND('Indicator Data'!BE31&gt;0,'Indicator Data'!BE31&lt;5),2,0)))))))</f>
        <v>4</v>
      </c>
      <c r="AS29" s="73">
        <f>IF('Indicator Data'!BG31="No data","x",ROUND(IF('Indicator Data'!BG31&gt;$AS$37,10,IF('Indicator Data'!BG31&lt;$AS$36,0,10-($AS$37-'Indicator Data'!BG31)/($AS$37-$AS$36)*10)),1))</f>
        <v>2.7</v>
      </c>
      <c r="AT29" s="73">
        <f>IF('Indicator Data'!BH31="No data","x",ROUND(IF('Indicator Data'!BH31&gt;$AT$37,10,IF('Indicator Data'!BH31&lt;$AT$36,0,10-($AT$37-'Indicator Data'!BH31)/($AT$37-$AT$36)*10)),1))</f>
        <v>2.9</v>
      </c>
      <c r="AU29" s="67">
        <f t="shared" si="20"/>
        <v>2.7</v>
      </c>
      <c r="AV29" s="68">
        <f t="shared" si="3"/>
        <v>4.0999999999999996</v>
      </c>
      <c r="AW29" s="74">
        <f t="shared" si="4"/>
        <v>4.8</v>
      </c>
      <c r="AX29" s="75">
        <f t="shared" si="5"/>
        <v>7</v>
      </c>
    </row>
    <row r="30" spans="1:50" s="3" customFormat="1" x14ac:dyDescent="0.25">
      <c r="A30" s="116" t="s">
        <v>34</v>
      </c>
      <c r="B30" s="100" t="s">
        <v>33</v>
      </c>
      <c r="C30" s="67">
        <f>ROUND(IF('Indicator Data'!X32="No data",IF((0.1233*LN('Indicator Data'!CD32)-0.4559)&gt;C$37,0,IF((0.1233*LN('Indicator Data'!CD32)-0.4559)&lt;C$36,10,(C$37-(0.1233*LN('Indicator Data'!CD32)-0.4559))/(C$37-C$36)*10)),IF('Indicator Data'!X32&gt;C$37,0,IF('Indicator Data'!X32&lt;C$36,10,(C$37-'Indicator Data'!X32)/(C$37-C$36)*10))),1)</f>
        <v>6.6</v>
      </c>
      <c r="D30" s="191">
        <f>IF('Indicator Data'!Y32="No data","x", 'Indicator Data'!Y32+'Indicator Data'!Z32)</f>
        <v>9.2379920184612274</v>
      </c>
      <c r="E30" s="161">
        <f t="shared" si="6"/>
        <v>1.8</v>
      </c>
      <c r="F30" s="161" t="str">
        <f>IF('Indicator Data'!AA32="No data","x",ROUND(IF('Indicator Data'!AA32&gt;F$37,10,IF('Indicator Data'!AA32&lt;F$36,0,10-(F$37-'Indicator Data'!AA32)/(F$37-F$36)*10)),1))</f>
        <v>x</v>
      </c>
      <c r="G30" s="161">
        <f t="shared" si="7"/>
        <v>1.8</v>
      </c>
      <c r="H30" s="68">
        <f t="shared" si="8"/>
        <v>4.5999999999999996</v>
      </c>
      <c r="I30" s="67">
        <f>IF('Indicator Data'!AS32="No data","x",ROUND(IF('Indicator Data'!AS32&gt;I$37,10,IF('Indicator Data'!AS32&lt;I$36,0,10-(I$37-'Indicator Data'!AS32)/(I$37-I$36)*10)),1))</f>
        <v>6.8</v>
      </c>
      <c r="J30" s="67">
        <f>IF('Indicator Data'!AT32="No data","x",ROUND(IF('Indicator Data'!AT32&gt;J$37,10,IF('Indicator Data'!AT32&lt;J$36,0,10-(J$37-'Indicator Data'!AT32)/(J$37-J$36)*10)),1))</f>
        <v>2.5</v>
      </c>
      <c r="K30" s="161">
        <f>IF('Indicator Data'!AU32="No data","x",ROUND(IF('Indicator Data'!AU32&gt;K$37,10,IF('Indicator Data'!AU32&lt;K$36,0,10-(K$37-'Indicator Data'!AU32)/(K$37-K$36)*10)),1))</f>
        <v>9.5</v>
      </c>
      <c r="L30" s="68">
        <f t="shared" si="9"/>
        <v>6.3</v>
      </c>
      <c r="M30" s="161">
        <f>IF('Indicator Data'!AB32="No data","x",ROUND(IF('Indicator Data'!AB32&gt;M$37,10,IF('Indicator Data'!AB32&lt;M$36,0,10-(M$37-'Indicator Data'!AB32)/(M$37-M$36)*10)),1))</f>
        <v>4.9000000000000004</v>
      </c>
      <c r="N30" s="161">
        <f>IF('Indicator Data'!AC32="No data","x",ROUND(IF('Indicator Data'!AC32&gt;N$37,10,IF('Indicator Data'!AC32&lt;N$36,0,10-(N$37-'Indicator Data'!AC32)/(N$37-N$36)*10)),1))</f>
        <v>7.5</v>
      </c>
      <c r="O30" s="161">
        <f>IF('Indicator Data'!AD32="No data","x",ROUND(IF('Indicator Data'!AD32&gt;O$37,10,IF('Indicator Data'!AD32&lt;O$36,0,10-(O$37-'Indicator Data'!AD32)/(O$37-O$36)*10)),1))</f>
        <v>4.5</v>
      </c>
      <c r="P30" s="68">
        <f t="shared" si="0"/>
        <v>5.8</v>
      </c>
      <c r="Q30" s="69">
        <f t="shared" si="10"/>
        <v>5.3</v>
      </c>
      <c r="R30" s="81">
        <f>IF(AND('Indicator Data'!AY32="No data",'Indicator Data'!AZ32="No data"),0,SUM('Indicator Data'!AY32:BA32)/1000)</f>
        <v>1.4E-2</v>
      </c>
      <c r="S30" s="67">
        <f t="shared" si="11"/>
        <v>0.4</v>
      </c>
      <c r="T30" s="70">
        <f>R30*1000/'Indicator Data'!CE32</f>
        <v>1.7998120481989666E-5</v>
      </c>
      <c r="U30" s="67">
        <f t="shared" si="1"/>
        <v>0</v>
      </c>
      <c r="V30" s="71">
        <f t="shared" si="12"/>
        <v>0.2</v>
      </c>
      <c r="W30" s="67">
        <f>IF('Indicator Data'!AM32="No data","x",ROUND(IF('Indicator Data'!AM32&gt;W$37,10,IF('Indicator Data'!AM32&lt;W$36,0,10-(W$37-'Indicator Data'!AM32)/(W$37-W$36)*10)),1))</f>
        <v>8</v>
      </c>
      <c r="X30" s="67">
        <f>IF('Indicator Data'!AL32="No data","x",ROUND(IF('Indicator Data'!AL32&gt;X$37,10,IF('Indicator Data'!AL32&lt;X$36,0,10-(X$37-'Indicator Data'!AL32)/(X$37-X$36)*10)),1))</f>
        <v>9.3000000000000007</v>
      </c>
      <c r="Y30" s="67">
        <f>IF('Indicator Data'!AN32 ="No data","x",ROUND( IF('Indicator Data'!AN32 &gt;Y$37,10,IF('Indicator Data'!AN32 &lt;Y$36,0,10-(Y$37-'Indicator Data'!AN32)/(Y$37-Y$36)*10)),1))</f>
        <v>0</v>
      </c>
      <c r="Z30" s="68">
        <f t="shared" si="13"/>
        <v>7.1</v>
      </c>
      <c r="AA30" s="67">
        <f>IF('Indicator Data'!AE32="No data","x",ROUND(IF('Indicator Data'!AE32&gt;AA$37,10,IF('Indicator Data'!AE32&lt;AA$36,0,10-(AA$37-'Indicator Data'!AE32)/(AA$37-AA$36)*10)),1))</f>
        <v>9.3000000000000007</v>
      </c>
      <c r="AB30" s="73">
        <f>IF('Indicator Data'!AF32="No data", "x", IF('Indicator Data'!AF32&gt;=40,10,IF(AND('Indicator Data'!AF32&gt;=30,'Indicator Data'!AF32&lt;40),8,(IF(AND('Indicator Data'!AF32&gt;=20,'Indicator Data'!AF32&lt;30),6,IF(AND('Indicator Data'!AF32&gt;=5,'Indicator Data'!AF32&lt;20),4,IF(AND('Indicator Data'!AF32&gt;0,'Indicator Data'!AF32&lt;5),2,0)))))))</f>
        <v>4</v>
      </c>
      <c r="AC30" s="73">
        <f>IF('Indicator Data'!AG32="No data", "x", IF('Indicator Data'!AG32&gt;=40,10,IF(AND('Indicator Data'!AG32&gt;=30,'Indicator Data'!AG32&lt;40),8,(IF(AND('Indicator Data'!AG32&gt;=20,'Indicator Data'!AG32&lt;30), 6, IF(AND('Indicator Data'!AG32&gt;=5,'Indicator Data'!AG32&lt;20),3,0))))))</f>
        <v>8</v>
      </c>
      <c r="AD30" s="73">
        <f>IF('Indicator Data'!AH32="No data", "x", IF('Indicator Data'!AH32&gt;=15,10,IF(AND('Indicator Data'!AH32&gt;=12,'Indicator Data'!AH32&lt;15),8,(IF(AND('Indicator Data'!AH32&gt;=9,'Indicator Data'!AH32&lt;12),6,IF(AND('Indicator Data'!AH32&gt;=5,'Indicator Data'!AH32&lt;9),4,IF(AND('Indicator Data'!AH32&gt;0,'Indicator Data'!AH32&lt;5),2,0)))))))</f>
        <v>8</v>
      </c>
      <c r="AE30" s="248">
        <f>IF('Indicator Data'!BF32="No data", "x", IF('Indicator Data'!BF32&gt;=40,10,IF(AND('Indicator Data'!BF32&gt;=30,'Indicator Data'!BF32&lt;40),8,(IF(AND('Indicator Data'!BF32&gt;=20,'Indicator Data'!BF32&lt;30), 6, IF(AND('Indicator Data'!BF32&gt;=5,'Indicator Data'!BF32&lt;20),3,0))))))</f>
        <v>8</v>
      </c>
      <c r="AF30" s="248">
        <f t="shared" si="14"/>
        <v>8</v>
      </c>
      <c r="AG30" s="161">
        <f t="shared" si="15"/>
        <v>6.7</v>
      </c>
      <c r="AH30" s="68">
        <f t="shared" si="2"/>
        <v>8</v>
      </c>
      <c r="AI30" s="237">
        <f>IF('Indicator Data'!BB32="No data","x",ROUND( IF('Indicator Data'!BB32&gt;AI$37,10,IF('Indicator Data'!BB32&lt;AI$36,0,10-(AI$37-'Indicator Data'!BB32)/(AI$37-AI$36)*10)),1))</f>
        <v>9.4</v>
      </c>
      <c r="AJ30" s="237">
        <f>IF('Indicator Data'!BC32="No data","x",ROUND( IF('Indicator Data'!BC32&gt;AJ$37,10,IF('Indicator Data'!BC32&lt;AJ$36,0,10-(AJ$37-'Indicator Data'!BC32)/(AJ$37-AJ$36)*10)),1))</f>
        <v>6.2</v>
      </c>
      <c r="AK30" s="68">
        <f t="shared" si="16"/>
        <v>7.8</v>
      </c>
      <c r="AL30" s="81">
        <f>('Indicator Data'!AX32+'Indicator Data'!AW32*0.5+'Indicator Data'!AV32*0.25)/1000</f>
        <v>1.637</v>
      </c>
      <c r="AM30" s="67">
        <f t="shared" si="17"/>
        <v>0.7</v>
      </c>
      <c r="AN30" s="72">
        <f>AL30*1000/'Indicator Data'!CE32</f>
        <v>2.1044945163583633E-3</v>
      </c>
      <c r="AO30" s="67">
        <f t="shared" si="18"/>
        <v>0.3</v>
      </c>
      <c r="AP30" s="68">
        <f t="shared" si="19"/>
        <v>0.5</v>
      </c>
      <c r="AQ30" s="67">
        <f>IF('Indicator Data'!BD32="No data","x",ROUND(IF('Indicator Data'!BD32&lt;$AQ$36,10,IF('Indicator Data'!BD32&gt;$AQ$37,0,($AQ$37-'Indicator Data'!BD32)/($AQ$37-$AQ$36)*10)),1))</f>
        <v>4.3</v>
      </c>
      <c r="AR30" s="67">
        <f>IF('Indicator Data'!BE32="No data", "x", IF('Indicator Data'!BE32&gt;=35,10,IF(AND('Indicator Data'!BE32&gt;=25,'Indicator Data'!BE32&lt;35),8,(IF(AND('Indicator Data'!BE32&gt;=15,'Indicator Data'!BE32&lt;25),6,IF(AND('Indicator Data'!BE32&gt;=5,'Indicator Data'!BE32&lt;15),4,IF(AND('Indicator Data'!BE32&gt;0,'Indicator Data'!BE32&lt;5),2,0)))))))</f>
        <v>4</v>
      </c>
      <c r="AS30" s="73" t="str">
        <f>IF('Indicator Data'!BG32="No data","x",ROUND(IF('Indicator Data'!BG32&gt;$AS$37,10,IF('Indicator Data'!BG32&lt;$AS$36,0,10-($AS$37-'Indicator Data'!BG32)/($AS$37-$AS$36)*10)),1))</f>
        <v>x</v>
      </c>
      <c r="AT30" s="73" t="str">
        <f>IF('Indicator Data'!BH32="No data","x",ROUND(IF('Indicator Data'!BH32&gt;$AT$37,10,IF('Indicator Data'!BH32&lt;$AT$36,0,10-($AT$37-'Indicator Data'!BH32)/($AT$37-$AT$36)*10)),1))</f>
        <v>x</v>
      </c>
      <c r="AU30" s="67" t="str">
        <f t="shared" si="20"/>
        <v>x</v>
      </c>
      <c r="AV30" s="68">
        <f t="shared" si="3"/>
        <v>4.2</v>
      </c>
      <c r="AW30" s="74">
        <f t="shared" si="4"/>
        <v>6.1</v>
      </c>
      <c r="AX30" s="75">
        <f t="shared" si="5"/>
        <v>3.7</v>
      </c>
    </row>
    <row r="31" spans="1:50" s="3" customFormat="1" x14ac:dyDescent="0.25">
      <c r="A31" s="116" t="s">
        <v>48</v>
      </c>
      <c r="B31" s="100" t="s">
        <v>47</v>
      </c>
      <c r="C31" s="67">
        <f>ROUND(IF('Indicator Data'!X33="No data",IF((0.1233*LN('Indicator Data'!CD33)-0.4559)&gt;C$37,0,IF((0.1233*LN('Indicator Data'!CD33)-0.4559)&lt;C$36,10,(C$37-(0.1233*LN('Indicator Data'!CD33)-0.4559))/(C$37-C$36)*10)),IF('Indicator Data'!X33&gt;C$37,0,IF('Indicator Data'!X33&lt;C$36,10,(C$37-'Indicator Data'!X33)/(C$37-C$36)*10))),1)</f>
        <v>5.5</v>
      </c>
      <c r="D31" s="191">
        <f>IF('Indicator Data'!Y33="No data","x", 'Indicator Data'!Y33+'Indicator Data'!Z33)</f>
        <v>11.879609525203705</v>
      </c>
      <c r="E31" s="161">
        <f t="shared" si="6"/>
        <v>2.4</v>
      </c>
      <c r="F31" s="161">
        <f>IF('Indicator Data'!AA33="No data","x",ROUND(IF('Indicator Data'!AA33&gt;F$37,10,IF('Indicator Data'!AA33&lt;F$36,0,10-(F$37-'Indicator Data'!AA33)/(F$37-F$36)*10)),1))</f>
        <v>4.4000000000000004</v>
      </c>
      <c r="G31" s="161">
        <f t="shared" si="7"/>
        <v>3.4</v>
      </c>
      <c r="H31" s="68">
        <f t="shared" si="8"/>
        <v>4.5</v>
      </c>
      <c r="I31" s="67">
        <f>IF('Indicator Data'!AS33="No data","x",ROUND(IF('Indicator Data'!AS33&gt;I$37,10,IF('Indicator Data'!AS33&lt;I$36,0,10-(I$37-'Indicator Data'!AS33)/(I$37-I$36)*10)),1))</f>
        <v>6.2</v>
      </c>
      <c r="J31" s="67">
        <f>IF('Indicator Data'!AT33="No data","x",ROUND(IF('Indicator Data'!AT33&gt;J$37,10,IF('Indicator Data'!AT33&lt;J$36,0,10-(J$37-'Indicator Data'!AT33)/(J$37-J$36)*10)),1))</f>
        <v>5.7</v>
      </c>
      <c r="K31" s="161">
        <f>IF('Indicator Data'!AU33="No data","x",ROUND(IF('Indicator Data'!AU33&gt;K$37,10,IF('Indicator Data'!AU33&lt;K$36,0,10-(K$37-'Indicator Data'!AU33)/(K$37-K$36)*10)),1))</f>
        <v>5</v>
      </c>
      <c r="L31" s="68">
        <f t="shared" si="9"/>
        <v>5.6</v>
      </c>
      <c r="M31" s="161">
        <f>IF('Indicator Data'!AB33="No data","x",ROUND(IF('Indicator Data'!AB33&gt;M$37,10,IF('Indicator Data'!AB33&lt;M$36,0,10-(M$37-'Indicator Data'!AB33)/(M$37-M$36)*10)),1))</f>
        <v>6.3</v>
      </c>
      <c r="N31" s="161">
        <f>IF('Indicator Data'!AC33="No data","x",ROUND(IF('Indicator Data'!AC33&gt;N$37,10,IF('Indicator Data'!AC33&lt;N$36,0,10-(N$37-'Indicator Data'!AC33)/(N$37-N$36)*10)),1))</f>
        <v>2.4</v>
      </c>
      <c r="O31" s="161">
        <f>IF('Indicator Data'!AD33="No data","x",ROUND(IF('Indicator Data'!AD33&gt;O$37,10,IF('Indicator Data'!AD33&lt;O$36,0,10-(O$37-'Indicator Data'!AD33)/(O$37-O$36)*10)),1))</f>
        <v>6.3</v>
      </c>
      <c r="P31" s="68">
        <f t="shared" si="0"/>
        <v>5.2</v>
      </c>
      <c r="Q31" s="69">
        <f t="shared" si="10"/>
        <v>5</v>
      </c>
      <c r="R31" s="81">
        <f>IF(AND('Indicator Data'!AY33="No data",'Indicator Data'!AZ33="No data"),0,SUM('Indicator Data'!AY33:BA33)/1000)</f>
        <v>0.20499999999999999</v>
      </c>
      <c r="S31" s="67">
        <f t="shared" si="11"/>
        <v>3.3</v>
      </c>
      <c r="T31" s="70">
        <f>R31*1000/'Indicator Data'!CE33</f>
        <v>3.0097057873118732E-5</v>
      </c>
      <c r="U31" s="67">
        <f t="shared" si="1"/>
        <v>0</v>
      </c>
      <c r="V31" s="71">
        <f t="shared" si="12"/>
        <v>1.8</v>
      </c>
      <c r="W31" s="67">
        <f>IF('Indicator Data'!AM33="No data","x",ROUND(IF('Indicator Data'!AM33&gt;W$37,10,IF('Indicator Data'!AM33&lt;W$36,0,10-(W$37-'Indicator Data'!AM33)/(W$37-W$36)*10)),1))</f>
        <v>2.5</v>
      </c>
      <c r="X31" s="67">
        <f>IF('Indicator Data'!AL33="No data","x",ROUND(IF('Indicator Data'!AL33&gt;X$37,10,IF('Indicator Data'!AL33&lt;X$36,0,10-(X$37-'Indicator Data'!AL33)/(X$37-X$36)*10)),1))</f>
        <v>4.2</v>
      </c>
      <c r="Y31" s="67">
        <f>IF('Indicator Data'!AN33 ="No data","x",ROUND( IF('Indicator Data'!AN33 &gt;Y$37,10,IF('Indicator Data'!AN33 &lt;Y$36,0,10-(Y$37-'Indicator Data'!AN33)/(Y$37-Y$36)*10)),1))</f>
        <v>1.3</v>
      </c>
      <c r="Z31" s="68">
        <f t="shared" si="13"/>
        <v>2.8</v>
      </c>
      <c r="AA31" s="67">
        <f>IF('Indicator Data'!AE33="No data","x",ROUND(IF('Indicator Data'!AE33&gt;AA$37,10,IF('Indicator Data'!AE33&lt;AA$36,0,10-(AA$37-'Indicator Data'!AE33)/(AA$37-AA$36)*10)),1))</f>
        <v>5.7</v>
      </c>
      <c r="AB31" s="73">
        <f>IF('Indicator Data'!AF33="No data", "x", IF('Indicator Data'!AF33&gt;=40,10,IF(AND('Indicator Data'!AF33&gt;=30,'Indicator Data'!AF33&lt;40),8,(IF(AND('Indicator Data'!AF33&gt;=20,'Indicator Data'!AF33&lt;30),6,IF(AND('Indicator Data'!AF33&gt;=5,'Indicator Data'!AF33&lt;20),4,IF(AND('Indicator Data'!AF33&gt;0,'Indicator Data'!AF33&lt;5),2,0)))))))</f>
        <v>4</v>
      </c>
      <c r="AC31" s="73">
        <f>IF('Indicator Data'!AG33="No data", "x", IF('Indicator Data'!AG33&gt;=40,10,IF(AND('Indicator Data'!AG33&gt;=30,'Indicator Data'!AG33&lt;40),8,(IF(AND('Indicator Data'!AG33&gt;=20,'Indicator Data'!AG33&lt;30), 6, IF(AND('Indicator Data'!AG33&gt;=5,'Indicator Data'!AG33&lt;20),3,0))))))</f>
        <v>6</v>
      </c>
      <c r="AD31" s="73">
        <f>IF('Indicator Data'!AH33="No data", "x", IF('Indicator Data'!AH33&gt;=15,10,IF(AND('Indicator Data'!AH33&gt;=12,'Indicator Data'!AH33&lt;15),8,(IF(AND('Indicator Data'!AH33&gt;=9,'Indicator Data'!AH33&lt;12),6,IF(AND('Indicator Data'!AH33&gt;=5,'Indicator Data'!AH33&lt;9),4,IF(AND('Indicator Data'!AH33&gt;0,'Indicator Data'!AH33&lt;5),2,0)))))))</f>
        <v>4</v>
      </c>
      <c r="AE31" s="248">
        <f>IF('Indicator Data'!BF33="No data", "x", IF('Indicator Data'!BF33&gt;=40,10,IF(AND('Indicator Data'!BF33&gt;=30,'Indicator Data'!BF33&lt;40),8,(IF(AND('Indicator Data'!BF33&gt;=20,'Indicator Data'!BF33&lt;30), 6, IF(AND('Indicator Data'!BF33&gt;=5,'Indicator Data'!BF33&lt;20),3,0))))))</f>
        <v>6</v>
      </c>
      <c r="AF31" s="248">
        <f t="shared" si="14"/>
        <v>5</v>
      </c>
      <c r="AG31" s="161">
        <f t="shared" si="15"/>
        <v>5</v>
      </c>
      <c r="AH31" s="68">
        <f t="shared" si="2"/>
        <v>5.4</v>
      </c>
      <c r="AI31" s="237">
        <f>IF('Indicator Data'!BB33="No data","x",ROUND( IF('Indicator Data'!BB33&gt;AI$37,10,IF('Indicator Data'!BB33&lt;AI$36,0,10-(AI$37-'Indicator Data'!BB33)/(AI$37-AI$36)*10)),1))</f>
        <v>4.4000000000000004</v>
      </c>
      <c r="AJ31" s="237">
        <f>IF('Indicator Data'!BC33="No data","x",ROUND( IF('Indicator Data'!BC33&gt;AJ$37,10,IF('Indicator Data'!BC33&lt;AJ$36,0,10-(AJ$37-'Indicator Data'!BC33)/(AJ$37-AJ$36)*10)),1))</f>
        <v>4.4000000000000004</v>
      </c>
      <c r="AK31" s="68">
        <f t="shared" si="16"/>
        <v>4.4000000000000004</v>
      </c>
      <c r="AL31" s="81">
        <f>('Indicator Data'!AX33+'Indicator Data'!AW33*0.5+'Indicator Data'!AV33*0.25)/1000</f>
        <v>5</v>
      </c>
      <c r="AM31" s="67">
        <f t="shared" si="17"/>
        <v>2.2999999999999998</v>
      </c>
      <c r="AN31" s="72">
        <f>AL31*1000/'Indicator Data'!CE33</f>
        <v>7.3407458227118855E-4</v>
      </c>
      <c r="AO31" s="67">
        <f t="shared" si="18"/>
        <v>0.1</v>
      </c>
      <c r="AP31" s="68">
        <f t="shared" si="19"/>
        <v>1.3</v>
      </c>
      <c r="AQ31" s="67">
        <f>IF('Indicator Data'!BD33="No data","x",ROUND(IF('Indicator Data'!BD33&lt;$AQ$36,10,IF('Indicator Data'!BD33&gt;$AQ$37,0,($AQ$37-'Indicator Data'!BD33)/($AQ$37-$AQ$36)*10)),1))</f>
        <v>5.3</v>
      </c>
      <c r="AR31" s="67">
        <f>IF('Indicator Data'!BE33="No data", "x", IF('Indicator Data'!BE33&gt;=35,10,IF(AND('Indicator Data'!BE33&gt;=25,'Indicator Data'!BE33&lt;35),8,(IF(AND('Indicator Data'!BE33&gt;=15,'Indicator Data'!BE33&lt;25),6,IF(AND('Indicator Data'!BE33&gt;=5,'Indicator Data'!BE33&lt;15),4,IF(AND('Indicator Data'!BE33&gt;0,'Indicator Data'!BE33&lt;5),2,0)))))))</f>
        <v>4</v>
      </c>
      <c r="AS31" s="73">
        <f>IF('Indicator Data'!BG33="No data","x",ROUND(IF('Indicator Data'!BG33&gt;$AS$37,10,IF('Indicator Data'!BG33&lt;$AS$36,0,10-($AS$37-'Indicator Data'!BG33)/($AS$37-$AS$36)*10)),1))</f>
        <v>3.7</v>
      </c>
      <c r="AT31" s="73">
        <f>IF('Indicator Data'!BH33="No data","x",ROUND(IF('Indicator Data'!BH33&gt;$AT$37,10,IF('Indicator Data'!BH33&lt;$AT$36,0,10-($AT$37-'Indicator Data'!BH33)/($AT$37-$AT$36)*10)),1))</f>
        <v>5.6</v>
      </c>
      <c r="AU31" s="67">
        <f t="shared" si="20"/>
        <v>4.0999999999999996</v>
      </c>
      <c r="AV31" s="68">
        <f t="shared" si="3"/>
        <v>4.5</v>
      </c>
      <c r="AW31" s="74">
        <f t="shared" si="4"/>
        <v>3.8</v>
      </c>
      <c r="AX31" s="75">
        <f t="shared" si="5"/>
        <v>2.9</v>
      </c>
    </row>
    <row r="32" spans="1:50" s="3" customFormat="1" x14ac:dyDescent="0.25">
      <c r="A32" s="116" t="s">
        <v>50</v>
      </c>
      <c r="B32" s="100" t="s">
        <v>49</v>
      </c>
      <c r="C32" s="67">
        <f>ROUND(IF('Indicator Data'!X34="No data",IF((0.1233*LN('Indicator Data'!CD34)-0.4559)&gt;C$37,0,IF((0.1233*LN('Indicator Data'!CD34)-0.4559)&lt;C$36,10,(C$37-(0.1233*LN('Indicator Data'!CD34)-0.4559))/(C$37-C$36)*10)),IF('Indicator Data'!X34&gt;C$37,0,IF('Indicator Data'!X34&lt;C$36,10,(C$37-'Indicator Data'!X34)/(C$37-C$36)*10))),1)</f>
        <v>4.4000000000000004</v>
      </c>
      <c r="D32" s="191">
        <f>IF('Indicator Data'!Y34="No data","x", 'Indicator Data'!Y34+'Indicator Data'!Z34)</f>
        <v>24.902643263339996</v>
      </c>
      <c r="E32" s="161">
        <f t="shared" si="6"/>
        <v>5</v>
      </c>
      <c r="F32" s="161">
        <f>IF('Indicator Data'!AA34="No data","x",ROUND(IF('Indicator Data'!AA34&gt;F$37,10,IF('Indicator Data'!AA34&lt;F$36,0,10-(F$37-'Indicator Data'!AA34)/(F$37-F$36)*10)),1))</f>
        <v>3.5</v>
      </c>
      <c r="G32" s="161">
        <f t="shared" si="7"/>
        <v>4.3</v>
      </c>
      <c r="H32" s="68">
        <f t="shared" si="8"/>
        <v>4.4000000000000004</v>
      </c>
      <c r="I32" s="67">
        <f>IF('Indicator Data'!AS34="No data","x",ROUND(IF('Indicator Data'!AS34&gt;I$37,10,IF('Indicator Data'!AS34&lt;I$36,0,10-(I$37-'Indicator Data'!AS34)/(I$37-I$36)*10)),1))</f>
        <v>5.0999999999999996</v>
      </c>
      <c r="J32" s="67">
        <f>IF('Indicator Data'!AT34="No data","x",ROUND(IF('Indicator Data'!AT34&gt;J$37,10,IF('Indicator Data'!AT34&lt;J$36,0,10-(J$37-'Indicator Data'!AT34)/(J$37-J$36)*10)),1))</f>
        <v>4.7</v>
      </c>
      <c r="K32" s="161">
        <f>IF('Indicator Data'!AU34="No data","x",ROUND(IF('Indicator Data'!AU34&gt;K$37,10,IF('Indicator Data'!AU34&lt;K$36,0,10-(K$37-'Indicator Data'!AU34)/(K$37-K$36)*10)),1))</f>
        <v>9.8000000000000007</v>
      </c>
      <c r="L32" s="68">
        <f t="shared" si="9"/>
        <v>6.5</v>
      </c>
      <c r="M32" s="161">
        <f>IF('Indicator Data'!AB34="No data","x",ROUND(IF('Indicator Data'!AB34&gt;M$37,10,IF('Indicator Data'!AB34&lt;M$36,0,10-(M$37-'Indicator Data'!AB34)/(M$37-M$36)*10)),1))</f>
        <v>5.0999999999999996</v>
      </c>
      <c r="N32" s="161">
        <f>IF('Indicator Data'!AC34="No data","x",ROUND(IF('Indicator Data'!AC34&gt;N$37,10,IF('Indicator Data'!AC34&lt;N$36,0,10-(N$37-'Indicator Data'!AC34)/(N$37-N$36)*10)),1))</f>
        <v>1.4</v>
      </c>
      <c r="O32" s="161">
        <f>IF('Indicator Data'!AD34="No data","x",ROUND(IF('Indicator Data'!AD34&gt;O$37,10,IF('Indicator Data'!AD34&lt;O$36,0,10-(O$37-'Indicator Data'!AD34)/(O$37-O$36)*10)),1))</f>
        <v>8.8000000000000007</v>
      </c>
      <c r="P32" s="68">
        <f t="shared" si="0"/>
        <v>6</v>
      </c>
      <c r="Q32" s="69">
        <f t="shared" si="10"/>
        <v>5.3</v>
      </c>
      <c r="R32" s="81">
        <f>IF(AND('Indicator Data'!AY34="No data",'Indicator Data'!AZ34="No data"),0,SUM('Indicator Data'!AY34:BA34)/1000)</f>
        <v>61.12</v>
      </c>
      <c r="S32" s="67">
        <f t="shared" si="11"/>
        <v>9.5</v>
      </c>
      <c r="T32" s="70">
        <f>R32*1000/'Indicator Data'!CE34</f>
        <v>1.9001734903165144E-3</v>
      </c>
      <c r="U32" s="67">
        <f t="shared" si="1"/>
        <v>3.7</v>
      </c>
      <c r="V32" s="71">
        <f t="shared" si="12"/>
        <v>7.7</v>
      </c>
      <c r="W32" s="67">
        <f>IF('Indicator Data'!AM34="No data","x",ROUND(IF('Indicator Data'!AM34&gt;W$37,10,IF('Indicator Data'!AM34&lt;W$36,0,10-(W$37-'Indicator Data'!AM34)/(W$37-W$36)*10)),1))</f>
        <v>1.5</v>
      </c>
      <c r="X32" s="67">
        <f>IF('Indicator Data'!AL34="No data","x",ROUND(IF('Indicator Data'!AL34&gt;X$37,10,IF('Indicator Data'!AL34&lt;X$36,0,10-(X$37-'Indicator Data'!AL34)/(X$37-X$36)*10)),1))</f>
        <v>10</v>
      </c>
      <c r="Y32" s="67">
        <f>IF('Indicator Data'!AN34 ="No data","x",ROUND( IF('Indicator Data'!AN34 &gt;Y$37,10,IF('Indicator Data'!AN34 &lt;Y$36,0,10-(Y$37-'Indicator Data'!AN34)/(Y$37-Y$36)*10)),1))</f>
        <v>10</v>
      </c>
      <c r="Z32" s="68">
        <f t="shared" si="13"/>
        <v>8.8000000000000007</v>
      </c>
      <c r="AA32" s="67">
        <f>IF('Indicator Data'!AE34="No data","x",ROUND(IF('Indicator Data'!AE34&gt;AA$37,10,IF('Indicator Data'!AE34&lt;AA$36,0,10-(AA$37-'Indicator Data'!AE34)/(AA$37-AA$36)*10)),1))</f>
        <v>4.4000000000000004</v>
      </c>
      <c r="AB32" s="73">
        <f>IF('Indicator Data'!AF34="No data", "x", IF('Indicator Data'!AF34&gt;=40,10,IF(AND('Indicator Data'!AF34&gt;=30,'Indicator Data'!AF34&lt;40),8,(IF(AND('Indicator Data'!AF34&gt;=20,'Indicator Data'!AF34&lt;30),6,IF(AND('Indicator Data'!AF34&gt;=5,'Indicator Data'!AF34&lt;20),4,IF(AND('Indicator Data'!AF34&gt;0,'Indicator Data'!AF34&lt;5),2,0)))))))</f>
        <v>4</v>
      </c>
      <c r="AC32" s="73">
        <f>IF('Indicator Data'!AG34="No data", "x", IF('Indicator Data'!AG34&gt;=40,10,IF(AND('Indicator Data'!AG34&gt;=30,'Indicator Data'!AG34&lt;40),8,(IF(AND('Indicator Data'!AG34&gt;=20,'Indicator Data'!AG34&lt;30), 6, IF(AND('Indicator Data'!AG34&gt;=5,'Indicator Data'!AG34&lt;20),3,0))))))</f>
        <v>8</v>
      </c>
      <c r="AD32" s="73">
        <f>IF('Indicator Data'!AH34="No data", "x", IF('Indicator Data'!AH34&gt;=15,10,IF(AND('Indicator Data'!AH34&gt;=12,'Indicator Data'!AH34&lt;15),8,(IF(AND('Indicator Data'!AH34&gt;=9,'Indicator Data'!AH34&lt;12),6,IF(AND('Indicator Data'!AH34&gt;=5,'Indicator Data'!AH34&lt;9),4,IF(AND('Indicator Data'!AH34&gt;0,'Indicator Data'!AH34&lt;5),2,0)))))))</f>
        <v>4</v>
      </c>
      <c r="AE32" s="248">
        <f>IF('Indicator Data'!BF34="No data", "x", IF('Indicator Data'!BF34&gt;=40,10,IF(AND('Indicator Data'!BF34&gt;=30,'Indicator Data'!BF34&lt;40),8,(IF(AND('Indicator Data'!BF34&gt;=20,'Indicator Data'!BF34&lt;30), 6, IF(AND('Indicator Data'!BF34&gt;=5,'Indicator Data'!BF34&lt;20),3,0))))))</f>
        <v>3</v>
      </c>
      <c r="AF32" s="248">
        <f t="shared" si="14"/>
        <v>3.5</v>
      </c>
      <c r="AG32" s="161">
        <f t="shared" si="15"/>
        <v>5.2</v>
      </c>
      <c r="AH32" s="68">
        <f t="shared" si="2"/>
        <v>4.8</v>
      </c>
      <c r="AI32" s="237">
        <f>IF('Indicator Data'!BB34="No data","x",ROUND( IF('Indicator Data'!BB34&gt;AI$37,10,IF('Indicator Data'!BB34&lt;AI$36,0,10-(AI$37-'Indicator Data'!BB34)/(AI$37-AI$36)*10)),1))</f>
        <v>3.1</v>
      </c>
      <c r="AJ32" s="237">
        <f>IF('Indicator Data'!BC34="No data","x",ROUND( IF('Indicator Data'!BC34&gt;AJ$37,10,IF('Indicator Data'!BC34&lt;AJ$36,0,10-(AJ$37-'Indicator Data'!BC34)/(AJ$37-AJ$36)*10)),1))</f>
        <v>0.6</v>
      </c>
      <c r="AK32" s="68">
        <f t="shared" si="16"/>
        <v>1.9</v>
      </c>
      <c r="AL32" s="81">
        <f>('Indicator Data'!AX34+'Indicator Data'!AW34*0.5+'Indicator Data'!AV34*0.25)/1000</f>
        <v>1108.9447500000001</v>
      </c>
      <c r="AM32" s="67">
        <f t="shared" si="17"/>
        <v>10</v>
      </c>
      <c r="AN32" s="72">
        <f>AL32*1000/'Indicator Data'!CE34</f>
        <v>3.4476233903397817E-2</v>
      </c>
      <c r="AO32" s="67">
        <f t="shared" si="18"/>
        <v>4.5999999999999996</v>
      </c>
      <c r="AP32" s="68">
        <f t="shared" si="19"/>
        <v>8.4</v>
      </c>
      <c r="AQ32" s="67">
        <f>IF('Indicator Data'!BD34="No data","x",ROUND(IF('Indicator Data'!BD34&lt;$AQ$36,10,IF('Indicator Data'!BD34&gt;$AQ$37,0,($AQ$37-'Indicator Data'!BD34)/($AQ$37-$AQ$36)*10)),1))</f>
        <v>3.9</v>
      </c>
      <c r="AR32" s="67">
        <f>IF('Indicator Data'!BE34="No data", "x", IF('Indicator Data'!BE34&gt;=35,10,IF(AND('Indicator Data'!BE34&gt;=25,'Indicator Data'!BE34&lt;35),8,(IF(AND('Indicator Data'!BE34&gt;=15,'Indicator Data'!BE34&lt;25),6,IF(AND('Indicator Data'!BE34&gt;=5,'Indicator Data'!BE34&lt;15),4,IF(AND('Indicator Data'!BE34&gt;0,'Indicator Data'!BE34&lt;5),2,0)))))))</f>
        <v>4</v>
      </c>
      <c r="AS32" s="73">
        <f>IF('Indicator Data'!BG34="No data","x",ROUND(IF('Indicator Data'!BG34&gt;$AS$37,10,IF('Indicator Data'!BG34&lt;$AS$36,0,10-($AS$37-'Indicator Data'!BG34)/($AS$37-$AS$36)*10)),1))</f>
        <v>3.2</v>
      </c>
      <c r="AT32" s="73">
        <f>IF('Indicator Data'!BH34="No data","x",ROUND(IF('Indicator Data'!BH34&gt;$AT$37,10,IF('Indicator Data'!BH34&lt;$AT$36,0,10-($AT$37-'Indicator Data'!BH34)/($AT$37-$AT$36)*10)),1))</f>
        <v>1.7</v>
      </c>
      <c r="AU32" s="67">
        <f t="shared" si="20"/>
        <v>2.9</v>
      </c>
      <c r="AV32" s="68">
        <f t="shared" si="3"/>
        <v>3.6</v>
      </c>
      <c r="AW32" s="74">
        <f t="shared" si="4"/>
        <v>6.2</v>
      </c>
      <c r="AX32" s="75">
        <f t="shared" si="5"/>
        <v>7</v>
      </c>
    </row>
    <row r="33" spans="1:50" s="3" customFormat="1" x14ac:dyDescent="0.25">
      <c r="A33" s="116" t="s">
        <v>58</v>
      </c>
      <c r="B33" s="100" t="s">
        <v>57</v>
      </c>
      <c r="C33" s="67">
        <f>ROUND(IF('Indicator Data'!X35="No data",IF((0.1233*LN('Indicator Data'!CD35)-0.4559)&gt;C$37,0,IF((0.1233*LN('Indicator Data'!CD35)-0.4559)&lt;C$36,10,(C$37-(0.1233*LN('Indicator Data'!CD35)-0.4559))/(C$37-C$36)*10)),IF('Indicator Data'!X35&gt;C$37,0,IF('Indicator Data'!X35&lt;C$36,10,(C$37-'Indicator Data'!X35)/(C$37-C$36)*10))),1)</f>
        <v>5.0999999999999996</v>
      </c>
      <c r="D33" s="191">
        <f>IF('Indicator Data'!Y35="No data","x", 'Indicator Data'!Y35+'Indicator Data'!Z35)</f>
        <v>13.855898380279541</v>
      </c>
      <c r="E33" s="161">
        <f t="shared" si="6"/>
        <v>2.8</v>
      </c>
      <c r="F33" s="161">
        <f>IF('Indicator Data'!AA35="No data","x",ROUND(IF('Indicator Data'!AA35&gt;F$37,10,IF('Indicator Data'!AA35&lt;F$36,0,10-(F$37-'Indicator Data'!AA35)/(F$37-F$36)*10)),1))</f>
        <v>1.3</v>
      </c>
      <c r="G33" s="161">
        <f t="shared" si="7"/>
        <v>2.1</v>
      </c>
      <c r="H33" s="68">
        <f t="shared" si="8"/>
        <v>3.8</v>
      </c>
      <c r="I33" s="67">
        <f>IF('Indicator Data'!AS35="No data","x",ROUND(IF('Indicator Data'!AS35&gt;I$37,10,IF('Indicator Data'!AS35&lt;I$36,0,10-(I$37-'Indicator Data'!AS35)/(I$37-I$36)*10)),1))</f>
        <v>6</v>
      </c>
      <c r="J33" s="67" t="str">
        <f>IF('Indicator Data'!AT35="No data","x",ROUND(IF('Indicator Data'!AT35&gt;J$37,10,IF('Indicator Data'!AT35&lt;J$36,0,10-(J$37-'Indicator Data'!AT35)/(J$37-J$36)*10)),1))</f>
        <v>x</v>
      </c>
      <c r="K33" s="161">
        <f>IF('Indicator Data'!AU35="No data","x",ROUND(IF('Indicator Data'!AU35&gt;K$37,10,IF('Indicator Data'!AU35&lt;K$36,0,10-(K$37-'Indicator Data'!AU35)/(K$37-K$36)*10)),1))</f>
        <v>2.1</v>
      </c>
      <c r="L33" s="68">
        <f t="shared" si="9"/>
        <v>4.0999999999999996</v>
      </c>
      <c r="M33" s="161">
        <f>IF('Indicator Data'!AB35="No data","x",ROUND(IF('Indicator Data'!AB35&gt;M$37,10,IF('Indicator Data'!AB35&lt;M$36,0,10-(M$37-'Indicator Data'!AB35)/(M$37-M$36)*10)),1))</f>
        <v>4</v>
      </c>
      <c r="N33" s="161">
        <f>IF('Indicator Data'!AC35="No data","x",ROUND(IF('Indicator Data'!AC35&gt;N$37,10,IF('Indicator Data'!AC35&lt;N$36,0,10-(N$37-'Indicator Data'!AC35)/(N$37-N$36)*10)),1))</f>
        <v>0</v>
      </c>
      <c r="O33" s="161">
        <f>IF('Indicator Data'!AD35="No data","x",ROUND(IF('Indicator Data'!AD35&gt;O$37,10,IF('Indicator Data'!AD35&lt;O$36,0,10-(O$37-'Indicator Data'!AD35)/(O$37-O$36)*10)),1))</f>
        <v>0.3</v>
      </c>
      <c r="P33" s="68">
        <f t="shared" si="0"/>
        <v>1.6</v>
      </c>
      <c r="Q33" s="69">
        <f t="shared" si="10"/>
        <v>3.3</v>
      </c>
      <c r="R33" s="81">
        <f>IF(AND('Indicator Data'!AY35="No data",'Indicator Data'!AZ35="No data"),0,SUM('Indicator Data'!AY35:BA35)/1000)</f>
        <v>3.6999999999999998E-2</v>
      </c>
      <c r="S33" s="67">
        <f t="shared" si="11"/>
        <v>1.4</v>
      </c>
      <c r="T33" s="70">
        <f>R33*1000/'Indicator Data'!CE35</f>
        <v>6.5672468326346024E-5</v>
      </c>
      <c r="U33" s="67">
        <f t="shared" si="1"/>
        <v>1.6</v>
      </c>
      <c r="V33" s="71">
        <f t="shared" si="12"/>
        <v>1.5</v>
      </c>
      <c r="W33" s="67">
        <f>IF('Indicator Data'!AM35="No data","x",ROUND(IF('Indicator Data'!AM35&gt;W$37,10,IF('Indicator Data'!AM35&lt;W$36,0,10-(W$37-'Indicator Data'!AM35)/(W$37-W$36)*10)),1))</f>
        <v>7</v>
      </c>
      <c r="X33" s="67">
        <f>IF('Indicator Data'!AL35="No data","x",ROUND(IF('Indicator Data'!AL35&gt;X$37,10,IF('Indicator Data'!AL35&lt;X$36,0,10-(X$37-'Indicator Data'!AL35)/(X$37-X$36)*10)),1))</f>
        <v>2.6</v>
      </c>
      <c r="Y33" s="67">
        <f>IF('Indicator Data'!AN35 ="No data","x",ROUND( IF('Indicator Data'!AN35 &gt;Y$37,10,IF('Indicator Data'!AN35 &lt;Y$36,0,10-(Y$37-'Indicator Data'!AN35)/(Y$37-Y$36)*10)),1))</f>
        <v>0</v>
      </c>
      <c r="Z33" s="68">
        <f t="shared" si="13"/>
        <v>3.8</v>
      </c>
      <c r="AA33" s="67">
        <f>IF('Indicator Data'!AE35="No data","x",ROUND(IF('Indicator Data'!AE35&gt;AA$37,10,IF('Indicator Data'!AE35&lt;AA$36,0,10-(AA$37-'Indicator Data'!AE35)/(AA$37-AA$36)*10)),1))</f>
        <v>5.7</v>
      </c>
      <c r="AB33" s="73">
        <f>IF('Indicator Data'!AF35="No data", "x", IF('Indicator Data'!AF35&gt;=40,10,IF(AND('Indicator Data'!AF35&gt;=30,'Indicator Data'!AF35&lt;40),8,(IF(AND('Indicator Data'!AF35&gt;=20,'Indicator Data'!AF35&lt;30),6,IF(AND('Indicator Data'!AF35&gt;=5,'Indicator Data'!AF35&lt;20),4,IF(AND('Indicator Data'!AF35&gt;0,'Indicator Data'!AF35&lt;5),2,0)))))))</f>
        <v>4</v>
      </c>
      <c r="AC33" s="73">
        <f>IF('Indicator Data'!AG35="No data", "x", IF('Indicator Data'!AG35&gt;=40,10,IF(AND('Indicator Data'!AG35&gt;=30,'Indicator Data'!AG35&lt;40),8,(IF(AND('Indicator Data'!AG35&gt;=20,'Indicator Data'!AG35&lt;30), 6, IF(AND('Indicator Data'!AG35&gt;=5,'Indicator Data'!AG35&lt;20),3,0))))))</f>
        <v>8</v>
      </c>
      <c r="AD33" s="73">
        <f>IF('Indicator Data'!AH35="No data", "x", IF('Indicator Data'!AH35&gt;=15,10,IF(AND('Indicator Data'!AH35&gt;=12,'Indicator Data'!AH35&lt;15),8,(IF(AND('Indicator Data'!AH35&gt;=9,'Indicator Data'!AH35&lt;12),6,IF(AND('Indicator Data'!AH35&gt;=5,'Indicator Data'!AH35&lt;9),4,IF(AND('Indicator Data'!AH35&gt;0,'Indicator Data'!AH35&lt;5),2,0)))))))</f>
        <v>8</v>
      </c>
      <c r="AE33" s="248">
        <f>IF('Indicator Data'!BF35="No data", "x", IF('Indicator Data'!BF35&gt;=40,10,IF(AND('Indicator Data'!BF35&gt;=30,'Indicator Data'!BF35&lt;40),8,(IF(AND('Indicator Data'!BF35&gt;=20,'Indicator Data'!BF35&lt;30), 6, IF(AND('Indicator Data'!BF35&gt;=5,'Indicator Data'!BF35&lt;20),3,0))))))</f>
        <v>6</v>
      </c>
      <c r="AF33" s="248">
        <f t="shared" si="14"/>
        <v>7</v>
      </c>
      <c r="AG33" s="161">
        <f t="shared" si="15"/>
        <v>6.3</v>
      </c>
      <c r="AH33" s="68">
        <f t="shared" si="2"/>
        <v>6</v>
      </c>
      <c r="AI33" s="237">
        <f>IF('Indicator Data'!BB35="No data","x",ROUND( IF('Indicator Data'!BB35&gt;AI$37,10,IF('Indicator Data'!BB35&lt;AI$36,0,10-(AI$37-'Indicator Data'!BB35)/(AI$37-AI$36)*10)),1))</f>
        <v>2.8</v>
      </c>
      <c r="AJ33" s="237">
        <f>IF('Indicator Data'!BC35="No data","x",ROUND( IF('Indicator Data'!BC35&gt;AJ$37,10,IF('Indicator Data'!BC35&lt;AJ$36,0,10-(AJ$37-'Indicator Data'!BC35)/(AJ$37-AJ$36)*10)),1))</f>
        <v>5.5</v>
      </c>
      <c r="AK33" s="68">
        <f t="shared" si="16"/>
        <v>4.2</v>
      </c>
      <c r="AL33" s="81">
        <f>('Indicator Data'!AX35+'Indicator Data'!AW35*0.5+'Indicator Data'!AV35*0.25)/1000</f>
        <v>0</v>
      </c>
      <c r="AM33" s="67">
        <f t="shared" si="17"/>
        <v>0</v>
      </c>
      <c r="AN33" s="72">
        <f>AL33*1000/'Indicator Data'!CE35</f>
        <v>0</v>
      </c>
      <c r="AO33" s="67">
        <f t="shared" si="18"/>
        <v>0</v>
      </c>
      <c r="AP33" s="68">
        <f t="shared" si="19"/>
        <v>0</v>
      </c>
      <c r="AQ33" s="67">
        <f>IF('Indicator Data'!BD35="No data","x",ROUND(IF('Indicator Data'!BD35&lt;$AQ$36,10,IF('Indicator Data'!BD35&gt;$AQ$37,0,($AQ$37-'Indicator Data'!BD35)/($AQ$37-$AQ$36)*10)),1))</f>
        <v>4.4000000000000004</v>
      </c>
      <c r="AR33" s="67">
        <f>IF('Indicator Data'!BE35="No data", "x", IF('Indicator Data'!BE35&gt;=35,10,IF(AND('Indicator Data'!BE35&gt;=25,'Indicator Data'!BE35&lt;35),8,(IF(AND('Indicator Data'!BE35&gt;=15,'Indicator Data'!BE35&lt;25),6,IF(AND('Indicator Data'!BE35&gt;=5,'Indicator Data'!BE35&lt;15),4,IF(AND('Indicator Data'!BE35&gt;0,'Indicator Data'!BE35&lt;5),2,0)))))))</f>
        <v>4</v>
      </c>
      <c r="AS33" s="73">
        <f>IF('Indicator Data'!BG35="No data","x",ROUND(IF('Indicator Data'!BG35&gt;$AS$37,10,IF('Indicator Data'!BG35&lt;$AS$36,0,10-($AS$37-'Indicator Data'!BG35)/($AS$37-$AS$36)*10)),1))</f>
        <v>5.8</v>
      </c>
      <c r="AT33" s="73">
        <f>IF('Indicator Data'!BH35="No data","x",ROUND(IF('Indicator Data'!BH35&gt;$AT$37,10,IF('Indicator Data'!BH35&lt;$AT$36,0,10-($AT$37-'Indicator Data'!BH35)/($AT$37-$AT$36)*10)),1))</f>
        <v>4.9000000000000004</v>
      </c>
      <c r="AU33" s="67">
        <f t="shared" si="20"/>
        <v>5.6</v>
      </c>
      <c r="AV33" s="68">
        <f t="shared" si="3"/>
        <v>4.7</v>
      </c>
      <c r="AW33" s="74">
        <f t="shared" si="4"/>
        <v>4</v>
      </c>
      <c r="AX33" s="75">
        <f t="shared" si="5"/>
        <v>2.8</v>
      </c>
    </row>
    <row r="34" spans="1:50" s="3" customFormat="1" x14ac:dyDescent="0.25">
      <c r="A34" s="116" t="s">
        <v>62</v>
      </c>
      <c r="B34" s="100" t="s">
        <v>61</v>
      </c>
      <c r="C34" s="67">
        <f>ROUND(IF('Indicator Data'!X36="No data",IF((0.1233*LN('Indicator Data'!CD36)-0.4559)&gt;C$37,0,IF((0.1233*LN('Indicator Data'!CD36)-0.4559)&lt;C$36,10,(C$37-(0.1233*LN('Indicator Data'!CD36)-0.4559))/(C$37-C$36)*10)),IF('Indicator Data'!X36&gt;C$37,0,IF('Indicator Data'!X36&lt;C$36,10,(C$37-'Indicator Data'!X36)/(C$37-C$36)*10))),1)</f>
        <v>3.2</v>
      </c>
      <c r="D34" s="191" t="str">
        <f>IF('Indicator Data'!Y36="No data","x", 'Indicator Data'!Y36+'Indicator Data'!Z36)</f>
        <v>x</v>
      </c>
      <c r="E34" s="161" t="str">
        <f t="shared" si="6"/>
        <v>x</v>
      </c>
      <c r="F34" s="161">
        <f>IF('Indicator Data'!AA36="No data","x",ROUND(IF('Indicator Data'!AA36&gt;F$37,10,IF('Indicator Data'!AA36&lt;F$36,0,10-(F$37-'Indicator Data'!AA36)/(F$37-F$36)*10)),1))</f>
        <v>1.3</v>
      </c>
      <c r="G34" s="161">
        <f t="shared" si="7"/>
        <v>1.3</v>
      </c>
      <c r="H34" s="68">
        <f t="shared" si="8"/>
        <v>2.2999999999999998</v>
      </c>
      <c r="I34" s="67">
        <f>IF('Indicator Data'!AS36="No data","x",ROUND(IF('Indicator Data'!AS36&gt;I$37,10,IF('Indicator Data'!AS36&lt;I$36,0,10-(I$37-'Indicator Data'!AS36)/(I$37-I$36)*10)),1))</f>
        <v>3.8</v>
      </c>
      <c r="J34" s="67">
        <f>IF('Indicator Data'!AT36="No data","x",ROUND(IF('Indicator Data'!AT36&gt;J$37,10,IF('Indicator Data'!AT36&lt;J$36,0,10-(J$37-'Indicator Data'!AT36)/(J$37-J$36)*10)),1))</f>
        <v>3.7</v>
      </c>
      <c r="K34" s="161" t="str">
        <f>IF('Indicator Data'!AU36="No data","x",ROUND(IF('Indicator Data'!AU36&gt;K$37,10,IF('Indicator Data'!AU36&lt;K$36,0,10-(K$37-'Indicator Data'!AU36)/(K$37-K$36)*10)),1))</f>
        <v>x</v>
      </c>
      <c r="L34" s="68">
        <f t="shared" si="9"/>
        <v>3.8</v>
      </c>
      <c r="M34" s="161">
        <f>IF('Indicator Data'!AB36="No data","x",ROUND(IF('Indicator Data'!AB36&gt;M$37,10,IF('Indicator Data'!AB36&lt;M$36,0,10-(M$37-'Indicator Data'!AB36)/(M$37-M$36)*10)),1))</f>
        <v>6.2</v>
      </c>
      <c r="N34" s="161">
        <f>IF('Indicator Data'!AC36="No data","x",ROUND(IF('Indicator Data'!AC36&gt;N$37,10,IF('Indicator Data'!AC36&lt;N$36,0,10-(N$37-'Indicator Data'!AC36)/(N$37-N$36)*10)),1))</f>
        <v>0.2</v>
      </c>
      <c r="O34" s="161">
        <f>IF('Indicator Data'!AD36="No data","x",ROUND(IF('Indicator Data'!AD36&gt;O$37,10,IF('Indicator Data'!AD36&lt;O$36,0,10-(O$37-'Indicator Data'!AD36)/(O$37-O$36)*10)),1))</f>
        <v>2.7</v>
      </c>
      <c r="P34" s="68">
        <f t="shared" si="0"/>
        <v>3.4</v>
      </c>
      <c r="Q34" s="69">
        <f t="shared" si="10"/>
        <v>3</v>
      </c>
      <c r="R34" s="81">
        <f>IF(AND('Indicator Data'!AY36="No data",'Indicator Data'!AZ36="No data"),0,SUM('Indicator Data'!AY36:BA36)/1000)</f>
        <v>0.34399999999999997</v>
      </c>
      <c r="S34" s="67">
        <f t="shared" si="11"/>
        <v>3.8</v>
      </c>
      <c r="T34" s="70">
        <f>R34*1000/'Indicator Data'!CE36</f>
        <v>9.951544080422362E-5</v>
      </c>
      <c r="U34" s="67">
        <f t="shared" si="1"/>
        <v>1.8</v>
      </c>
      <c r="V34" s="71">
        <f t="shared" si="12"/>
        <v>2.9</v>
      </c>
      <c r="W34" s="67">
        <f>IF('Indicator Data'!AM36="No data","x",ROUND(IF('Indicator Data'!AM36&gt;W$37,10,IF('Indicator Data'!AM36&lt;W$36,0,10-(W$37-'Indicator Data'!AM36)/(W$37-W$36)*10)),1))</f>
        <v>3</v>
      </c>
      <c r="X34" s="67">
        <f>IF('Indicator Data'!AL36="No data","x",ROUND(IF('Indicator Data'!AL36&gt;X$37,10,IF('Indicator Data'!AL36&lt;X$36,0,10-(X$37-'Indicator Data'!AL36)/(X$37-X$36)*10)),1))</f>
        <v>2.9</v>
      </c>
      <c r="Y34" s="67">
        <f>IF('Indicator Data'!AN36 ="No data","x",ROUND( IF('Indicator Data'!AN36 &gt;Y$37,10,IF('Indicator Data'!AN36 &lt;Y$36,0,10-(Y$37-'Indicator Data'!AN36)/(Y$37-Y$36)*10)),1))</f>
        <v>0</v>
      </c>
      <c r="Z34" s="68">
        <f t="shared" si="13"/>
        <v>2.1</v>
      </c>
      <c r="AA34" s="67">
        <f>IF('Indicator Data'!AE36="No data","x",ROUND(IF('Indicator Data'!AE36&gt;AA$37,10,IF('Indicator Data'!AE36&lt;AA$36,0,10-(AA$37-'Indicator Data'!AE36)/(AA$37-AA$36)*10)),1))</f>
        <v>2.6</v>
      </c>
      <c r="AB34" s="73">
        <f>IF('Indicator Data'!AF36="No data", "x", IF('Indicator Data'!AF36&gt;=40,10,IF(AND('Indicator Data'!AF36&gt;=30,'Indicator Data'!AF36&lt;40),8,(IF(AND('Indicator Data'!AF36&gt;=20,'Indicator Data'!AF36&lt;30),6,IF(AND('Indicator Data'!AF36&gt;=5,'Indicator Data'!AF36&lt;20),4,IF(AND('Indicator Data'!AF36&gt;0,'Indicator Data'!AF36&lt;5),2,0)))))))</f>
        <v>4</v>
      </c>
      <c r="AC34" s="73">
        <f>IF('Indicator Data'!AG36="No data", "x", IF('Indicator Data'!AG36&gt;=40,10,IF(AND('Indicator Data'!AG36&gt;=30,'Indicator Data'!AG36&lt;40),8,(IF(AND('Indicator Data'!AG36&gt;=20,'Indicator Data'!AG36&lt;30), 6, IF(AND('Indicator Data'!AG36&gt;=5,'Indicator Data'!AG36&lt;20),3,0))))))</f>
        <v>6</v>
      </c>
      <c r="AD34" s="73">
        <f>IF('Indicator Data'!AH36="No data", "x", IF('Indicator Data'!AH36&gt;=15,10,IF(AND('Indicator Data'!AH36&gt;=12,'Indicator Data'!AH36&lt;15),8,(IF(AND('Indicator Data'!AH36&gt;=9,'Indicator Data'!AH36&lt;12),6,IF(AND('Indicator Data'!AH36&gt;=5,'Indicator Data'!AH36&lt;9),4,IF(AND('Indicator Data'!AH36&gt;0,'Indicator Data'!AH36&lt;5),2,0)))))))</f>
        <v>4</v>
      </c>
      <c r="AE34" s="248">
        <f>IF('Indicator Data'!BF36="No data", "x", IF('Indicator Data'!BF36&gt;=40,10,IF(AND('Indicator Data'!BF36&gt;=30,'Indicator Data'!BF36&lt;40),8,(IF(AND('Indicator Data'!BF36&gt;=20,'Indicator Data'!BF36&lt;30), 6, IF(AND('Indicator Data'!BF36&gt;=5,'Indicator Data'!BF36&lt;20),3,0))))))</f>
        <v>6</v>
      </c>
      <c r="AF34" s="248">
        <f t="shared" si="14"/>
        <v>5</v>
      </c>
      <c r="AG34" s="161">
        <f t="shared" si="15"/>
        <v>5</v>
      </c>
      <c r="AH34" s="68">
        <f t="shared" si="2"/>
        <v>3.8</v>
      </c>
      <c r="AI34" s="237">
        <f>IF('Indicator Data'!BB36="No data","x",ROUND( IF('Indicator Data'!BB36&gt;AI$37,10,IF('Indicator Data'!BB36&lt;AI$36,0,10-(AI$37-'Indicator Data'!BB36)/(AI$37-AI$36)*10)),1))</f>
        <v>4.2</v>
      </c>
      <c r="AJ34" s="237">
        <f>IF('Indicator Data'!BC36="No data","x",ROUND( IF('Indicator Data'!BC36&gt;AJ$37,10,IF('Indicator Data'!BC36&lt;AJ$36,0,10-(AJ$37-'Indicator Data'!BC36)/(AJ$37-AJ$36)*10)),1))</f>
        <v>3.9</v>
      </c>
      <c r="AK34" s="68">
        <f t="shared" si="16"/>
        <v>4.0999999999999996</v>
      </c>
      <c r="AL34" s="81">
        <f>('Indicator Data'!AX36+'Indicator Data'!AW36*0.5+'Indicator Data'!AV36*0.25)/1000</f>
        <v>17.10575</v>
      </c>
      <c r="AM34" s="67">
        <f t="shared" si="17"/>
        <v>4.0999999999999996</v>
      </c>
      <c r="AN34" s="72">
        <f>AL34*1000/'Indicator Data'!CE36</f>
        <v>4.9485065451652568E-3</v>
      </c>
      <c r="AO34" s="67">
        <f t="shared" si="18"/>
        <v>0.7</v>
      </c>
      <c r="AP34" s="68">
        <f t="shared" si="19"/>
        <v>2.6</v>
      </c>
      <c r="AQ34" s="67">
        <f>IF('Indicator Data'!BD36="No data","x",ROUND(IF('Indicator Data'!BD36&lt;$AQ$36,10,IF('Indicator Data'!BD36&gt;$AQ$37,0,($AQ$37-'Indicator Data'!BD36)/($AQ$37-$AQ$36)*10)),1))</f>
        <v>2.5</v>
      </c>
      <c r="AR34" s="67">
        <f>IF('Indicator Data'!BE36="No data", "x", IF('Indicator Data'!BE36&gt;=35,10,IF(AND('Indicator Data'!BE36&gt;=25,'Indicator Data'!BE36&lt;35),8,(IF(AND('Indicator Data'!BE36&gt;=15,'Indicator Data'!BE36&lt;25),6,IF(AND('Indicator Data'!BE36&gt;=5,'Indicator Data'!BE36&lt;15),4,IF(AND('Indicator Data'!BE36&gt;0,'Indicator Data'!BE36&lt;5),2,0)))))))</f>
        <v>2</v>
      </c>
      <c r="AS34" s="73">
        <f>IF('Indicator Data'!BG36="No data","x",ROUND(IF('Indicator Data'!BG36&gt;$AS$37,10,IF('Indicator Data'!BG36&lt;$AS$36,0,10-($AS$37-'Indicator Data'!BG36)/($AS$37-$AS$36)*10)),1))</f>
        <v>2.4</v>
      </c>
      <c r="AT34" s="73">
        <f>IF('Indicator Data'!BH36="No data","x",ROUND(IF('Indicator Data'!BH36&gt;$AT$37,10,IF('Indicator Data'!BH36&lt;$AT$36,0,10-($AT$37-'Indicator Data'!BH36)/($AT$37-$AT$36)*10)),1))</f>
        <v>3.2</v>
      </c>
      <c r="AU34" s="67">
        <f t="shared" si="20"/>
        <v>2.6</v>
      </c>
      <c r="AV34" s="68">
        <f t="shared" si="3"/>
        <v>2.4</v>
      </c>
      <c r="AW34" s="74">
        <f t="shared" si="4"/>
        <v>3</v>
      </c>
      <c r="AX34" s="75">
        <f t="shared" si="5"/>
        <v>3</v>
      </c>
    </row>
    <row r="35" spans="1:50" s="3" customFormat="1" x14ac:dyDescent="0.25">
      <c r="A35" s="116" t="s">
        <v>427</v>
      </c>
      <c r="B35" s="100" t="s">
        <v>63</v>
      </c>
      <c r="C35" s="67">
        <f>ROUND(IF('Indicator Data'!X37="No data",IF((0.1233*LN('Indicator Data'!CD37)-0.4559)&gt;C$37,0,IF((0.1233*LN('Indicator Data'!CD37)-0.4559)&lt;C$36,10,(C$37-(0.1233*LN('Indicator Data'!CD37)-0.4559))/(C$37-C$36)*10)),IF('Indicator Data'!X37&gt;C$37,0,IF('Indicator Data'!X37&lt;C$36,10,(C$37-'Indicator Data'!X37)/(C$37-C$36)*10))),1)</f>
        <v>4.2</v>
      </c>
      <c r="D35" s="191" t="str">
        <f>IF('Indicator Data'!Y37="No data","x", 'Indicator Data'!Y37+'Indicator Data'!Z37)</f>
        <v>x</v>
      </c>
      <c r="E35" s="161" t="str">
        <f t="shared" si="6"/>
        <v>x</v>
      </c>
      <c r="F35" s="161">
        <f>IF('Indicator Data'!AA37="No data","x",ROUND(IF('Indicator Data'!AA37&gt;F$37,10,IF('Indicator Data'!AA37&lt;F$36,0,10-(F$37-'Indicator Data'!AA37)/(F$37-F$36)*10)),1))</f>
        <v>5.5</v>
      </c>
      <c r="G35" s="161">
        <f t="shared" si="7"/>
        <v>5.5</v>
      </c>
      <c r="H35" s="68">
        <f t="shared" si="8"/>
        <v>4.9000000000000004</v>
      </c>
      <c r="I35" s="67">
        <f>IF('Indicator Data'!AS37="No data","x",ROUND(IF('Indicator Data'!AS37&gt;I$37,10,IF('Indicator Data'!AS37&lt;I$36,0,10-(I$37-'Indicator Data'!AS37)/(I$37-I$36)*10)),1))</f>
        <v>6.1</v>
      </c>
      <c r="J35" s="67">
        <f>IF('Indicator Data'!AT37="No data","x",ROUND(IF('Indicator Data'!AT37&gt;J$37,10,IF('Indicator Data'!AT37&lt;J$36,0,10-(J$37-'Indicator Data'!AT37)/(J$37-J$36)*10)),1))</f>
        <v>5.5</v>
      </c>
      <c r="K35" s="161">
        <f>IF('Indicator Data'!AU37="No data","x",ROUND(IF('Indicator Data'!AU37&gt;K$37,10,IF('Indicator Data'!AU37&lt;K$36,0,10-(K$37-'Indicator Data'!AU37)/(K$37-K$36)*10)),1))</f>
        <v>9.1</v>
      </c>
      <c r="L35" s="68">
        <f t="shared" si="9"/>
        <v>6.9</v>
      </c>
      <c r="M35" s="161">
        <f>IF('Indicator Data'!AB37="No data","x",ROUND(IF('Indicator Data'!AB37&gt;M$37,10,IF('Indicator Data'!AB37&lt;M$36,0,10-(M$37-'Indicator Data'!AB37)/(M$37-M$36)*10)),1))</f>
        <v>4.8</v>
      </c>
      <c r="N35" s="161">
        <f>IF('Indicator Data'!AC37="No data","x",ROUND(IF('Indicator Data'!AC37&gt;N$37,10,IF('Indicator Data'!AC37&lt;N$36,0,10-(N$37-'Indicator Data'!AC37)/(N$37-N$36)*10)),1))</f>
        <v>0</v>
      </c>
      <c r="O35" s="161">
        <f>IF('Indicator Data'!AD37="No data","x",ROUND(IF('Indicator Data'!AD37&gt;O$37,10,IF('Indicator Data'!AD37&lt;O$36,0,10-(O$37-'Indicator Data'!AD37)/(O$37-O$36)*10)),1))</f>
        <v>4.8</v>
      </c>
      <c r="P35" s="68">
        <f t="shared" si="0"/>
        <v>3.5</v>
      </c>
      <c r="Q35" s="69">
        <f t="shared" si="10"/>
        <v>5.0999999999999996</v>
      </c>
      <c r="R35" s="81">
        <f>IF(AND('Indicator Data'!AY37="No data",'Indicator Data'!AZ37="No data"),0,SUM('Indicator Data'!AY37:BA37)/1000)</f>
        <v>122.81</v>
      </c>
      <c r="S35" s="67">
        <f t="shared" si="11"/>
        <v>10</v>
      </c>
      <c r="T35" s="70">
        <f>R35*1000/'Indicator Data'!CE37</f>
        <v>3.8405652251251084E-3</v>
      </c>
      <c r="U35" s="67">
        <f t="shared" si="1"/>
        <v>4.4000000000000004</v>
      </c>
      <c r="V35" s="71">
        <f t="shared" si="12"/>
        <v>8.4</v>
      </c>
      <c r="W35" s="67">
        <f>IF('Indicator Data'!AM37="No data","x",ROUND(IF('Indicator Data'!AM37&gt;W$37,10,IF('Indicator Data'!AM37&lt;W$36,0,10-(W$37-'Indicator Data'!AM37)/(W$37-W$36)*10)),1))</f>
        <v>3</v>
      </c>
      <c r="X35" s="67">
        <f>IF('Indicator Data'!AL37="No data","x",ROUND(IF('Indicator Data'!AL37&gt;X$37,10,IF('Indicator Data'!AL37&lt;X$36,0,10-(X$37-'Indicator Data'!AL37)/(X$37-X$36)*10)),1))</f>
        <v>3.2</v>
      </c>
      <c r="Y35" s="67">
        <f>IF('Indicator Data'!AN37 ="No data","x",ROUND( IF('Indicator Data'!AN37 &gt;Y$37,10,IF('Indicator Data'!AN37 &lt;Y$36,0,10-(Y$37-'Indicator Data'!AN37)/(Y$37-Y$36)*10)),1))</f>
        <v>1.3</v>
      </c>
      <c r="Z35" s="68">
        <f t="shared" si="13"/>
        <v>2.5</v>
      </c>
      <c r="AA35" s="67">
        <f>IF('Indicator Data'!AE37="No data","x",ROUND(IF('Indicator Data'!AE37&gt;AA$37,10,IF('Indicator Data'!AE37&lt;AA$36,0,10-(AA$37-'Indicator Data'!AE37)/(AA$37-AA$36)*10)),1))</f>
        <v>4.7</v>
      </c>
      <c r="AB35" s="73">
        <f>IF('Indicator Data'!AF37="No data", "x", IF('Indicator Data'!AF37&gt;=40,10,IF(AND('Indicator Data'!AF37&gt;=30,'Indicator Data'!AF37&lt;40),8,(IF(AND('Indicator Data'!AF37&gt;=20,'Indicator Data'!AF37&lt;30),6,IF(AND('Indicator Data'!AF37&gt;=5,'Indicator Data'!AF37&lt;20),4,IF(AND('Indicator Data'!AF37&gt;0,'Indicator Data'!AF37&lt;5),2,0)))))))</f>
        <v>4</v>
      </c>
      <c r="AC35" s="73">
        <f>IF('Indicator Data'!AG37="No data", "x", IF('Indicator Data'!AG37&gt;=40,10,IF(AND('Indicator Data'!AG37&gt;=30,'Indicator Data'!AG37&lt;40),8,(IF(AND('Indicator Data'!AG37&gt;=20,'Indicator Data'!AG37&lt;30), 6, IF(AND('Indicator Data'!AG37&gt;=5,'Indicator Data'!AG37&lt;20),3,0))))))</f>
        <v>8</v>
      </c>
      <c r="AD35" s="73">
        <f>IF('Indicator Data'!AH37="No data", "x", IF('Indicator Data'!AH37&gt;=15,10,IF(AND('Indicator Data'!AH37&gt;=12,'Indicator Data'!AH37&lt;15),8,(IF(AND('Indicator Data'!AH37&gt;=9,'Indicator Data'!AH37&lt;12),6,IF(AND('Indicator Data'!AH37&gt;=5,'Indicator Data'!AH37&lt;9),4,IF(AND('Indicator Data'!AH37&gt;0,'Indicator Data'!AH37&lt;5),2,0)))))))</f>
        <v>4</v>
      </c>
      <c r="AE35" s="248">
        <f>IF('Indicator Data'!BF37="No data", "x", IF('Indicator Data'!BF37&gt;=40,10,IF(AND('Indicator Data'!BF37&gt;=30,'Indicator Data'!BF37&lt;40),8,(IF(AND('Indicator Data'!BF37&gt;=20,'Indicator Data'!BF37&lt;30), 6, IF(AND('Indicator Data'!BF37&gt;=5,'Indicator Data'!BF37&lt;20),3,0))))))</f>
        <v>6</v>
      </c>
      <c r="AF35" s="248">
        <f t="shared" si="14"/>
        <v>5</v>
      </c>
      <c r="AG35" s="161">
        <f t="shared" si="15"/>
        <v>5.7</v>
      </c>
      <c r="AH35" s="68">
        <f t="shared" si="2"/>
        <v>5.2</v>
      </c>
      <c r="AI35" s="237">
        <f>IF('Indicator Data'!BB37="No data","x",ROUND( IF('Indicator Data'!BB37&gt;AI$37,10,IF('Indicator Data'!BB37&lt;AI$36,0,10-(AI$37-'Indicator Data'!BB37)/(AI$37-AI$36)*10)),1))</f>
        <v>9.3000000000000007</v>
      </c>
      <c r="AJ35" s="237">
        <f>IF('Indicator Data'!BC37="No data","x",ROUND( IF('Indicator Data'!BC37&gt;AJ$37,10,IF('Indicator Data'!BC37&lt;AJ$36,0,10-(AJ$37-'Indicator Data'!BC37)/(AJ$37-AJ$36)*10)),1))</f>
        <v>10</v>
      </c>
      <c r="AK35" s="68">
        <f t="shared" si="16"/>
        <v>9.6999999999999993</v>
      </c>
      <c r="AL35" s="81">
        <f>('Indicator Data'!AX37+'Indicator Data'!AW37*0.5+'Indicator Data'!AV37*0.25)/1000</f>
        <v>10.7</v>
      </c>
      <c r="AM35" s="67">
        <f t="shared" si="17"/>
        <v>3.4</v>
      </c>
      <c r="AN35" s="72">
        <f>AL35*1000/'Indicator Data'!CE37</f>
        <v>3.3461483518311749E-4</v>
      </c>
      <c r="AO35" s="67">
        <f t="shared" si="18"/>
        <v>0</v>
      </c>
      <c r="AP35" s="68">
        <f t="shared" si="19"/>
        <v>1.9</v>
      </c>
      <c r="AQ35" s="67">
        <f>IF('Indicator Data'!BD37="No data","x",ROUND(IF('Indicator Data'!BD37&lt;$AQ$36,10,IF('Indicator Data'!BD37&gt;$AQ$37,0,($AQ$37-'Indicator Data'!BD37)/($AQ$37-$AQ$36)*10)),1))</f>
        <v>6.1</v>
      </c>
      <c r="AR35" s="67">
        <f>IF('Indicator Data'!BE37="No data", "x", IF('Indicator Data'!BE37&gt;=35,10,IF(AND('Indicator Data'!BE37&gt;=25,'Indicator Data'!BE37&lt;35),8,(IF(AND('Indicator Data'!BE37&gt;=15,'Indicator Data'!BE37&lt;25),6,IF(AND('Indicator Data'!BE37&gt;=5,'Indicator Data'!BE37&lt;15),4,IF(AND('Indicator Data'!BE37&gt;0,'Indicator Data'!BE37&lt;5),2,0)))))))</f>
        <v>4</v>
      </c>
      <c r="AS35" s="73">
        <f>IF('Indicator Data'!BG37="No data","x",ROUND(IF('Indicator Data'!BG37&gt;$AS$37,10,IF('Indicator Data'!BG37&lt;$AS$36,0,10-($AS$37-'Indicator Data'!BG37)/($AS$37-$AS$36)*10)),1))</f>
        <v>3.9</v>
      </c>
      <c r="AT35" s="73">
        <f>IF('Indicator Data'!BH37="No data","x",ROUND(IF('Indicator Data'!BH37&gt;$AT$37,10,IF('Indicator Data'!BH37&lt;$AT$36,0,10-($AT$37-'Indicator Data'!BH37)/($AT$37-$AT$36)*10)),1))</f>
        <v>6.4</v>
      </c>
      <c r="AU35" s="67">
        <f t="shared" si="20"/>
        <v>4.4000000000000004</v>
      </c>
      <c r="AV35" s="68">
        <f t="shared" si="3"/>
        <v>4.8</v>
      </c>
      <c r="AW35" s="74">
        <f t="shared" si="4"/>
        <v>5.8</v>
      </c>
      <c r="AX35" s="75">
        <f t="shared" si="5"/>
        <v>7.3</v>
      </c>
    </row>
    <row r="36" spans="1:50" s="3" customFormat="1" x14ac:dyDescent="0.25">
      <c r="A36" s="76"/>
      <c r="B36" s="77" t="s">
        <v>84</v>
      </c>
      <c r="C36" s="77">
        <v>0.5</v>
      </c>
      <c r="D36" s="77"/>
      <c r="E36" s="77">
        <v>0</v>
      </c>
      <c r="F36" s="77">
        <v>0</v>
      </c>
      <c r="G36" s="77"/>
      <c r="H36" s="77"/>
      <c r="I36" s="77">
        <v>0</v>
      </c>
      <c r="J36" s="77">
        <v>25</v>
      </c>
      <c r="K36" s="77">
        <v>0</v>
      </c>
      <c r="L36" s="77"/>
      <c r="M36" s="77">
        <v>40</v>
      </c>
      <c r="N36" s="77">
        <v>0</v>
      </c>
      <c r="O36" s="77">
        <v>12.5</v>
      </c>
      <c r="P36" s="77"/>
      <c r="Q36" s="77"/>
      <c r="R36" s="77"/>
      <c r="S36" s="77">
        <v>1</v>
      </c>
      <c r="T36" s="77"/>
      <c r="U36" s="78">
        <v>5.0000000000000002E-5</v>
      </c>
      <c r="V36" s="78"/>
      <c r="W36" s="77">
        <v>0</v>
      </c>
      <c r="X36" s="77">
        <v>0</v>
      </c>
      <c r="Y36" s="77">
        <v>0</v>
      </c>
      <c r="Z36" s="77"/>
      <c r="AA36" s="77">
        <v>0</v>
      </c>
      <c r="AB36" s="77">
        <v>0</v>
      </c>
      <c r="AC36" s="77">
        <v>0</v>
      </c>
      <c r="AD36" s="77">
        <v>0</v>
      </c>
      <c r="AE36" s="77">
        <v>0</v>
      </c>
      <c r="AF36" s="77"/>
      <c r="AG36" s="77"/>
      <c r="AH36" s="77"/>
      <c r="AI36" s="77">
        <v>30</v>
      </c>
      <c r="AJ36" s="77">
        <v>5</v>
      </c>
      <c r="AK36" s="77"/>
      <c r="AL36" s="77"/>
      <c r="AM36" s="77">
        <v>0</v>
      </c>
      <c r="AN36" s="77"/>
      <c r="AO36" s="79">
        <v>0</v>
      </c>
      <c r="AP36" s="79"/>
      <c r="AQ36" s="77">
        <v>75</v>
      </c>
      <c r="AR36" s="77">
        <v>0</v>
      </c>
      <c r="AS36" s="77">
        <v>1</v>
      </c>
      <c r="AT36" s="77">
        <v>0</v>
      </c>
      <c r="AU36" s="77"/>
      <c r="AV36" s="77"/>
      <c r="AW36" s="77"/>
      <c r="AX36" s="77"/>
    </row>
    <row r="37" spans="1:50" s="3" customFormat="1" x14ac:dyDescent="0.25">
      <c r="A37" s="76"/>
      <c r="B37" s="77" t="s">
        <v>85</v>
      </c>
      <c r="C37" s="77">
        <v>0.95</v>
      </c>
      <c r="D37" s="77"/>
      <c r="E37" s="77">
        <v>50</v>
      </c>
      <c r="F37" s="77">
        <v>60</v>
      </c>
      <c r="G37" s="77"/>
      <c r="H37" s="77"/>
      <c r="I37" s="77">
        <v>0.75</v>
      </c>
      <c r="J37" s="77">
        <v>65</v>
      </c>
      <c r="K37" s="77">
        <v>35</v>
      </c>
      <c r="L37" s="77"/>
      <c r="M37" s="77">
        <v>65</v>
      </c>
      <c r="N37" s="77">
        <v>10</v>
      </c>
      <c r="O37" s="77">
        <v>55</v>
      </c>
      <c r="P37" s="77"/>
      <c r="Q37" s="77"/>
      <c r="R37" s="77"/>
      <c r="S37" s="77">
        <v>5</v>
      </c>
      <c r="T37" s="77"/>
      <c r="U37" s="80">
        <v>0.1</v>
      </c>
      <c r="V37" s="80"/>
      <c r="W37" s="77">
        <v>2</v>
      </c>
      <c r="X37" s="77">
        <v>100</v>
      </c>
      <c r="Y37" s="77">
        <v>200</v>
      </c>
      <c r="Z37" s="77"/>
      <c r="AA37" s="77">
        <v>35</v>
      </c>
      <c r="AB37" s="77">
        <v>40</v>
      </c>
      <c r="AC37" s="77">
        <v>40</v>
      </c>
      <c r="AD37" s="77">
        <v>15</v>
      </c>
      <c r="AE37" s="77">
        <v>40</v>
      </c>
      <c r="AF37" s="77"/>
      <c r="AG37" s="77"/>
      <c r="AH37" s="77"/>
      <c r="AI37" s="77">
        <v>90</v>
      </c>
      <c r="AJ37" s="77">
        <v>45</v>
      </c>
      <c r="AK37" s="77"/>
      <c r="AL37" s="77"/>
      <c r="AM37" s="77">
        <v>3</v>
      </c>
      <c r="AN37" s="77"/>
      <c r="AO37" s="232">
        <v>7.4999999999999997E-2</v>
      </c>
      <c r="AP37" s="80"/>
      <c r="AQ37" s="77">
        <v>150</v>
      </c>
      <c r="AR37" s="77">
        <v>35</v>
      </c>
      <c r="AS37" s="77">
        <v>10</v>
      </c>
      <c r="AT37" s="77">
        <v>20</v>
      </c>
      <c r="AU37" s="77"/>
      <c r="AV37" s="77"/>
      <c r="AW37" s="77"/>
      <c r="AX37" s="77"/>
    </row>
    <row r="38" spans="1:50" x14ac:dyDescent="0.25">
      <c r="AF38" s="249"/>
      <c r="AG38" s="249"/>
      <c r="AH38" s="249"/>
      <c r="AR38" s="249"/>
      <c r="AV38" s="249"/>
    </row>
    <row r="39" spans="1:50" x14ac:dyDescent="0.25">
      <c r="AH39" s="9"/>
      <c r="AR39" s="9"/>
      <c r="AV39" s="9"/>
    </row>
  </sheetData>
  <sortState ref="A2:B192">
    <sortCondition ref="A2:A192"/>
  </sortState>
  <mergeCells count="1">
    <mergeCell ref="A1:AX1"/>
  </mergeCells>
  <pageMargins left="0.7" right="0.7" top="0.75" bottom="0.75" header="0.3" footer="0.3"/>
  <pageSetup paperSize="9" orientation="portrait" r:id="rId1"/>
  <ignoredErrors>
    <ignoredError sqref="R3:R35"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W37"/>
  <sheetViews>
    <sheetView showGridLines="0" workbookViewId="0">
      <pane xSplit="2" ySplit="2" topLeftCell="T3" activePane="bottomRight" state="frozen"/>
      <selection pane="topRight" activeCell="B1" sqref="B1"/>
      <selection pane="bottomLeft" activeCell="A4" sqref="A4"/>
      <selection pane="bottomRight" sqref="A1:AV1"/>
    </sheetView>
  </sheetViews>
  <sheetFormatPr defaultColWidth="9.140625" defaultRowHeight="15" x14ac:dyDescent="0.25"/>
  <cols>
    <col min="1" max="1" width="25.7109375" style="1" customWidth="1"/>
    <col min="2" max="2" width="8.140625" style="13" customWidth="1"/>
    <col min="3" max="4" width="7.85546875" style="1" customWidth="1"/>
    <col min="5" max="5" width="7.85546875" style="14" customWidth="1"/>
    <col min="6" max="7" width="7.85546875" style="1" customWidth="1"/>
    <col min="8" max="9" width="7.85546875" style="14" customWidth="1"/>
    <col min="10" max="15" width="8" style="14" customWidth="1"/>
    <col min="16" max="16" width="7.85546875" style="14" customWidth="1"/>
    <col min="17" max="19" width="7.85546875" style="1" customWidth="1"/>
    <col min="20" max="21" width="7.85546875" style="14" customWidth="1"/>
    <col min="22" max="22" width="7.85546875" style="1" customWidth="1"/>
    <col min="23" max="27" width="7.85546875" style="9" customWidth="1"/>
    <col min="28" max="28" width="7.85546875" style="1" customWidth="1"/>
    <col min="29" max="37" width="7.85546875" style="9" customWidth="1"/>
    <col min="38" max="47" width="7.85546875" style="1" customWidth="1"/>
    <col min="48" max="48" width="7.85546875" style="14" customWidth="1"/>
    <col min="49" max="16384" width="9.140625" style="1"/>
  </cols>
  <sheetData>
    <row r="1" spans="1:49" s="240" customFormat="1" ht="15" customHeight="1" x14ac:dyDescent="0.2">
      <c r="A1" s="276"/>
      <c r="B1" s="276"/>
      <c r="C1" s="276"/>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276"/>
      <c r="AD1" s="276"/>
      <c r="AE1" s="276"/>
      <c r="AF1" s="276"/>
      <c r="AG1" s="276"/>
      <c r="AH1" s="276"/>
      <c r="AI1" s="276"/>
      <c r="AJ1" s="276"/>
      <c r="AK1" s="276"/>
      <c r="AL1" s="276"/>
      <c r="AM1" s="276"/>
      <c r="AN1" s="276"/>
      <c r="AO1" s="276"/>
      <c r="AP1" s="276"/>
      <c r="AQ1" s="276"/>
      <c r="AR1" s="276"/>
      <c r="AS1" s="276"/>
      <c r="AT1" s="276"/>
      <c r="AU1" s="276"/>
      <c r="AV1" s="276"/>
    </row>
    <row r="2" spans="1:49" s="3" customFormat="1" ht="112.5" customHeight="1" thickBot="1" x14ac:dyDescent="0.3">
      <c r="A2" s="115" t="s">
        <v>75</v>
      </c>
      <c r="B2" s="82" t="s">
        <v>64</v>
      </c>
      <c r="C2" s="83" t="s">
        <v>152</v>
      </c>
      <c r="D2" s="83" t="s">
        <v>587</v>
      </c>
      <c r="E2" s="84" t="s">
        <v>216</v>
      </c>
      <c r="F2" s="83" t="s">
        <v>92</v>
      </c>
      <c r="G2" s="83" t="s">
        <v>66</v>
      </c>
      <c r="H2" s="84" t="s">
        <v>97</v>
      </c>
      <c r="I2" s="83" t="s">
        <v>591</v>
      </c>
      <c r="J2" s="84" t="s">
        <v>613</v>
      </c>
      <c r="K2" s="83" t="s">
        <v>595</v>
      </c>
      <c r="L2" s="83" t="s">
        <v>596</v>
      </c>
      <c r="M2" s="83" t="s">
        <v>597</v>
      </c>
      <c r="N2" s="83" t="s">
        <v>598</v>
      </c>
      <c r="O2" s="163" t="s">
        <v>594</v>
      </c>
      <c r="P2" s="85" t="s">
        <v>433</v>
      </c>
      <c r="Q2" s="83" t="s">
        <v>67</v>
      </c>
      <c r="R2" s="83" t="s">
        <v>68</v>
      </c>
      <c r="S2" s="83" t="s">
        <v>69</v>
      </c>
      <c r="T2" s="84" t="s">
        <v>76</v>
      </c>
      <c r="U2" s="130" t="s">
        <v>109</v>
      </c>
      <c r="V2" s="83" t="s">
        <v>109</v>
      </c>
      <c r="W2" s="83" t="s">
        <v>150</v>
      </c>
      <c r="X2" s="83" t="s">
        <v>151</v>
      </c>
      <c r="Y2" s="83" t="s">
        <v>601</v>
      </c>
      <c r="Z2" s="83" t="s">
        <v>602</v>
      </c>
      <c r="AA2" s="83" t="s">
        <v>604</v>
      </c>
      <c r="AB2" s="84" t="s">
        <v>77</v>
      </c>
      <c r="AC2" s="83" t="s">
        <v>472</v>
      </c>
      <c r="AD2" s="83" t="s">
        <v>149</v>
      </c>
      <c r="AE2" s="83" t="s">
        <v>605</v>
      </c>
      <c r="AF2" s="83" t="s">
        <v>607</v>
      </c>
      <c r="AG2" s="83" t="s">
        <v>956</v>
      </c>
      <c r="AH2" s="83" t="s">
        <v>609</v>
      </c>
      <c r="AI2" s="83" t="s">
        <v>610</v>
      </c>
      <c r="AJ2" s="83" t="s">
        <v>611</v>
      </c>
      <c r="AK2" s="83" t="s">
        <v>544</v>
      </c>
      <c r="AL2" s="84" t="s">
        <v>91</v>
      </c>
      <c r="AM2" s="83" t="s">
        <v>619</v>
      </c>
      <c r="AN2" s="83" t="s">
        <v>618</v>
      </c>
      <c r="AO2" s="83" t="s">
        <v>629</v>
      </c>
      <c r="AP2" s="83" t="s">
        <v>624</v>
      </c>
      <c r="AQ2" s="83" t="s">
        <v>625</v>
      </c>
      <c r="AR2" s="83" t="s">
        <v>621</v>
      </c>
      <c r="AS2" s="83" t="s">
        <v>626</v>
      </c>
      <c r="AT2" s="83" t="s">
        <v>627</v>
      </c>
      <c r="AU2" s="163" t="s">
        <v>628</v>
      </c>
      <c r="AV2" s="85" t="s">
        <v>432</v>
      </c>
    </row>
    <row r="3" spans="1:49" s="3" customFormat="1" x14ac:dyDescent="0.25">
      <c r="A3" s="116" t="s">
        <v>1</v>
      </c>
      <c r="B3" s="100" t="s">
        <v>0</v>
      </c>
      <c r="C3" s="86">
        <f>IF('Indicator Data'!BI5="No data","x",ROUND(IF('Indicator Data'!BI5&gt;C$37,0,IF('Indicator Data'!BI5&lt;C$36,10,(C$37-'Indicator Data'!BI5)/(C$37-C$36)*10)),1))</f>
        <v>7.2</v>
      </c>
      <c r="D3" s="86" t="str">
        <f>IF('Indicator Data'!BJ5="No data","x",ROUND(IF('Indicator Data'!BJ5&gt;D$37,0,IF('Indicator Data'!BJ5&lt;D$36,10,(D$37-'Indicator Data'!BJ5)/(D$37-D$36)*10)),1))</f>
        <v>x</v>
      </c>
      <c r="E3" s="87">
        <f>IF(AND(C3="x",D3="x"),"x",ROUND(AVERAGE(C3,D3),1))</f>
        <v>7.2</v>
      </c>
      <c r="F3" s="86" t="str">
        <f>IF('Indicator Data'!BL5="No data","x",ROUND(IF('Indicator Data'!BL5&gt;F$37,0,IF('Indicator Data'!BL5&lt;F$36,10,(F$37-'Indicator Data'!BL5)/(F$37-F$36)*10)),1))</f>
        <v>x</v>
      </c>
      <c r="G3" s="86">
        <f>IF('Indicator Data'!BK5="No data","x",ROUND(IF('Indicator Data'!BK5&gt;G$37,0,IF('Indicator Data'!BK5&lt;G$36,10,(G$37-'Indicator Data'!BK5)/(G$37-G$36)*10)),1))</f>
        <v>4.5</v>
      </c>
      <c r="H3" s="87">
        <f>IF(AND(F3="x",G3="x"),"x",ROUND(AVERAGE(F3,G3),1))</f>
        <v>4.5</v>
      </c>
      <c r="I3" s="86" t="str">
        <f>IF('Indicator Data'!BM5="No data","x",ROUND(IF('Indicator Data'!BM5&gt;I$37,0,IF('Indicator Data'!BM5&lt;I$36,10,(I$37-'Indicator Data'!BM5)/(I$37-I$36)*10)),1))</f>
        <v>x</v>
      </c>
      <c r="J3" s="164" t="str">
        <f>IF(I3="x","x",ROUND(I3,1))</f>
        <v>x</v>
      </c>
      <c r="K3" s="86" t="str">
        <f>IF('Indicator Data'!BN5="No data","x",ROUND(IF('Indicator Data'!BN5&gt;K$37,10,IF('Indicator Data'!BN5&lt;K$36,0,10-(K$37-'Indicator Data'!BN5)/(K$37-K$36)*10)),1))</f>
        <v>x</v>
      </c>
      <c r="L3" s="86">
        <f>IF('Indicator Data'!BO5="No data","x",ROUND(IF('Indicator Data'!BO5&gt;L$37,10,IF('Indicator Data'!BO5&lt;L$36,0,10-(L$37-'Indicator Data'!BO5)/(L$37-L$36)*10)),1))</f>
        <v>1.4</v>
      </c>
      <c r="M3" s="86">
        <f>IF(AND(K3="x",L3="x"),"x",ROUND(AVERAGE(K3,L3),1))</f>
        <v>1.4</v>
      </c>
      <c r="N3" s="86" t="str">
        <f>IF('Indicator Data'!BP5="No data","x",ROUND(IF('Indicator Data'!BP5&gt;N$37,10,IF('Indicator Data'!BP5&lt;N$36,0,10-(N$37-'Indicator Data'!BP5)/(N$37-N$36)*10)),1))</f>
        <v>x</v>
      </c>
      <c r="O3" s="164">
        <f>IF(AND(M3="x",N3="x"),"x",ROUND(AVERAGE(M3,N3,N3),1))</f>
        <v>1.4</v>
      </c>
      <c r="P3" s="88">
        <f>IF(AND( J3="x",O3="x", E3="x"), H3, IF(AND( J3="x",O3="x"),ROUND((10-GEOMEAN(((10-H3)/10*9+1),((10-E3)/10*9+1)))/9*10,1),IF(AND( J3="x",E3="x"),ROUND((10-GEOMEAN(((10-H3)/10*9+1),((10-O3)/10*9+1)))/9*10,1),IF( J3="x", ROUND((10-GEOMEAN(((10-H3)/10*9+1),((10-E3)/10*9+1),((10-O3)/10*9+1)))/9*10,1),ROUND((10-GEOMEAN(((10- J3)/10*9+1),((10-H3)/10*9+1),((10-E3)/10*9+1),((10-O3)/10*9+1)))/9*10,1)))))</f>
        <v>4.8</v>
      </c>
      <c r="Q3" s="86">
        <f>IF(OR('Indicator Data'!BQ5=0,'Indicator Data'!BQ5="No data"),"x",ROUND(IF('Indicator Data'!BQ5&gt;Q$37,0,IF('Indicator Data'!BQ5&lt;Q$36,10,(Q$37-'Indicator Data'!BQ5)/(Q$37-Q$36)*10)),1))</f>
        <v>1.3</v>
      </c>
      <c r="R3" s="86">
        <f>IF('Indicator Data'!BR5="No data","x",ROUND(IF('Indicator Data'!BR5&gt;R$37,0,IF('Indicator Data'!BR5&lt;R$36,10,(R$37-'Indicator Data'!BR5)/(R$37-R$36)*10)),1))</f>
        <v>4.4000000000000004</v>
      </c>
      <c r="S3" s="86">
        <f>IF('Indicator Data'!BS5="No data","x",ROUND(IF('Indicator Data'!BS5&gt;S$37,0,IF('Indicator Data'!BS5&lt;S$36,10,(S$37-'Indicator Data'!BS5)/(S$37-S$36)*10)),1))</f>
        <v>0</v>
      </c>
      <c r="T3" s="87">
        <f>IF(AND(Q3="x",R3="x",S3="x"),"x",ROUND(AVERAGE(Q3,R3,S3),1))</f>
        <v>1.9</v>
      </c>
      <c r="U3" s="233">
        <f>IF('Indicator Data'!BT5="No data","x",'Indicator Data'!BT5/'Indicator Data'!CG5*100)</f>
        <v>222.72727272727272</v>
      </c>
      <c r="V3" s="86">
        <f t="shared" ref="V3:V35" si="0">IF(U3="x","x",ROUND(IF(U3&gt;V$37,0,IF(U3&lt;V$36,10,(V$37-U3)/(V$37-V$36)*10)),1))</f>
        <v>0</v>
      </c>
      <c r="W3" s="86">
        <f>IF('Indicator Data'!BU5="No data","x",ROUND(IF('Indicator Data'!BU5&gt;W$37,0,IF('Indicator Data'!BU5&lt;W$36,10,(W$37-'Indicator Data'!BU5)/(W$37-W$36)*10)),1))</f>
        <v>2.9</v>
      </c>
      <c r="X3" s="86">
        <f>IF('Indicator Data'!BV5="No data","x",ROUND(IF('Indicator Data'!BV5&gt;X$37,0,IF('Indicator Data'!BV5&lt;X$36,10,(X$37-'Indicator Data'!BV5)/(X$37-X$36)*10)),1))</f>
        <v>1.1000000000000001</v>
      </c>
      <c r="Y3" s="86" t="str">
        <f>IF('Indicator Data'!BW5="No data","x",ROUND(IF('Indicator Data'!BW5&gt;Y$37,0,IF('Indicator Data'!BW5&lt;Y$36,10,(Y$37-'Indicator Data'!BW5)/(Y$37-Y$36)*10)),1))</f>
        <v>x</v>
      </c>
      <c r="Z3" s="86" t="str">
        <f>IF('Indicator Data'!BX5="No data","x",ROUND(IF('Indicator Data'!BX5&gt;Z$37,0,IF('Indicator Data'!BX5&lt;Z$36,10,(Z$37-'Indicator Data'!BX5)/(Z$37-Z$36)*10)),1))</f>
        <v>x</v>
      </c>
      <c r="AA3" s="86" t="str">
        <f>IF(AND(Y3="x",Z3="x"),"x",ROUND(AVERAGE(Y3,Z3),1))</f>
        <v>x</v>
      </c>
      <c r="AB3" s="87">
        <f>IF(AND(W3="x",V3="x",W3="x",AA3="x"),"x",ROUND(AVERAGE(W3,V3,X3,AA3),1))</f>
        <v>1.3</v>
      </c>
      <c r="AC3" s="86" t="str">
        <f>IF('Indicator Data'!AI5="No data","x",ROUND(IF('Indicator Data'!AI5&gt;AC$37,0,IF('Indicator Data'!AI5&lt;AC$36,10,(AC$37-'Indicator Data'!AI5)/(AC$37-AC$36)*10)),1))</f>
        <v>x</v>
      </c>
      <c r="AD3" s="86">
        <f>IF('Indicator Data'!AJ5="No data","x",ROUND(IF('Indicator Data'!AJ5&gt;AD$37,0,IF('Indicator Data'!AJ5&lt;AD$36,10,(AD$37-'Indicator Data'!AJ5)/(AD$37-AD$36)*10)),1))</f>
        <v>0.7</v>
      </c>
      <c r="AE3" s="86">
        <f>IF('Indicator Data'!AK5="No data","x",ROUND(IF('Indicator Data'!AK5&gt;AE$37,0,IF('Indicator Data'!AK5&lt;AE$36,10,(AE$37-'Indicator Data'!AK5)/(AE$37-AE$36)*10)),1))</f>
        <v>2.9</v>
      </c>
      <c r="AF3" s="86">
        <f>AVERAGE(AD3,AE3)</f>
        <v>1.7999999999999998</v>
      </c>
      <c r="AG3" s="86">
        <f>IF('Indicator Data'!AO5="No data","x",ROUND(IF('Indicator Data'!AO5&gt;AG$37,0,IF('Indicator Data'!AO5&lt;AG$36,10,(AG$37-'Indicator Data'!AO5)/(AG$37-AG$36)*10)),1))</f>
        <v>5.8</v>
      </c>
      <c r="AH3" s="86">
        <f>IF('Indicator Data'!AP5="No data","x",ROUND(IF('Indicator Data'!AP5&gt;AH$37,0,IF('Indicator Data'!AP5&lt;AH$36,10,(AH$37-'Indicator Data'!AP5)/(AH$37-AH$36)*10)),1))</f>
        <v>6.2</v>
      </c>
      <c r="AI3" s="86">
        <f>IF('Indicator Data'!AQ5="No data","x",ROUND(IF('Indicator Data'!AQ5&gt;AI$37,10,IF('Indicator Data'!AQ5&lt;AI$36,0,10-(AI$37-'Indicator Data'!AQ5)/(AI$37-AI$36)*10)),1))</f>
        <v>4</v>
      </c>
      <c r="AJ3" s="86">
        <f t="shared" ref="AJ3:AJ35" si="1">ROUND(IF(AG3="x", (10-GEOMEAN(((10-AH3)/10*9+1),((10-AI3)/10*9+1)))/9*10,(10-GEOMEAN(((10-AH3)/10*9+1),((10-AG3)/10*9+1),((10-AI3)/10*9+1)))/9*10),1)</f>
        <v>5.4</v>
      </c>
      <c r="AK3" s="86" t="str">
        <f>IF('Indicator Data'!AR5="No data","x",ROUND(IF('Indicator Data'!AR5&gt;AK$37,10,IF('Indicator Data'!AR5&lt;AK$36,0,10-(AK$37-'Indicator Data'!AR5)/(AK$37-AK$36)*10)),1))</f>
        <v>x</v>
      </c>
      <c r="AL3" s="87">
        <f>IF(AND(AC3="x",AF3="x",AJ3="x",AK3="x"),"x",ROUND(AVERAGE(AC3,AF3,AJ3,AK3),1))</f>
        <v>3.6</v>
      </c>
      <c r="AM3" s="86" t="str">
        <f>IF('Indicator Data'!BY5="No data","x",ROUND(IF('Indicator Data'!BY5&gt;AM$37,0,IF('Indicator Data'!BY5&lt;AM$36,10,(AM$37-'Indicator Data'!BY5)/(AM$37-AM$36)*10)),1))</f>
        <v>x</v>
      </c>
      <c r="AN3" s="86">
        <f>IF('Indicator Data'!BZ5="No data","x",ROUND(IF('Indicator Data'!BZ5&gt;AN$37,0,IF('Indicator Data'!BZ5&lt;AN$36,10,(AN$37-'Indicator Data'!BZ5)/(AN$37-AN$36)*10)),1))</f>
        <v>8</v>
      </c>
      <c r="AO3" s="86">
        <f>IF(AND(AM3="x",AN3="x"), "x",ROUND(AVERAGE(AM3,AN3),1))</f>
        <v>8</v>
      </c>
      <c r="AP3" s="86" t="str">
        <f>IF('Indicator Data'!CA5="No data","x",ROUND(IF('Indicator Data'!CA5&gt;AP$37,0,IF('Indicator Data'!CA5&lt;AP$36,10,(AP$37-'Indicator Data'!CA5)/(AP$37-AP$36)*10)),1))</f>
        <v>x</v>
      </c>
      <c r="AQ3" s="86">
        <f>IF(AND(AO3="x",AP3="x"), "x",ROUND(AVERAGE(AO3,AP3),1))</f>
        <v>8</v>
      </c>
      <c r="AR3" s="86">
        <f>IF('Indicator Data'!CB5="No data","x",ROUND(IF('Indicator Data'!CB5&gt;AR$37,0,IF('Indicator Data'!CB5&lt;AR$36,10,(AR$37-'Indicator Data'!CB5)/(AR$37-AR$36)*10)),1))</f>
        <v>9.5</v>
      </c>
      <c r="AS3" s="86">
        <f>IF('Indicator Data'!CC5="No data","x",ROUND(IF('Indicator Data'!CC5&gt;AS$37,10,IF('Indicator Data'!CC5&lt;AS$36,0,10-(AS$37-'Indicator Data'!CC5)/(AS$37-AS$36)*10)),1))</f>
        <v>1.8</v>
      </c>
      <c r="AT3" s="86">
        <f>IF(AND(AR3="x", AS3="x"), "x", ROUND(AVERAGE(AR3,AS3),1))</f>
        <v>5.7</v>
      </c>
      <c r="AU3" s="164">
        <f>ROUND(AVERAGE(AQ3,AQ3,AT3),1)</f>
        <v>7.2</v>
      </c>
      <c r="AV3" s="88">
        <f>ROUND(AVERAGE(AB3,T3,AL3,AU3),1)</f>
        <v>3.5</v>
      </c>
      <c r="AW3" s="153"/>
    </row>
    <row r="4" spans="1:49" s="3" customFormat="1" x14ac:dyDescent="0.25">
      <c r="A4" s="116" t="s">
        <v>5</v>
      </c>
      <c r="B4" s="100" t="s">
        <v>4</v>
      </c>
      <c r="C4" s="86" t="str">
        <f>IF('Indicator Data'!BI6="No data","x",ROUND(IF('Indicator Data'!BI6&gt;C$37,0,IF('Indicator Data'!BI6&lt;C$36,10,(C$37-'Indicator Data'!BI6)/(C$37-C$36)*10)),1))</f>
        <v>x</v>
      </c>
      <c r="D4" s="86">
        <f>IF('Indicator Data'!BJ6="No data","x",ROUND(IF('Indicator Data'!BJ6&gt;D$37,0,IF('Indicator Data'!BJ6&lt;D$36,10,(D$37-'Indicator Data'!BJ6)/(D$37-D$36)*10)),1))</f>
        <v>7.6</v>
      </c>
      <c r="E4" s="87">
        <f t="shared" ref="E4:E35" si="2">IF(AND(C4="x",D4="x"),"x",ROUND(AVERAGE(C4,D4),1))</f>
        <v>7.6</v>
      </c>
      <c r="F4" s="86">
        <f>IF('Indicator Data'!BL6="No data","x",ROUND(IF('Indicator Data'!BL6&gt;F$37,0,IF('Indicator Data'!BL6&lt;F$36,10,(F$37-'Indicator Data'!BL6)/(F$37-F$36)*10)),1))</f>
        <v>3.5</v>
      </c>
      <c r="G4" s="86">
        <f>IF('Indicator Data'!BK6="No data","x",ROUND(IF('Indicator Data'!BK6&gt;G$37,0,IF('Indicator Data'!BK6&lt;G$36,10,(G$37-'Indicator Data'!BK6)/(G$37-G$36)*10)),1))</f>
        <v>3.6</v>
      </c>
      <c r="H4" s="87">
        <f t="shared" ref="H4:H35" si="3">IF(AND(F4="x",G4="x"),"x",ROUND(AVERAGE(F4,G4),1))</f>
        <v>3.6</v>
      </c>
      <c r="I4" s="86" t="str">
        <f>IF('Indicator Data'!BM6="No data","x",ROUND(IF('Indicator Data'!BM6&gt;I$37,0,IF('Indicator Data'!BM6&lt;I$36,10,(I$37-'Indicator Data'!BM6)/(I$37-I$36)*10)),1))</f>
        <v>x</v>
      </c>
      <c r="J4" s="164" t="str">
        <f t="shared" ref="J4:J35" si="4">IF(I4="x","x",ROUND(I4,1))</f>
        <v>x</v>
      </c>
      <c r="K4" s="86" t="str">
        <f>IF('Indicator Data'!BN6="No data","x",ROUND(IF('Indicator Data'!BN6&gt;K$37,10,IF('Indicator Data'!BN6&lt;K$36,0,10-(K$37-'Indicator Data'!BN6)/(K$37-K$36)*10)),1))</f>
        <v>x</v>
      </c>
      <c r="L4" s="86" t="str">
        <f>IF('Indicator Data'!BO6="No data","x",ROUND(IF('Indicator Data'!BO6&gt;L$37,10,IF('Indicator Data'!BO6&lt;L$36,0,10-(L$37-'Indicator Data'!BO6)/(L$37-L$36)*10)),1))</f>
        <v>x</v>
      </c>
      <c r="M4" s="86" t="str">
        <f t="shared" ref="M4:M34" si="5">IF(AND(K4="x",L4="x"),"x",ROUND(AVERAGE(K4,L4),1))</f>
        <v>x</v>
      </c>
      <c r="N4" s="86" t="str">
        <f>IF('Indicator Data'!BP6="No data","x",ROUND(IF('Indicator Data'!BP6&gt;N$37,10,IF('Indicator Data'!BP6&lt;N$36,0,10-(N$37-'Indicator Data'!BP6)/(N$37-N$36)*10)),1))</f>
        <v>x</v>
      </c>
      <c r="O4" s="164" t="str">
        <f t="shared" ref="O4:O34" si="6">IF(AND(M4="x",N4="x"),"x",ROUND(AVERAGE(M4,N4,N4),1))</f>
        <v>x</v>
      </c>
      <c r="P4" s="88">
        <f t="shared" ref="P4:P35" si="7">IF(AND( J4="x",O4="x", E4="x"), H4, IF(AND( J4="x",O4="x"),ROUND((10-GEOMEAN(((10-H4)/10*9+1),((10-E4)/10*9+1)))/9*10,1),IF(AND( J4="x",E4="x"),ROUND((10-GEOMEAN(((10-H4)/10*9+1),((10-O4)/10*9+1)))/9*10,1),IF( J4="x", ROUND((10-GEOMEAN(((10-H4)/10*9+1),((10-E4)/10*9+1),((10-O4)/10*9+1)))/9*10,1),ROUND((10-GEOMEAN(((10- J4)/10*9+1),((10-H4)/10*9+1),((10-E4)/10*9+1),((10-O4)/10*9+1)))/9*10,1)))))</f>
        <v>6</v>
      </c>
      <c r="Q4" s="86">
        <f>IF(OR('Indicator Data'!BQ6=0,'Indicator Data'!BQ6="No data"),"x",ROUND(IF('Indicator Data'!BQ6&gt;Q$37,0,IF('Indicator Data'!BQ6&lt;Q$36,10,(Q$37-'Indicator Data'!BQ6)/(Q$37-Q$36)*10)),1))</f>
        <v>0</v>
      </c>
      <c r="R4" s="86">
        <f>IF('Indicator Data'!BR6="No data","x",ROUND(IF('Indicator Data'!BR6&gt;R$37,0,IF('Indicator Data'!BR6&lt;R$36,10,(R$37-'Indicator Data'!BR6)/(R$37-R$36)*10)),1))</f>
        <v>2.8</v>
      </c>
      <c r="S4" s="86">
        <f>IF('Indicator Data'!BS6="No data","x",ROUND(IF('Indicator Data'!BS6&gt;S$37,0,IF('Indicator Data'!BS6&lt;S$36,10,(S$37-'Indicator Data'!BS6)/(S$37-S$36)*10)),1))</f>
        <v>6.2</v>
      </c>
      <c r="T4" s="87">
        <f t="shared" ref="T4:T35" si="8">IF(AND(Q4="x",R4="x",S4="x"),"x",ROUND(AVERAGE(Q4,R4,S4),1))</f>
        <v>3</v>
      </c>
      <c r="U4" s="233">
        <f>IF('Indicator Data'!BT6="No data","x",'Indicator Data'!BT6/'Indicator Data'!CG6*100)</f>
        <v>47.952047952047955</v>
      </c>
      <c r="V4" s="86">
        <f t="shared" si="0"/>
        <v>5.3</v>
      </c>
      <c r="W4" s="86">
        <f>IF('Indicator Data'!BU6="No data","x",ROUND(IF('Indicator Data'!BU6&gt;W$37,0,IF('Indicator Data'!BU6&lt;W$36,10,(W$37-'Indicator Data'!BU6)/(W$37-W$36)*10)),1))</f>
        <v>2.7</v>
      </c>
      <c r="X4" s="86">
        <f>IF('Indicator Data'!BV6="No data","x",ROUND(IF('Indicator Data'!BV6&gt;X$37,0,IF('Indicator Data'!BV6&lt;X$36,10,(X$37-'Indicator Data'!BV6)/(X$37-X$36)*10)),1))</f>
        <v>0.8</v>
      </c>
      <c r="Y4" s="86" t="str">
        <f>IF('Indicator Data'!BW6="No data","x",ROUND(IF('Indicator Data'!BW6&gt;Y$37,0,IF('Indicator Data'!BW6&lt;Y$36,10,(Y$37-'Indicator Data'!BW6)/(Y$37-Y$36)*10)),1))</f>
        <v>x</v>
      </c>
      <c r="Z4" s="86" t="str">
        <f>IF('Indicator Data'!BX6="No data","x",ROUND(IF('Indicator Data'!BX6&gt;Z$37,0,IF('Indicator Data'!BX6&lt;Z$36,10,(Z$37-'Indicator Data'!BX6)/(Z$37-Z$36)*10)),1))</f>
        <v>x</v>
      </c>
      <c r="AA4" s="86" t="str">
        <f t="shared" ref="AA4:AA35" si="9">IF(AND(Y4="x",Z4="x"),"x",ROUND(AVERAGE(Y4,Z4),1))</f>
        <v>x</v>
      </c>
      <c r="AB4" s="87">
        <f t="shared" ref="AB4:AB35" si="10">IF(AND(W4="x",V4="x",W4="x",AA4="x"),"x",ROUND(AVERAGE(W4,V4,X4,AA4),1))</f>
        <v>2.9</v>
      </c>
      <c r="AC4" s="86" t="str">
        <f>IF('Indicator Data'!AI6="No data","x",ROUND(IF('Indicator Data'!AI6&gt;AC$37,0,IF('Indicator Data'!AI6&lt;AC$36,10,(AC$37-'Indicator Data'!AI6)/(AC$37-AC$36)*10)),1))</f>
        <v>x</v>
      </c>
      <c r="AD4" s="86">
        <f>IF('Indicator Data'!AJ6="No data","x",ROUND(IF('Indicator Data'!AJ6&gt;AD$37,0,IF('Indicator Data'!AJ6&lt;AD$36,10,(AD$37-'Indicator Data'!AJ6)/(AD$37-AD$36)*10)),1))</f>
        <v>7.1</v>
      </c>
      <c r="AE4" s="86">
        <f>IF('Indicator Data'!AK6="No data","x",ROUND(IF('Indicator Data'!AK6&gt;AE$37,0,IF('Indicator Data'!AK6&lt;AE$36,10,(AE$37-'Indicator Data'!AK6)/(AE$37-AE$36)*10)),1))</f>
        <v>3.6</v>
      </c>
      <c r="AF4" s="86">
        <f t="shared" ref="AF4:AF35" si="11">AVERAGE(AD4,AE4)</f>
        <v>5.35</v>
      </c>
      <c r="AG4" s="86">
        <f>IF('Indicator Data'!AO6="No data","x",ROUND(IF('Indicator Data'!AO6&gt;AG$37,0,IF('Indicator Data'!AO6&lt;AG$36,10,(AG$37-'Indicator Data'!AO6)/(AG$37-AG$36)*10)),1))</f>
        <v>3.3</v>
      </c>
      <c r="AH4" s="86">
        <f>IF('Indicator Data'!AP6="No data","x",ROUND(IF('Indicator Data'!AP6&gt;AH$37,0,IF('Indicator Data'!AP6&lt;AH$36,10,(AH$37-'Indicator Data'!AP6)/(AH$37-AH$36)*10)),1))</f>
        <v>5.4</v>
      </c>
      <c r="AI4" s="86">
        <f>IF('Indicator Data'!AQ6="No data","x",ROUND(IF('Indicator Data'!AQ6&gt;AI$37,10,IF('Indicator Data'!AQ6&lt;AI$36,0,10-(AI$37-'Indicator Data'!AQ6)/(AI$37-AI$36)*10)),1))</f>
        <v>4.5999999999999996</v>
      </c>
      <c r="AJ4" s="86">
        <f t="shared" si="1"/>
        <v>4.5</v>
      </c>
      <c r="AK4" s="86">
        <f>IF('Indicator Data'!AR6="No data","x",ROUND(IF('Indicator Data'!AR6&gt;AK$37,10,IF('Indicator Data'!AR6&lt;AK$36,0,10-(AK$37-'Indicator Data'!AR6)/(AK$37-AK$36)*10)),1))</f>
        <v>5.3</v>
      </c>
      <c r="AL4" s="87">
        <f t="shared" ref="AL4:AL35" si="12">IF(AND(AC4="x",AF4="x",AJ4="x",AK4="x"),"x",ROUND(AVERAGE(AC4,AF4,AJ4,AK4),1))</f>
        <v>5.0999999999999996</v>
      </c>
      <c r="AM4" s="86" t="str">
        <f>IF('Indicator Data'!BY6="No data","x",ROUND(IF('Indicator Data'!BY6&gt;AM$37,0,IF('Indicator Data'!BY6&lt;AM$36,10,(AM$37-'Indicator Data'!BY6)/(AM$37-AM$36)*10)),1))</f>
        <v>x</v>
      </c>
      <c r="AN4" s="86" t="str">
        <f>IF('Indicator Data'!BZ6="No data","x",ROUND(IF('Indicator Data'!BZ6&gt;AN$37,0,IF('Indicator Data'!BZ6&lt;AN$36,10,(AN$37-'Indicator Data'!BZ6)/(AN$37-AN$36)*10)),1))</f>
        <v>x</v>
      </c>
      <c r="AO4" s="86" t="str">
        <f t="shared" ref="AO4:AO35" si="13">IF(AND(AM4="x",AN4="x"), "x",ROUND(AVERAGE(AM4,AN4),1))</f>
        <v>x</v>
      </c>
      <c r="AP4" s="86">
        <f>IF('Indicator Data'!CA6="No data","x",ROUND(IF('Indicator Data'!CA6&gt;AP$37,0,IF('Indicator Data'!CA6&lt;AP$36,10,(AP$37-'Indicator Data'!CA6)/(AP$37-AP$36)*10)),1))</f>
        <v>0</v>
      </c>
      <c r="AQ4" s="86">
        <f t="shared" ref="AQ4:AQ35" si="14">IF(AND(AO4="x",AP4="x"), "x",ROUND(AVERAGE(AO4,AP4),1))</f>
        <v>0</v>
      </c>
      <c r="AR4" s="86">
        <f>IF('Indicator Data'!CB6="No data","x",ROUND(IF('Indicator Data'!CB6&gt;AR$37,0,IF('Indicator Data'!CB6&lt;AR$36,10,(AR$37-'Indicator Data'!CB6)/(AR$37-AR$36)*10)),1))</f>
        <v>6.3</v>
      </c>
      <c r="AS4" s="86">
        <f>IF('Indicator Data'!CC6="No data","x",ROUND(IF('Indicator Data'!CC6&gt;AS$37,10,IF('Indicator Data'!CC6&lt;AS$36,0,10-(AS$37-'Indicator Data'!CC6)/(AS$37-AS$36)*10)),1))</f>
        <v>5.4</v>
      </c>
      <c r="AT4" s="86">
        <f t="shared" ref="AT4:AT35" si="15">IF(AND(AR4="x", AS4="x"), "x", ROUND(AVERAGE(AR4,AS4),1))</f>
        <v>5.9</v>
      </c>
      <c r="AU4" s="164">
        <f t="shared" ref="AU4:AU35" si="16">ROUND(AVERAGE(AQ4,AQ4,AT4),1)</f>
        <v>2</v>
      </c>
      <c r="AV4" s="88">
        <f t="shared" ref="AV4:AV34" si="17">ROUND(AVERAGE(AB4,T4,AL4,AU4),1)</f>
        <v>3.3</v>
      </c>
      <c r="AW4" s="153"/>
    </row>
    <row r="5" spans="1:49" s="3" customFormat="1" x14ac:dyDescent="0.25">
      <c r="A5" s="116" t="s">
        <v>7</v>
      </c>
      <c r="B5" s="100" t="s">
        <v>6</v>
      </c>
      <c r="C5" s="86">
        <f>IF('Indicator Data'!BI7="No data","x",ROUND(IF('Indicator Data'!BI7&gt;C$37,0,IF('Indicator Data'!BI7&lt;C$36,10,(C$37-'Indicator Data'!BI7)/(C$37-C$36)*10)),1))</f>
        <v>3.7</v>
      </c>
      <c r="D5" s="86">
        <f>IF('Indicator Data'!BJ7="No data","x",ROUND(IF('Indicator Data'!BJ7&gt;D$37,0,IF('Indicator Data'!BJ7&lt;D$36,10,(D$37-'Indicator Data'!BJ7)/(D$37-D$36)*10)),1))</f>
        <v>3.8</v>
      </c>
      <c r="E5" s="87">
        <f t="shared" si="2"/>
        <v>3.8</v>
      </c>
      <c r="F5" s="86">
        <f>IF('Indicator Data'!BL7="No data","x",ROUND(IF('Indicator Data'!BL7&gt;F$37,0,IF('Indicator Data'!BL7&lt;F$36,10,(F$37-'Indicator Data'!BL7)/(F$37-F$36)*10)),1))</f>
        <v>3.2</v>
      </c>
      <c r="G5" s="86">
        <f>IF('Indicator Data'!BK7="No data","x",ROUND(IF('Indicator Data'!BK7&gt;G$37,0,IF('Indicator Data'!BK7&lt;G$36,10,(G$37-'Indicator Data'!BK7)/(G$37-G$36)*10)),1))</f>
        <v>2.8</v>
      </c>
      <c r="H5" s="87">
        <f t="shared" si="3"/>
        <v>3</v>
      </c>
      <c r="I5" s="86" t="str">
        <f>IF('Indicator Data'!BM7="No data","x",ROUND(IF('Indicator Data'!BM7&gt;I$37,0,IF('Indicator Data'!BM7&lt;I$36,10,(I$37-'Indicator Data'!BM7)/(I$37-I$36)*10)),1))</f>
        <v>x</v>
      </c>
      <c r="J5" s="164" t="str">
        <f t="shared" si="4"/>
        <v>x</v>
      </c>
      <c r="K5" s="86" t="str">
        <f>IF('Indicator Data'!BN7="No data","x",ROUND(IF('Indicator Data'!BN7&gt;K$37,10,IF('Indicator Data'!BN7&lt;K$36,0,10-(K$37-'Indicator Data'!BN7)/(K$37-K$36)*10)),1))</f>
        <v>x</v>
      </c>
      <c r="L5" s="86" t="str">
        <f>IF('Indicator Data'!BO7="No data","x",ROUND(IF('Indicator Data'!BO7&gt;L$37,10,IF('Indicator Data'!BO7&lt;L$36,0,10-(L$37-'Indicator Data'!BO7)/(L$37-L$36)*10)),1))</f>
        <v>x</v>
      </c>
      <c r="M5" s="86" t="str">
        <f t="shared" si="5"/>
        <v>x</v>
      </c>
      <c r="N5" s="86" t="str">
        <f>IF('Indicator Data'!BP7="No data","x",ROUND(IF('Indicator Data'!BP7&gt;N$37,10,IF('Indicator Data'!BP7&lt;N$36,0,10-(N$37-'Indicator Data'!BP7)/(N$37-N$36)*10)),1))</f>
        <v>x</v>
      </c>
      <c r="O5" s="164" t="str">
        <f t="shared" si="6"/>
        <v>x</v>
      </c>
      <c r="P5" s="88">
        <f t="shared" si="7"/>
        <v>3.4</v>
      </c>
      <c r="Q5" s="86">
        <f>IF(OR('Indicator Data'!BQ7=0,'Indicator Data'!BQ7="No data"),"x",ROUND(IF('Indicator Data'!BQ7&gt;Q$37,0,IF('Indicator Data'!BQ7&lt;Q$36,10,(Q$37-'Indicator Data'!BQ7)/(Q$37-Q$36)*10)),1))</f>
        <v>0</v>
      </c>
      <c r="R5" s="86">
        <f>IF('Indicator Data'!BR7="No data","x",ROUND(IF('Indicator Data'!BR7&gt;R$37,0,IF('Indicator Data'!BR7&lt;R$36,10,(R$37-'Indicator Data'!BR7)/(R$37-R$36)*10)),1))</f>
        <v>3</v>
      </c>
      <c r="S5" s="86">
        <f>IF('Indicator Data'!BS7="No data","x",ROUND(IF('Indicator Data'!BS7&gt;S$37,0,IF('Indicator Data'!BS7&lt;S$36,10,(S$37-'Indicator Data'!BS7)/(S$37-S$36)*10)),1))</f>
        <v>4.0999999999999996</v>
      </c>
      <c r="T5" s="87">
        <f t="shared" si="8"/>
        <v>2.4</v>
      </c>
      <c r="U5" s="233">
        <f>IF('Indicator Data'!BT7="No data","x",'Indicator Data'!BT7/'Indicator Data'!CG7*100)</f>
        <v>418.60465116279073</v>
      </c>
      <c r="V5" s="86">
        <f t="shared" si="0"/>
        <v>0</v>
      </c>
      <c r="W5" s="86">
        <f>IF('Indicator Data'!BU7="No data","x",ROUND(IF('Indicator Data'!BU7&gt;W$37,0,IF('Indicator Data'!BU7&lt;W$36,10,(W$37-'Indicator Data'!BU7)/(W$37-W$36)*10)),1))</f>
        <v>1.3</v>
      </c>
      <c r="X5" s="86">
        <f>IF('Indicator Data'!BV7="No data","x",ROUND(IF('Indicator Data'!BV7&gt;X$37,0,IF('Indicator Data'!BV7&lt;X$36,10,(X$37-'Indicator Data'!BV7)/(X$37-X$36)*10)),1))</f>
        <v>0.1</v>
      </c>
      <c r="Y5" s="86">
        <f>IF('Indicator Data'!BW7="No data","x",ROUND(IF('Indicator Data'!BW7&gt;Y$37,0,IF('Indicator Data'!BW7&lt;Y$36,10,(Y$37-'Indicator Data'!BW7)/(Y$37-Y$36)*10)),1))</f>
        <v>0</v>
      </c>
      <c r="Z5" s="86">
        <f>IF('Indicator Data'!BX7="No data","x",ROUND(IF('Indicator Data'!BX7&gt;Z$37,0,IF('Indicator Data'!BX7&lt;Z$36,10,(Z$37-'Indicator Data'!BX7)/(Z$37-Z$36)*10)),1))</f>
        <v>0</v>
      </c>
      <c r="AA5" s="86">
        <f t="shared" si="9"/>
        <v>0</v>
      </c>
      <c r="AB5" s="87">
        <f t="shared" si="10"/>
        <v>0.4</v>
      </c>
      <c r="AC5" s="86">
        <f>IF('Indicator Data'!AI7="No data","x",ROUND(IF('Indicator Data'!AI7&gt;AC$37,0,IF('Indicator Data'!AI7&lt;AC$36,10,(AC$37-'Indicator Data'!AI7)/(AC$37-AC$36)*10)),1))</f>
        <v>5.5</v>
      </c>
      <c r="AD5" s="86">
        <f>IF('Indicator Data'!AJ7="No data","x",ROUND(IF('Indicator Data'!AJ7&gt;AD$37,0,IF('Indicator Data'!AJ7&lt;AD$36,10,(AD$37-'Indicator Data'!AJ7)/(AD$37-AD$36)*10)),1))</f>
        <v>5</v>
      </c>
      <c r="AE5" s="86">
        <f>IF('Indicator Data'!AK7="No data","x",ROUND(IF('Indicator Data'!AK7&gt;AE$37,0,IF('Indicator Data'!AK7&lt;AE$36,10,(AE$37-'Indicator Data'!AK7)/(AE$37-AE$36)*10)),1))</f>
        <v>6.4</v>
      </c>
      <c r="AF5" s="86">
        <f t="shared" si="11"/>
        <v>5.7</v>
      </c>
      <c r="AG5" s="86">
        <f>IF('Indicator Data'!AO7="No data","x",ROUND(IF('Indicator Data'!AO7&gt;AG$37,0,IF('Indicator Data'!AO7&lt;AG$36,10,(AG$37-'Indicator Data'!AO7)/(AG$37-AG$36)*10)),1))</f>
        <v>5.3</v>
      </c>
      <c r="AH5" s="86">
        <f>IF('Indicator Data'!AP7="No data","x",ROUND(IF('Indicator Data'!AP7&gt;AH$37,0,IF('Indicator Data'!AP7&lt;AH$36,10,(AH$37-'Indicator Data'!AP7)/(AH$37-AH$36)*10)),1))</f>
        <v>5.8</v>
      </c>
      <c r="AI5" s="86">
        <f>IF('Indicator Data'!AQ7="No data","x",ROUND(IF('Indicator Data'!AQ7&gt;AI$37,10,IF('Indicator Data'!AQ7&lt;AI$36,0,10-(AI$37-'Indicator Data'!AQ7)/(AI$37-AI$36)*10)),1))</f>
        <v>7.5</v>
      </c>
      <c r="AJ5" s="86">
        <f t="shared" si="1"/>
        <v>6.3</v>
      </c>
      <c r="AK5" s="86">
        <f>IF('Indicator Data'!AR7="No data","x",ROUND(IF('Indicator Data'!AR7&gt;AK$37,10,IF('Indicator Data'!AR7&lt;AK$36,0,10-(AK$37-'Indicator Data'!AR7)/(AK$37-AK$36)*10)),1))</f>
        <v>1.8</v>
      </c>
      <c r="AL5" s="87">
        <f t="shared" si="12"/>
        <v>4.8</v>
      </c>
      <c r="AM5" s="86" t="str">
        <f>IF('Indicator Data'!BY7="No data","x",ROUND(IF('Indicator Data'!BY7&gt;AM$37,0,IF('Indicator Data'!BY7&lt;AM$36,10,(AM$37-'Indicator Data'!BY7)/(AM$37-AM$36)*10)),1))</f>
        <v>x</v>
      </c>
      <c r="AN5" s="86" t="str">
        <f>IF('Indicator Data'!BZ7="No data","x",ROUND(IF('Indicator Data'!BZ7&gt;AN$37,0,IF('Indicator Data'!BZ7&lt;AN$36,10,(AN$37-'Indicator Data'!BZ7)/(AN$37-AN$36)*10)),1))</f>
        <v>x</v>
      </c>
      <c r="AO5" s="86" t="str">
        <f t="shared" si="13"/>
        <v>x</v>
      </c>
      <c r="AP5" s="86">
        <f>IF('Indicator Data'!CA7="No data","x",ROUND(IF('Indicator Data'!CA7&gt;AP$37,0,IF('Indicator Data'!CA7&lt;AP$36,10,(AP$37-'Indicator Data'!CA7)/(AP$37-AP$36)*10)),1))</f>
        <v>0</v>
      </c>
      <c r="AQ5" s="86">
        <f t="shared" si="14"/>
        <v>0</v>
      </c>
      <c r="AR5" s="86">
        <f>IF('Indicator Data'!CB7="No data","x",ROUND(IF('Indicator Data'!CB7&gt;AR$37,0,IF('Indicator Data'!CB7&lt;AR$36,10,(AR$37-'Indicator Data'!CB7)/(AR$37-AR$36)*10)),1))</f>
        <v>0.8</v>
      </c>
      <c r="AS5" s="86">
        <f>IF('Indicator Data'!CC7="No data","x",ROUND(IF('Indicator Data'!CC7&gt;AS$37,10,IF('Indicator Data'!CC7&lt;AS$36,0,10-(AS$37-'Indicator Data'!CC7)/(AS$37-AS$36)*10)),1))</f>
        <v>1.6</v>
      </c>
      <c r="AT5" s="86">
        <f t="shared" si="15"/>
        <v>1.2</v>
      </c>
      <c r="AU5" s="164">
        <f t="shared" si="16"/>
        <v>0.4</v>
      </c>
      <c r="AV5" s="88">
        <f t="shared" si="17"/>
        <v>2</v>
      </c>
      <c r="AW5" s="153"/>
    </row>
    <row r="6" spans="1:49" s="3" customFormat="1" x14ac:dyDescent="0.25">
      <c r="A6" s="116" t="s">
        <v>20</v>
      </c>
      <c r="B6" s="100" t="s">
        <v>19</v>
      </c>
      <c r="C6" s="86">
        <f>IF('Indicator Data'!BI8="No data","x",ROUND(IF('Indicator Data'!BI8&gt;C$37,0,IF('Indicator Data'!BI8&lt;C$36,10,(C$37-'Indicator Data'!BI8)/(C$37-C$36)*10)),1))</f>
        <v>3.3</v>
      </c>
      <c r="D6" s="86" t="str">
        <f>IF('Indicator Data'!BJ8="No data","x",ROUND(IF('Indicator Data'!BJ8&gt;D$37,0,IF('Indicator Data'!BJ8&lt;D$36,10,(D$37-'Indicator Data'!BJ8)/(D$37-D$36)*10)),1))</f>
        <v>x</v>
      </c>
      <c r="E6" s="87">
        <f t="shared" si="2"/>
        <v>3.3</v>
      </c>
      <c r="F6" s="86">
        <f>IF('Indicator Data'!BL8="No data","x",ROUND(IF('Indicator Data'!BL8&gt;F$37,0,IF('Indicator Data'!BL8&lt;F$36,10,(F$37-'Indicator Data'!BL8)/(F$37-F$36)*10)),1))</f>
        <v>5.3</v>
      </c>
      <c r="G6" s="86">
        <f>IF('Indicator Data'!BK8="No data","x",ROUND(IF('Indicator Data'!BK8&gt;G$37,0,IF('Indicator Data'!BK8&lt;G$36,10,(G$37-'Indicator Data'!BK8)/(G$37-G$36)*10)),1))</f>
        <v>5.3</v>
      </c>
      <c r="H6" s="87">
        <f t="shared" si="3"/>
        <v>5.3</v>
      </c>
      <c r="I6" s="86" t="str">
        <f>IF('Indicator Data'!BM8="No data","x",ROUND(IF('Indicator Data'!BM8&gt;I$37,0,IF('Indicator Data'!BM8&lt;I$36,10,(I$37-'Indicator Data'!BM8)/(I$37-I$36)*10)),1))</f>
        <v>x</v>
      </c>
      <c r="J6" s="164" t="str">
        <f t="shared" si="4"/>
        <v>x</v>
      </c>
      <c r="K6" s="86" t="str">
        <f>IF('Indicator Data'!BN8="No data","x",ROUND(IF('Indicator Data'!BN8&gt;K$37,10,IF('Indicator Data'!BN8&lt;K$36,0,10-(K$37-'Indicator Data'!BN8)/(K$37-K$36)*10)),1))</f>
        <v>x</v>
      </c>
      <c r="L6" s="86" t="str">
        <f>IF('Indicator Data'!BO8="No data","x",ROUND(IF('Indicator Data'!BO8&gt;L$37,10,IF('Indicator Data'!BO8&lt;L$36,0,10-(L$37-'Indicator Data'!BO8)/(L$37-L$36)*10)),1))</f>
        <v>x</v>
      </c>
      <c r="M6" s="86" t="str">
        <f t="shared" si="5"/>
        <v>x</v>
      </c>
      <c r="N6" s="86">
        <f>IF('Indicator Data'!BP8="No data","x",ROUND(IF('Indicator Data'!BP8&gt;N$37,10,IF('Indicator Data'!BP8&lt;N$36,0,10-(N$37-'Indicator Data'!BP8)/(N$37-N$36)*10)),1))</f>
        <v>0</v>
      </c>
      <c r="O6" s="164">
        <f t="shared" si="6"/>
        <v>0</v>
      </c>
      <c r="P6" s="88">
        <f t="shared" si="7"/>
        <v>3.2</v>
      </c>
      <c r="Q6" s="86">
        <f>IF(OR('Indicator Data'!BQ8=0,'Indicator Data'!BQ8="No data"),"x",ROUND(IF('Indicator Data'!BQ8&gt;Q$37,0,IF('Indicator Data'!BQ8&lt;Q$36,10,(Q$37-'Indicator Data'!BQ8)/(Q$37-Q$36)*10)),1))</f>
        <v>0</v>
      </c>
      <c r="R6" s="86">
        <f>IF('Indicator Data'!BR8="No data","x",ROUND(IF('Indicator Data'!BR8&gt;R$37,0,IF('Indicator Data'!BR8&lt;R$36,10,(R$37-'Indicator Data'!BR8)/(R$37-R$36)*10)),1))</f>
        <v>8.6</v>
      </c>
      <c r="S6" s="86">
        <f>IF('Indicator Data'!BS8="No data","x",ROUND(IF('Indicator Data'!BS8&gt;S$37,0,IF('Indicator Data'!BS8&lt;S$36,10,(S$37-'Indicator Data'!BS8)/(S$37-S$36)*10)),1))</f>
        <v>10</v>
      </c>
      <c r="T6" s="87">
        <f t="shared" si="8"/>
        <v>6.2</v>
      </c>
      <c r="U6" s="233">
        <f>IF('Indicator Data'!BT8="No data","x",'Indicator Data'!BT8/'Indicator Data'!CG8*100)</f>
        <v>62.94626080420894</v>
      </c>
      <c r="V6" s="86">
        <f t="shared" si="0"/>
        <v>3.7</v>
      </c>
      <c r="W6" s="86">
        <f>IF('Indicator Data'!BU8="No data","x",ROUND(IF('Indicator Data'!BU8&gt;W$37,0,IF('Indicator Data'!BU8&lt;W$36,10,(W$37-'Indicator Data'!BU8)/(W$37-W$36)*10)),1))</f>
        <v>2.2999999999999998</v>
      </c>
      <c r="X6" s="86">
        <f>IF('Indicator Data'!BV8="No data","x",ROUND(IF('Indicator Data'!BV8&gt;X$37,0,IF('Indicator Data'!BV8&lt;X$36,10,(X$37-'Indicator Data'!BV8)/(X$37-X$36)*10)),1))</f>
        <v>2.6</v>
      </c>
      <c r="Y6" s="86" t="str">
        <f>IF('Indicator Data'!BW8="No data","x",ROUND(IF('Indicator Data'!BW8&gt;Y$37,0,IF('Indicator Data'!BW8&lt;Y$36,10,(Y$37-'Indicator Data'!BW8)/(Y$37-Y$36)*10)),1))</f>
        <v>x</v>
      </c>
      <c r="Z6" s="86" t="str">
        <f>IF('Indicator Data'!BX8="No data","x",ROUND(IF('Indicator Data'!BX8&gt;Z$37,0,IF('Indicator Data'!BX8&lt;Z$36,10,(Z$37-'Indicator Data'!BX8)/(Z$37-Z$36)*10)),1))</f>
        <v>x</v>
      </c>
      <c r="AA6" s="86" t="str">
        <f t="shared" si="9"/>
        <v>x</v>
      </c>
      <c r="AB6" s="87">
        <f t="shared" si="10"/>
        <v>2.9</v>
      </c>
      <c r="AC6" s="86">
        <f>IF('Indicator Data'!AI8="No data","x",ROUND(IF('Indicator Data'!AI8&gt;AC$37,0,IF('Indicator Data'!AI8&lt;AC$36,10,(AC$37-'Indicator Data'!AI8)/(AC$37-AC$36)*10)),1))</f>
        <v>0</v>
      </c>
      <c r="AD6" s="86">
        <f>IF('Indicator Data'!AJ8="No data","x",ROUND(IF('Indicator Data'!AJ8&gt;AD$37,0,IF('Indicator Data'!AJ8&lt;AD$36,10,(AD$37-'Indicator Data'!AJ8)/(AD$37-AD$36)*10)),1))</f>
        <v>0</v>
      </c>
      <c r="AE6" s="86">
        <f>IF('Indicator Data'!AK8="No data","x",ROUND(IF('Indicator Data'!AK8&gt;AE$37,0,IF('Indicator Data'!AK8&lt;AE$36,10,(AE$37-'Indicator Data'!AK8)/(AE$37-AE$36)*10)),1))</f>
        <v>0</v>
      </c>
      <c r="AF6" s="86">
        <f t="shared" si="11"/>
        <v>0</v>
      </c>
      <c r="AG6" s="86" t="str">
        <f>IF('Indicator Data'!AO8="No data","x",ROUND(IF('Indicator Data'!AO8&gt;AG$37,0,IF('Indicator Data'!AO8&lt;AG$36,10,(AG$37-'Indicator Data'!AO8)/(AG$37-AG$36)*10)),1))</f>
        <v>x</v>
      </c>
      <c r="AH6" s="86">
        <f>IF('Indicator Data'!AP8="No data","x",ROUND(IF('Indicator Data'!AP8&gt;AH$37,0,IF('Indicator Data'!AP8&lt;AH$36,10,(AH$37-'Indicator Data'!AP8)/(AH$37-AH$36)*10)),1))</f>
        <v>0</v>
      </c>
      <c r="AI6" s="86">
        <f>IF('Indicator Data'!AQ8="No data","x",ROUND(IF('Indicator Data'!AQ8&gt;AI$37,10,IF('Indicator Data'!AQ8&lt;AI$36,0,10-(AI$37-'Indicator Data'!AQ8)/(AI$37-AI$36)*10)),1))</f>
        <v>1.9</v>
      </c>
      <c r="AJ6" s="86">
        <f t="shared" si="1"/>
        <v>1</v>
      </c>
      <c r="AK6" s="86">
        <f>IF('Indicator Data'!AR8="No data","x",ROUND(IF('Indicator Data'!AR8&gt;AK$37,10,IF('Indicator Data'!AR8&lt;AK$36,0,10-(AK$37-'Indicator Data'!AR8)/(AK$37-AK$36)*10)),1))</f>
        <v>2.6</v>
      </c>
      <c r="AL6" s="87">
        <f t="shared" si="12"/>
        <v>0.9</v>
      </c>
      <c r="AM6" s="86">
        <f>IF('Indicator Data'!BY8="No data","x",ROUND(IF('Indicator Data'!BY8&gt;AM$37,0,IF('Indicator Data'!BY8&lt;AM$36,10,(AM$37-'Indicator Data'!BY8)/(AM$37-AM$36)*10)),1))</f>
        <v>2.1</v>
      </c>
      <c r="AN6" s="86">
        <f>IF('Indicator Data'!BZ8="No data","x",ROUND(IF('Indicator Data'!BZ8&gt;AN$37,0,IF('Indicator Data'!BZ8&lt;AN$36,10,(AN$37-'Indicator Data'!BZ8)/(AN$37-AN$36)*10)),1))</f>
        <v>2.2999999999999998</v>
      </c>
      <c r="AO6" s="86">
        <f t="shared" si="13"/>
        <v>2.2000000000000002</v>
      </c>
      <c r="AP6" s="86">
        <f>IF('Indicator Data'!CA8="No data","x",ROUND(IF('Indicator Data'!CA8&gt;AP$37,0,IF('Indicator Data'!CA8&lt;AP$36,10,(AP$37-'Indicator Data'!CA8)/(AP$37-AP$36)*10)),1))</f>
        <v>0</v>
      </c>
      <c r="AQ6" s="86">
        <f t="shared" si="14"/>
        <v>1.1000000000000001</v>
      </c>
      <c r="AR6" s="86">
        <f>IF('Indicator Data'!CB8="No data","x",ROUND(IF('Indicator Data'!CB8&gt;AR$37,0,IF('Indicator Data'!CB8&lt;AR$36,10,(AR$37-'Indicator Data'!CB8)/(AR$37-AR$36)*10)),1))</f>
        <v>0</v>
      </c>
      <c r="AS6" s="86">
        <f>IF('Indicator Data'!CC8="No data","x",ROUND(IF('Indicator Data'!CC8&gt;AS$37,10,IF('Indicator Data'!CC8&lt;AS$36,0,10-(AS$37-'Indicator Data'!CC8)/(AS$37-AS$36)*10)),1))</f>
        <v>0</v>
      </c>
      <c r="AT6" s="86">
        <f t="shared" si="15"/>
        <v>0</v>
      </c>
      <c r="AU6" s="164">
        <f t="shared" si="16"/>
        <v>0.7</v>
      </c>
      <c r="AV6" s="88">
        <f t="shared" si="17"/>
        <v>2.7</v>
      </c>
      <c r="AW6" s="153"/>
    </row>
    <row r="7" spans="1:49" s="3" customFormat="1" x14ac:dyDescent="0.25">
      <c r="A7" s="116" t="s">
        <v>22</v>
      </c>
      <c r="B7" s="100" t="s">
        <v>21</v>
      </c>
      <c r="C7" s="86" t="str">
        <f>IF('Indicator Data'!BI9="No data","x",ROUND(IF('Indicator Data'!BI9&gt;C$37,0,IF('Indicator Data'!BI9&lt;C$36,10,(C$37-'Indicator Data'!BI9)/(C$37-C$36)*10)),1))</f>
        <v>x</v>
      </c>
      <c r="D7" s="86" t="str">
        <f>IF('Indicator Data'!BJ9="No data","x",ROUND(IF('Indicator Data'!BJ9&gt;D$37,0,IF('Indicator Data'!BJ9&lt;D$36,10,(D$37-'Indicator Data'!BJ9)/(D$37-D$36)*10)),1))</f>
        <v>x</v>
      </c>
      <c r="E7" s="87" t="str">
        <f t="shared" si="2"/>
        <v>x</v>
      </c>
      <c r="F7" s="86">
        <f>IF('Indicator Data'!BL9="No data","x",ROUND(IF('Indicator Data'!BL9&gt;F$37,0,IF('Indicator Data'!BL9&lt;F$36,10,(F$37-'Indicator Data'!BL9)/(F$37-F$36)*10)),1))</f>
        <v>4.3</v>
      </c>
      <c r="G7" s="86">
        <f>IF('Indicator Data'!BK9="No data","x",ROUND(IF('Indicator Data'!BK9&gt;G$37,0,IF('Indicator Data'!BK9&lt;G$36,10,(G$37-'Indicator Data'!BK9)/(G$37-G$36)*10)),1))</f>
        <v>4.9000000000000004</v>
      </c>
      <c r="H7" s="87">
        <f t="shared" si="3"/>
        <v>4.5999999999999996</v>
      </c>
      <c r="I7" s="86" t="str">
        <f>IF('Indicator Data'!BM9="No data","x",ROUND(IF('Indicator Data'!BM9&gt;I$37,0,IF('Indicator Data'!BM9&lt;I$36,10,(I$37-'Indicator Data'!BM9)/(I$37-I$36)*10)),1))</f>
        <v>x</v>
      </c>
      <c r="J7" s="164" t="str">
        <f t="shared" si="4"/>
        <v>x</v>
      </c>
      <c r="K7" s="86" t="str">
        <f>IF('Indicator Data'!BN9="No data","x",ROUND(IF('Indicator Data'!BN9&gt;K$37,10,IF('Indicator Data'!BN9&lt;K$36,0,10-(K$37-'Indicator Data'!BN9)/(K$37-K$36)*10)),1))</f>
        <v>x</v>
      </c>
      <c r="L7" s="86">
        <f>IF('Indicator Data'!BO9="No data","x",ROUND(IF('Indicator Data'!BO9&gt;L$37,10,IF('Indicator Data'!BO9&lt;L$36,0,10-(L$37-'Indicator Data'!BO9)/(L$37-L$36)*10)),1))</f>
        <v>1</v>
      </c>
      <c r="M7" s="86">
        <f t="shared" si="5"/>
        <v>1</v>
      </c>
      <c r="N7" s="86" t="str">
        <f>IF('Indicator Data'!BP9="No data","x",ROUND(IF('Indicator Data'!BP9&gt;N$37,10,IF('Indicator Data'!BP9&lt;N$36,0,10-(N$37-'Indicator Data'!BP9)/(N$37-N$36)*10)),1))</f>
        <v>x</v>
      </c>
      <c r="O7" s="164">
        <f t="shared" si="6"/>
        <v>1</v>
      </c>
      <c r="P7" s="88">
        <f t="shared" si="7"/>
        <v>3</v>
      </c>
      <c r="Q7" s="86">
        <f>IF(OR('Indicator Data'!BQ9=0,'Indicator Data'!BQ9="No data"),"x",ROUND(IF('Indicator Data'!BQ9&gt;Q$37,0,IF('Indicator Data'!BQ9&lt;Q$36,10,(Q$37-'Indicator Data'!BQ9)/(Q$37-Q$36)*10)),1))</f>
        <v>0</v>
      </c>
      <c r="R7" s="86">
        <f>IF('Indicator Data'!BR9="No data","x",ROUND(IF('Indicator Data'!BR9&gt;R$37,0,IF('Indicator Data'!BR9&lt;R$36,10,(R$37-'Indicator Data'!BR9)/(R$37-R$36)*10)),1))</f>
        <v>4.0999999999999996</v>
      </c>
      <c r="S7" s="86">
        <f>IF('Indicator Data'!BS9="No data","x",ROUND(IF('Indicator Data'!BS9&gt;S$37,0,IF('Indicator Data'!BS9&lt;S$36,10,(S$37-'Indicator Data'!BS9)/(S$37-S$36)*10)),1))</f>
        <v>4.8</v>
      </c>
      <c r="T7" s="87">
        <f t="shared" si="8"/>
        <v>3</v>
      </c>
      <c r="U7" s="233">
        <f>IF('Indicator Data'!BT9="No data","x",'Indicator Data'!BT9/'Indicator Data'!CG9*100)</f>
        <v>133.33333333333331</v>
      </c>
      <c r="V7" s="86">
        <f t="shared" si="0"/>
        <v>0</v>
      </c>
      <c r="W7" s="86">
        <f>IF('Indicator Data'!BU9="No data","x",ROUND(IF('Indicator Data'!BU9&gt;W$37,0,IF('Indicator Data'!BU9&lt;W$36,10,(W$37-'Indicator Data'!BU9)/(W$37-W$36)*10)),1))</f>
        <v>6.3</v>
      </c>
      <c r="X7" s="86">
        <f>IF('Indicator Data'!BV9="No data","x",ROUND(IF('Indicator Data'!BV9&gt;X$37,0,IF('Indicator Data'!BV9&lt;X$36,10,(X$37-'Indicator Data'!BV9)/(X$37-X$36)*10)),1))</f>
        <v>2.8</v>
      </c>
      <c r="Y7" s="86">
        <f>IF('Indicator Data'!BW9="No data","x",ROUND(IF('Indicator Data'!BW9&gt;Y$37,0,IF('Indicator Data'!BW9&lt;Y$36,10,(Y$37-'Indicator Data'!BW9)/(Y$37-Y$36)*10)),1))</f>
        <v>0</v>
      </c>
      <c r="Z7" s="86">
        <f>IF('Indicator Data'!BX9="No data","x",ROUND(IF('Indicator Data'!BX9&gt;Z$37,0,IF('Indicator Data'!BX9&lt;Z$36,10,(Z$37-'Indicator Data'!BX9)/(Z$37-Z$36)*10)),1))</f>
        <v>0</v>
      </c>
      <c r="AA7" s="86">
        <f t="shared" si="9"/>
        <v>0</v>
      </c>
      <c r="AB7" s="87">
        <f t="shared" si="10"/>
        <v>2.2999999999999998</v>
      </c>
      <c r="AC7" s="86">
        <f>IF('Indicator Data'!AI9="No data","x",ROUND(IF('Indicator Data'!AI9&gt;AC$37,0,IF('Indicator Data'!AI9&lt;AC$36,10,(AC$37-'Indicator Data'!AI9)/(AC$37-AC$36)*10)),1))</f>
        <v>5.6</v>
      </c>
      <c r="AD7" s="86">
        <f>IF('Indicator Data'!AJ9="No data","x",ROUND(IF('Indicator Data'!AJ9&gt;AD$37,0,IF('Indicator Data'!AJ9&lt;AD$36,10,(AD$37-'Indicator Data'!AJ9)/(AD$37-AD$36)*10)),1))</f>
        <v>2.1</v>
      </c>
      <c r="AE7" s="86">
        <f>IF('Indicator Data'!AK9="No data","x",ROUND(IF('Indicator Data'!AK9&gt;AE$37,0,IF('Indicator Data'!AK9&lt;AE$36,10,(AE$37-'Indicator Data'!AK9)/(AE$37-AE$36)*10)),1))</f>
        <v>5.7</v>
      </c>
      <c r="AF7" s="86">
        <f t="shared" si="11"/>
        <v>3.9000000000000004</v>
      </c>
      <c r="AG7" s="86">
        <f>IF('Indicator Data'!AO9="No data","x",ROUND(IF('Indicator Data'!AO9&gt;AG$37,0,IF('Indicator Data'!AO9&lt;AG$36,10,(AG$37-'Indicator Data'!AO9)/(AG$37-AG$36)*10)),1))</f>
        <v>8</v>
      </c>
      <c r="AH7" s="86">
        <f>IF('Indicator Data'!AP9="No data","x",ROUND(IF('Indicator Data'!AP9&gt;AH$37,0,IF('Indicator Data'!AP9&lt;AH$36,10,(AH$37-'Indicator Data'!AP9)/(AH$37-AH$36)*10)),1))</f>
        <v>5.0999999999999996</v>
      </c>
      <c r="AI7" s="86">
        <f>IF('Indicator Data'!AQ9="No data","x",ROUND(IF('Indicator Data'!AQ9&gt;AI$37,10,IF('Indicator Data'!AQ9&lt;AI$36,0,10-(AI$37-'Indicator Data'!AQ9)/(AI$37-AI$36)*10)),1))</f>
        <v>4.7</v>
      </c>
      <c r="AJ7" s="86">
        <f t="shared" si="1"/>
        <v>6.2</v>
      </c>
      <c r="AK7" s="86" t="str">
        <f>IF('Indicator Data'!AR9="No data","x",ROUND(IF('Indicator Data'!AR9&gt;AK$37,10,IF('Indicator Data'!AR9&lt;AK$36,0,10-(AK$37-'Indicator Data'!AR9)/(AK$37-AK$36)*10)),1))</f>
        <v>x</v>
      </c>
      <c r="AL7" s="87">
        <f t="shared" si="12"/>
        <v>5.2</v>
      </c>
      <c r="AM7" s="86">
        <f>IF('Indicator Data'!BY9="No data","x",ROUND(IF('Indicator Data'!BY9&gt;AM$37,0,IF('Indicator Data'!BY9&lt;AM$36,10,(AM$37-'Indicator Data'!BY9)/(AM$37-AM$36)*10)),1))</f>
        <v>10</v>
      </c>
      <c r="AN7" s="86">
        <f>IF('Indicator Data'!BZ9="No data","x",ROUND(IF('Indicator Data'!BZ9&gt;AN$37,0,IF('Indicator Data'!BZ9&lt;AN$36,10,(AN$37-'Indicator Data'!BZ9)/(AN$37-AN$36)*10)),1))</f>
        <v>2.1</v>
      </c>
      <c r="AO7" s="86">
        <f t="shared" si="13"/>
        <v>6.1</v>
      </c>
      <c r="AP7" s="86" t="str">
        <f>IF('Indicator Data'!CA9="No data","x",ROUND(IF('Indicator Data'!CA9&gt;AP$37,0,IF('Indicator Data'!CA9&lt;AP$36,10,(AP$37-'Indicator Data'!CA9)/(AP$37-AP$36)*10)),1))</f>
        <v>x</v>
      </c>
      <c r="AQ7" s="86">
        <f t="shared" si="14"/>
        <v>6.1</v>
      </c>
      <c r="AR7" s="86">
        <f>IF('Indicator Data'!CB9="No data","x",ROUND(IF('Indicator Data'!CB9&gt;AR$37,0,IF('Indicator Data'!CB9&lt;AR$36,10,(AR$37-'Indicator Data'!CB9)/(AR$37-AR$36)*10)),1))</f>
        <v>4</v>
      </c>
      <c r="AS7" s="86">
        <f>IF('Indicator Data'!CC9="No data","x",ROUND(IF('Indicator Data'!CC9&gt;AS$37,10,IF('Indicator Data'!CC9&lt;AS$36,0,10-(AS$37-'Indicator Data'!CC9)/(AS$37-AS$36)*10)),1))</f>
        <v>0.8</v>
      </c>
      <c r="AT7" s="86">
        <f t="shared" si="15"/>
        <v>2.4</v>
      </c>
      <c r="AU7" s="164">
        <f t="shared" si="16"/>
        <v>4.9000000000000004</v>
      </c>
      <c r="AV7" s="88">
        <f t="shared" si="17"/>
        <v>3.9</v>
      </c>
      <c r="AW7" s="153"/>
    </row>
    <row r="8" spans="1:49" s="3" customFormat="1" x14ac:dyDescent="0.25">
      <c r="A8" s="116" t="s">
        <v>24</v>
      </c>
      <c r="B8" s="100" t="s">
        <v>23</v>
      </c>
      <c r="C8" s="86">
        <f>IF('Indicator Data'!BI10="No data","x",ROUND(IF('Indicator Data'!BI10&gt;C$37,0,IF('Indicator Data'!BI10&lt;C$36,10,(C$37-'Indicator Data'!BI10)/(C$37-C$36)*10)),1))</f>
        <v>6.1</v>
      </c>
      <c r="D8" s="86">
        <f>IF('Indicator Data'!BJ10="No data","x",ROUND(IF('Indicator Data'!BJ10&gt;D$37,0,IF('Indicator Data'!BJ10&lt;D$36,10,(D$37-'Indicator Data'!BJ10)/(D$37-D$36)*10)),1))</f>
        <v>6.5</v>
      </c>
      <c r="E8" s="87">
        <f t="shared" si="2"/>
        <v>6.3</v>
      </c>
      <c r="F8" s="86">
        <f>IF('Indicator Data'!BL10="No data","x",ROUND(IF('Indicator Data'!BL10&gt;F$37,0,IF('Indicator Data'!BL10&lt;F$36,10,(F$37-'Indicator Data'!BL10)/(F$37-F$36)*10)),1))</f>
        <v>7.1</v>
      </c>
      <c r="G8" s="86">
        <f>IF('Indicator Data'!BK10="No data","x",ROUND(IF('Indicator Data'!BK10&gt;G$37,0,IF('Indicator Data'!BK10&lt;G$36,10,(G$37-'Indicator Data'!BK10)/(G$37-G$36)*10)),1))</f>
        <v>5.5</v>
      </c>
      <c r="H8" s="87">
        <f t="shared" si="3"/>
        <v>6.3</v>
      </c>
      <c r="I8" s="86">
        <f>IF('Indicator Data'!BM10="No data","x",ROUND(IF('Indicator Data'!BM10&gt;I$37,0,IF('Indicator Data'!BM10&lt;I$36,10,(I$37-'Indicator Data'!BM10)/(I$37-I$36)*10)),1))</f>
        <v>9.3000000000000007</v>
      </c>
      <c r="J8" s="164">
        <f t="shared" si="4"/>
        <v>9.3000000000000007</v>
      </c>
      <c r="K8" s="86">
        <f>IF('Indicator Data'!BN10="No data","x",ROUND(IF('Indicator Data'!BN10&gt;K$37,10,IF('Indicator Data'!BN10&lt;K$36,0,10-(K$37-'Indicator Data'!BN10)/(K$37-K$36)*10)),1))</f>
        <v>8.1</v>
      </c>
      <c r="L8" s="86">
        <f>IF('Indicator Data'!BO10="No data","x",ROUND(IF('Indicator Data'!BO10&gt;L$37,10,IF('Indicator Data'!BO10&lt;L$36,0,10-(L$37-'Indicator Data'!BO10)/(L$37-L$36)*10)),1))</f>
        <v>5.5</v>
      </c>
      <c r="M8" s="86">
        <f t="shared" si="5"/>
        <v>6.8</v>
      </c>
      <c r="N8" s="86">
        <f>IF('Indicator Data'!BP10="No data","x",ROUND(IF('Indicator Data'!BP10&gt;N$37,10,IF('Indicator Data'!BP10&lt;N$36,0,10-(N$37-'Indicator Data'!BP10)/(N$37-N$36)*10)),1))</f>
        <v>6.7</v>
      </c>
      <c r="O8" s="164">
        <f t="shared" si="6"/>
        <v>6.7</v>
      </c>
      <c r="P8" s="88">
        <f t="shared" si="7"/>
        <v>7.4</v>
      </c>
      <c r="Q8" s="86">
        <f>IF(OR('Indicator Data'!BQ10=0,'Indicator Data'!BQ10="No data"),"x",ROUND(IF('Indicator Data'!BQ10&gt;Q$37,0,IF('Indicator Data'!BQ10&lt;Q$36,10,(Q$37-'Indicator Data'!BQ10)/(Q$37-Q$36)*10)),1))</f>
        <v>0</v>
      </c>
      <c r="R8" s="86">
        <f>IF('Indicator Data'!BR10="No data","x",ROUND(IF('Indicator Data'!BR10&gt;R$37,0,IF('Indicator Data'!BR10&lt;R$36,10,(R$37-'Indicator Data'!BR10)/(R$37-R$36)*10)),1))</f>
        <v>6</v>
      </c>
      <c r="S8" s="86">
        <f>IF('Indicator Data'!BS10="No data","x",ROUND(IF('Indicator Data'!BS10&gt;S$37,0,IF('Indicator Data'!BS10&lt;S$36,10,(S$37-'Indicator Data'!BS10)/(S$37-S$36)*10)),1))</f>
        <v>7.2</v>
      </c>
      <c r="T8" s="87">
        <f t="shared" si="8"/>
        <v>4.4000000000000004</v>
      </c>
      <c r="U8" s="233">
        <f>IF('Indicator Data'!BT10="No data","x",'Indicator Data'!BT10/'Indicator Data'!CG10*100)</f>
        <v>60.016556291390735</v>
      </c>
      <c r="V8" s="86">
        <f t="shared" si="0"/>
        <v>4</v>
      </c>
      <c r="W8" s="86">
        <f>IF('Indicator Data'!BU10="No data","x",ROUND(IF('Indicator Data'!BU10&gt;W$37,0,IF('Indicator Data'!BU10&lt;W$36,10,(W$37-'Indicator Data'!BU10)/(W$37-W$36)*10)),1))</f>
        <v>5.3</v>
      </c>
      <c r="X8" s="86">
        <f>IF('Indicator Data'!BV10="No data","x",ROUND(IF('Indicator Data'!BV10&gt;X$37,0,IF('Indicator Data'!BV10&lt;X$36,10,(X$37-'Indicator Data'!BV10)/(X$37-X$36)*10)),1))</f>
        <v>7.6</v>
      </c>
      <c r="Y8" s="86">
        <f>IF('Indicator Data'!BW10="No data","x",ROUND(IF('Indicator Data'!BW10&gt;Y$37,0,IF('Indicator Data'!BW10&lt;Y$36,10,(Y$37-'Indicator Data'!BW10)/(Y$37-Y$36)*10)),1))</f>
        <v>2.9</v>
      </c>
      <c r="Z8" s="86">
        <f>IF('Indicator Data'!BX10="No data","x",ROUND(IF('Indicator Data'!BX10&gt;Z$37,0,IF('Indicator Data'!BX10&lt;Z$36,10,(Z$37-'Indicator Data'!BX10)/(Z$37-Z$36)*10)),1))</f>
        <v>2.6</v>
      </c>
      <c r="AA8" s="86">
        <f t="shared" si="9"/>
        <v>2.8</v>
      </c>
      <c r="AB8" s="87">
        <f t="shared" si="10"/>
        <v>4.9000000000000004</v>
      </c>
      <c r="AC8" s="86">
        <f>IF('Indicator Data'!AI10="No data","x",ROUND(IF('Indicator Data'!AI10&gt;AC$37,0,IF('Indicator Data'!AI10&lt;AC$36,10,(AC$37-'Indicator Data'!AI10)/(AC$37-AC$36)*10)),1))</f>
        <v>6.2</v>
      </c>
      <c r="AD8" s="86">
        <f>IF('Indicator Data'!AJ10="No data","x",ROUND(IF('Indicator Data'!AJ10&gt;AD$37,0,IF('Indicator Data'!AJ10&lt;AD$36,10,(AD$37-'Indicator Data'!AJ10)/(AD$37-AD$36)*10)),1))</f>
        <v>10</v>
      </c>
      <c r="AE8" s="86">
        <f>IF('Indicator Data'!AK10="No data","x",ROUND(IF('Indicator Data'!AK10&gt;AE$37,0,IF('Indicator Data'!AK10&lt;AE$36,10,(AE$37-'Indicator Data'!AK10)/(AE$37-AE$36)*10)),1))</f>
        <v>10</v>
      </c>
      <c r="AF8" s="86">
        <f t="shared" si="11"/>
        <v>10</v>
      </c>
      <c r="AG8" s="86">
        <f>IF('Indicator Data'!AO10="No data","x",ROUND(IF('Indicator Data'!AO10&gt;AG$37,0,IF('Indicator Data'!AO10&lt;AG$36,10,(AG$37-'Indicator Data'!AO10)/(AG$37-AG$36)*10)),1))</f>
        <v>6.8</v>
      </c>
      <c r="AH8" s="86">
        <f>IF('Indicator Data'!AP10="No data","x",ROUND(IF('Indicator Data'!AP10&gt;AH$37,0,IF('Indicator Data'!AP10&lt;AH$36,10,(AH$37-'Indicator Data'!AP10)/(AH$37-AH$36)*10)),1))</f>
        <v>7.8</v>
      </c>
      <c r="AI8" s="86">
        <f>IF('Indicator Data'!AQ10="No data","x",ROUND(IF('Indicator Data'!AQ10&gt;AI$37,10,IF('Indicator Data'!AQ10&lt;AI$36,0,10-(AI$37-'Indicator Data'!AQ10)/(AI$37-AI$36)*10)),1))</f>
        <v>7.3</v>
      </c>
      <c r="AJ8" s="86">
        <f t="shared" si="1"/>
        <v>7.3</v>
      </c>
      <c r="AK8" s="86">
        <f>IF('Indicator Data'!AR10="No data","x",ROUND(IF('Indicator Data'!AR10&gt;AK$37,10,IF('Indicator Data'!AR10&lt;AK$36,0,10-(AK$37-'Indicator Data'!AR10)/(AK$37-AK$36)*10)),1))</f>
        <v>6.1</v>
      </c>
      <c r="AL8" s="87">
        <f t="shared" si="12"/>
        <v>7.4</v>
      </c>
      <c r="AM8" s="86">
        <f>IF('Indicator Data'!BY10="No data","x",ROUND(IF('Indicator Data'!BY10&gt;AM$37,0,IF('Indicator Data'!BY10&lt;AM$36,10,(AM$37-'Indicator Data'!BY10)/(AM$37-AM$36)*10)),1))</f>
        <v>8.1</v>
      </c>
      <c r="AN8" s="86">
        <f>IF('Indicator Data'!BZ10="No data","x",ROUND(IF('Indicator Data'!BZ10&gt;AN$37,0,IF('Indicator Data'!BZ10&lt;AN$36,10,(AN$37-'Indicator Data'!BZ10)/(AN$37-AN$36)*10)),1))</f>
        <v>6.8</v>
      </c>
      <c r="AO8" s="86">
        <f t="shared" si="13"/>
        <v>7.5</v>
      </c>
      <c r="AP8" s="86">
        <f>IF('Indicator Data'!CA10="No data","x",ROUND(IF('Indicator Data'!CA10&gt;AP$37,0,IF('Indicator Data'!CA10&lt;AP$36,10,(AP$37-'Indicator Data'!CA10)/(AP$37-AP$36)*10)),1))</f>
        <v>5.2</v>
      </c>
      <c r="AQ8" s="86">
        <f t="shared" si="14"/>
        <v>6.4</v>
      </c>
      <c r="AR8" s="86">
        <f>IF('Indicator Data'!CB10="No data","x",ROUND(IF('Indicator Data'!CB10&gt;AR$37,0,IF('Indicator Data'!CB10&lt;AR$36,10,(AR$37-'Indicator Data'!CB10)/(AR$37-AR$36)*10)),1))</f>
        <v>9</v>
      </c>
      <c r="AS8" s="86">
        <f>IF('Indicator Data'!CC10="No data","x",ROUND(IF('Indicator Data'!CC10&gt;AS$37,10,IF('Indicator Data'!CC10&lt;AS$36,0,10-(AS$37-'Indicator Data'!CC10)/(AS$37-AS$36)*10)),1))</f>
        <v>5</v>
      </c>
      <c r="AT8" s="86">
        <f t="shared" si="15"/>
        <v>7</v>
      </c>
      <c r="AU8" s="164">
        <f t="shared" si="16"/>
        <v>6.6</v>
      </c>
      <c r="AV8" s="88">
        <f t="shared" si="17"/>
        <v>5.8</v>
      </c>
      <c r="AW8" s="153"/>
    </row>
    <row r="9" spans="1:49" s="3" customFormat="1" x14ac:dyDescent="0.25">
      <c r="A9" s="116" t="s">
        <v>30</v>
      </c>
      <c r="B9" s="100" t="s">
        <v>29</v>
      </c>
      <c r="C9" s="86">
        <f>IF('Indicator Data'!BI11="No data","x",ROUND(IF('Indicator Data'!BI11&gt;C$37,0,IF('Indicator Data'!BI11&lt;C$36,10,(C$37-'Indicator Data'!BI11)/(C$37-C$36)*10)),1))</f>
        <v>6.2</v>
      </c>
      <c r="D9" s="86" t="str">
        <f>IF('Indicator Data'!BJ11="No data","x",ROUND(IF('Indicator Data'!BJ11&gt;D$37,0,IF('Indicator Data'!BJ11&lt;D$36,10,(D$37-'Indicator Data'!BJ11)/(D$37-D$36)*10)),1))</f>
        <v>x</v>
      </c>
      <c r="E9" s="87">
        <f t="shared" si="2"/>
        <v>6.2</v>
      </c>
      <c r="F9" s="86">
        <f>IF('Indicator Data'!BL11="No data","x",ROUND(IF('Indicator Data'!BL11&gt;F$37,0,IF('Indicator Data'!BL11&lt;F$36,10,(F$37-'Indicator Data'!BL11)/(F$37-F$36)*10)),1))</f>
        <v>4.8</v>
      </c>
      <c r="G9" s="86">
        <f>IF('Indicator Data'!BK11="No data","x",ROUND(IF('Indicator Data'!BK11&gt;G$37,0,IF('Indicator Data'!BK11&lt;G$36,10,(G$37-'Indicator Data'!BK11)/(G$37-G$36)*10)),1))</f>
        <v>5.4</v>
      </c>
      <c r="H9" s="87">
        <f t="shared" si="3"/>
        <v>5.0999999999999996</v>
      </c>
      <c r="I9" s="86" t="str">
        <f>IF('Indicator Data'!BM11="No data","x",ROUND(IF('Indicator Data'!BM11&gt;I$37,0,IF('Indicator Data'!BM11&lt;I$36,10,(I$37-'Indicator Data'!BM11)/(I$37-I$36)*10)),1))</f>
        <v>x</v>
      </c>
      <c r="J9" s="164" t="str">
        <f t="shared" si="4"/>
        <v>x</v>
      </c>
      <c r="K9" s="86" t="str">
        <f>IF('Indicator Data'!BN11="No data","x",ROUND(IF('Indicator Data'!BN11&gt;K$37,10,IF('Indicator Data'!BN11&lt;K$36,0,10-(K$37-'Indicator Data'!BN11)/(K$37-K$36)*10)),1))</f>
        <v>x</v>
      </c>
      <c r="L9" s="86">
        <f>IF('Indicator Data'!BO11="No data","x",ROUND(IF('Indicator Data'!BO11&gt;L$37,10,IF('Indicator Data'!BO11&lt;L$36,0,10-(L$37-'Indicator Data'!BO11)/(L$37-L$36)*10)),1))</f>
        <v>1.4</v>
      </c>
      <c r="M9" s="86">
        <f t="shared" si="5"/>
        <v>1.4</v>
      </c>
      <c r="N9" s="86" t="str">
        <f>IF('Indicator Data'!BP11="No data","x",ROUND(IF('Indicator Data'!BP11&gt;N$37,10,IF('Indicator Data'!BP11&lt;N$36,0,10-(N$37-'Indicator Data'!BP11)/(N$37-N$36)*10)),1))</f>
        <v>x</v>
      </c>
      <c r="O9" s="164">
        <f t="shared" si="6"/>
        <v>1.4</v>
      </c>
      <c r="P9" s="88">
        <f t="shared" si="7"/>
        <v>4.5</v>
      </c>
      <c r="Q9" s="86">
        <f>IF(OR('Indicator Data'!BQ11=0,'Indicator Data'!BQ11="No data"),"x",ROUND(IF('Indicator Data'!BQ11&gt;Q$37,0,IF('Indicator Data'!BQ11&lt;Q$36,10,(Q$37-'Indicator Data'!BQ11)/(Q$37-Q$36)*10)),1))</f>
        <v>3.8</v>
      </c>
      <c r="R9" s="86">
        <f>IF('Indicator Data'!BR11="No data","x",ROUND(IF('Indicator Data'!BR11&gt;R$37,0,IF('Indicator Data'!BR11&lt;R$36,10,(R$37-'Indicator Data'!BR11)/(R$37-R$36)*10)),1))</f>
        <v>5.8</v>
      </c>
      <c r="S9" s="86">
        <f>IF('Indicator Data'!BS11="No data","x",ROUND(IF('Indicator Data'!BS11&gt;S$37,0,IF('Indicator Data'!BS11&lt;S$36,10,(S$37-'Indicator Data'!BS11)/(S$37-S$36)*10)),1))</f>
        <v>4.4000000000000004</v>
      </c>
      <c r="T9" s="87">
        <f t="shared" si="8"/>
        <v>4.7</v>
      </c>
      <c r="U9" s="233">
        <f>IF('Indicator Data'!BT11="No data","x",'Indicator Data'!BT11/'Indicator Data'!CG11*100)</f>
        <v>232.35294117647061</v>
      </c>
      <c r="V9" s="86">
        <f t="shared" si="0"/>
        <v>0</v>
      </c>
      <c r="W9" s="86">
        <f>IF('Indicator Data'!BU11="No data","x",ROUND(IF('Indicator Data'!BU11&gt;W$37,0,IF('Indicator Data'!BU11&lt;W$36,10,(W$37-'Indicator Data'!BU11)/(W$37-W$36)*10)),1))</f>
        <v>0.7</v>
      </c>
      <c r="X9" s="86">
        <f>IF('Indicator Data'!BV11="No data","x",ROUND(IF('Indicator Data'!BV11&gt;X$37,0,IF('Indicator Data'!BV11&lt;X$36,10,(X$37-'Indicator Data'!BV11)/(X$37-X$36)*10)),1))</f>
        <v>1.7</v>
      </c>
      <c r="Y9" s="86">
        <f>IF('Indicator Data'!BW11="No data","x",ROUND(IF('Indicator Data'!BW11&gt;Y$37,0,IF('Indicator Data'!BW11&lt;Y$36,10,(Y$37-'Indicator Data'!BW11)/(Y$37-Y$36)*10)),1))</f>
        <v>0</v>
      </c>
      <c r="Z9" s="86" t="str">
        <f>IF('Indicator Data'!BX11="No data","x",ROUND(IF('Indicator Data'!BX11&gt;Z$37,0,IF('Indicator Data'!BX11&lt;Z$36,10,(Z$37-'Indicator Data'!BX11)/(Z$37-Z$36)*10)),1))</f>
        <v>x</v>
      </c>
      <c r="AA9" s="86">
        <f t="shared" si="9"/>
        <v>0</v>
      </c>
      <c r="AB9" s="87">
        <f t="shared" si="10"/>
        <v>0.6</v>
      </c>
      <c r="AC9" s="86" t="str">
        <f>IF('Indicator Data'!AI11="No data","x",ROUND(IF('Indicator Data'!AI11&gt;AC$37,0,IF('Indicator Data'!AI11&lt;AC$36,10,(AC$37-'Indicator Data'!AI11)/(AC$37-AC$36)*10)),1))</f>
        <v>x</v>
      </c>
      <c r="AD9" s="86">
        <f>IF('Indicator Data'!AJ11="No data","x",ROUND(IF('Indicator Data'!AJ11&gt;AD$37,0,IF('Indicator Data'!AJ11&lt;AD$36,10,(AD$37-'Indicator Data'!AJ11)/(AD$37-AD$36)*10)),1))</f>
        <v>2.9</v>
      </c>
      <c r="AE9" s="86">
        <f>IF('Indicator Data'!AK11="No data","x",ROUND(IF('Indicator Data'!AK11&gt;AE$37,0,IF('Indicator Data'!AK11&lt;AE$36,10,(AE$37-'Indicator Data'!AK11)/(AE$37-AE$36)*10)),1))</f>
        <v>2.1</v>
      </c>
      <c r="AF9" s="86">
        <f t="shared" si="11"/>
        <v>2.5</v>
      </c>
      <c r="AG9" s="86">
        <f>IF('Indicator Data'!AO11="No data","x",ROUND(IF('Indicator Data'!AO11&gt;AG$37,0,IF('Indicator Data'!AO11&lt;AG$36,10,(AG$37-'Indicator Data'!AO11)/(AG$37-AG$36)*10)),1))</f>
        <v>7.6</v>
      </c>
      <c r="AH9" s="86">
        <f>IF('Indicator Data'!AP11="No data","x",ROUND(IF('Indicator Data'!AP11&gt;AH$37,0,IF('Indicator Data'!AP11&lt;AH$36,10,(AH$37-'Indicator Data'!AP11)/(AH$37-AH$36)*10)),1))</f>
        <v>9</v>
      </c>
      <c r="AI9" s="86">
        <f>IF('Indicator Data'!AQ11="No data","x",ROUND(IF('Indicator Data'!AQ11&gt;AI$37,10,IF('Indicator Data'!AQ11&lt;AI$36,0,10-(AI$37-'Indicator Data'!AQ11)/(AI$37-AI$36)*10)),1))</f>
        <v>9.5</v>
      </c>
      <c r="AJ9" s="86">
        <f t="shared" si="1"/>
        <v>8.8000000000000007</v>
      </c>
      <c r="AK9" s="86">
        <f>IF('Indicator Data'!AR11="No data","x",ROUND(IF('Indicator Data'!AR11&gt;AK$37,10,IF('Indicator Data'!AR11&lt;AK$36,0,10-(AK$37-'Indicator Data'!AR11)/(AK$37-AK$36)*10)),1))</f>
        <v>1.8</v>
      </c>
      <c r="AL9" s="87">
        <f t="shared" si="12"/>
        <v>4.4000000000000004</v>
      </c>
      <c r="AM9" s="86" t="str">
        <f>IF('Indicator Data'!BY11="No data","x",ROUND(IF('Indicator Data'!BY11&gt;AM$37,0,IF('Indicator Data'!BY11&lt;AM$36,10,(AM$37-'Indicator Data'!BY11)/(AM$37-AM$36)*10)),1))</f>
        <v>x</v>
      </c>
      <c r="AN9" s="86">
        <f>IF('Indicator Data'!BZ11="No data","x",ROUND(IF('Indicator Data'!BZ11&gt;AN$37,0,IF('Indicator Data'!BZ11&lt;AN$36,10,(AN$37-'Indicator Data'!BZ11)/(AN$37-AN$36)*10)),1))</f>
        <v>7.2</v>
      </c>
      <c r="AO9" s="86">
        <f t="shared" si="13"/>
        <v>7.2</v>
      </c>
      <c r="AP9" s="86" t="str">
        <f>IF('Indicator Data'!CA11="No data","x",ROUND(IF('Indicator Data'!CA11&gt;AP$37,0,IF('Indicator Data'!CA11&lt;AP$36,10,(AP$37-'Indicator Data'!CA11)/(AP$37-AP$36)*10)),1))</f>
        <v>x</v>
      </c>
      <c r="AQ9" s="86">
        <f t="shared" si="14"/>
        <v>7.2</v>
      </c>
      <c r="AR9" s="86">
        <f>IF('Indicator Data'!CB11="No data","x",ROUND(IF('Indicator Data'!CB11&gt;AR$37,0,IF('Indicator Data'!CB11&lt;AR$36,10,(AR$37-'Indicator Data'!CB11)/(AR$37-AR$36)*10)),1))</f>
        <v>6.5</v>
      </c>
      <c r="AS9" s="86">
        <f>IF('Indicator Data'!CC11="No data","x",ROUND(IF('Indicator Data'!CC11&gt;AS$37,10,IF('Indicator Data'!CC11&lt;AS$36,0,10-(AS$37-'Indicator Data'!CC11)/(AS$37-AS$36)*10)),1))</f>
        <v>3.2</v>
      </c>
      <c r="AT9" s="86">
        <f t="shared" si="15"/>
        <v>4.9000000000000004</v>
      </c>
      <c r="AU9" s="164">
        <f t="shared" si="16"/>
        <v>6.4</v>
      </c>
      <c r="AV9" s="88">
        <f t="shared" si="17"/>
        <v>4</v>
      </c>
      <c r="AW9" s="153"/>
    </row>
    <row r="10" spans="1:49" s="3" customFormat="1" x14ac:dyDescent="0.25">
      <c r="A10" s="116" t="s">
        <v>36</v>
      </c>
      <c r="B10" s="100" t="s">
        <v>35</v>
      </c>
      <c r="C10" s="86">
        <f>IF('Indicator Data'!BI12="No data","x",ROUND(IF('Indicator Data'!BI12&gt;C$37,0,IF('Indicator Data'!BI12&lt;C$36,10,(C$37-'Indicator Data'!BI12)/(C$37-C$36)*10)),1))</f>
        <v>8.9</v>
      </c>
      <c r="D10" s="86">
        <f>IF('Indicator Data'!BJ12="No data","x",ROUND(IF('Indicator Data'!BJ12&gt;D$37,0,IF('Indicator Data'!BJ12&lt;D$36,10,(D$37-'Indicator Data'!BJ12)/(D$37-D$36)*10)),1))</f>
        <v>8.5</v>
      </c>
      <c r="E10" s="87">
        <f t="shared" si="2"/>
        <v>8.6999999999999993</v>
      </c>
      <c r="F10" s="86">
        <f>IF('Indicator Data'!BL12="No data","x",ROUND(IF('Indicator Data'!BL12&gt;F$37,0,IF('Indicator Data'!BL12&lt;F$36,10,(F$37-'Indicator Data'!BL12)/(F$37-F$36)*10)),1))</f>
        <v>7.8</v>
      </c>
      <c r="G10" s="86">
        <f>IF('Indicator Data'!BK12="No data","x",ROUND(IF('Indicator Data'!BK12&gt;G$37,0,IF('Indicator Data'!BK12&lt;G$36,10,(G$37-'Indicator Data'!BK12)/(G$37-G$36)*10)),1))</f>
        <v>9.1</v>
      </c>
      <c r="H10" s="87">
        <f t="shared" si="3"/>
        <v>8.5</v>
      </c>
      <c r="I10" s="86">
        <f>IF('Indicator Data'!BM12="No data","x",ROUND(IF('Indicator Data'!BM12&gt;I$37,0,IF('Indicator Data'!BM12&lt;I$36,10,(I$37-'Indicator Data'!BM12)/(I$37-I$36)*10)),1))</f>
        <v>10</v>
      </c>
      <c r="J10" s="164">
        <f t="shared" si="4"/>
        <v>10</v>
      </c>
      <c r="K10" s="86" t="str">
        <f>IF('Indicator Data'!BN12="No data","x",ROUND(IF('Indicator Data'!BN12&gt;K$37,10,IF('Indicator Data'!BN12&lt;K$36,0,10-(K$37-'Indicator Data'!BN12)/(K$37-K$36)*10)),1))</f>
        <v>x</v>
      </c>
      <c r="L10" s="86">
        <f>IF('Indicator Data'!BO12="No data","x",ROUND(IF('Indicator Data'!BO12&gt;L$37,10,IF('Indicator Data'!BO12&lt;L$36,0,10-(L$37-'Indicator Data'!BO12)/(L$37-L$36)*10)),1))</f>
        <v>0.6</v>
      </c>
      <c r="M10" s="86">
        <f t="shared" si="5"/>
        <v>0.6</v>
      </c>
      <c r="N10" s="86">
        <f>IF('Indicator Data'!BP12="No data","x",ROUND(IF('Indicator Data'!BP12&gt;N$37,10,IF('Indicator Data'!BP12&lt;N$36,0,10-(N$37-'Indicator Data'!BP12)/(N$37-N$36)*10)),1))</f>
        <v>3.3</v>
      </c>
      <c r="O10" s="164">
        <f t="shared" si="6"/>
        <v>2.4</v>
      </c>
      <c r="P10" s="88">
        <f t="shared" si="7"/>
        <v>8.3000000000000007</v>
      </c>
      <c r="Q10" s="86">
        <f>IF(OR('Indicator Data'!BQ12=0,'Indicator Data'!BQ12="No data"),"x",ROUND(IF('Indicator Data'!BQ12&gt;Q$37,0,IF('Indicator Data'!BQ12&lt;Q$36,10,(Q$37-'Indicator Data'!BQ12)/(Q$37-Q$36)*10)),1))</f>
        <v>10</v>
      </c>
      <c r="R10" s="86">
        <f>IF('Indicator Data'!BR12="No data","x",ROUND(IF('Indicator Data'!BR12&gt;R$37,0,IF('Indicator Data'!BR12&lt;R$36,10,(R$37-'Indicator Data'!BR12)/(R$37-R$36)*10)),1))</f>
        <v>10</v>
      </c>
      <c r="S10" s="86">
        <f>IF('Indicator Data'!BS12="No data","x",ROUND(IF('Indicator Data'!BS12&gt;S$37,0,IF('Indicator Data'!BS12&lt;S$36,10,(S$37-'Indicator Data'!BS12)/(S$37-S$36)*10)),1))</f>
        <v>9</v>
      </c>
      <c r="T10" s="87">
        <f t="shared" si="8"/>
        <v>9.6999999999999993</v>
      </c>
      <c r="U10" s="233">
        <f>IF('Indicator Data'!BT12="No data","x",'Indicator Data'!BT12/'Indicator Data'!CG12*100)</f>
        <v>83.454281567489119</v>
      </c>
      <c r="V10" s="86">
        <f t="shared" si="0"/>
        <v>1.7</v>
      </c>
      <c r="W10" s="86">
        <f>IF('Indicator Data'!BU12="No data","x",ROUND(IF('Indicator Data'!BU12&gt;W$37,0,IF('Indicator Data'!BU12&lt;W$36,10,(W$37-'Indicator Data'!BU12)/(W$37-W$36)*10)),1))</f>
        <v>10</v>
      </c>
      <c r="X10" s="86">
        <f>IF('Indicator Data'!BV12="No data","x",ROUND(IF('Indicator Data'!BV12&gt;X$37,0,IF('Indicator Data'!BV12&lt;X$36,10,(X$37-'Indicator Data'!BV12)/(X$37-X$36)*10)),1))</f>
        <v>10</v>
      </c>
      <c r="Y10" s="86">
        <f>IF('Indicator Data'!BW12="No data","x",ROUND(IF('Indicator Data'!BW12&gt;Y$37,0,IF('Indicator Data'!BW12&lt;Y$36,10,(Y$37-'Indicator Data'!BW12)/(Y$37-Y$36)*10)),1))</f>
        <v>10</v>
      </c>
      <c r="Z10" s="86">
        <f>IF('Indicator Data'!BX12="No data","x",ROUND(IF('Indicator Data'!BX12&gt;Z$37,0,IF('Indicator Data'!BX12&lt;Z$36,10,(Z$37-'Indicator Data'!BX12)/(Z$37-Z$36)*10)),1))</f>
        <v>10</v>
      </c>
      <c r="AA10" s="86">
        <f t="shared" si="9"/>
        <v>10</v>
      </c>
      <c r="AB10" s="87">
        <f t="shared" si="10"/>
        <v>7.9</v>
      </c>
      <c r="AC10" s="86">
        <f>IF('Indicator Data'!AI12="No data","x",ROUND(IF('Indicator Data'!AI12&gt;AC$37,0,IF('Indicator Data'!AI12&lt;AC$36,10,(AC$37-'Indicator Data'!AI12)/(AC$37-AC$36)*10)),1))</f>
        <v>9.4</v>
      </c>
      <c r="AD10" s="86">
        <f>IF('Indicator Data'!AJ12="No data","x",ROUND(IF('Indicator Data'!AJ12&gt;AD$37,0,IF('Indicator Data'!AJ12&lt;AD$36,10,(AD$37-'Indicator Data'!AJ12)/(AD$37-AD$36)*10)),1))</f>
        <v>10</v>
      </c>
      <c r="AE10" s="86">
        <f>IF('Indicator Data'!AK12="No data","x",ROUND(IF('Indicator Data'!AK12&gt;AE$37,0,IF('Indicator Data'!AK12&lt;AE$36,10,(AE$37-'Indicator Data'!AK12)/(AE$37-AE$36)*10)),1))</f>
        <v>10</v>
      </c>
      <c r="AF10" s="86">
        <f t="shared" si="11"/>
        <v>10</v>
      </c>
      <c r="AG10" s="86">
        <f>IF('Indicator Data'!AO12="No data","x",ROUND(IF('Indicator Data'!AO12&gt;AG$37,0,IF('Indicator Data'!AO12&lt;AG$36,10,(AG$37-'Indicator Data'!AO12)/(AG$37-AG$36)*10)),1))</f>
        <v>9.9</v>
      </c>
      <c r="AH10" s="86">
        <f>IF('Indicator Data'!AP12="No data","x",ROUND(IF('Indicator Data'!AP12&gt;AH$37,0,IF('Indicator Data'!AP12&lt;AH$36,10,(AH$37-'Indicator Data'!AP12)/(AH$37-AH$36)*10)),1))</f>
        <v>10</v>
      </c>
      <c r="AI10" s="86">
        <f>IF('Indicator Data'!AQ12="No data","x",ROUND(IF('Indicator Data'!AQ12&gt;AI$37,10,IF('Indicator Data'!AQ12&lt;AI$36,0,10-(AI$37-'Indicator Data'!AQ12)/(AI$37-AI$36)*10)),1))</f>
        <v>6</v>
      </c>
      <c r="AJ10" s="86">
        <f t="shared" si="1"/>
        <v>9.1999999999999993</v>
      </c>
      <c r="AK10" s="86">
        <f>IF('Indicator Data'!AR12="No data","x",ROUND(IF('Indicator Data'!AR12&gt;AK$37,10,IF('Indicator Data'!AR12&lt;AK$36,0,10-(AK$37-'Indicator Data'!AR12)/(AK$37-AK$36)*10)),1))</f>
        <v>10</v>
      </c>
      <c r="AL10" s="87">
        <f t="shared" si="12"/>
        <v>9.6999999999999993</v>
      </c>
      <c r="AM10" s="86">
        <f>IF('Indicator Data'!BY12="No data","x",ROUND(IF('Indicator Data'!BY12&gt;AM$37,0,IF('Indicator Data'!BY12&lt;AM$36,10,(AM$37-'Indicator Data'!BY12)/(AM$37-AM$36)*10)),1))</f>
        <v>6</v>
      </c>
      <c r="AN10" s="86" t="str">
        <f>IF('Indicator Data'!BZ12="No data","x",ROUND(IF('Indicator Data'!BZ12&gt;AN$37,0,IF('Indicator Data'!BZ12&lt;AN$36,10,(AN$37-'Indicator Data'!BZ12)/(AN$37-AN$36)*10)),1))</f>
        <v>x</v>
      </c>
      <c r="AO10" s="86">
        <f t="shared" si="13"/>
        <v>6</v>
      </c>
      <c r="AP10" s="86">
        <f>IF('Indicator Data'!CA12="No data","x",ROUND(IF('Indicator Data'!CA12&gt;AP$37,0,IF('Indicator Data'!CA12&lt;AP$36,10,(AP$37-'Indicator Data'!CA12)/(AP$37-AP$36)*10)),1))</f>
        <v>10</v>
      </c>
      <c r="AQ10" s="86">
        <f t="shared" si="14"/>
        <v>8</v>
      </c>
      <c r="AR10" s="86">
        <f>IF('Indicator Data'!CB12="No data","x",ROUND(IF('Indicator Data'!CB12&gt;AR$37,0,IF('Indicator Data'!CB12&lt;AR$36,10,(AR$37-'Indicator Data'!CB12)/(AR$37-AR$36)*10)),1))</f>
        <v>10</v>
      </c>
      <c r="AS10" s="86" t="str">
        <f>IF('Indicator Data'!CC12="No data","x",ROUND(IF('Indicator Data'!CC12&gt;AS$37,10,IF('Indicator Data'!CC12&lt;AS$36,0,10-(AS$37-'Indicator Data'!CC12)/(AS$37-AS$36)*10)),1))</f>
        <v>x</v>
      </c>
      <c r="AT10" s="86">
        <f t="shared" si="15"/>
        <v>10</v>
      </c>
      <c r="AU10" s="164">
        <f t="shared" si="16"/>
        <v>8.6999999999999993</v>
      </c>
      <c r="AV10" s="88">
        <f t="shared" si="17"/>
        <v>9</v>
      </c>
      <c r="AW10" s="153"/>
    </row>
    <row r="11" spans="1:49" s="3" customFormat="1" x14ac:dyDescent="0.25">
      <c r="A11" s="116" t="s">
        <v>40</v>
      </c>
      <c r="B11" s="100" t="s">
        <v>39</v>
      </c>
      <c r="C11" s="86">
        <f>IF('Indicator Data'!BI13="No data","x",ROUND(IF('Indicator Data'!BI13&gt;C$37,0,IF('Indicator Data'!BI13&lt;C$36,10,(C$37-'Indicator Data'!BI13)/(C$37-C$36)*10)),1))</f>
        <v>4.4000000000000004</v>
      </c>
      <c r="D11" s="86">
        <f>IF('Indicator Data'!BJ13="No data","x",ROUND(IF('Indicator Data'!BJ13&gt;D$37,0,IF('Indicator Data'!BJ13&lt;D$36,10,(D$37-'Indicator Data'!BJ13)/(D$37-D$36)*10)),1))</f>
        <v>6.1</v>
      </c>
      <c r="E11" s="87">
        <f t="shared" si="2"/>
        <v>5.3</v>
      </c>
      <c r="F11" s="86">
        <f>IF('Indicator Data'!BL13="No data","x",ROUND(IF('Indicator Data'!BL13&gt;F$37,0,IF('Indicator Data'!BL13&lt;F$36,10,(F$37-'Indicator Data'!BL13)/(F$37-F$36)*10)),1))</f>
        <v>5.6</v>
      </c>
      <c r="G11" s="86">
        <f>IF('Indicator Data'!BK13="No data","x",ROUND(IF('Indicator Data'!BK13&gt;G$37,0,IF('Indicator Data'!BK13&lt;G$36,10,(G$37-'Indicator Data'!BK13)/(G$37-G$36)*10)),1))</f>
        <v>4.2</v>
      </c>
      <c r="H11" s="87">
        <f t="shared" si="3"/>
        <v>4.9000000000000004</v>
      </c>
      <c r="I11" s="86">
        <f>IF('Indicator Data'!BM13="No data","x",ROUND(IF('Indicator Data'!BM13&gt;I$37,0,IF('Indicator Data'!BM13&lt;I$36,10,(I$37-'Indicator Data'!BM13)/(I$37-I$36)*10)),1))</f>
        <v>10</v>
      </c>
      <c r="J11" s="164">
        <f t="shared" si="4"/>
        <v>10</v>
      </c>
      <c r="K11" s="86" t="str">
        <f>IF('Indicator Data'!BN13="No data","x",ROUND(IF('Indicator Data'!BN13&gt;K$37,10,IF('Indicator Data'!BN13&lt;K$36,0,10-(K$37-'Indicator Data'!BN13)/(K$37-K$36)*10)),1))</f>
        <v>x</v>
      </c>
      <c r="L11" s="86">
        <f>IF('Indicator Data'!BO13="No data","x",ROUND(IF('Indicator Data'!BO13&gt;L$37,10,IF('Indicator Data'!BO13&lt;L$36,0,10-(L$37-'Indicator Data'!BO13)/(L$37-L$36)*10)),1))</f>
        <v>7.1</v>
      </c>
      <c r="M11" s="86">
        <f t="shared" si="5"/>
        <v>7.1</v>
      </c>
      <c r="N11" s="86">
        <f>IF('Indicator Data'!BP13="No data","x",ROUND(IF('Indicator Data'!BP13&gt;N$37,10,IF('Indicator Data'!BP13&lt;N$36,0,10-(N$37-'Indicator Data'!BP13)/(N$37-N$36)*10)),1))</f>
        <v>10</v>
      </c>
      <c r="O11" s="164">
        <f t="shared" si="6"/>
        <v>9</v>
      </c>
      <c r="P11" s="88">
        <f t="shared" si="7"/>
        <v>8.1</v>
      </c>
      <c r="Q11" s="86">
        <f>IF(OR('Indicator Data'!BQ13=0,'Indicator Data'!BQ13="No data"),"x",ROUND(IF('Indicator Data'!BQ13&gt;Q$37,0,IF('Indicator Data'!BQ13&lt;Q$36,10,(Q$37-'Indicator Data'!BQ13)/(Q$37-Q$36)*10)),1))</f>
        <v>0.9</v>
      </c>
      <c r="R11" s="86">
        <f>IF('Indicator Data'!BR13="No data","x",ROUND(IF('Indicator Data'!BR13&gt;R$37,0,IF('Indicator Data'!BR13&lt;R$36,10,(R$37-'Indicator Data'!BR13)/(R$37-R$36)*10)),1))</f>
        <v>7.1</v>
      </c>
      <c r="S11" s="86">
        <f>IF('Indicator Data'!BS13="No data","x",ROUND(IF('Indicator Data'!BS13&gt;S$37,0,IF('Indicator Data'!BS13&lt;S$36,10,(S$37-'Indicator Data'!BS13)/(S$37-S$36)*10)),1))</f>
        <v>4</v>
      </c>
      <c r="T11" s="87">
        <f t="shared" si="8"/>
        <v>4</v>
      </c>
      <c r="U11" s="233">
        <f>IF('Indicator Data'!BT13="No data","x",'Indicator Data'!BT13/'Indicator Data'!CG13*100)</f>
        <v>76.638965835641741</v>
      </c>
      <c r="V11" s="86">
        <f t="shared" si="0"/>
        <v>2.4</v>
      </c>
      <c r="W11" s="86">
        <f>IF('Indicator Data'!BU13="No data","x",ROUND(IF('Indicator Data'!BU13&gt;W$37,0,IF('Indicator Data'!BU13&lt;W$36,10,(W$37-'Indicator Data'!BU13)/(W$37-W$36)*10)),1))</f>
        <v>6.1</v>
      </c>
      <c r="X11" s="86">
        <f>IF('Indicator Data'!BV13="No data","x",ROUND(IF('Indicator Data'!BV13&gt;X$37,0,IF('Indicator Data'!BV13&lt;X$36,10,(X$37-'Indicator Data'!BV13)/(X$37-X$36)*10)),1))</f>
        <v>3.1</v>
      </c>
      <c r="Y11" s="86">
        <f>IF('Indicator Data'!BW13="No data","x",ROUND(IF('Indicator Data'!BW13&gt;Y$37,0,IF('Indicator Data'!BW13&lt;Y$36,10,(Y$37-'Indicator Data'!BW13)/(Y$37-Y$36)*10)),1))</f>
        <v>4.8</v>
      </c>
      <c r="Z11" s="86">
        <f>IF('Indicator Data'!BX13="No data","x",ROUND(IF('Indicator Data'!BX13&gt;Z$37,0,IF('Indicator Data'!BX13&lt;Z$36,10,(Z$37-'Indicator Data'!BX13)/(Z$37-Z$36)*10)),1))</f>
        <v>4.2</v>
      </c>
      <c r="AA11" s="86">
        <f t="shared" si="9"/>
        <v>4.5</v>
      </c>
      <c r="AB11" s="87">
        <f t="shared" si="10"/>
        <v>4</v>
      </c>
      <c r="AC11" s="86">
        <f>IF('Indicator Data'!AI13="No data","x",ROUND(IF('Indicator Data'!AI13&gt;AC$37,0,IF('Indicator Data'!AI13&lt;AC$36,10,(AC$37-'Indicator Data'!AI13)/(AC$37-AC$36)*10)),1))</f>
        <v>8.8000000000000007</v>
      </c>
      <c r="AD11" s="86">
        <f>IF('Indicator Data'!AJ13="No data","x",ROUND(IF('Indicator Data'!AJ13&gt;AD$37,0,IF('Indicator Data'!AJ13&lt;AD$36,10,(AD$37-'Indicator Data'!AJ13)/(AD$37-AD$36)*10)),1))</f>
        <v>2.9</v>
      </c>
      <c r="AE11" s="86">
        <f>IF('Indicator Data'!AK13="No data","x",ROUND(IF('Indicator Data'!AK13&gt;AE$37,0,IF('Indicator Data'!AK13&lt;AE$36,10,(AE$37-'Indicator Data'!AK13)/(AE$37-AE$36)*10)),1))</f>
        <v>4.3</v>
      </c>
      <c r="AF11" s="86">
        <f t="shared" si="11"/>
        <v>3.5999999999999996</v>
      </c>
      <c r="AG11" s="86">
        <f>IF('Indicator Data'!AO13="No data","x",ROUND(IF('Indicator Data'!AO13&gt;AG$37,0,IF('Indicator Data'!AO13&lt;AG$36,10,(AG$37-'Indicator Data'!AO13)/(AG$37-AG$36)*10)),1))</f>
        <v>8.3000000000000007</v>
      </c>
      <c r="AH11" s="86">
        <f>IF('Indicator Data'!AP13="No data","x",ROUND(IF('Indicator Data'!AP13&gt;AH$37,0,IF('Indicator Data'!AP13&lt;AH$36,10,(AH$37-'Indicator Data'!AP13)/(AH$37-AH$36)*10)),1))</f>
        <v>5.6</v>
      </c>
      <c r="AI11" s="86">
        <f>IF('Indicator Data'!AQ13="No data","x",ROUND(IF('Indicator Data'!AQ13&gt;AI$37,10,IF('Indicator Data'!AQ13&lt;AI$36,0,10-(AI$37-'Indicator Data'!AQ13)/(AI$37-AI$36)*10)),1))</f>
        <v>4</v>
      </c>
      <c r="AJ11" s="86">
        <f t="shared" si="1"/>
        <v>6.3</v>
      </c>
      <c r="AK11" s="86">
        <f>IF('Indicator Data'!AR13="No data","x",ROUND(IF('Indicator Data'!AR13&gt;AK$37,10,IF('Indicator Data'!AR13&lt;AK$36,0,10-(AK$37-'Indicator Data'!AR13)/(AK$37-AK$36)*10)),1))</f>
        <v>5.9</v>
      </c>
      <c r="AL11" s="87">
        <f t="shared" si="12"/>
        <v>6.2</v>
      </c>
      <c r="AM11" s="86">
        <f>IF('Indicator Data'!BY13="No data","x",ROUND(IF('Indicator Data'!BY13&gt;AM$37,0,IF('Indicator Data'!BY13&lt;AM$36,10,(AM$37-'Indicator Data'!BY13)/(AM$37-AM$36)*10)),1))</f>
        <v>3.3</v>
      </c>
      <c r="AN11" s="86">
        <f>IF('Indicator Data'!BZ13="No data","x",ROUND(IF('Indicator Data'!BZ13&gt;AN$37,0,IF('Indicator Data'!BZ13&lt;AN$36,10,(AN$37-'Indicator Data'!BZ13)/(AN$37-AN$36)*10)),1))</f>
        <v>2</v>
      </c>
      <c r="AO11" s="86">
        <f t="shared" si="13"/>
        <v>2.7</v>
      </c>
      <c r="AP11" s="86">
        <f>IF('Indicator Data'!CA13="No data","x",ROUND(IF('Indicator Data'!CA13&gt;AP$37,0,IF('Indicator Data'!CA13&lt;AP$36,10,(AP$37-'Indicator Data'!CA13)/(AP$37-AP$36)*10)),1))</f>
        <v>4.3</v>
      </c>
      <c r="AQ11" s="86">
        <f t="shared" si="14"/>
        <v>3.5</v>
      </c>
      <c r="AR11" s="86">
        <f>IF('Indicator Data'!CB13="No data","x",ROUND(IF('Indicator Data'!CB13&gt;AR$37,0,IF('Indicator Data'!CB13&lt;AR$36,10,(AR$37-'Indicator Data'!CB13)/(AR$37-AR$36)*10)),1))</f>
        <v>3</v>
      </c>
      <c r="AS11" s="86">
        <f>IF('Indicator Data'!CC13="No data","x",ROUND(IF('Indicator Data'!CC13&gt;AS$37,10,IF('Indicator Data'!CC13&lt;AS$36,0,10-(AS$37-'Indicator Data'!CC13)/(AS$37-AS$36)*10)),1))</f>
        <v>7.8</v>
      </c>
      <c r="AT11" s="86">
        <f t="shared" si="15"/>
        <v>5.4</v>
      </c>
      <c r="AU11" s="164">
        <f t="shared" si="16"/>
        <v>4.0999999999999996</v>
      </c>
      <c r="AV11" s="88">
        <f t="shared" si="17"/>
        <v>4.5999999999999996</v>
      </c>
      <c r="AW11" s="153"/>
    </row>
    <row r="12" spans="1:49" s="3" customFormat="1" x14ac:dyDescent="0.25">
      <c r="A12" s="116" t="s">
        <v>52</v>
      </c>
      <c r="B12" s="100" t="s">
        <v>51</v>
      </c>
      <c r="C12" s="86">
        <f>IF('Indicator Data'!BI14="No data","x",ROUND(IF('Indicator Data'!BI14&gt;C$37,0,IF('Indicator Data'!BI14&lt;C$36,10,(C$37-'Indicator Data'!BI14)/(C$37-C$36)*10)),1))</f>
        <v>5.3</v>
      </c>
      <c r="D12" s="86" t="str">
        <f>IF('Indicator Data'!BJ14="No data","x",ROUND(IF('Indicator Data'!BJ14&gt;D$37,0,IF('Indicator Data'!BJ14&lt;D$36,10,(D$37-'Indicator Data'!BJ14)/(D$37-D$36)*10)),1))</f>
        <v>x</v>
      </c>
      <c r="E12" s="87">
        <f t="shared" si="2"/>
        <v>5.3</v>
      </c>
      <c r="F12" s="86" t="str">
        <f>IF('Indicator Data'!BL14="No data","x",ROUND(IF('Indicator Data'!BL14&gt;F$37,0,IF('Indicator Data'!BL14&lt;F$36,10,(F$37-'Indicator Data'!BL14)/(F$37-F$36)*10)),1))</f>
        <v>x</v>
      </c>
      <c r="G12" s="86">
        <f>IF('Indicator Data'!BK14="No data","x",ROUND(IF('Indicator Data'!BK14&gt;G$37,0,IF('Indicator Data'!BK14&lt;G$36,10,(G$37-'Indicator Data'!BK14)/(G$37-G$36)*10)),1))</f>
        <v>4.7</v>
      </c>
      <c r="H12" s="87">
        <f t="shared" si="3"/>
        <v>4.7</v>
      </c>
      <c r="I12" s="86" t="str">
        <f>IF('Indicator Data'!BM14="No data","x",ROUND(IF('Indicator Data'!BM14&gt;I$37,0,IF('Indicator Data'!BM14&lt;I$36,10,(I$37-'Indicator Data'!BM14)/(I$37-I$36)*10)),1))</f>
        <v>x</v>
      </c>
      <c r="J12" s="164" t="str">
        <f t="shared" si="4"/>
        <v>x</v>
      </c>
      <c r="K12" s="86" t="str">
        <f>IF('Indicator Data'!BN14="No data","x",ROUND(IF('Indicator Data'!BN14&gt;K$37,10,IF('Indicator Data'!BN14&lt;K$36,0,10-(K$37-'Indicator Data'!BN14)/(K$37-K$36)*10)),1))</f>
        <v>x</v>
      </c>
      <c r="L12" s="86">
        <f>IF('Indicator Data'!BO14="No data","x",ROUND(IF('Indicator Data'!BO14&gt;L$37,10,IF('Indicator Data'!BO14&lt;L$36,0,10-(L$37-'Indicator Data'!BO14)/(L$37-L$36)*10)),1))</f>
        <v>9.8000000000000007</v>
      </c>
      <c r="M12" s="86">
        <f t="shared" si="5"/>
        <v>9.8000000000000007</v>
      </c>
      <c r="N12" s="86" t="str">
        <f>IF('Indicator Data'!BP14="No data","x",ROUND(IF('Indicator Data'!BP14&gt;N$37,10,IF('Indicator Data'!BP14&lt;N$36,0,10-(N$37-'Indicator Data'!BP14)/(N$37-N$36)*10)),1))</f>
        <v>x</v>
      </c>
      <c r="O12" s="164">
        <f t="shared" si="6"/>
        <v>9.8000000000000007</v>
      </c>
      <c r="P12" s="88">
        <f t="shared" si="7"/>
        <v>7.5</v>
      </c>
      <c r="Q12" s="86">
        <f>IF(OR('Indicator Data'!BQ14=0,'Indicator Data'!BQ14="No data"),"x",ROUND(IF('Indicator Data'!BQ14&gt;Q$37,0,IF('Indicator Data'!BQ14&lt;Q$36,10,(Q$37-'Indicator Data'!BQ14)/(Q$37-Q$36)*10)),1))</f>
        <v>0</v>
      </c>
      <c r="R12" s="86">
        <f>IF('Indicator Data'!BR14="No data","x",ROUND(IF('Indicator Data'!BR14&gt;R$37,0,IF('Indicator Data'!BR14&lt;R$36,10,(R$37-'Indicator Data'!BR14)/(R$37-R$36)*10)),1))</f>
        <v>3</v>
      </c>
      <c r="S12" s="86">
        <f>IF('Indicator Data'!BS14="No data","x",ROUND(IF('Indicator Data'!BS14&gt;S$37,0,IF('Indicator Data'!BS14&lt;S$36,10,(S$37-'Indicator Data'!BS14)/(S$37-S$36)*10)),1))</f>
        <v>2.1</v>
      </c>
      <c r="T12" s="87">
        <f t="shared" si="8"/>
        <v>1.7</v>
      </c>
      <c r="U12" s="233">
        <f>IF('Indicator Data'!BT14="No data","x",'Indicator Data'!BT14/'Indicator Data'!CG14*100)</f>
        <v>165.38461538461539</v>
      </c>
      <c r="V12" s="86">
        <f t="shared" si="0"/>
        <v>0</v>
      </c>
      <c r="W12" s="86">
        <f>IF('Indicator Data'!BU14="No data","x",ROUND(IF('Indicator Data'!BU14&gt;W$37,0,IF('Indicator Data'!BU14&lt;W$36,10,(W$37-'Indicator Data'!BU14)/(W$37-W$36)*10)),1))</f>
        <v>4.2</v>
      </c>
      <c r="X12" s="86">
        <f>IF('Indicator Data'!BV14="No data","x",ROUND(IF('Indicator Data'!BV14&gt;X$37,0,IF('Indicator Data'!BV14&lt;X$36,10,(X$37-'Indicator Data'!BV14)/(X$37-X$36)*10)),1))</f>
        <v>0.9</v>
      </c>
      <c r="Y12" s="86">
        <f>IF('Indicator Data'!BW14="No data","x",ROUND(IF('Indicator Data'!BW14&gt;Y$37,0,IF('Indicator Data'!BW14&lt;Y$36,10,(Y$37-'Indicator Data'!BW14)/(Y$37-Y$36)*10)),1))</f>
        <v>4.7</v>
      </c>
      <c r="Z12" s="86" t="str">
        <f>IF('Indicator Data'!BX14="No data","x",ROUND(IF('Indicator Data'!BX14&gt;Z$37,0,IF('Indicator Data'!BX14&lt;Z$36,10,(Z$37-'Indicator Data'!BX14)/(Z$37-Z$36)*10)),1))</f>
        <v>x</v>
      </c>
      <c r="AA12" s="86">
        <f t="shared" si="9"/>
        <v>4.7</v>
      </c>
      <c r="AB12" s="87">
        <f t="shared" si="10"/>
        <v>2.5</v>
      </c>
      <c r="AC12" s="86" t="str">
        <f>IF('Indicator Data'!AI14="No data","x",ROUND(IF('Indicator Data'!AI14&gt;AC$37,0,IF('Indicator Data'!AI14&lt;AC$36,10,(AC$37-'Indicator Data'!AI14)/(AC$37-AC$36)*10)),1))</f>
        <v>x</v>
      </c>
      <c r="AD12" s="86">
        <f>IF('Indicator Data'!AJ14="No data","x",ROUND(IF('Indicator Data'!AJ14&gt;AD$37,0,IF('Indicator Data'!AJ14&lt;AD$36,10,(AD$37-'Indicator Data'!AJ14)/(AD$37-AD$36)*10)),1))</f>
        <v>0.7</v>
      </c>
      <c r="AE12" s="86">
        <f>IF('Indicator Data'!AK14="No data","x",ROUND(IF('Indicator Data'!AK14&gt;AE$37,0,IF('Indicator Data'!AK14&lt;AE$36,10,(AE$37-'Indicator Data'!AK14)/(AE$37-AE$36)*10)),1))</f>
        <v>1.4</v>
      </c>
      <c r="AF12" s="86">
        <f t="shared" si="11"/>
        <v>1.0499999999999998</v>
      </c>
      <c r="AG12" s="86">
        <f>IF('Indicator Data'!AO14="No data","x",ROUND(IF('Indicator Data'!AO14&gt;AG$37,0,IF('Indicator Data'!AO14&lt;AG$36,10,(AG$37-'Indicator Data'!AO14)/(AG$37-AG$36)*10)),1))</f>
        <v>4.4000000000000004</v>
      </c>
      <c r="AH12" s="86">
        <f>IF('Indicator Data'!AP14="No data","x",ROUND(IF('Indicator Data'!AP14&gt;AH$37,0,IF('Indicator Data'!AP14&lt;AH$36,10,(AH$37-'Indicator Data'!AP14)/(AH$37-AH$36)*10)),1))</f>
        <v>8.6</v>
      </c>
      <c r="AI12" s="86">
        <f>IF('Indicator Data'!AQ14="No data","x",ROUND(IF('Indicator Data'!AQ14&gt;AI$37,10,IF('Indicator Data'!AQ14&lt;AI$36,0,10-(AI$37-'Indicator Data'!AQ14)/(AI$37-AI$36)*10)),1))</f>
        <v>9.4</v>
      </c>
      <c r="AJ12" s="86">
        <f t="shared" si="1"/>
        <v>8</v>
      </c>
      <c r="AK12" s="86" t="str">
        <f>IF('Indicator Data'!AR14="No data","x",ROUND(IF('Indicator Data'!AR14&gt;AK$37,10,IF('Indicator Data'!AR14&lt;AK$36,0,10-(AK$37-'Indicator Data'!AR14)/(AK$37-AK$36)*10)),1))</f>
        <v>x</v>
      </c>
      <c r="AL12" s="87">
        <f t="shared" si="12"/>
        <v>4.5</v>
      </c>
      <c r="AM12" s="86">
        <f>IF('Indicator Data'!BY14="No data","x",ROUND(IF('Indicator Data'!BY14&gt;AM$37,0,IF('Indicator Data'!BY14&lt;AM$36,10,(AM$37-'Indicator Data'!BY14)/(AM$37-AM$36)*10)),1))</f>
        <v>2.2999999999999998</v>
      </c>
      <c r="AN12" s="86">
        <f>IF('Indicator Data'!BZ14="No data","x",ROUND(IF('Indicator Data'!BZ14&gt;AN$37,0,IF('Indicator Data'!BZ14&lt;AN$36,10,(AN$37-'Indicator Data'!BZ14)/(AN$37-AN$36)*10)),1))</f>
        <v>3.7</v>
      </c>
      <c r="AO12" s="86">
        <f t="shared" si="13"/>
        <v>3</v>
      </c>
      <c r="AP12" s="86" t="str">
        <f>IF('Indicator Data'!CA14="No data","x",ROUND(IF('Indicator Data'!CA14&gt;AP$37,0,IF('Indicator Data'!CA14&lt;AP$36,10,(AP$37-'Indicator Data'!CA14)/(AP$37-AP$36)*10)),1))</f>
        <v>x</v>
      </c>
      <c r="AQ12" s="86">
        <f t="shared" si="14"/>
        <v>3</v>
      </c>
      <c r="AR12" s="86">
        <f>IF('Indicator Data'!CB14="No data","x",ROUND(IF('Indicator Data'!CB14&gt;AR$37,0,IF('Indicator Data'!CB14&lt;AR$36,10,(AR$37-'Indicator Data'!CB14)/(AR$37-AR$36)*10)),1))</f>
        <v>7.4</v>
      </c>
      <c r="AS12" s="86">
        <f>IF('Indicator Data'!CC14="No data","x",ROUND(IF('Indicator Data'!CC14&gt;AS$37,10,IF('Indicator Data'!CC14&lt;AS$36,0,10-(AS$37-'Indicator Data'!CC14)/(AS$37-AS$36)*10)),1))</f>
        <v>1.4</v>
      </c>
      <c r="AT12" s="86">
        <f t="shared" si="15"/>
        <v>4.4000000000000004</v>
      </c>
      <c r="AU12" s="164">
        <f t="shared" si="16"/>
        <v>3.5</v>
      </c>
      <c r="AV12" s="88">
        <f t="shared" si="17"/>
        <v>3.1</v>
      </c>
      <c r="AW12" s="153"/>
    </row>
    <row r="13" spans="1:49" s="3" customFormat="1" x14ac:dyDescent="0.25">
      <c r="A13" s="116" t="s">
        <v>54</v>
      </c>
      <c r="B13" s="100" t="s">
        <v>53</v>
      </c>
      <c r="C13" s="86">
        <f>IF('Indicator Data'!BI15="No data","x",ROUND(IF('Indicator Data'!BI15&gt;C$37,0,IF('Indicator Data'!BI15&lt;C$36,10,(C$37-'Indicator Data'!BI15)/(C$37-C$36)*10)),1))</f>
        <v>6.9</v>
      </c>
      <c r="D13" s="86" t="str">
        <f>IF('Indicator Data'!BJ15="No data","x",ROUND(IF('Indicator Data'!BJ15&gt;D$37,0,IF('Indicator Data'!BJ15&lt;D$36,10,(D$37-'Indicator Data'!BJ15)/(D$37-D$36)*10)),1))</f>
        <v>x</v>
      </c>
      <c r="E13" s="87">
        <f t="shared" si="2"/>
        <v>6.9</v>
      </c>
      <c r="F13" s="86">
        <f>IF('Indicator Data'!BL15="No data","x",ROUND(IF('Indicator Data'!BL15&gt;F$37,0,IF('Indicator Data'!BL15&lt;F$36,10,(F$37-'Indicator Data'!BL15)/(F$37-F$36)*10)),1))</f>
        <v>4.5</v>
      </c>
      <c r="G13" s="86">
        <f>IF('Indicator Data'!BK15="No data","x",ROUND(IF('Indicator Data'!BK15&gt;G$37,0,IF('Indicator Data'!BK15&lt;G$36,10,(G$37-'Indicator Data'!BK15)/(G$37-G$36)*10)),1))</f>
        <v>5</v>
      </c>
      <c r="H13" s="87">
        <f t="shared" si="3"/>
        <v>4.8</v>
      </c>
      <c r="I13" s="86" t="str">
        <f>IF('Indicator Data'!BM15="No data","x",ROUND(IF('Indicator Data'!BM15&gt;I$37,0,IF('Indicator Data'!BM15&lt;I$36,10,(I$37-'Indicator Data'!BM15)/(I$37-I$36)*10)),1))</f>
        <v>x</v>
      </c>
      <c r="J13" s="164" t="str">
        <f t="shared" si="4"/>
        <v>x</v>
      </c>
      <c r="K13" s="86" t="str">
        <f>IF('Indicator Data'!BN15="No data","x",ROUND(IF('Indicator Data'!BN15&gt;K$37,10,IF('Indicator Data'!BN15&lt;K$36,0,10-(K$37-'Indicator Data'!BN15)/(K$37-K$36)*10)),1))</f>
        <v>x</v>
      </c>
      <c r="L13" s="86">
        <f>IF('Indicator Data'!BO15="No data","x",ROUND(IF('Indicator Data'!BO15&gt;L$37,10,IF('Indicator Data'!BO15&lt;L$36,0,10-(L$37-'Indicator Data'!BO15)/(L$37-L$36)*10)),1))</f>
        <v>2.8</v>
      </c>
      <c r="M13" s="86">
        <f t="shared" si="5"/>
        <v>2.8</v>
      </c>
      <c r="N13" s="86" t="str">
        <f>IF('Indicator Data'!BP15="No data","x",ROUND(IF('Indicator Data'!BP15&gt;N$37,10,IF('Indicator Data'!BP15&lt;N$36,0,10-(N$37-'Indicator Data'!BP15)/(N$37-N$36)*10)),1))</f>
        <v>x</v>
      </c>
      <c r="O13" s="164">
        <f t="shared" si="6"/>
        <v>2.8</v>
      </c>
      <c r="P13" s="88">
        <f t="shared" si="7"/>
        <v>5.0999999999999996</v>
      </c>
      <c r="Q13" s="86">
        <f>IF(OR('Indicator Data'!BQ15=0,'Indicator Data'!BQ15="No data"),"x",ROUND(IF('Indicator Data'!BQ15&gt;Q$37,0,IF('Indicator Data'!BQ15&lt;Q$36,10,(Q$37-'Indicator Data'!BQ15)/(Q$37-Q$36)*10)),1))</f>
        <v>1.1000000000000001</v>
      </c>
      <c r="R13" s="86">
        <f>IF('Indicator Data'!BR15="No data","x",ROUND(IF('Indicator Data'!BR15&gt;R$37,0,IF('Indicator Data'!BR15&lt;R$36,10,(R$37-'Indicator Data'!BR15)/(R$37-R$36)*10)),1))</f>
        <v>6</v>
      </c>
      <c r="S13" s="86">
        <f>IF('Indicator Data'!BS15="No data","x",ROUND(IF('Indicator Data'!BS15&gt;S$37,0,IF('Indicator Data'!BS15&lt;S$36,10,(S$37-'Indicator Data'!BS15)/(S$37-S$36)*10)),1))</f>
        <v>5.9</v>
      </c>
      <c r="T13" s="87">
        <f t="shared" si="8"/>
        <v>4.3</v>
      </c>
      <c r="U13" s="233">
        <f>IF('Indicator Data'!BT15="No data","x",'Indicator Data'!BT15/'Indicator Data'!CG15*100)</f>
        <v>113.11475409836065</v>
      </c>
      <c r="V13" s="86">
        <f t="shared" si="0"/>
        <v>0</v>
      </c>
      <c r="W13" s="86">
        <f>IF('Indicator Data'!BU15="No data","x",ROUND(IF('Indicator Data'!BU15&gt;W$37,0,IF('Indicator Data'!BU15&lt;W$36,10,(W$37-'Indicator Data'!BU15)/(W$37-W$36)*10)),1))</f>
        <v>3.2</v>
      </c>
      <c r="X13" s="86">
        <f>IF('Indicator Data'!BV15="No data","x",ROUND(IF('Indicator Data'!BV15&gt;X$37,0,IF('Indicator Data'!BV15&lt;X$36,10,(X$37-'Indicator Data'!BV15)/(X$37-X$36)*10)),1))</f>
        <v>1.8</v>
      </c>
      <c r="Y13" s="86">
        <f>IF('Indicator Data'!BW15="No data","x",ROUND(IF('Indicator Data'!BW15&gt;Y$37,0,IF('Indicator Data'!BW15&lt;Y$36,10,(Y$37-'Indicator Data'!BW15)/(Y$37-Y$36)*10)),1))</f>
        <v>0.2</v>
      </c>
      <c r="Z13" s="86">
        <f>IF('Indicator Data'!BX15="No data","x",ROUND(IF('Indicator Data'!BX15&gt;Z$37,0,IF('Indicator Data'!BX15&lt;Z$36,10,(Z$37-'Indicator Data'!BX15)/(Z$37-Z$36)*10)),1))</f>
        <v>0.2</v>
      </c>
      <c r="AA13" s="86">
        <f t="shared" si="9"/>
        <v>0.2</v>
      </c>
      <c r="AB13" s="87">
        <f t="shared" si="10"/>
        <v>1.3</v>
      </c>
      <c r="AC13" s="86">
        <f>IF('Indicator Data'!AI15="No data","x",ROUND(IF('Indicator Data'!AI15&gt;AC$37,0,IF('Indicator Data'!AI15&lt;AC$36,10,(AC$37-'Indicator Data'!AI15)/(AC$37-AC$36)*10)),1))</f>
        <v>6.8</v>
      </c>
      <c r="AD13" s="86">
        <f>IF('Indicator Data'!AJ15="No data","x",ROUND(IF('Indicator Data'!AJ15&gt;AD$37,0,IF('Indicator Data'!AJ15&lt;AD$36,10,(AD$37-'Indicator Data'!AJ15)/(AD$37-AD$36)*10)),1))</f>
        <v>0</v>
      </c>
      <c r="AE13" s="86">
        <f>IF('Indicator Data'!AK15="No data","x",ROUND(IF('Indicator Data'!AK15&gt;AE$37,0,IF('Indicator Data'!AK15&lt;AE$36,10,(AE$37-'Indicator Data'!AK15)/(AE$37-AE$36)*10)),1))</f>
        <v>10</v>
      </c>
      <c r="AF13" s="86">
        <f t="shared" si="11"/>
        <v>5</v>
      </c>
      <c r="AG13" s="86">
        <f>IF('Indicator Data'!AO15="No data","x",ROUND(IF('Indicator Data'!AO15&gt;AG$37,0,IF('Indicator Data'!AO15&lt;AG$36,10,(AG$37-'Indicator Data'!AO15)/(AG$37-AG$36)*10)),1))</f>
        <v>7.6</v>
      </c>
      <c r="AH13" s="86">
        <f>IF('Indicator Data'!AP15="No data","x",ROUND(IF('Indicator Data'!AP15&gt;AH$37,0,IF('Indicator Data'!AP15&lt;AH$36,10,(AH$37-'Indicator Data'!AP15)/(AH$37-AH$36)*10)),1))</f>
        <v>7.8</v>
      </c>
      <c r="AI13" s="86">
        <f>IF('Indicator Data'!AQ15="No data","x",ROUND(IF('Indicator Data'!AQ15&gt;AI$37,10,IF('Indicator Data'!AQ15&lt;AI$36,0,10-(AI$37-'Indicator Data'!AQ15)/(AI$37-AI$36)*10)),1))</f>
        <v>8.1</v>
      </c>
      <c r="AJ13" s="86">
        <f t="shared" si="1"/>
        <v>7.8</v>
      </c>
      <c r="AK13" s="86">
        <f>IF('Indicator Data'!AR15="No data","x",ROUND(IF('Indicator Data'!AR15&gt;AK$37,10,IF('Indicator Data'!AR15&lt;AK$36,0,10-(AK$37-'Indicator Data'!AR15)/(AK$37-AK$36)*10)),1))</f>
        <v>3.2</v>
      </c>
      <c r="AL13" s="87">
        <f t="shared" si="12"/>
        <v>5.7</v>
      </c>
      <c r="AM13" s="86">
        <f>IF('Indicator Data'!BY15="No data","x",ROUND(IF('Indicator Data'!BY15&gt;AM$37,0,IF('Indicator Data'!BY15&lt;AM$36,10,(AM$37-'Indicator Data'!BY15)/(AM$37-AM$36)*10)),1))</f>
        <v>3.7</v>
      </c>
      <c r="AN13" s="86">
        <f>IF('Indicator Data'!BZ15="No data","x",ROUND(IF('Indicator Data'!BZ15&gt;AN$37,0,IF('Indicator Data'!BZ15&lt;AN$36,10,(AN$37-'Indicator Data'!BZ15)/(AN$37-AN$36)*10)),1))</f>
        <v>1.6</v>
      </c>
      <c r="AO13" s="86">
        <f t="shared" si="13"/>
        <v>2.7</v>
      </c>
      <c r="AP13" s="86">
        <f>IF('Indicator Data'!CA15="No data","x",ROUND(IF('Indicator Data'!CA15&gt;AP$37,0,IF('Indicator Data'!CA15&lt;AP$36,10,(AP$37-'Indicator Data'!CA15)/(AP$37-AP$36)*10)),1))</f>
        <v>7.6</v>
      </c>
      <c r="AQ13" s="86">
        <f t="shared" si="14"/>
        <v>5.2</v>
      </c>
      <c r="AR13" s="86">
        <f>IF('Indicator Data'!CB15="No data","x",ROUND(IF('Indicator Data'!CB15&gt;AR$37,0,IF('Indicator Data'!CB15&lt;AR$36,10,(AR$37-'Indicator Data'!CB15)/(AR$37-AR$36)*10)),1))</f>
        <v>4.7</v>
      </c>
      <c r="AS13" s="86">
        <f>IF('Indicator Data'!CC15="No data","x",ROUND(IF('Indicator Data'!CC15&gt;AS$37,10,IF('Indicator Data'!CC15&lt;AS$36,0,10-(AS$37-'Indicator Data'!CC15)/(AS$37-AS$36)*10)),1))</f>
        <v>2.5</v>
      </c>
      <c r="AT13" s="86">
        <f t="shared" si="15"/>
        <v>3.6</v>
      </c>
      <c r="AU13" s="164">
        <f t="shared" si="16"/>
        <v>4.7</v>
      </c>
      <c r="AV13" s="88">
        <f t="shared" si="17"/>
        <v>4</v>
      </c>
      <c r="AW13" s="153"/>
    </row>
    <row r="14" spans="1:49" s="3" customFormat="1" x14ac:dyDescent="0.25">
      <c r="A14" s="116" t="s">
        <v>56</v>
      </c>
      <c r="B14" s="100" t="s">
        <v>55</v>
      </c>
      <c r="C14" s="86" t="str">
        <f>IF('Indicator Data'!BI16="No data","x",ROUND(IF('Indicator Data'!BI16&gt;C$37,0,IF('Indicator Data'!BI16&lt;C$36,10,(C$37-'Indicator Data'!BI16)/(C$37-C$36)*10)),1))</f>
        <v>x</v>
      </c>
      <c r="D14" s="86" t="str">
        <f>IF('Indicator Data'!BJ16="No data","x",ROUND(IF('Indicator Data'!BJ16&gt;D$37,0,IF('Indicator Data'!BJ16&lt;D$36,10,(D$37-'Indicator Data'!BJ16)/(D$37-D$36)*10)),1))</f>
        <v>x</v>
      </c>
      <c r="E14" s="87" t="str">
        <f t="shared" si="2"/>
        <v>x</v>
      </c>
      <c r="F14" s="86">
        <f>IF('Indicator Data'!BL16="No data","x",ROUND(IF('Indicator Data'!BL16&gt;F$37,0,IF('Indicator Data'!BL16&lt;F$36,10,(F$37-'Indicator Data'!BL16)/(F$37-F$36)*10)),1))</f>
        <v>4.2</v>
      </c>
      <c r="G14" s="86">
        <f>IF('Indicator Data'!BK16="No data","x",ROUND(IF('Indicator Data'!BK16&gt;G$37,0,IF('Indicator Data'!BK16&lt;G$36,10,(G$37-'Indicator Data'!BK16)/(G$37-G$36)*10)),1))</f>
        <v>4.5999999999999996</v>
      </c>
      <c r="H14" s="87">
        <f t="shared" si="3"/>
        <v>4.4000000000000004</v>
      </c>
      <c r="I14" s="86" t="str">
        <f>IF('Indicator Data'!BM16="No data","x",ROUND(IF('Indicator Data'!BM16&gt;I$37,0,IF('Indicator Data'!BM16&lt;I$36,10,(I$37-'Indicator Data'!BM16)/(I$37-I$36)*10)),1))</f>
        <v>x</v>
      </c>
      <c r="J14" s="164" t="str">
        <f t="shared" si="4"/>
        <v>x</v>
      </c>
      <c r="K14" s="86" t="str">
        <f>IF('Indicator Data'!BN16="No data","x",ROUND(IF('Indicator Data'!BN16&gt;K$37,10,IF('Indicator Data'!BN16&lt;K$36,0,10-(K$37-'Indicator Data'!BN16)/(K$37-K$36)*10)),1))</f>
        <v>x</v>
      </c>
      <c r="L14" s="86">
        <f>IF('Indicator Data'!BO16="No data","x",ROUND(IF('Indicator Data'!BO16&gt;L$37,10,IF('Indicator Data'!BO16&lt;L$36,0,10-(L$37-'Indicator Data'!BO16)/(L$37-L$36)*10)),1))</f>
        <v>2.2000000000000002</v>
      </c>
      <c r="M14" s="86">
        <f t="shared" si="5"/>
        <v>2.2000000000000002</v>
      </c>
      <c r="N14" s="86" t="str">
        <f>IF('Indicator Data'!BP16="No data","x",ROUND(IF('Indicator Data'!BP16&gt;N$37,10,IF('Indicator Data'!BP16&lt;N$36,0,10-(N$37-'Indicator Data'!BP16)/(N$37-N$36)*10)),1))</f>
        <v>x</v>
      </c>
      <c r="O14" s="164">
        <f t="shared" si="6"/>
        <v>2.2000000000000002</v>
      </c>
      <c r="P14" s="88">
        <f t="shared" si="7"/>
        <v>3.4</v>
      </c>
      <c r="Q14" s="86">
        <f>IF(OR('Indicator Data'!BQ16=0,'Indicator Data'!BQ16="No data"),"x",ROUND(IF('Indicator Data'!BQ16&gt;Q$37,0,IF('Indicator Data'!BQ16&lt;Q$36,10,(Q$37-'Indicator Data'!BQ16)/(Q$37-Q$36)*10)),1))</f>
        <v>0</v>
      </c>
      <c r="R14" s="86">
        <f>IF('Indicator Data'!BR16="No data","x",ROUND(IF('Indicator Data'!BR16&gt;R$37,0,IF('Indicator Data'!BR16&lt;R$36,10,(R$37-'Indicator Data'!BR16)/(R$37-R$36)*10)),1))</f>
        <v>6</v>
      </c>
      <c r="S14" s="86">
        <f>IF('Indicator Data'!BS16="No data","x",ROUND(IF('Indicator Data'!BS16&gt;S$37,0,IF('Indicator Data'!BS16&lt;S$36,10,(S$37-'Indicator Data'!BS16)/(S$37-S$36)*10)),1))</f>
        <v>5.2</v>
      </c>
      <c r="T14" s="87">
        <f t="shared" si="8"/>
        <v>3.7</v>
      </c>
      <c r="U14" s="233">
        <f>IF('Indicator Data'!BT16="No data","x",'Indicator Data'!BT16/'Indicator Data'!CG16*100)</f>
        <v>105.12820512820514</v>
      </c>
      <c r="V14" s="86">
        <f t="shared" si="0"/>
        <v>0</v>
      </c>
      <c r="W14" s="86">
        <f>IF('Indicator Data'!BU16="No data","x",ROUND(IF('Indicator Data'!BU16&gt;W$37,0,IF('Indicator Data'!BU16&lt;W$36,10,(W$37-'Indicator Data'!BU16)/(W$37-W$36)*10)),1))</f>
        <v>8</v>
      </c>
      <c r="X14" s="86">
        <f>IF('Indicator Data'!BV16="No data","x",ROUND(IF('Indicator Data'!BV16&gt;X$37,0,IF('Indicator Data'!BV16&lt;X$36,10,(X$37-'Indicator Data'!BV16)/(X$37-X$36)*10)),1))</f>
        <v>2.5</v>
      </c>
      <c r="Y14" s="86">
        <f>IF('Indicator Data'!BW16="No data","x",ROUND(IF('Indicator Data'!BW16&gt;Y$37,0,IF('Indicator Data'!BW16&lt;Y$36,10,(Y$37-'Indicator Data'!BW16)/(Y$37-Y$36)*10)),1))</f>
        <v>0</v>
      </c>
      <c r="Z14" s="86">
        <f>IF('Indicator Data'!BX16="No data","x",ROUND(IF('Indicator Data'!BX16&gt;Z$37,0,IF('Indicator Data'!BX16&lt;Z$36,10,(Z$37-'Indicator Data'!BX16)/(Z$37-Z$36)*10)),1))</f>
        <v>0</v>
      </c>
      <c r="AA14" s="86">
        <f t="shared" si="9"/>
        <v>0</v>
      </c>
      <c r="AB14" s="87">
        <f t="shared" si="10"/>
        <v>2.6</v>
      </c>
      <c r="AC14" s="86">
        <f>IF('Indicator Data'!AI16="No data","x",ROUND(IF('Indicator Data'!AI16&gt;AC$37,0,IF('Indicator Data'!AI16&lt;AC$36,10,(AC$37-'Indicator Data'!AI16)/(AC$37-AC$36)*10)),1))</f>
        <v>7.6</v>
      </c>
      <c r="AD14" s="86">
        <f>IF('Indicator Data'!AJ16="No data","x",ROUND(IF('Indicator Data'!AJ16&gt;AD$37,0,IF('Indicator Data'!AJ16&lt;AD$36,10,(AD$37-'Indicator Data'!AJ16)/(AD$37-AD$36)*10)),1))</f>
        <v>0</v>
      </c>
      <c r="AE14" s="86">
        <f>IF('Indicator Data'!AK16="No data","x",ROUND(IF('Indicator Data'!AK16&gt;AE$37,0,IF('Indicator Data'!AK16&lt;AE$36,10,(AE$37-'Indicator Data'!AK16)/(AE$37-AE$36)*10)),1))</f>
        <v>0</v>
      </c>
      <c r="AF14" s="86">
        <f t="shared" si="11"/>
        <v>0</v>
      </c>
      <c r="AG14" s="86">
        <f>IF('Indicator Data'!AO16="No data","x",ROUND(IF('Indicator Data'!AO16&gt;AG$37,0,IF('Indicator Data'!AO16&lt;AG$36,10,(AG$37-'Indicator Data'!AO16)/(AG$37-AG$36)*10)),1))</f>
        <v>8.5</v>
      </c>
      <c r="AH14" s="86">
        <f>IF('Indicator Data'!AP16="No data","x",ROUND(IF('Indicator Data'!AP16&gt;AH$37,0,IF('Indicator Data'!AP16&lt;AH$36,10,(AH$37-'Indicator Data'!AP16)/(AH$37-AH$36)*10)),1))</f>
        <v>6.8</v>
      </c>
      <c r="AI14" s="86">
        <f>IF('Indicator Data'!AQ16="No data","x",ROUND(IF('Indicator Data'!AQ16&gt;AI$37,10,IF('Indicator Data'!AQ16&lt;AI$36,0,10-(AI$37-'Indicator Data'!AQ16)/(AI$37-AI$36)*10)),1))</f>
        <v>3.6</v>
      </c>
      <c r="AJ14" s="86">
        <f t="shared" si="1"/>
        <v>6.7</v>
      </c>
      <c r="AK14" s="86">
        <f>IF('Indicator Data'!AR16="No data","x",ROUND(IF('Indicator Data'!AR16&gt;AK$37,10,IF('Indicator Data'!AR16&lt;AK$36,0,10-(AK$37-'Indicator Data'!AR16)/(AK$37-AK$36)*10)),1))</f>
        <v>3</v>
      </c>
      <c r="AL14" s="87">
        <f t="shared" si="12"/>
        <v>4.3</v>
      </c>
      <c r="AM14" s="86">
        <f>IF('Indicator Data'!BY16="No data","x",ROUND(IF('Indicator Data'!BY16&gt;AM$37,0,IF('Indicator Data'!BY16&lt;AM$36,10,(AM$37-'Indicator Data'!BY16)/(AM$37-AM$36)*10)),1))</f>
        <v>6.1</v>
      </c>
      <c r="AN14" s="86">
        <f>IF('Indicator Data'!BZ16="No data","x",ROUND(IF('Indicator Data'!BZ16&gt;AN$37,0,IF('Indicator Data'!BZ16&lt;AN$36,10,(AN$37-'Indicator Data'!BZ16)/(AN$37-AN$36)*10)),1))</f>
        <v>3.1</v>
      </c>
      <c r="AO14" s="86">
        <f t="shared" si="13"/>
        <v>4.5999999999999996</v>
      </c>
      <c r="AP14" s="86" t="str">
        <f>IF('Indicator Data'!CA16="No data","x",ROUND(IF('Indicator Data'!CA16&gt;AP$37,0,IF('Indicator Data'!CA16&lt;AP$36,10,(AP$37-'Indicator Data'!CA16)/(AP$37-AP$36)*10)),1))</f>
        <v>x</v>
      </c>
      <c r="AQ14" s="86">
        <f t="shared" si="14"/>
        <v>4.5999999999999996</v>
      </c>
      <c r="AR14" s="86">
        <f>IF('Indicator Data'!CB16="No data","x",ROUND(IF('Indicator Data'!CB16&gt;AR$37,0,IF('Indicator Data'!CB16&lt;AR$36,10,(AR$37-'Indicator Data'!CB16)/(AR$37-AR$36)*10)),1))</f>
        <v>3.6</v>
      </c>
      <c r="AS14" s="86">
        <f>IF('Indicator Data'!CC16="No data","x",ROUND(IF('Indicator Data'!CC16&gt;AS$37,10,IF('Indicator Data'!CC16&lt;AS$36,0,10-(AS$37-'Indicator Data'!CC16)/(AS$37-AS$36)*10)),1))</f>
        <v>1.8</v>
      </c>
      <c r="AT14" s="86">
        <f t="shared" si="15"/>
        <v>2.7</v>
      </c>
      <c r="AU14" s="164">
        <f t="shared" si="16"/>
        <v>4</v>
      </c>
      <c r="AV14" s="88">
        <f t="shared" si="17"/>
        <v>3.7</v>
      </c>
      <c r="AW14" s="153"/>
    </row>
    <row r="15" spans="1:49" s="3" customFormat="1" x14ac:dyDescent="0.25">
      <c r="A15" s="116" t="s">
        <v>60</v>
      </c>
      <c r="B15" s="100" t="s">
        <v>59</v>
      </c>
      <c r="C15" s="86">
        <f>IF('Indicator Data'!BI17="No data","x",ROUND(IF('Indicator Data'!BI17&gt;C$37,0,IF('Indicator Data'!BI17&lt;C$36,10,(C$37-'Indicator Data'!BI17)/(C$37-C$36)*10)),1))</f>
        <v>5.9</v>
      </c>
      <c r="D15" s="86">
        <f>IF('Indicator Data'!BJ17="No data","x",ROUND(IF('Indicator Data'!BJ17&gt;D$37,0,IF('Indicator Data'!BJ17&lt;D$36,10,(D$37-'Indicator Data'!BJ17)/(D$37-D$36)*10)),1))</f>
        <v>9.4</v>
      </c>
      <c r="E15" s="87">
        <f t="shared" si="2"/>
        <v>7.7</v>
      </c>
      <c r="F15" s="86">
        <f>IF('Indicator Data'!BL17="No data","x",ROUND(IF('Indicator Data'!BL17&gt;F$37,0,IF('Indicator Data'!BL17&lt;F$36,10,(F$37-'Indicator Data'!BL17)/(F$37-F$36)*10)),1))</f>
        <v>5.9</v>
      </c>
      <c r="G15" s="86">
        <f>IF('Indicator Data'!BK17="No data","x",ROUND(IF('Indicator Data'!BK17&gt;G$37,0,IF('Indicator Data'!BK17&lt;G$36,10,(G$37-'Indicator Data'!BK17)/(G$37-G$36)*10)),1))</f>
        <v>4.5999999999999996</v>
      </c>
      <c r="H15" s="87">
        <f t="shared" si="3"/>
        <v>5.3</v>
      </c>
      <c r="I15" s="86" t="str">
        <f>IF('Indicator Data'!BM17="No data","x",ROUND(IF('Indicator Data'!BM17&gt;I$37,0,IF('Indicator Data'!BM17&lt;I$36,10,(I$37-'Indicator Data'!BM17)/(I$37-I$36)*10)),1))</f>
        <v>x</v>
      </c>
      <c r="J15" s="164" t="str">
        <f t="shared" si="4"/>
        <v>x</v>
      </c>
      <c r="K15" s="86" t="str">
        <f>IF('Indicator Data'!BN17="No data","x",ROUND(IF('Indicator Data'!BN17&gt;K$37,10,IF('Indicator Data'!BN17&lt;K$36,0,10-(K$37-'Indicator Data'!BN17)/(K$37-K$36)*10)),1))</f>
        <v>x</v>
      </c>
      <c r="L15" s="86">
        <f>IF('Indicator Data'!BO17="No data","x",ROUND(IF('Indicator Data'!BO17&gt;L$37,10,IF('Indicator Data'!BO17&lt;L$36,0,10-(L$37-'Indicator Data'!BO17)/(L$37-L$36)*10)),1))</f>
        <v>9.6999999999999993</v>
      </c>
      <c r="M15" s="86">
        <f t="shared" si="5"/>
        <v>9.6999999999999993</v>
      </c>
      <c r="N15" s="86">
        <f>IF('Indicator Data'!BP17="No data","x",ROUND(IF('Indicator Data'!BP17&gt;N$37,10,IF('Indicator Data'!BP17&lt;N$36,0,10-(N$37-'Indicator Data'!BP17)/(N$37-N$36)*10)),1))</f>
        <v>10</v>
      </c>
      <c r="O15" s="164">
        <f t="shared" si="6"/>
        <v>9.9</v>
      </c>
      <c r="P15" s="88">
        <f t="shared" si="7"/>
        <v>8.1999999999999993</v>
      </c>
      <c r="Q15" s="86">
        <f>IF(OR('Indicator Data'!BQ17=0,'Indicator Data'!BQ17="No data"),"x",ROUND(IF('Indicator Data'!BQ17&gt;Q$37,0,IF('Indicator Data'!BQ17&lt;Q$36,10,(Q$37-'Indicator Data'!BQ17)/(Q$37-Q$36)*10)),1))</f>
        <v>0</v>
      </c>
      <c r="R15" s="86">
        <f>IF('Indicator Data'!BR17="No data","x",ROUND(IF('Indicator Data'!BR17&gt;R$37,0,IF('Indicator Data'!BR17&lt;R$36,10,(R$37-'Indicator Data'!BR17)/(R$37-R$36)*10)),1))</f>
        <v>3.9</v>
      </c>
      <c r="S15" s="86">
        <f>IF('Indicator Data'!BS17="No data","x",ROUND(IF('Indicator Data'!BS17&gt;S$37,0,IF('Indicator Data'!BS17&lt;S$36,10,(S$37-'Indicator Data'!BS17)/(S$37-S$36)*10)),1))</f>
        <v>0</v>
      </c>
      <c r="T15" s="87">
        <f t="shared" si="8"/>
        <v>1.3</v>
      </c>
      <c r="U15" s="233">
        <f>IF('Indicator Data'!BT17="No data","x",'Indicator Data'!BT17/'Indicator Data'!CG17*100)</f>
        <v>173.48927875243666</v>
      </c>
      <c r="V15" s="86">
        <f t="shared" si="0"/>
        <v>0</v>
      </c>
      <c r="W15" s="86">
        <f>IF('Indicator Data'!BU17="No data","x",ROUND(IF('Indicator Data'!BU17&gt;W$37,0,IF('Indicator Data'!BU17&lt;W$36,10,(W$37-'Indicator Data'!BU17)/(W$37-W$36)*10)),1))</f>
        <v>2.8</v>
      </c>
      <c r="X15" s="86">
        <f>IF('Indicator Data'!BV17="No data","x",ROUND(IF('Indicator Data'!BV17&gt;X$37,0,IF('Indicator Data'!BV17&lt;X$36,10,(X$37-'Indicator Data'!BV17)/(X$37-X$36)*10)),1))</f>
        <v>2.4</v>
      </c>
      <c r="Y15" s="86" t="str">
        <f>IF('Indicator Data'!BW17="No data","x",ROUND(IF('Indicator Data'!BW17&gt;Y$37,0,IF('Indicator Data'!BW17&lt;Y$36,10,(Y$37-'Indicator Data'!BW17)/(Y$37-Y$36)*10)),1))</f>
        <v>x</v>
      </c>
      <c r="Z15" s="86" t="str">
        <f>IF('Indicator Data'!BX17="No data","x",ROUND(IF('Indicator Data'!BX17&gt;Z$37,0,IF('Indicator Data'!BX17&lt;Z$36,10,(Z$37-'Indicator Data'!BX17)/(Z$37-Z$36)*10)),1))</f>
        <v>x</v>
      </c>
      <c r="AA15" s="86" t="str">
        <f t="shared" si="9"/>
        <v>x</v>
      </c>
      <c r="AB15" s="87">
        <f t="shared" si="10"/>
        <v>1.7</v>
      </c>
      <c r="AC15" s="86">
        <f>IF('Indicator Data'!AI17="No data","x",ROUND(IF('Indicator Data'!AI17&gt;AC$37,0,IF('Indicator Data'!AI17&lt;AC$36,10,(AC$37-'Indicator Data'!AI17)/(AC$37-AC$36)*10)),1))</f>
        <v>7.1</v>
      </c>
      <c r="AD15" s="86">
        <f>IF('Indicator Data'!AJ17="No data","x",ROUND(IF('Indicator Data'!AJ17&gt;AD$37,0,IF('Indicator Data'!AJ17&lt;AD$36,10,(AD$37-'Indicator Data'!AJ17)/(AD$37-AD$36)*10)),1))</f>
        <v>9.3000000000000007</v>
      </c>
      <c r="AE15" s="86">
        <f>IF('Indicator Data'!AK17="No data","x",ROUND(IF('Indicator Data'!AK17&gt;AE$37,0,IF('Indicator Data'!AK17&lt;AE$36,10,(AE$37-'Indicator Data'!AK17)/(AE$37-AE$36)*10)),1))</f>
        <v>7.1</v>
      </c>
      <c r="AF15" s="86">
        <f t="shared" si="11"/>
        <v>8.1999999999999993</v>
      </c>
      <c r="AG15" s="86">
        <f>IF('Indicator Data'!AO17="No data","x",ROUND(IF('Indicator Data'!AO17&gt;AG$37,0,IF('Indicator Data'!AO17&lt;AG$36,10,(AG$37-'Indicator Data'!AO17)/(AG$37-AG$36)*10)),1))</f>
        <v>1.2</v>
      </c>
      <c r="AH15" s="86">
        <f>IF('Indicator Data'!AP17="No data","x",ROUND(IF('Indicator Data'!AP17&gt;AH$37,0,IF('Indicator Data'!AP17&lt;AH$36,10,(AH$37-'Indicator Data'!AP17)/(AH$37-AH$36)*10)),1))</f>
        <v>6.1</v>
      </c>
      <c r="AI15" s="86">
        <f>IF('Indicator Data'!AQ17="No data","x",ROUND(IF('Indicator Data'!AQ17&gt;AI$37,10,IF('Indicator Data'!AQ17&lt;AI$36,0,10-(AI$37-'Indicator Data'!AQ17)/(AI$37-AI$36)*10)),1))</f>
        <v>6.2</v>
      </c>
      <c r="AJ15" s="86">
        <f t="shared" si="1"/>
        <v>4.9000000000000004</v>
      </c>
      <c r="AK15" s="86">
        <f>IF('Indicator Data'!AR17="No data","x",ROUND(IF('Indicator Data'!AR17&gt;AK$37,10,IF('Indicator Data'!AR17&lt;AK$36,0,10-(AK$37-'Indicator Data'!AR17)/(AK$37-AK$36)*10)),1))</f>
        <v>4.2</v>
      </c>
      <c r="AL15" s="87">
        <f t="shared" si="12"/>
        <v>6.1</v>
      </c>
      <c r="AM15" s="86" t="str">
        <f>IF('Indicator Data'!BY17="No data","x",ROUND(IF('Indicator Data'!BY17&gt;AM$37,0,IF('Indicator Data'!BY17&lt;AM$36,10,(AM$37-'Indicator Data'!BY17)/(AM$37-AM$36)*10)),1))</f>
        <v>x</v>
      </c>
      <c r="AN15" s="86" t="str">
        <f>IF('Indicator Data'!BZ17="No data","x",ROUND(IF('Indicator Data'!BZ17&gt;AN$37,0,IF('Indicator Data'!BZ17&lt;AN$36,10,(AN$37-'Indicator Data'!BZ17)/(AN$37-AN$36)*10)),1))</f>
        <v>x</v>
      </c>
      <c r="AO15" s="86" t="str">
        <f t="shared" si="13"/>
        <v>x</v>
      </c>
      <c r="AP15" s="86" t="str">
        <f>IF('Indicator Data'!CA17="No data","x",ROUND(IF('Indicator Data'!CA17&gt;AP$37,0,IF('Indicator Data'!CA17&lt;AP$36,10,(AP$37-'Indicator Data'!CA17)/(AP$37-AP$36)*10)),1))</f>
        <v>x</v>
      </c>
      <c r="AQ15" s="86" t="str">
        <f t="shared" si="14"/>
        <v>x</v>
      </c>
      <c r="AR15" s="86">
        <f>IF('Indicator Data'!CB17="No data","x",ROUND(IF('Indicator Data'!CB17&gt;AR$37,0,IF('Indicator Data'!CB17&lt;AR$36,10,(AR$37-'Indicator Data'!CB17)/(AR$37-AR$36)*10)),1))</f>
        <v>8.3000000000000007</v>
      </c>
      <c r="AS15" s="86" t="str">
        <f>IF('Indicator Data'!CC17="No data","x",ROUND(IF('Indicator Data'!CC17&gt;AS$37,10,IF('Indicator Data'!CC17&lt;AS$36,0,10-(AS$37-'Indicator Data'!CC17)/(AS$37-AS$36)*10)),1))</f>
        <v>x</v>
      </c>
      <c r="AT15" s="86">
        <f t="shared" si="15"/>
        <v>8.3000000000000007</v>
      </c>
      <c r="AU15" s="164">
        <f t="shared" si="16"/>
        <v>8.3000000000000007</v>
      </c>
      <c r="AV15" s="88">
        <f t="shared" si="17"/>
        <v>4.4000000000000004</v>
      </c>
      <c r="AW15" s="153"/>
    </row>
    <row r="16" spans="1:49" s="3" customFormat="1" x14ac:dyDescent="0.25">
      <c r="A16" s="116" t="s">
        <v>9</v>
      </c>
      <c r="B16" s="100" t="s">
        <v>8</v>
      </c>
      <c r="C16" s="86" t="str">
        <f>IF('Indicator Data'!BI18="No data","x",ROUND(IF('Indicator Data'!BI18&gt;C$37,0,IF('Indicator Data'!BI18&lt;C$36,10,(C$37-'Indicator Data'!BI18)/(C$37-C$36)*10)),1))</f>
        <v>x</v>
      </c>
      <c r="D16" s="86">
        <f>IF('Indicator Data'!BJ18="No data","x",ROUND(IF('Indicator Data'!BJ18&gt;D$37,0,IF('Indicator Data'!BJ18&lt;D$36,10,(D$37-'Indicator Data'!BJ18)/(D$37-D$36)*10)),1))</f>
        <v>5.9</v>
      </c>
      <c r="E16" s="87">
        <f t="shared" si="2"/>
        <v>5.9</v>
      </c>
      <c r="F16" s="86" t="str">
        <f>IF('Indicator Data'!BL18="No data","x",ROUND(IF('Indicator Data'!BL18&gt;F$37,0,IF('Indicator Data'!BL18&lt;F$36,10,(F$37-'Indicator Data'!BL18)/(F$37-F$36)*10)),1))</f>
        <v>x</v>
      </c>
      <c r="G16" s="86">
        <f>IF('Indicator Data'!BK18="No data","x",ROUND(IF('Indicator Data'!BK18&gt;G$37,0,IF('Indicator Data'!BK18&lt;G$36,10,(G$37-'Indicator Data'!BK18)/(G$37-G$36)*10)),1))</f>
        <v>6.4</v>
      </c>
      <c r="H16" s="87">
        <f t="shared" si="3"/>
        <v>6.4</v>
      </c>
      <c r="I16" s="86" t="str">
        <f>IF('Indicator Data'!BM18="No data","x",ROUND(IF('Indicator Data'!BM18&gt;I$37,0,IF('Indicator Data'!BM18&lt;I$36,10,(I$37-'Indicator Data'!BM18)/(I$37-I$36)*10)),1))</f>
        <v>x</v>
      </c>
      <c r="J16" s="164" t="str">
        <f t="shared" si="4"/>
        <v>x</v>
      </c>
      <c r="K16" s="86" t="str">
        <f>IF('Indicator Data'!BN18="No data","x",ROUND(IF('Indicator Data'!BN18&gt;K$37,10,IF('Indicator Data'!BN18&lt;K$36,0,10-(K$37-'Indicator Data'!BN18)/(K$37-K$36)*10)),1))</f>
        <v>x</v>
      </c>
      <c r="L16" s="86">
        <f>IF('Indicator Data'!BO18="No data","x",ROUND(IF('Indicator Data'!BO18&gt;L$37,10,IF('Indicator Data'!BO18&lt;L$36,0,10-(L$37-'Indicator Data'!BO18)/(L$37-L$36)*10)),1))</f>
        <v>1.3</v>
      </c>
      <c r="M16" s="86">
        <f t="shared" si="5"/>
        <v>1.3</v>
      </c>
      <c r="N16" s="86" t="str">
        <f>IF('Indicator Data'!BP18="No data","x",ROUND(IF('Indicator Data'!BP18&gt;N$37,10,IF('Indicator Data'!BP18&lt;N$36,0,10-(N$37-'Indicator Data'!BP18)/(N$37-N$36)*10)),1))</f>
        <v>x</v>
      </c>
      <c r="O16" s="164">
        <f t="shared" si="6"/>
        <v>1.3</v>
      </c>
      <c r="P16" s="88">
        <f t="shared" si="7"/>
        <v>4.9000000000000004</v>
      </c>
      <c r="Q16" s="86">
        <f>IF(OR('Indicator Data'!BQ18=0,'Indicator Data'!BQ18="No data"),"x",ROUND(IF('Indicator Data'!BQ18&gt;Q$37,0,IF('Indicator Data'!BQ18&lt;Q$36,10,(Q$37-'Indicator Data'!BQ18)/(Q$37-Q$36)*10)),1))</f>
        <v>3.9</v>
      </c>
      <c r="R16" s="86">
        <f>IF('Indicator Data'!BR18="No data","x",ROUND(IF('Indicator Data'!BR18&gt;R$37,0,IF('Indicator Data'!BR18&lt;R$36,10,(R$37-'Indicator Data'!BR18)/(R$37-R$36)*10)),1))</f>
        <v>7.3</v>
      </c>
      <c r="S16" s="86">
        <f>IF('Indicator Data'!BS18="No data","x",ROUND(IF('Indicator Data'!BS18&gt;S$37,0,IF('Indicator Data'!BS18&lt;S$36,10,(S$37-'Indicator Data'!BS18)/(S$37-S$36)*10)),1))</f>
        <v>8.6999999999999993</v>
      </c>
      <c r="T16" s="87">
        <f t="shared" si="8"/>
        <v>6.6</v>
      </c>
      <c r="U16" s="233">
        <f>IF('Indicator Data'!BT18="No data","x",'Indicator Data'!BT18/'Indicator Data'!CG18*100)</f>
        <v>26.3042525208242</v>
      </c>
      <c r="V16" s="86">
        <f t="shared" si="0"/>
        <v>7.4</v>
      </c>
      <c r="W16" s="86">
        <f>IF('Indicator Data'!BU18="No data","x",ROUND(IF('Indicator Data'!BU18&gt;W$37,0,IF('Indicator Data'!BU18&lt;W$36,10,(W$37-'Indicator Data'!BU18)/(W$37-W$36)*10)),1))</f>
        <v>3.2</v>
      </c>
      <c r="X16" s="86">
        <f>IF('Indicator Data'!BV18="No data","x",ROUND(IF('Indicator Data'!BV18&gt;X$37,0,IF('Indicator Data'!BV18&lt;X$36,10,(X$37-'Indicator Data'!BV18)/(X$37-X$36)*10)),1))</f>
        <v>0.2</v>
      </c>
      <c r="Y16" s="86">
        <f>IF('Indicator Data'!BW18="No data","x",ROUND(IF('Indicator Data'!BW18&gt;Y$37,0,IF('Indicator Data'!BW18&lt;Y$36,10,(Y$37-'Indicator Data'!BW18)/(Y$37-Y$36)*10)),1))</f>
        <v>1.3</v>
      </c>
      <c r="Z16" s="86">
        <f>IF('Indicator Data'!BX18="No data","x",ROUND(IF('Indicator Data'!BX18&gt;Z$37,0,IF('Indicator Data'!BX18&lt;Z$36,10,(Z$37-'Indicator Data'!BX18)/(Z$37-Z$36)*10)),1))</f>
        <v>1.5</v>
      </c>
      <c r="AA16" s="86">
        <f t="shared" si="9"/>
        <v>1.4</v>
      </c>
      <c r="AB16" s="87">
        <f t="shared" si="10"/>
        <v>3.1</v>
      </c>
      <c r="AC16" s="86">
        <f>IF('Indicator Data'!AI18="No data","x",ROUND(IF('Indicator Data'!AI18&gt;AC$37,0,IF('Indicator Data'!AI18&lt;AC$36,10,(AC$37-'Indicator Data'!AI18)/(AC$37-AC$36)*10)),1))</f>
        <v>7.9</v>
      </c>
      <c r="AD16" s="86">
        <f>IF('Indicator Data'!AJ18="No data","x",ROUND(IF('Indicator Data'!AJ18&gt;AD$37,0,IF('Indicator Data'!AJ18&lt;AD$36,10,(AD$37-'Indicator Data'!AJ18)/(AD$37-AD$36)*10)),1))</f>
        <v>2.9</v>
      </c>
      <c r="AE16" s="86">
        <f>IF('Indicator Data'!AK18="No data","x",ROUND(IF('Indicator Data'!AK18&gt;AE$37,0,IF('Indicator Data'!AK18&lt;AE$36,10,(AE$37-'Indicator Data'!AK18)/(AE$37-AE$36)*10)),1))</f>
        <v>7.9</v>
      </c>
      <c r="AF16" s="86">
        <f t="shared" si="11"/>
        <v>5.4</v>
      </c>
      <c r="AG16" s="86">
        <f>IF('Indicator Data'!AO18="No data","x",ROUND(IF('Indicator Data'!AO18&gt;AG$37,0,IF('Indicator Data'!AO18&lt;AG$36,10,(AG$37-'Indicator Data'!AO18)/(AG$37-AG$36)*10)),1))</f>
        <v>8.1999999999999993</v>
      </c>
      <c r="AH16" s="86">
        <f>IF('Indicator Data'!AP18="No data","x",ROUND(IF('Indicator Data'!AP18&gt;AH$37,0,IF('Indicator Data'!AP18&lt;AH$36,10,(AH$37-'Indicator Data'!AP18)/(AH$37-AH$36)*10)),1))</f>
        <v>4.2</v>
      </c>
      <c r="AI16" s="86">
        <f>IF('Indicator Data'!AQ18="No data","x",ROUND(IF('Indicator Data'!AQ18&gt;AI$37,10,IF('Indicator Data'!AQ18&lt;AI$36,0,10-(AI$37-'Indicator Data'!AQ18)/(AI$37-AI$36)*10)),1))</f>
        <v>3.8</v>
      </c>
      <c r="AJ16" s="86">
        <f t="shared" si="1"/>
        <v>5.8</v>
      </c>
      <c r="AK16" s="86">
        <f>IF('Indicator Data'!AR18="No data","x",ROUND(IF('Indicator Data'!AR18&gt;AK$37,10,IF('Indicator Data'!AR18&lt;AK$36,0,10-(AK$37-'Indicator Data'!AR18)/(AK$37-AK$36)*10)),1))</f>
        <v>1.9</v>
      </c>
      <c r="AL16" s="87">
        <f t="shared" si="12"/>
        <v>5.3</v>
      </c>
      <c r="AM16" s="86">
        <f>IF('Indicator Data'!BY18="No data","x",ROUND(IF('Indicator Data'!BY18&gt;AM$37,0,IF('Indicator Data'!BY18&lt;AM$36,10,(AM$37-'Indicator Data'!BY18)/(AM$37-AM$36)*10)),1))</f>
        <v>3.5</v>
      </c>
      <c r="AN16" s="86">
        <f>IF('Indicator Data'!BZ18="No data","x",ROUND(IF('Indicator Data'!BZ18&gt;AN$37,0,IF('Indicator Data'!BZ18&lt;AN$36,10,(AN$37-'Indicator Data'!BZ18)/(AN$37-AN$36)*10)),1))</f>
        <v>10</v>
      </c>
      <c r="AO16" s="86">
        <f t="shared" si="13"/>
        <v>6.8</v>
      </c>
      <c r="AP16" s="86">
        <f>IF('Indicator Data'!CA18="No data","x",ROUND(IF('Indicator Data'!CA18&gt;AP$37,0,IF('Indicator Data'!CA18&lt;AP$36,10,(AP$37-'Indicator Data'!CA18)/(AP$37-AP$36)*10)),1))</f>
        <v>0</v>
      </c>
      <c r="AQ16" s="86">
        <f t="shared" si="14"/>
        <v>3.4</v>
      </c>
      <c r="AR16" s="86">
        <f>IF('Indicator Data'!CB18="No data","x",ROUND(IF('Indicator Data'!CB18&gt;AR$37,0,IF('Indicator Data'!CB18&lt;AR$36,10,(AR$37-'Indicator Data'!CB18)/(AR$37-AR$36)*10)),1))</f>
        <v>1.2</v>
      </c>
      <c r="AS16" s="86">
        <f>IF('Indicator Data'!CC18="No data","x",ROUND(IF('Indicator Data'!CC18&gt;AS$37,10,IF('Indicator Data'!CC18&lt;AS$36,0,10-(AS$37-'Indicator Data'!CC18)/(AS$37-AS$36)*10)),1))</f>
        <v>5.8</v>
      </c>
      <c r="AT16" s="86">
        <f t="shared" si="15"/>
        <v>3.5</v>
      </c>
      <c r="AU16" s="164">
        <f t="shared" si="16"/>
        <v>3.4</v>
      </c>
      <c r="AV16" s="88">
        <f t="shared" si="17"/>
        <v>4.5999999999999996</v>
      </c>
      <c r="AW16" s="153"/>
    </row>
    <row r="17" spans="1:49" s="3" customFormat="1" x14ac:dyDescent="0.25">
      <c r="A17" s="116" t="s">
        <v>18</v>
      </c>
      <c r="B17" s="100" t="s">
        <v>17</v>
      </c>
      <c r="C17" s="86">
        <f>IF('Indicator Data'!BI19="No data","x",ROUND(IF('Indicator Data'!BI19&gt;C$37,0,IF('Indicator Data'!BI19&lt;C$36,10,(C$37-'Indicator Data'!BI19)/(C$37-C$36)*10)),1))</f>
        <v>1.9</v>
      </c>
      <c r="D17" s="86">
        <f>IF('Indicator Data'!BJ19="No data","x",ROUND(IF('Indicator Data'!BJ19&gt;D$37,0,IF('Indicator Data'!BJ19&lt;D$36,10,(D$37-'Indicator Data'!BJ19)/(D$37-D$36)*10)),1))</f>
        <v>3.1</v>
      </c>
      <c r="E17" s="87">
        <f t="shared" si="2"/>
        <v>2.5</v>
      </c>
      <c r="F17" s="86">
        <f>IF('Indicator Data'!BL19="No data","x",ROUND(IF('Indicator Data'!BL19&gt;F$37,0,IF('Indicator Data'!BL19&lt;F$36,10,(F$37-'Indicator Data'!BL19)/(F$37-F$36)*10)),1))</f>
        <v>4.0999999999999996</v>
      </c>
      <c r="G17" s="86">
        <f>IF('Indicator Data'!BK19="No data","x",ROUND(IF('Indicator Data'!BK19&gt;G$37,0,IF('Indicator Data'!BK19&lt;G$36,10,(G$37-'Indicator Data'!BK19)/(G$37-G$36)*10)),1))</f>
        <v>4.3</v>
      </c>
      <c r="H17" s="87">
        <f t="shared" si="3"/>
        <v>4.2</v>
      </c>
      <c r="I17" s="86">
        <f>IF('Indicator Data'!BM19="No data","x",ROUND(IF('Indicator Data'!BM19&gt;I$37,0,IF('Indicator Data'!BM19&lt;I$36,10,(I$37-'Indicator Data'!BM19)/(I$37-I$36)*10)),1))</f>
        <v>4.7</v>
      </c>
      <c r="J17" s="164">
        <f t="shared" si="4"/>
        <v>4.7</v>
      </c>
      <c r="K17" s="86">
        <f>IF('Indicator Data'!BN19="No data","x",ROUND(IF('Indicator Data'!BN19&gt;K$37,10,IF('Indicator Data'!BN19&lt;K$36,0,10-(K$37-'Indicator Data'!BN19)/(K$37-K$36)*10)),1))</f>
        <v>2.7</v>
      </c>
      <c r="L17" s="86">
        <f>IF('Indicator Data'!BO19="No data","x",ROUND(IF('Indicator Data'!BO19&gt;L$37,10,IF('Indicator Data'!BO19&lt;L$36,0,10-(L$37-'Indicator Data'!BO19)/(L$37-L$36)*10)),1))</f>
        <v>3.1</v>
      </c>
      <c r="M17" s="86">
        <f t="shared" si="5"/>
        <v>2.9</v>
      </c>
      <c r="N17" s="86">
        <f>IF('Indicator Data'!BP19="No data","x",ROUND(IF('Indicator Data'!BP19&gt;N$37,10,IF('Indicator Data'!BP19&lt;N$36,0,10-(N$37-'Indicator Data'!BP19)/(N$37-N$36)*10)),1))</f>
        <v>5</v>
      </c>
      <c r="O17" s="164">
        <f t="shared" si="6"/>
        <v>4.3</v>
      </c>
      <c r="P17" s="88">
        <f t="shared" si="7"/>
        <v>4</v>
      </c>
      <c r="Q17" s="86">
        <f>IF(OR('Indicator Data'!BQ19=0,'Indicator Data'!BQ19="No data"),"x",ROUND(IF('Indicator Data'!BQ19&gt;Q$37,0,IF('Indicator Data'!BQ19&lt;Q$36,10,(Q$37-'Indicator Data'!BQ19)/(Q$37-Q$36)*10)),1))</f>
        <v>0</v>
      </c>
      <c r="R17" s="86">
        <f>IF('Indicator Data'!BR19="No data","x",ROUND(IF('Indicator Data'!BR19&gt;R$37,0,IF('Indicator Data'!BR19&lt;R$36,10,(R$37-'Indicator Data'!BR19)/(R$37-R$36)*10)),1))</f>
        <v>5</v>
      </c>
      <c r="S17" s="86">
        <f>IF('Indicator Data'!BS19="No data","x",ROUND(IF('Indicator Data'!BS19&gt;S$37,0,IF('Indicator Data'!BS19&lt;S$36,10,(S$37-'Indicator Data'!BS19)/(S$37-S$36)*10)),1))</f>
        <v>0.1</v>
      </c>
      <c r="T17" s="87">
        <f t="shared" si="8"/>
        <v>1.7</v>
      </c>
      <c r="U17" s="233">
        <f>IF('Indicator Data'!BT19="No data","x",'Indicator Data'!BT19/'Indicator Data'!CG19*100)</f>
        <v>45.045045045045043</v>
      </c>
      <c r="V17" s="86">
        <f t="shared" si="0"/>
        <v>5.6</v>
      </c>
      <c r="W17" s="86">
        <f>IF('Indicator Data'!BU19="No data","x",ROUND(IF('Indicator Data'!BU19&gt;W$37,0,IF('Indicator Data'!BU19&lt;W$36,10,(W$37-'Indicator Data'!BU19)/(W$37-W$36)*10)),1))</f>
        <v>1.8</v>
      </c>
      <c r="X17" s="86">
        <f>IF('Indicator Data'!BV19="No data","x",ROUND(IF('Indicator Data'!BV19&gt;X$37,0,IF('Indicator Data'!BV19&lt;X$36,10,(X$37-'Indicator Data'!BV19)/(X$37-X$36)*10)),1))</f>
        <v>1.1000000000000001</v>
      </c>
      <c r="Y17" s="86">
        <f>IF('Indicator Data'!BW19="No data","x",ROUND(IF('Indicator Data'!BW19&gt;Y$37,0,IF('Indicator Data'!BW19&lt;Y$36,10,(Y$37-'Indicator Data'!BW19)/(Y$37-Y$36)*10)),1))</f>
        <v>2.9</v>
      </c>
      <c r="Z17" s="86">
        <f>IF('Indicator Data'!BX19="No data","x",ROUND(IF('Indicator Data'!BX19&gt;Z$37,0,IF('Indicator Data'!BX19&lt;Z$36,10,(Z$37-'Indicator Data'!BX19)/(Z$37-Z$36)*10)),1))</f>
        <v>2.5</v>
      </c>
      <c r="AA17" s="86">
        <f t="shared" si="9"/>
        <v>2.7</v>
      </c>
      <c r="AB17" s="87">
        <f t="shared" si="10"/>
        <v>2.8</v>
      </c>
      <c r="AC17" s="86">
        <f>IF('Indicator Data'!AI19="No data","x",ROUND(IF('Indicator Data'!AI19&gt;AC$37,0,IF('Indicator Data'!AI19&lt;AC$36,10,(AC$37-'Indicator Data'!AI19)/(AC$37-AC$36)*10)),1))</f>
        <v>7.2</v>
      </c>
      <c r="AD17" s="86">
        <f>IF('Indicator Data'!AJ19="No data","x",ROUND(IF('Indicator Data'!AJ19&gt;AD$37,0,IF('Indicator Data'!AJ19&lt;AD$36,10,(AD$37-'Indicator Data'!AJ19)/(AD$37-AD$36)*10)),1))</f>
        <v>4.3</v>
      </c>
      <c r="AE17" s="86">
        <f>IF('Indicator Data'!AK19="No data","x",ROUND(IF('Indicator Data'!AK19&gt;AE$37,0,IF('Indicator Data'!AK19&lt;AE$36,10,(AE$37-'Indicator Data'!AK19)/(AE$37-AE$36)*10)),1))</f>
        <v>2.1</v>
      </c>
      <c r="AF17" s="86">
        <f t="shared" si="11"/>
        <v>3.2</v>
      </c>
      <c r="AG17" s="86">
        <f>IF('Indicator Data'!AO19="No data","x",ROUND(IF('Indicator Data'!AO19&gt;AG$37,0,IF('Indicator Data'!AO19&lt;AG$36,10,(AG$37-'Indicator Data'!AO19)/(AG$37-AG$36)*10)),1))</f>
        <v>5.0999999999999996</v>
      </c>
      <c r="AH17" s="86">
        <f>IF('Indicator Data'!AP19="No data","x",ROUND(IF('Indicator Data'!AP19&gt;AH$37,0,IF('Indicator Data'!AP19&lt;AH$36,10,(AH$37-'Indicator Data'!AP19)/(AH$37-AH$36)*10)),1))</f>
        <v>0</v>
      </c>
      <c r="AI17" s="86">
        <f>IF('Indicator Data'!AQ19="No data","x",ROUND(IF('Indicator Data'!AQ19&gt;AI$37,10,IF('Indicator Data'!AQ19&lt;AI$36,0,10-(AI$37-'Indicator Data'!AQ19)/(AI$37-AI$36)*10)),1))</f>
        <v>3.6</v>
      </c>
      <c r="AJ17" s="86">
        <f t="shared" si="1"/>
        <v>3.2</v>
      </c>
      <c r="AK17" s="86">
        <f>IF('Indicator Data'!AR19="No data","x",ROUND(IF('Indicator Data'!AR19&gt;AK$37,10,IF('Indicator Data'!AR19&lt;AK$36,0,10-(AK$37-'Indicator Data'!AR19)/(AK$37-AK$36)*10)),1))</f>
        <v>1.7</v>
      </c>
      <c r="AL17" s="87">
        <f t="shared" si="12"/>
        <v>3.8</v>
      </c>
      <c r="AM17" s="86">
        <f>IF('Indicator Data'!BY19="No data","x",ROUND(IF('Indicator Data'!BY19&gt;AM$37,0,IF('Indicator Data'!BY19&lt;AM$36,10,(AM$37-'Indicator Data'!BY19)/(AM$37-AM$36)*10)),1))</f>
        <v>2.8</v>
      </c>
      <c r="AN17" s="86">
        <f>IF('Indicator Data'!BZ19="No data","x",ROUND(IF('Indicator Data'!BZ19&gt;AN$37,0,IF('Indicator Data'!BZ19&lt;AN$36,10,(AN$37-'Indicator Data'!BZ19)/(AN$37-AN$36)*10)),1))</f>
        <v>10</v>
      </c>
      <c r="AO17" s="86">
        <f t="shared" si="13"/>
        <v>6.4</v>
      </c>
      <c r="AP17" s="86">
        <f>IF('Indicator Data'!CA19="No data","x",ROUND(IF('Indicator Data'!CA19&gt;AP$37,0,IF('Indicator Data'!CA19&lt;AP$36,10,(AP$37-'Indicator Data'!CA19)/(AP$37-AP$36)*10)),1))</f>
        <v>6</v>
      </c>
      <c r="AQ17" s="86">
        <f t="shared" si="14"/>
        <v>6.2</v>
      </c>
      <c r="AR17" s="86">
        <f>IF('Indicator Data'!CB19="No data","x",ROUND(IF('Indicator Data'!CB19&gt;AR$37,0,IF('Indicator Data'!CB19&lt;AR$36,10,(AR$37-'Indicator Data'!CB19)/(AR$37-AR$36)*10)),1))</f>
        <v>0</v>
      </c>
      <c r="AS17" s="86">
        <f>IF('Indicator Data'!CC19="No data","x",ROUND(IF('Indicator Data'!CC19&gt;AS$37,10,IF('Indicator Data'!CC19&lt;AS$36,0,10-(AS$37-'Indicator Data'!CC19)/(AS$37-AS$36)*10)),1))</f>
        <v>0</v>
      </c>
      <c r="AT17" s="86">
        <f t="shared" si="15"/>
        <v>0</v>
      </c>
      <c r="AU17" s="164">
        <f t="shared" si="16"/>
        <v>4.0999999999999996</v>
      </c>
      <c r="AV17" s="88">
        <f t="shared" si="17"/>
        <v>3.1</v>
      </c>
      <c r="AW17" s="153"/>
    </row>
    <row r="18" spans="1:49" s="3" customFormat="1" x14ac:dyDescent="0.25">
      <c r="A18" s="116" t="s">
        <v>28</v>
      </c>
      <c r="B18" s="100" t="s">
        <v>27</v>
      </c>
      <c r="C18" s="86">
        <f>IF('Indicator Data'!BI20="No data","x",ROUND(IF('Indicator Data'!BI20&gt;C$37,0,IF('Indicator Data'!BI20&lt;C$36,10,(C$37-'Indicator Data'!BI20)/(C$37-C$36)*10)),1))</f>
        <v>6.9</v>
      </c>
      <c r="D18" s="86">
        <f>IF('Indicator Data'!BJ20="No data","x",ROUND(IF('Indicator Data'!BJ20&gt;D$37,0,IF('Indicator Data'!BJ20&lt;D$36,10,(D$37-'Indicator Data'!BJ20)/(D$37-D$36)*10)),1))</f>
        <v>9.1</v>
      </c>
      <c r="E18" s="87">
        <f t="shared" si="2"/>
        <v>8</v>
      </c>
      <c r="F18" s="86">
        <f>IF('Indicator Data'!BL20="No data","x",ROUND(IF('Indicator Data'!BL20&gt;F$37,0,IF('Indicator Data'!BL20&lt;F$36,10,(F$37-'Indicator Data'!BL20)/(F$37-F$36)*10)),1))</f>
        <v>6.7</v>
      </c>
      <c r="G18" s="86">
        <f>IF('Indicator Data'!BK20="No data","x",ROUND(IF('Indicator Data'!BK20&gt;G$37,0,IF('Indicator Data'!BK20&lt;G$36,10,(G$37-'Indicator Data'!BK20)/(G$37-G$36)*10)),1))</f>
        <v>5.6</v>
      </c>
      <c r="H18" s="87">
        <f t="shared" si="3"/>
        <v>6.2</v>
      </c>
      <c r="I18" s="86">
        <f>IF('Indicator Data'!BM20="No data","x",ROUND(IF('Indicator Data'!BM20&gt;I$37,0,IF('Indicator Data'!BM20&lt;I$36,10,(I$37-'Indicator Data'!BM20)/(I$37-I$36)*10)),1))</f>
        <v>9.4</v>
      </c>
      <c r="J18" s="164">
        <f t="shared" si="4"/>
        <v>9.4</v>
      </c>
      <c r="K18" s="86">
        <f>IF('Indicator Data'!BN20="No data","x",ROUND(IF('Indicator Data'!BN20&gt;K$37,10,IF('Indicator Data'!BN20&lt;K$36,0,10-(K$37-'Indicator Data'!BN20)/(K$37-K$36)*10)),1))</f>
        <v>10</v>
      </c>
      <c r="L18" s="86">
        <f>IF('Indicator Data'!BO20="No data","x",ROUND(IF('Indicator Data'!BO20&gt;L$37,10,IF('Indicator Data'!BO20&lt;L$36,0,10-(L$37-'Indicator Data'!BO20)/(L$37-L$36)*10)),1))</f>
        <v>9.3000000000000007</v>
      </c>
      <c r="M18" s="86">
        <f t="shared" si="5"/>
        <v>9.6999999999999993</v>
      </c>
      <c r="N18" s="86">
        <f>IF('Indicator Data'!BP20="No data","x",ROUND(IF('Indicator Data'!BP20&gt;N$37,10,IF('Indicator Data'!BP20&lt;N$36,0,10-(N$37-'Indicator Data'!BP20)/(N$37-N$36)*10)),1))</f>
        <v>10</v>
      </c>
      <c r="O18" s="164">
        <f t="shared" si="6"/>
        <v>9.9</v>
      </c>
      <c r="P18" s="88">
        <f t="shared" si="7"/>
        <v>8.6999999999999993</v>
      </c>
      <c r="Q18" s="86">
        <f>IF(OR('Indicator Data'!BQ20=0,'Indicator Data'!BQ20="No data"),"x",ROUND(IF('Indicator Data'!BQ20&gt;Q$37,0,IF('Indicator Data'!BQ20&lt;Q$36,10,(Q$37-'Indicator Data'!BQ20)/(Q$37-Q$36)*10)),1))</f>
        <v>0.7</v>
      </c>
      <c r="R18" s="86">
        <f>IF('Indicator Data'!BR20="No data","x",ROUND(IF('Indicator Data'!BR20&gt;R$37,0,IF('Indicator Data'!BR20&lt;R$36,10,(R$37-'Indicator Data'!BR20)/(R$37-R$36)*10)),1))</f>
        <v>9.1</v>
      </c>
      <c r="S18" s="86">
        <f>IF('Indicator Data'!BS20="No data","x",ROUND(IF('Indicator Data'!BS20&gt;S$37,0,IF('Indicator Data'!BS20&lt;S$36,10,(S$37-'Indicator Data'!BS20)/(S$37-S$36)*10)),1))</f>
        <v>1.8</v>
      </c>
      <c r="T18" s="87">
        <f t="shared" si="8"/>
        <v>3.9</v>
      </c>
      <c r="U18" s="233">
        <f>IF('Indicator Data'!BT20="No data","x",'Indicator Data'!BT20/'Indicator Data'!CG20*100)</f>
        <v>53.088803088803097</v>
      </c>
      <c r="V18" s="86">
        <f t="shared" si="0"/>
        <v>4.7</v>
      </c>
      <c r="W18" s="86">
        <f>IF('Indicator Data'!BU20="No data","x",ROUND(IF('Indicator Data'!BU20&gt;W$37,0,IF('Indicator Data'!BU20&lt;W$36,10,(W$37-'Indicator Data'!BU20)/(W$37-W$36)*10)),1))</f>
        <v>8.3000000000000007</v>
      </c>
      <c r="X18" s="86">
        <f>IF('Indicator Data'!BV20="No data","x",ROUND(IF('Indicator Data'!BV20&gt;X$37,0,IF('Indicator Data'!BV20&lt;X$36,10,(X$37-'Indicator Data'!BV20)/(X$37-X$36)*10)),1))</f>
        <v>3.1</v>
      </c>
      <c r="Y18" s="86">
        <f>IF('Indicator Data'!BW20="No data","x",ROUND(IF('Indicator Data'!BW20&gt;Y$37,0,IF('Indicator Data'!BW20&lt;Y$36,10,(Y$37-'Indicator Data'!BW20)/(Y$37-Y$36)*10)),1))</f>
        <v>4.0999999999999996</v>
      </c>
      <c r="Z18" s="86">
        <f>IF('Indicator Data'!BX20="No data","x",ROUND(IF('Indicator Data'!BX20&gt;Z$37,0,IF('Indicator Data'!BX20&lt;Z$36,10,(Z$37-'Indicator Data'!BX20)/(Z$37-Z$36)*10)),1))</f>
        <v>3.4</v>
      </c>
      <c r="AA18" s="86">
        <f t="shared" si="9"/>
        <v>3.8</v>
      </c>
      <c r="AB18" s="87">
        <f t="shared" si="10"/>
        <v>5</v>
      </c>
      <c r="AC18" s="86">
        <f>IF('Indicator Data'!AI20="No data","x",ROUND(IF('Indicator Data'!AI20&gt;AC$37,0,IF('Indicator Data'!AI20&lt;AC$36,10,(AC$37-'Indicator Data'!AI20)/(AC$37-AC$36)*10)),1))</f>
        <v>6</v>
      </c>
      <c r="AD18" s="86">
        <f>IF('Indicator Data'!AJ20="No data","x",ROUND(IF('Indicator Data'!AJ20&gt;AD$37,0,IF('Indicator Data'!AJ20&lt;AD$36,10,(AD$37-'Indicator Data'!AJ20)/(AD$37-AD$36)*10)),1))</f>
        <v>6.4</v>
      </c>
      <c r="AE18" s="86">
        <f>IF('Indicator Data'!AK20="No data","x",ROUND(IF('Indicator Data'!AK20&gt;AE$37,0,IF('Indicator Data'!AK20&lt;AE$36,10,(AE$37-'Indicator Data'!AK20)/(AE$37-AE$36)*10)),1))</f>
        <v>10</v>
      </c>
      <c r="AF18" s="86">
        <f t="shared" si="11"/>
        <v>8.1999999999999993</v>
      </c>
      <c r="AG18" s="86">
        <f>IF('Indicator Data'!AO20="No data","x",ROUND(IF('Indicator Data'!AO20&gt;AG$37,0,IF('Indicator Data'!AO20&lt;AG$36,10,(AG$37-'Indicator Data'!AO20)/(AG$37-AG$36)*10)),1))</f>
        <v>8</v>
      </c>
      <c r="AH18" s="86">
        <f>IF('Indicator Data'!AP20="No data","x",ROUND(IF('Indicator Data'!AP20&gt;AH$37,0,IF('Indicator Data'!AP20&lt;AH$36,10,(AH$37-'Indicator Data'!AP20)/(AH$37-AH$36)*10)),1))</f>
        <v>3.5</v>
      </c>
      <c r="AI18" s="86">
        <f>IF('Indicator Data'!AQ20="No data","x",ROUND(IF('Indicator Data'!AQ20&gt;AI$37,10,IF('Indicator Data'!AQ20&lt;AI$36,0,10-(AI$37-'Indicator Data'!AQ20)/(AI$37-AI$36)*10)),1))</f>
        <v>4.5999999999999996</v>
      </c>
      <c r="AJ18" s="86">
        <f t="shared" si="1"/>
        <v>5.7</v>
      </c>
      <c r="AK18" s="86">
        <f>IF('Indicator Data'!AR20="No data","x",ROUND(IF('Indicator Data'!AR20&gt;AK$37,10,IF('Indicator Data'!AR20&lt;AK$36,0,10-(AK$37-'Indicator Data'!AR20)/(AK$37-AK$36)*10)),1))</f>
        <v>3.6</v>
      </c>
      <c r="AL18" s="87">
        <f t="shared" si="12"/>
        <v>5.9</v>
      </c>
      <c r="AM18" s="86">
        <f>IF('Indicator Data'!BY20="No data","x",ROUND(IF('Indicator Data'!BY20&gt;AM$37,0,IF('Indicator Data'!BY20&lt;AM$36,10,(AM$37-'Indicator Data'!BY20)/(AM$37-AM$36)*10)),1))</f>
        <v>10</v>
      </c>
      <c r="AN18" s="86">
        <f>IF('Indicator Data'!BZ20="No data","x",ROUND(IF('Indicator Data'!BZ20&gt;AN$37,0,IF('Indicator Data'!BZ20&lt;AN$36,10,(AN$37-'Indicator Data'!BZ20)/(AN$37-AN$36)*10)),1))</f>
        <v>10</v>
      </c>
      <c r="AO18" s="86">
        <f t="shared" si="13"/>
        <v>10</v>
      </c>
      <c r="AP18" s="86">
        <f>IF('Indicator Data'!CA20="No data","x",ROUND(IF('Indicator Data'!CA20&gt;AP$37,0,IF('Indicator Data'!CA20&lt;AP$36,10,(AP$37-'Indicator Data'!CA20)/(AP$37-AP$36)*10)),1))</f>
        <v>8.6999999999999993</v>
      </c>
      <c r="AQ18" s="86">
        <f t="shared" si="14"/>
        <v>9.4</v>
      </c>
      <c r="AR18" s="86">
        <f>IF('Indicator Data'!CB20="No data","x",ROUND(IF('Indicator Data'!CB20&gt;AR$37,0,IF('Indicator Data'!CB20&lt;AR$36,10,(AR$37-'Indicator Data'!CB20)/(AR$37-AR$36)*10)),1))</f>
        <v>7.1</v>
      </c>
      <c r="AS18" s="86">
        <f>IF('Indicator Data'!CC20="No data","x",ROUND(IF('Indicator Data'!CC20&gt;AS$37,10,IF('Indicator Data'!CC20&lt;AS$36,0,10-(AS$37-'Indicator Data'!CC20)/(AS$37-AS$36)*10)),1))</f>
        <v>10</v>
      </c>
      <c r="AT18" s="86">
        <f t="shared" si="15"/>
        <v>8.6</v>
      </c>
      <c r="AU18" s="164">
        <f>ROUND(AVERAGE(AQ18,AQ18,AT18),1)</f>
        <v>9.1</v>
      </c>
      <c r="AV18" s="88">
        <f t="shared" si="17"/>
        <v>6</v>
      </c>
      <c r="AW18" s="153"/>
    </row>
    <row r="19" spans="1:49" s="3" customFormat="1" x14ac:dyDescent="0.25">
      <c r="A19" s="116" t="s">
        <v>32</v>
      </c>
      <c r="B19" s="100" t="s">
        <v>31</v>
      </c>
      <c r="C19" s="86">
        <f>IF('Indicator Data'!BI21="No data","x",ROUND(IF('Indicator Data'!BI21&gt;C$37,0,IF('Indicator Data'!BI21&lt;C$36,10,(C$37-'Indicator Data'!BI21)/(C$37-C$36)*10)),1))</f>
        <v>7.3</v>
      </c>
      <c r="D19" s="86">
        <f>IF('Indicator Data'!BJ21="No data","x",ROUND(IF('Indicator Data'!BJ21&gt;D$37,0,IF('Indicator Data'!BJ21&lt;D$36,10,(D$37-'Indicator Data'!BJ21)/(D$37-D$36)*10)),1))</f>
        <v>5.5</v>
      </c>
      <c r="E19" s="87">
        <f t="shared" si="2"/>
        <v>6.4</v>
      </c>
      <c r="F19" s="86">
        <f>IF('Indicator Data'!BL21="No data","x",ROUND(IF('Indicator Data'!BL21&gt;F$37,0,IF('Indicator Data'!BL21&lt;F$36,10,(F$37-'Indicator Data'!BL21)/(F$37-F$36)*10)),1))</f>
        <v>7.2</v>
      </c>
      <c r="G19" s="86">
        <f>IF('Indicator Data'!BK21="No data","x",ROUND(IF('Indicator Data'!BK21&gt;G$37,0,IF('Indicator Data'!BK21&lt;G$36,10,(G$37-'Indicator Data'!BK21)/(G$37-G$36)*10)),1))</f>
        <v>6.2</v>
      </c>
      <c r="H19" s="87">
        <f t="shared" si="3"/>
        <v>6.7</v>
      </c>
      <c r="I19" s="86">
        <f>IF('Indicator Data'!BM21="No data","x",ROUND(IF('Indicator Data'!BM21&gt;I$37,0,IF('Indicator Data'!BM21&lt;I$36,10,(I$37-'Indicator Data'!BM21)/(I$37-I$36)*10)),1))</f>
        <v>10</v>
      </c>
      <c r="J19" s="164">
        <f t="shared" si="4"/>
        <v>10</v>
      </c>
      <c r="K19" s="86">
        <f>IF('Indicator Data'!BN21="No data","x",ROUND(IF('Indicator Data'!BN21&gt;K$37,10,IF('Indicator Data'!BN21&lt;K$36,0,10-(K$37-'Indicator Data'!BN21)/(K$37-K$36)*10)),1))</f>
        <v>7.6</v>
      </c>
      <c r="L19" s="86">
        <f>IF('Indicator Data'!BO21="No data","x",ROUND(IF('Indicator Data'!BO21&gt;L$37,10,IF('Indicator Data'!BO21&lt;L$36,0,10-(L$37-'Indicator Data'!BO21)/(L$37-L$36)*10)),1))</f>
        <v>6.5</v>
      </c>
      <c r="M19" s="86">
        <f t="shared" si="5"/>
        <v>7.1</v>
      </c>
      <c r="N19" s="86">
        <f>IF('Indicator Data'!BP21="No data","x",ROUND(IF('Indicator Data'!BP21&gt;N$37,10,IF('Indicator Data'!BP21&lt;N$36,0,10-(N$37-'Indicator Data'!BP21)/(N$37-N$36)*10)),1))</f>
        <v>10</v>
      </c>
      <c r="O19" s="164">
        <f t="shared" si="6"/>
        <v>9</v>
      </c>
      <c r="P19" s="88">
        <f t="shared" si="7"/>
        <v>8.5</v>
      </c>
      <c r="Q19" s="86">
        <f>IF(OR('Indicator Data'!BQ21=0,'Indicator Data'!BQ21="No data"),"x",ROUND(IF('Indicator Data'!BQ21&gt;Q$37,0,IF('Indicator Data'!BQ21&lt;Q$36,10,(Q$37-'Indicator Data'!BQ21)/(Q$37-Q$36)*10)),1))</f>
        <v>4.0999999999999996</v>
      </c>
      <c r="R19" s="86">
        <f>IF('Indicator Data'!BR21="No data","x",ROUND(IF('Indicator Data'!BR21&gt;R$37,0,IF('Indicator Data'!BR21&lt;R$36,10,(R$37-'Indicator Data'!BR21)/(R$37-R$36)*10)),1))</f>
        <v>9.1</v>
      </c>
      <c r="S19" s="86">
        <f>IF('Indicator Data'!BS21="No data","x",ROUND(IF('Indicator Data'!BS21&gt;S$37,0,IF('Indicator Data'!BS21&lt;S$36,10,(S$37-'Indicator Data'!BS21)/(S$37-S$36)*10)),1))</f>
        <v>4.0999999999999996</v>
      </c>
      <c r="T19" s="87">
        <f t="shared" si="8"/>
        <v>5.8</v>
      </c>
      <c r="U19" s="233">
        <f>IF('Indicator Data'!BT21="No data","x",'Indicator Data'!BT21/'Indicator Data'!CG21*100)</f>
        <v>19.596864501679732</v>
      </c>
      <c r="V19" s="86">
        <f t="shared" si="0"/>
        <v>8.1</v>
      </c>
      <c r="W19" s="86">
        <f>IF('Indicator Data'!BU21="No data","x",ROUND(IF('Indicator Data'!BU21&gt;W$37,0,IF('Indicator Data'!BU21&lt;W$36,10,(W$37-'Indicator Data'!BU21)/(W$37-W$36)*10)),1))</f>
        <v>10</v>
      </c>
      <c r="X19" s="86">
        <f>IF('Indicator Data'!BV21="No data","x",ROUND(IF('Indicator Data'!BV21&gt;X$37,0,IF('Indicator Data'!BV21&lt;X$36,10,(X$37-'Indicator Data'!BV21)/(X$37-X$36)*10)),1))</f>
        <v>3.6</v>
      </c>
      <c r="Y19" s="86">
        <f>IF('Indicator Data'!BW21="No data","x",ROUND(IF('Indicator Data'!BW21&gt;Y$37,0,IF('Indicator Data'!BW21&lt;Y$36,10,(Y$37-'Indicator Data'!BW21)/(Y$37-Y$36)*10)),1))</f>
        <v>5.4</v>
      </c>
      <c r="Z19" s="86">
        <f>IF('Indicator Data'!BX21="No data","x",ROUND(IF('Indicator Data'!BX21&gt;Z$37,0,IF('Indicator Data'!BX21&lt;Z$36,10,(Z$37-'Indicator Data'!BX21)/(Z$37-Z$36)*10)),1))</f>
        <v>5.9</v>
      </c>
      <c r="AA19" s="86">
        <f t="shared" si="9"/>
        <v>5.7</v>
      </c>
      <c r="AB19" s="87">
        <f t="shared" si="10"/>
        <v>6.9</v>
      </c>
      <c r="AC19" s="86">
        <f>IF('Indicator Data'!AI21="No data","x",ROUND(IF('Indicator Data'!AI21&gt;AC$37,0,IF('Indicator Data'!AI21&lt;AC$36,10,(AC$37-'Indicator Data'!AI21)/(AC$37-AC$36)*10)),1))</f>
        <v>7.7</v>
      </c>
      <c r="AD19" s="86">
        <f>IF('Indicator Data'!AJ21="No data","x",ROUND(IF('Indicator Data'!AJ21&gt;AD$37,0,IF('Indicator Data'!AJ21&lt;AD$36,10,(AD$37-'Indicator Data'!AJ21)/(AD$37-AD$36)*10)),1))</f>
        <v>9.3000000000000007</v>
      </c>
      <c r="AE19" s="86">
        <f>IF('Indicator Data'!AK21="No data","x",ROUND(IF('Indicator Data'!AK21&gt;AE$37,0,IF('Indicator Data'!AK21&lt;AE$36,10,(AE$37-'Indicator Data'!AK21)/(AE$37-AE$36)*10)),1))</f>
        <v>10</v>
      </c>
      <c r="AF19" s="86">
        <f t="shared" si="11"/>
        <v>9.65</v>
      </c>
      <c r="AG19" s="86">
        <f>IF('Indicator Data'!AO21="No data","x",ROUND(IF('Indicator Data'!AO21&gt;AG$37,0,IF('Indicator Data'!AO21&lt;AG$36,10,(AG$37-'Indicator Data'!AO21)/(AG$37-AG$36)*10)),1))</f>
        <v>8.6</v>
      </c>
      <c r="AH19" s="86">
        <f>IF('Indicator Data'!AP21="No data","x",ROUND(IF('Indicator Data'!AP21&gt;AH$37,0,IF('Indicator Data'!AP21&lt;AH$36,10,(AH$37-'Indicator Data'!AP21)/(AH$37-AH$36)*10)),1))</f>
        <v>9.3000000000000007</v>
      </c>
      <c r="AI19" s="86">
        <f>IF('Indicator Data'!AQ21="No data","x",ROUND(IF('Indicator Data'!AQ21&gt;AI$37,10,IF('Indicator Data'!AQ21&lt;AI$36,0,10-(AI$37-'Indicator Data'!AQ21)/(AI$37-AI$36)*10)),1))</f>
        <v>9.3000000000000007</v>
      </c>
      <c r="AJ19" s="86">
        <f t="shared" si="1"/>
        <v>9.1</v>
      </c>
      <c r="AK19" s="86">
        <f>IF('Indicator Data'!AR21="No data","x",ROUND(IF('Indicator Data'!AR21&gt;AK$37,10,IF('Indicator Data'!AR21&lt;AK$36,0,10-(AK$37-'Indicator Data'!AR21)/(AK$37-AK$36)*10)),1))</f>
        <v>5.9</v>
      </c>
      <c r="AL19" s="87">
        <f t="shared" si="12"/>
        <v>8.1</v>
      </c>
      <c r="AM19" s="86">
        <f>IF('Indicator Data'!BY21="No data","x",ROUND(IF('Indicator Data'!BY21&gt;AM$37,0,IF('Indicator Data'!BY21&lt;AM$36,10,(AM$37-'Indicator Data'!BY21)/(AM$37-AM$36)*10)),1))</f>
        <v>10</v>
      </c>
      <c r="AN19" s="86">
        <f>IF('Indicator Data'!BZ21="No data","x",ROUND(IF('Indicator Data'!BZ21&gt;AN$37,0,IF('Indicator Data'!BZ21&lt;AN$36,10,(AN$37-'Indicator Data'!BZ21)/(AN$37-AN$36)*10)),1))</f>
        <v>9.3000000000000007</v>
      </c>
      <c r="AO19" s="86">
        <f t="shared" si="13"/>
        <v>9.6999999999999993</v>
      </c>
      <c r="AP19" s="86">
        <f>IF('Indicator Data'!CA21="No data","x",ROUND(IF('Indicator Data'!CA21&gt;AP$37,0,IF('Indicator Data'!CA21&lt;AP$36,10,(AP$37-'Indicator Data'!CA21)/(AP$37-AP$36)*10)),1))</f>
        <v>9.6</v>
      </c>
      <c r="AQ19" s="86">
        <f t="shared" si="14"/>
        <v>9.6999999999999993</v>
      </c>
      <c r="AR19" s="86">
        <f>IF('Indicator Data'!CB21="No data","x",ROUND(IF('Indicator Data'!CB21&gt;AR$37,0,IF('Indicator Data'!CB21&lt;AR$36,10,(AR$37-'Indicator Data'!CB21)/(AR$37-AR$36)*10)),1))</f>
        <v>8.1999999999999993</v>
      </c>
      <c r="AS19" s="86">
        <f>IF('Indicator Data'!CC21="No data","x",ROUND(IF('Indicator Data'!CC21&gt;AS$37,10,IF('Indicator Data'!CC21&lt;AS$36,0,10-(AS$37-'Indicator Data'!CC21)/(AS$37-AS$36)*10)),1))</f>
        <v>7.5</v>
      </c>
      <c r="AT19" s="86">
        <f t="shared" si="15"/>
        <v>7.9</v>
      </c>
      <c r="AU19" s="164">
        <f t="shared" si="16"/>
        <v>9.1</v>
      </c>
      <c r="AV19" s="88">
        <f t="shared" si="17"/>
        <v>7.5</v>
      </c>
      <c r="AW19" s="153"/>
    </row>
    <row r="20" spans="1:49" s="3" customFormat="1" x14ac:dyDescent="0.25">
      <c r="A20" s="116" t="s">
        <v>38</v>
      </c>
      <c r="B20" s="100" t="s">
        <v>37</v>
      </c>
      <c r="C20" s="86">
        <f>IF('Indicator Data'!BI22="No data","x",ROUND(IF('Indicator Data'!BI22&gt;C$37,0,IF('Indicator Data'!BI22&lt;C$36,10,(C$37-'Indicator Data'!BI22)/(C$37-C$36)*10)),1))</f>
        <v>6.9</v>
      </c>
      <c r="D20" s="86" t="str">
        <f>IF('Indicator Data'!BJ22="No data","x",ROUND(IF('Indicator Data'!BJ22&gt;D$37,0,IF('Indicator Data'!BJ22&lt;D$36,10,(D$37-'Indicator Data'!BJ22)/(D$37-D$36)*10)),1))</f>
        <v>x</v>
      </c>
      <c r="E20" s="87">
        <f t="shared" si="2"/>
        <v>6.9</v>
      </c>
      <c r="F20" s="86">
        <f>IF('Indicator Data'!BL22="No data","x",ROUND(IF('Indicator Data'!BL22&gt;F$37,0,IF('Indicator Data'!BL22&lt;F$36,10,(F$37-'Indicator Data'!BL22)/(F$37-F$36)*10)),1))</f>
        <v>7.1</v>
      </c>
      <c r="G20" s="86">
        <f>IF('Indicator Data'!BK22="No data","x",ROUND(IF('Indicator Data'!BK22&gt;G$37,0,IF('Indicator Data'!BK22&lt;G$36,10,(G$37-'Indicator Data'!BK22)/(G$37-G$36)*10)),1))</f>
        <v>6.5</v>
      </c>
      <c r="H20" s="87">
        <f t="shared" si="3"/>
        <v>6.8</v>
      </c>
      <c r="I20" s="86">
        <f>IF('Indicator Data'!BM22="No data","x",ROUND(IF('Indicator Data'!BM22&gt;I$37,0,IF('Indicator Data'!BM22&lt;I$36,10,(I$37-'Indicator Data'!BM22)/(I$37-I$36)*10)),1))</f>
        <v>10</v>
      </c>
      <c r="J20" s="164">
        <f t="shared" si="4"/>
        <v>10</v>
      </c>
      <c r="K20" s="86">
        <f>IF('Indicator Data'!BN22="No data","x",ROUND(IF('Indicator Data'!BN22&gt;K$37,10,IF('Indicator Data'!BN22&lt;K$36,0,10-(K$37-'Indicator Data'!BN22)/(K$37-K$36)*10)),1))</f>
        <v>9.1</v>
      </c>
      <c r="L20" s="86">
        <f>IF('Indicator Data'!BO22="No data","x",ROUND(IF('Indicator Data'!BO22&gt;L$37,10,IF('Indicator Data'!BO22&lt;L$36,0,10-(L$37-'Indicator Data'!BO22)/(L$37-L$36)*10)),1))</f>
        <v>6.8</v>
      </c>
      <c r="M20" s="86">
        <f t="shared" si="5"/>
        <v>8</v>
      </c>
      <c r="N20" s="86">
        <f>IF('Indicator Data'!BP22="No data","x",ROUND(IF('Indicator Data'!BP22&gt;N$37,10,IF('Indicator Data'!BP22&lt;N$36,0,10-(N$37-'Indicator Data'!BP22)/(N$37-N$36)*10)),1))</f>
        <v>10</v>
      </c>
      <c r="O20" s="164">
        <f t="shared" si="6"/>
        <v>9.3000000000000007</v>
      </c>
      <c r="P20" s="88">
        <f t="shared" si="7"/>
        <v>8.6999999999999993</v>
      </c>
      <c r="Q20" s="86">
        <f>IF(OR('Indicator Data'!BQ22=0,'Indicator Data'!BQ22="No data"),"x",ROUND(IF('Indicator Data'!BQ22&gt;Q$37,0,IF('Indicator Data'!BQ22&lt;Q$36,10,(Q$37-'Indicator Data'!BQ22)/(Q$37-Q$36)*10)),1))</f>
        <v>6.2</v>
      </c>
      <c r="R20" s="86">
        <f>IF('Indicator Data'!BR22="No data","x",ROUND(IF('Indicator Data'!BR22&gt;R$37,0,IF('Indicator Data'!BR22&lt;R$36,10,(R$37-'Indicator Data'!BR22)/(R$37-R$36)*10)),1))</f>
        <v>10</v>
      </c>
      <c r="S20" s="86">
        <f>IF('Indicator Data'!BS22="No data","x",ROUND(IF('Indicator Data'!BS22&gt;S$37,0,IF('Indicator Data'!BS22&lt;S$36,10,(S$37-'Indicator Data'!BS22)/(S$37-S$36)*10)),1))</f>
        <v>6.3</v>
      </c>
      <c r="T20" s="87">
        <f t="shared" si="8"/>
        <v>7.5</v>
      </c>
      <c r="U20" s="233">
        <f>IF('Indicator Data'!BT22="No data","x",'Indicator Data'!BT22/'Indicator Data'!CG22*100)</f>
        <v>13.406023773348824</v>
      </c>
      <c r="V20" s="86">
        <f t="shared" si="0"/>
        <v>8.6999999999999993</v>
      </c>
      <c r="W20" s="86">
        <f>IF('Indicator Data'!BU22="No data","x",ROUND(IF('Indicator Data'!BU22&gt;W$37,0,IF('Indicator Data'!BU22&lt;W$36,10,(W$37-'Indicator Data'!BU22)/(W$37-W$36)*10)),1))</f>
        <v>5.8</v>
      </c>
      <c r="X20" s="86">
        <f>IF('Indicator Data'!BV22="No data","x",ROUND(IF('Indicator Data'!BV22&gt;X$37,0,IF('Indicator Data'!BV22&lt;X$36,10,(X$37-'Indicator Data'!BV22)/(X$37-X$36)*10)),1))</f>
        <v>4.4000000000000004</v>
      </c>
      <c r="Y20" s="86">
        <f>IF('Indicator Data'!BW22="No data","x",ROUND(IF('Indicator Data'!BW22&gt;Y$37,0,IF('Indicator Data'!BW22&lt;Y$36,10,(Y$37-'Indicator Data'!BW22)/(Y$37-Y$36)*10)),1))</f>
        <v>6.2</v>
      </c>
      <c r="Z20" s="86">
        <f>IF('Indicator Data'!BX22="No data","x",ROUND(IF('Indicator Data'!BX22&gt;Z$37,0,IF('Indicator Data'!BX22&lt;Z$36,10,(Z$37-'Indicator Data'!BX22)/(Z$37-Z$36)*10)),1))</f>
        <v>4.5999999999999996</v>
      </c>
      <c r="AA20" s="86">
        <f t="shared" si="9"/>
        <v>5.4</v>
      </c>
      <c r="AB20" s="87">
        <f t="shared" si="10"/>
        <v>6.1</v>
      </c>
      <c r="AC20" s="86" t="str">
        <f>IF('Indicator Data'!AI22="No data","x",ROUND(IF('Indicator Data'!AI22&gt;AC$37,0,IF('Indicator Data'!AI22&lt;AC$36,10,(AC$37-'Indicator Data'!AI22)/(AC$37-AC$36)*10)),1))</f>
        <v>x</v>
      </c>
      <c r="AD20" s="86">
        <f>IF('Indicator Data'!AJ22="No data","x",ROUND(IF('Indicator Data'!AJ22&gt;AD$37,0,IF('Indicator Data'!AJ22&lt;AD$36,10,(AD$37-'Indicator Data'!AJ22)/(AD$37-AD$36)*10)),1))</f>
        <v>7.9</v>
      </c>
      <c r="AE20" s="86">
        <f>IF('Indicator Data'!AK22="No data","x",ROUND(IF('Indicator Data'!AK22&gt;AE$37,0,IF('Indicator Data'!AK22&lt;AE$36,10,(AE$37-'Indicator Data'!AK22)/(AE$37-AE$36)*10)),1))</f>
        <v>1.4</v>
      </c>
      <c r="AF20" s="86">
        <f t="shared" si="11"/>
        <v>4.6500000000000004</v>
      </c>
      <c r="AG20" s="86">
        <f>IF('Indicator Data'!AO22="No data","x",ROUND(IF('Indicator Data'!AO22&gt;AG$37,0,IF('Indicator Data'!AO22&lt;AG$36,10,(AG$37-'Indicator Data'!AO22)/(AG$37-AG$36)*10)),1))</f>
        <v>8.9</v>
      </c>
      <c r="AH20" s="86">
        <f>IF('Indicator Data'!AP22="No data","x",ROUND(IF('Indicator Data'!AP22&gt;AH$37,0,IF('Indicator Data'!AP22&lt;AH$36,10,(AH$37-'Indicator Data'!AP22)/(AH$37-AH$36)*10)),1))</f>
        <v>6.8</v>
      </c>
      <c r="AI20" s="86">
        <f>IF('Indicator Data'!AQ22="No data","x",ROUND(IF('Indicator Data'!AQ22&gt;AI$37,10,IF('Indicator Data'!AQ22&lt;AI$36,0,10-(AI$37-'Indicator Data'!AQ22)/(AI$37-AI$36)*10)),1))</f>
        <v>8.1999999999999993</v>
      </c>
      <c r="AJ20" s="86">
        <f t="shared" si="1"/>
        <v>8.1</v>
      </c>
      <c r="AK20" s="86">
        <f>IF('Indicator Data'!AR22="No data","x",ROUND(IF('Indicator Data'!AR22&gt;AK$37,10,IF('Indicator Data'!AR22&lt;AK$36,0,10-(AK$37-'Indicator Data'!AR22)/(AK$37-AK$36)*10)),1))</f>
        <v>8.6</v>
      </c>
      <c r="AL20" s="87">
        <f t="shared" si="12"/>
        <v>7.1</v>
      </c>
      <c r="AM20" s="86">
        <f>IF('Indicator Data'!BY22="No data","x",ROUND(IF('Indicator Data'!BY22&gt;AM$37,0,IF('Indicator Data'!BY22&lt;AM$36,10,(AM$37-'Indicator Data'!BY22)/(AM$37-AM$36)*10)),1))</f>
        <v>8.6999999999999993</v>
      </c>
      <c r="AN20" s="86">
        <f>IF('Indicator Data'!BZ22="No data","x",ROUND(IF('Indicator Data'!BZ22&gt;AN$37,0,IF('Indicator Data'!BZ22&lt;AN$36,10,(AN$37-'Indicator Data'!BZ22)/(AN$37-AN$36)*10)),1))</f>
        <v>7.6</v>
      </c>
      <c r="AO20" s="86">
        <f t="shared" si="13"/>
        <v>8.1999999999999993</v>
      </c>
      <c r="AP20" s="86">
        <f>IF('Indicator Data'!CA22="No data","x",ROUND(IF('Indicator Data'!CA22&gt;AP$37,0,IF('Indicator Data'!CA22&lt;AP$36,10,(AP$37-'Indicator Data'!CA22)/(AP$37-AP$36)*10)),1))</f>
        <v>10</v>
      </c>
      <c r="AQ20" s="86">
        <f t="shared" si="14"/>
        <v>9.1</v>
      </c>
      <c r="AR20" s="86">
        <f>IF('Indicator Data'!CB22="No data","x",ROUND(IF('Indicator Data'!CB22&gt;AR$37,0,IF('Indicator Data'!CB22&lt;AR$36,10,(AR$37-'Indicator Data'!CB22)/(AR$37-AR$36)*10)),1))</f>
        <v>1.3</v>
      </c>
      <c r="AS20" s="86">
        <f>IF('Indicator Data'!CC22="No data","x",ROUND(IF('Indicator Data'!CC22&gt;AS$37,10,IF('Indicator Data'!CC22&lt;AS$36,0,10-(AS$37-'Indicator Data'!CC22)/(AS$37-AS$36)*10)),1))</f>
        <v>10</v>
      </c>
      <c r="AT20" s="86">
        <f t="shared" si="15"/>
        <v>5.7</v>
      </c>
      <c r="AU20" s="164">
        <f t="shared" si="16"/>
        <v>8</v>
      </c>
      <c r="AV20" s="88">
        <f t="shared" si="17"/>
        <v>7.2</v>
      </c>
      <c r="AW20" s="153"/>
    </row>
    <row r="21" spans="1:49" s="3" customFormat="1" x14ac:dyDescent="0.25">
      <c r="A21" s="116" t="s">
        <v>42</v>
      </c>
      <c r="B21" s="100" t="s">
        <v>41</v>
      </c>
      <c r="C21" s="86">
        <f>IF('Indicator Data'!BI23="No data","x",ROUND(IF('Indicator Data'!BI23&gt;C$37,0,IF('Indicator Data'!BI23&lt;C$36,10,(C$37-'Indicator Data'!BI23)/(C$37-C$36)*10)),1))</f>
        <v>6.8</v>
      </c>
      <c r="D21" s="86">
        <f>IF('Indicator Data'!BJ23="No data","x",ROUND(IF('Indicator Data'!BJ23&gt;D$37,0,IF('Indicator Data'!BJ23&lt;D$36,10,(D$37-'Indicator Data'!BJ23)/(D$37-D$36)*10)),1))</f>
        <v>5.3</v>
      </c>
      <c r="E21" s="87">
        <f t="shared" si="2"/>
        <v>6.1</v>
      </c>
      <c r="F21" s="86">
        <f>IF('Indicator Data'!BL23="No data","x",ROUND(IF('Indicator Data'!BL23&gt;F$37,0,IF('Indicator Data'!BL23&lt;F$36,10,(F$37-'Indicator Data'!BL23)/(F$37-F$36)*10)),1))</f>
        <v>7.1</v>
      </c>
      <c r="G21" s="86">
        <f>IF('Indicator Data'!BK23="No data","x",ROUND(IF('Indicator Data'!BK23&gt;G$37,0,IF('Indicator Data'!BK23&lt;G$36,10,(G$37-'Indicator Data'!BK23)/(G$37-G$36)*10)),1))</f>
        <v>4.7</v>
      </c>
      <c r="H21" s="87">
        <f t="shared" si="3"/>
        <v>5.9</v>
      </c>
      <c r="I21" s="86">
        <f>IF('Indicator Data'!BM23="No data","x",ROUND(IF('Indicator Data'!BM23&gt;I$37,0,IF('Indicator Data'!BM23&lt;I$36,10,(I$37-'Indicator Data'!BM23)/(I$37-I$36)*10)),1))</f>
        <v>0</v>
      </c>
      <c r="J21" s="164">
        <f t="shared" si="4"/>
        <v>0</v>
      </c>
      <c r="K21" s="86">
        <f>IF('Indicator Data'!BN23="No data","x",ROUND(IF('Indicator Data'!BN23&gt;K$37,10,IF('Indicator Data'!BN23&lt;K$36,0,10-(K$37-'Indicator Data'!BN23)/(K$37-K$36)*10)),1))</f>
        <v>10</v>
      </c>
      <c r="L21" s="86">
        <f>IF('Indicator Data'!BO23="No data","x",ROUND(IF('Indicator Data'!BO23&gt;L$37,10,IF('Indicator Data'!BO23&lt;L$36,0,10-(L$37-'Indicator Data'!BO23)/(L$37-L$36)*10)),1))</f>
        <v>5</v>
      </c>
      <c r="M21" s="86">
        <f t="shared" si="5"/>
        <v>7.5</v>
      </c>
      <c r="N21" s="86">
        <f>IF('Indicator Data'!BP23="No data","x",ROUND(IF('Indicator Data'!BP23&gt;N$37,10,IF('Indicator Data'!BP23&lt;N$36,0,10-(N$37-'Indicator Data'!BP23)/(N$37-N$36)*10)),1))</f>
        <v>9.1999999999999993</v>
      </c>
      <c r="O21" s="164">
        <f t="shared" si="6"/>
        <v>8.6</v>
      </c>
      <c r="P21" s="88">
        <f t="shared" si="7"/>
        <v>5.9</v>
      </c>
      <c r="Q21" s="86">
        <f>IF(OR('Indicator Data'!BQ23=0,'Indicator Data'!BQ23="No data"),"x",ROUND(IF('Indicator Data'!BQ23&gt;Q$37,0,IF('Indicator Data'!BQ23&lt;Q$36,10,(Q$37-'Indicator Data'!BQ23)/(Q$37-Q$36)*10)),1))</f>
        <v>0</v>
      </c>
      <c r="R21" s="86">
        <f>IF('Indicator Data'!BR23="No data","x",ROUND(IF('Indicator Data'!BR23&gt;R$37,0,IF('Indicator Data'!BR23&lt;R$36,10,(R$37-'Indicator Data'!BR23)/(R$37-R$36)*10)),1))</f>
        <v>5.3</v>
      </c>
      <c r="S21" s="86">
        <f>IF('Indicator Data'!BS23="No data","x",ROUND(IF('Indicator Data'!BS23&gt;S$37,0,IF('Indicator Data'!BS23&lt;S$36,10,(S$37-'Indicator Data'!BS23)/(S$37-S$36)*10)),1))</f>
        <v>6.5</v>
      </c>
      <c r="T21" s="87">
        <f t="shared" si="8"/>
        <v>3.9</v>
      </c>
      <c r="U21" s="233">
        <f>IF('Indicator Data'!BT23="No data","x",'Indicator Data'!BT23/'Indicator Data'!CG23*100)</f>
        <v>18.518994830113943</v>
      </c>
      <c r="V21" s="86">
        <f t="shared" si="0"/>
        <v>8.1999999999999993</v>
      </c>
      <c r="W21" s="86">
        <f>IF('Indicator Data'!BU23="No data","x",ROUND(IF('Indicator Data'!BU23&gt;W$37,0,IF('Indicator Data'!BU23&lt;W$36,10,(W$37-'Indicator Data'!BU23)/(W$37-W$36)*10)),1))</f>
        <v>4.9000000000000004</v>
      </c>
      <c r="X21" s="86">
        <f>IF('Indicator Data'!BV23="No data","x",ROUND(IF('Indicator Data'!BV23&gt;X$37,0,IF('Indicator Data'!BV23&lt;X$36,10,(X$37-'Indicator Data'!BV23)/(X$37-X$36)*10)),1))</f>
        <v>1.9</v>
      </c>
      <c r="Y21" s="86">
        <f>IF('Indicator Data'!BW23="No data","x",ROUND(IF('Indicator Data'!BW23&gt;Y$37,0,IF('Indicator Data'!BW23&lt;Y$36,10,(Y$37-'Indicator Data'!BW23)/(Y$37-Y$36)*10)),1))</f>
        <v>3.2</v>
      </c>
      <c r="Z21" s="86">
        <f>IF('Indicator Data'!BX23="No data","x",ROUND(IF('Indicator Data'!BX23&gt;Z$37,0,IF('Indicator Data'!BX23&lt;Z$36,10,(Z$37-'Indicator Data'!BX23)/(Z$37-Z$36)*10)),1))</f>
        <v>1.2</v>
      </c>
      <c r="AA21" s="86">
        <f t="shared" si="9"/>
        <v>2.2000000000000002</v>
      </c>
      <c r="AB21" s="87">
        <f t="shared" si="10"/>
        <v>4.3</v>
      </c>
      <c r="AC21" s="86">
        <f>IF('Indicator Data'!AI23="No data","x",ROUND(IF('Indicator Data'!AI23&gt;AC$37,0,IF('Indicator Data'!AI23&lt;AC$36,10,(AC$37-'Indicator Data'!AI23)/(AC$37-AC$36)*10)),1))</f>
        <v>4.8</v>
      </c>
      <c r="AD21" s="86">
        <f>IF('Indicator Data'!AJ23="No data","x",ROUND(IF('Indicator Data'!AJ23&gt;AD$37,0,IF('Indicator Data'!AJ23&lt;AD$36,10,(AD$37-'Indicator Data'!AJ23)/(AD$37-AD$36)*10)),1))</f>
        <v>2.1</v>
      </c>
      <c r="AE21" s="86">
        <f>IF('Indicator Data'!AK23="No data","x",ROUND(IF('Indicator Data'!AK23&gt;AE$37,0,IF('Indicator Data'!AK23&lt;AE$36,10,(AE$37-'Indicator Data'!AK23)/(AE$37-AE$36)*10)),1))</f>
        <v>1.4</v>
      </c>
      <c r="AF21" s="86">
        <f t="shared" si="11"/>
        <v>1.75</v>
      </c>
      <c r="AG21" s="86">
        <f>IF('Indicator Data'!AO23="No data","x",ROUND(IF('Indicator Data'!AO23&gt;AG$37,0,IF('Indicator Data'!AO23&lt;AG$36,10,(AG$37-'Indicator Data'!AO23)/(AG$37-AG$36)*10)),1))</f>
        <v>6.2</v>
      </c>
      <c r="AH21" s="86">
        <f>IF('Indicator Data'!AP23="No data","x",ROUND(IF('Indicator Data'!AP23&gt;AH$37,0,IF('Indicator Data'!AP23&lt;AH$36,10,(AH$37-'Indicator Data'!AP23)/(AH$37-AH$36)*10)),1))</f>
        <v>6.5</v>
      </c>
      <c r="AI21" s="86">
        <f>IF('Indicator Data'!AQ23="No data","x",ROUND(IF('Indicator Data'!AQ23&gt;AI$37,10,IF('Indicator Data'!AQ23&lt;AI$36,0,10-(AI$37-'Indicator Data'!AQ23)/(AI$37-AI$36)*10)),1))</f>
        <v>6.9</v>
      </c>
      <c r="AJ21" s="86">
        <f t="shared" si="1"/>
        <v>6.5</v>
      </c>
      <c r="AK21" s="86">
        <f>IF('Indicator Data'!AR23="No data","x",ROUND(IF('Indicator Data'!AR23&gt;AK$37,10,IF('Indicator Data'!AR23&lt;AK$36,0,10-(AK$37-'Indicator Data'!AR23)/(AK$37-AK$36)*10)),1))</f>
        <v>2.5</v>
      </c>
      <c r="AL21" s="87">
        <f t="shared" si="12"/>
        <v>3.9</v>
      </c>
      <c r="AM21" s="86">
        <f>IF('Indicator Data'!BY23="No data","x",ROUND(IF('Indicator Data'!BY23&gt;AM$37,0,IF('Indicator Data'!BY23&lt;AM$36,10,(AM$37-'Indicator Data'!BY23)/(AM$37-AM$36)*10)),1))</f>
        <v>3.9</v>
      </c>
      <c r="AN21" s="86">
        <f>IF('Indicator Data'!BZ23="No data","x",ROUND(IF('Indicator Data'!BZ23&gt;AN$37,0,IF('Indicator Data'!BZ23&lt;AN$36,10,(AN$37-'Indicator Data'!BZ23)/(AN$37-AN$36)*10)),1))</f>
        <v>5.2</v>
      </c>
      <c r="AO21" s="86">
        <f t="shared" si="13"/>
        <v>4.5999999999999996</v>
      </c>
      <c r="AP21" s="86">
        <f>IF('Indicator Data'!CA23="No data","x",ROUND(IF('Indicator Data'!CA23&gt;AP$37,0,IF('Indicator Data'!CA23&lt;AP$36,10,(AP$37-'Indicator Data'!CA23)/(AP$37-AP$36)*10)),1))</f>
        <v>4.5</v>
      </c>
      <c r="AQ21" s="86">
        <f t="shared" si="14"/>
        <v>4.5999999999999996</v>
      </c>
      <c r="AR21" s="86">
        <f>IF('Indicator Data'!CB23="No data","x",ROUND(IF('Indicator Data'!CB23&gt;AR$37,0,IF('Indicator Data'!CB23&lt;AR$36,10,(AR$37-'Indicator Data'!CB23)/(AR$37-AR$36)*10)),1))</f>
        <v>3.7</v>
      </c>
      <c r="AS21" s="86">
        <f>IF('Indicator Data'!CC23="No data","x",ROUND(IF('Indicator Data'!CC23&gt;AS$37,10,IF('Indicator Data'!CC23&lt;AS$36,0,10-(AS$37-'Indicator Data'!CC23)/(AS$37-AS$36)*10)),1))</f>
        <v>10</v>
      </c>
      <c r="AT21" s="86">
        <f t="shared" si="15"/>
        <v>6.9</v>
      </c>
      <c r="AU21" s="164">
        <f t="shared" si="16"/>
        <v>5.4</v>
      </c>
      <c r="AV21" s="88">
        <f t="shared" si="17"/>
        <v>4.4000000000000004</v>
      </c>
      <c r="AW21" s="153"/>
    </row>
    <row r="22" spans="1:49" s="3" customFormat="1" x14ac:dyDescent="0.25">
      <c r="A22" s="116" t="s">
        <v>44</v>
      </c>
      <c r="B22" s="100" t="s">
        <v>43</v>
      </c>
      <c r="C22" s="86">
        <f>IF('Indicator Data'!BI24="No data","x",ROUND(IF('Indicator Data'!BI24&gt;C$37,0,IF('Indicator Data'!BI24&lt;C$36,10,(C$37-'Indicator Data'!BI24)/(C$37-C$36)*10)),1))</f>
        <v>6.2</v>
      </c>
      <c r="D22" s="86">
        <f>IF('Indicator Data'!BJ24="No data","x",ROUND(IF('Indicator Data'!BJ24&gt;D$37,0,IF('Indicator Data'!BJ24&lt;D$36,10,(D$37-'Indicator Data'!BJ24)/(D$37-D$36)*10)),1))</f>
        <v>3.9</v>
      </c>
      <c r="E22" s="87">
        <f t="shared" si="2"/>
        <v>5.0999999999999996</v>
      </c>
      <c r="F22" s="86">
        <f>IF('Indicator Data'!BL24="No data","x",ROUND(IF('Indicator Data'!BL24&gt;F$37,0,IF('Indicator Data'!BL24&lt;F$36,10,(F$37-'Indicator Data'!BL24)/(F$37-F$36)*10)),1))</f>
        <v>7.4</v>
      </c>
      <c r="G22" s="86">
        <f>IF('Indicator Data'!BK24="No data","x",ROUND(IF('Indicator Data'!BK24&gt;G$37,0,IF('Indicator Data'!BK24&lt;G$36,10,(G$37-'Indicator Data'!BK24)/(G$37-G$36)*10)),1))</f>
        <v>6.4</v>
      </c>
      <c r="H22" s="87">
        <f t="shared" si="3"/>
        <v>6.9</v>
      </c>
      <c r="I22" s="86">
        <f>IF('Indicator Data'!BM24="No data","x",ROUND(IF('Indicator Data'!BM24&gt;I$37,0,IF('Indicator Data'!BM24&lt;I$36,10,(I$37-'Indicator Data'!BM24)/(I$37-I$36)*10)),1))</f>
        <v>5.6</v>
      </c>
      <c r="J22" s="164">
        <f t="shared" si="4"/>
        <v>5.6</v>
      </c>
      <c r="K22" s="86">
        <f>IF('Indicator Data'!BN24="No data","x",ROUND(IF('Indicator Data'!BN24&gt;K$37,10,IF('Indicator Data'!BN24&lt;K$36,0,10-(K$37-'Indicator Data'!BN24)/(K$37-K$36)*10)),1))</f>
        <v>1.6</v>
      </c>
      <c r="L22" s="86">
        <f>IF('Indicator Data'!BO24="No data","x",ROUND(IF('Indicator Data'!BO24&gt;L$37,10,IF('Indicator Data'!BO24&lt;L$36,0,10-(L$37-'Indicator Data'!BO24)/(L$37-L$36)*10)),1))</f>
        <v>0.7</v>
      </c>
      <c r="M22" s="86">
        <f t="shared" si="5"/>
        <v>1.2</v>
      </c>
      <c r="N22" s="86">
        <f>IF('Indicator Data'!BP24="No data","x",ROUND(IF('Indicator Data'!BP24&gt;N$37,10,IF('Indicator Data'!BP24&lt;N$36,0,10-(N$37-'Indicator Data'!BP24)/(N$37-N$36)*10)),1))</f>
        <v>5</v>
      </c>
      <c r="O22" s="164">
        <f t="shared" si="6"/>
        <v>3.7</v>
      </c>
      <c r="P22" s="88">
        <f t="shared" si="7"/>
        <v>5.4</v>
      </c>
      <c r="Q22" s="86">
        <f>IF(OR('Indicator Data'!BQ24=0,'Indicator Data'!BQ24="No data"),"x",ROUND(IF('Indicator Data'!BQ24&gt;Q$37,0,IF('Indicator Data'!BQ24&lt;Q$36,10,(Q$37-'Indicator Data'!BQ24)/(Q$37-Q$36)*10)),1))</f>
        <v>9.1</v>
      </c>
      <c r="R22" s="86">
        <f>IF('Indicator Data'!BR24="No data","x",ROUND(IF('Indicator Data'!BR24&gt;R$37,0,IF('Indicator Data'!BR24&lt;R$36,10,(R$37-'Indicator Data'!BR24)/(R$37-R$36)*10)),1))</f>
        <v>10</v>
      </c>
      <c r="S22" s="86">
        <f>IF('Indicator Data'!BS24="No data","x",ROUND(IF('Indicator Data'!BS24&gt;S$37,0,IF('Indicator Data'!BS24&lt;S$36,10,(S$37-'Indicator Data'!BS24)/(S$37-S$36)*10)),1))</f>
        <v>3.4</v>
      </c>
      <c r="T22" s="87">
        <f t="shared" si="8"/>
        <v>7.5</v>
      </c>
      <c r="U22" s="233">
        <f>IF('Indicator Data'!BT24="No data","x",'Indicator Data'!BT24/'Indicator Data'!CG24*100)</f>
        <v>14.957620076450059</v>
      </c>
      <c r="V22" s="86">
        <f t="shared" si="0"/>
        <v>8.6</v>
      </c>
      <c r="W22" s="86">
        <f>IF('Indicator Data'!BU24="No data","x",ROUND(IF('Indicator Data'!BU24&gt;W$37,0,IF('Indicator Data'!BU24&lt;W$36,10,(W$37-'Indicator Data'!BU24)/(W$37-W$36)*10)),1))</f>
        <v>10</v>
      </c>
      <c r="X22" s="86">
        <f>IF('Indicator Data'!BV24="No data","x",ROUND(IF('Indicator Data'!BV24&gt;X$37,0,IF('Indicator Data'!BV24&lt;X$36,10,(X$37-'Indicator Data'!BV24)/(X$37-X$36)*10)),1))</f>
        <v>6.5</v>
      </c>
      <c r="Y22" s="86">
        <f>IF('Indicator Data'!BW24="No data","x",ROUND(IF('Indicator Data'!BW24&gt;Y$37,0,IF('Indicator Data'!BW24&lt;Y$36,10,(Y$37-'Indicator Data'!BW24)/(Y$37-Y$36)*10)),1))</f>
        <v>9</v>
      </c>
      <c r="Z22" s="86">
        <f>IF('Indicator Data'!BX24="No data","x",ROUND(IF('Indicator Data'!BX24&gt;Z$37,0,IF('Indicator Data'!BX24&lt;Z$36,10,(Z$37-'Indicator Data'!BX24)/(Z$37-Z$36)*10)),1))</f>
        <v>10</v>
      </c>
      <c r="AA22" s="86">
        <f t="shared" si="9"/>
        <v>9.5</v>
      </c>
      <c r="AB22" s="87">
        <f t="shared" si="10"/>
        <v>8.6999999999999993</v>
      </c>
      <c r="AC22" s="86">
        <f>IF('Indicator Data'!AI24="No data","x",ROUND(IF('Indicator Data'!AI24&gt;AC$37,0,IF('Indicator Data'!AI24&lt;AC$36,10,(AC$37-'Indicator Data'!AI24)/(AC$37-AC$36)*10)),1))</f>
        <v>7.8</v>
      </c>
      <c r="AD22" s="86">
        <f>IF('Indicator Data'!AJ24="No data","x",ROUND(IF('Indicator Data'!AJ24&gt;AD$37,0,IF('Indicator Data'!AJ24&lt;AD$36,10,(AD$37-'Indicator Data'!AJ24)/(AD$37-AD$36)*10)),1))</f>
        <v>0</v>
      </c>
      <c r="AE22" s="86">
        <f>IF('Indicator Data'!AK24="No data","x",ROUND(IF('Indicator Data'!AK24&gt;AE$37,0,IF('Indicator Data'!AK24&lt;AE$36,10,(AE$37-'Indicator Data'!AK24)/(AE$37-AE$36)*10)),1))</f>
        <v>0.7</v>
      </c>
      <c r="AF22" s="86">
        <f t="shared" si="11"/>
        <v>0.35</v>
      </c>
      <c r="AG22" s="86">
        <f>IF('Indicator Data'!AO24="No data","x",ROUND(IF('Indicator Data'!AO24&gt;AG$37,0,IF('Indicator Data'!AO24&lt;AG$36,10,(AG$37-'Indicator Data'!AO24)/(AG$37-AG$36)*10)),1))</f>
        <v>8.6999999999999993</v>
      </c>
      <c r="AH22" s="86">
        <f>IF('Indicator Data'!AP24="No data","x",ROUND(IF('Indicator Data'!AP24&gt;AH$37,0,IF('Indicator Data'!AP24&lt;AH$36,10,(AH$37-'Indicator Data'!AP24)/(AH$37-AH$36)*10)),1))</f>
        <v>3.5</v>
      </c>
      <c r="AI22" s="86">
        <f>IF('Indicator Data'!AQ24="No data","x",ROUND(IF('Indicator Data'!AQ24&gt;AI$37,10,IF('Indicator Data'!AQ24&lt;AI$36,0,10-(AI$37-'Indicator Data'!AQ24)/(AI$37-AI$36)*10)),1))</f>
        <v>6</v>
      </c>
      <c r="AJ22" s="86">
        <f t="shared" si="1"/>
        <v>6.6</v>
      </c>
      <c r="AK22" s="86">
        <f>IF('Indicator Data'!AR24="No data","x",ROUND(IF('Indicator Data'!AR24&gt;AK$37,10,IF('Indicator Data'!AR24&lt;AK$36,0,10-(AK$37-'Indicator Data'!AR24)/(AK$37-AK$36)*10)),1))</f>
        <v>10</v>
      </c>
      <c r="AL22" s="87">
        <f t="shared" si="12"/>
        <v>6.2</v>
      </c>
      <c r="AM22" s="86" t="str">
        <f>IF('Indicator Data'!BY24="No data","x",ROUND(IF('Indicator Data'!BY24&gt;AM$37,0,IF('Indicator Data'!BY24&lt;AM$36,10,(AM$37-'Indicator Data'!BY24)/(AM$37-AM$36)*10)),1))</f>
        <v>x</v>
      </c>
      <c r="AN22" s="86" t="str">
        <f>IF('Indicator Data'!BZ24="No data","x",ROUND(IF('Indicator Data'!BZ24&gt;AN$37,0,IF('Indicator Data'!BZ24&lt;AN$36,10,(AN$37-'Indicator Data'!BZ24)/(AN$37-AN$36)*10)),1))</f>
        <v>x</v>
      </c>
      <c r="AO22" s="86" t="str">
        <f t="shared" si="13"/>
        <v>x</v>
      </c>
      <c r="AP22" s="86" t="str">
        <f>IF('Indicator Data'!CA24="No data","x",ROUND(IF('Indicator Data'!CA24&gt;AP$37,0,IF('Indicator Data'!CA24&lt;AP$36,10,(AP$37-'Indicator Data'!CA24)/(AP$37-AP$36)*10)),1))</f>
        <v>x</v>
      </c>
      <c r="AQ22" s="86" t="str">
        <f t="shared" si="14"/>
        <v>x</v>
      </c>
      <c r="AR22" s="86">
        <f>IF('Indicator Data'!CB24="No data","x",ROUND(IF('Indicator Data'!CB24&gt;AR$37,0,IF('Indicator Data'!CB24&lt;AR$36,10,(AR$37-'Indicator Data'!CB24)/(AR$37-AR$36)*10)),1))</f>
        <v>5.8</v>
      </c>
      <c r="AS22" s="86" t="str">
        <f>IF('Indicator Data'!CC24="No data","x",ROUND(IF('Indicator Data'!CC24&gt;AS$37,10,IF('Indicator Data'!CC24&lt;AS$36,0,10-(AS$37-'Indicator Data'!CC24)/(AS$37-AS$36)*10)),1))</f>
        <v>x</v>
      </c>
      <c r="AT22" s="86">
        <f t="shared" si="15"/>
        <v>5.8</v>
      </c>
      <c r="AU22" s="164">
        <f t="shared" si="16"/>
        <v>5.8</v>
      </c>
      <c r="AV22" s="88">
        <f t="shared" si="17"/>
        <v>7.1</v>
      </c>
      <c r="AW22" s="153"/>
    </row>
    <row r="23" spans="1:49" s="3" customFormat="1" x14ac:dyDescent="0.25">
      <c r="A23" s="116" t="s">
        <v>46</v>
      </c>
      <c r="B23" s="100" t="s">
        <v>45</v>
      </c>
      <c r="C23" s="86">
        <f>IF('Indicator Data'!BI25="No data","x",ROUND(IF('Indicator Data'!BI25&gt;C$37,0,IF('Indicator Data'!BI25&lt;C$36,10,(C$37-'Indicator Data'!BI25)/(C$37-C$36)*10)),1))</f>
        <v>5.7</v>
      </c>
      <c r="D23" s="86">
        <f>IF('Indicator Data'!BJ25="No data","x",ROUND(IF('Indicator Data'!BJ25&gt;D$37,0,IF('Indicator Data'!BJ25&lt;D$36,10,(D$37-'Indicator Data'!BJ25)/(D$37-D$36)*10)),1))</f>
        <v>4.7</v>
      </c>
      <c r="E23" s="87">
        <f t="shared" si="2"/>
        <v>5.2</v>
      </c>
      <c r="F23" s="86">
        <f>IF('Indicator Data'!BL25="No data","x",ROUND(IF('Indicator Data'!BL25&gt;F$37,0,IF('Indicator Data'!BL25&lt;F$36,10,(F$37-'Indicator Data'!BL25)/(F$37-F$36)*10)),1))</f>
        <v>6.3</v>
      </c>
      <c r="G23" s="86">
        <f>IF('Indicator Data'!BK25="No data","x",ROUND(IF('Indicator Data'!BK25&gt;G$37,0,IF('Indicator Data'!BK25&lt;G$36,10,(G$37-'Indicator Data'!BK25)/(G$37-G$36)*10)),1))</f>
        <v>4.5999999999999996</v>
      </c>
      <c r="H23" s="87">
        <f t="shared" si="3"/>
        <v>5.5</v>
      </c>
      <c r="I23" s="86">
        <f>IF('Indicator Data'!BM25="No data","x",ROUND(IF('Indicator Data'!BM25&gt;I$37,0,IF('Indicator Data'!BM25&lt;I$36,10,(I$37-'Indicator Data'!BM25)/(I$37-I$36)*10)),1))</f>
        <v>3.6</v>
      </c>
      <c r="J23" s="164">
        <f t="shared" si="4"/>
        <v>3.6</v>
      </c>
      <c r="K23" s="86">
        <f>IF('Indicator Data'!BN25="No data","x",ROUND(IF('Indicator Data'!BN25&gt;K$37,10,IF('Indicator Data'!BN25&lt;K$36,0,10-(K$37-'Indicator Data'!BN25)/(K$37-K$36)*10)),1))</f>
        <v>5.3</v>
      </c>
      <c r="L23" s="86">
        <f>IF('Indicator Data'!BO25="No data","x",ROUND(IF('Indicator Data'!BO25&gt;L$37,10,IF('Indicator Data'!BO25&lt;L$36,0,10-(L$37-'Indicator Data'!BO25)/(L$37-L$36)*10)),1))</f>
        <v>3.7</v>
      </c>
      <c r="M23" s="86">
        <f t="shared" si="5"/>
        <v>4.5</v>
      </c>
      <c r="N23" s="86">
        <f>IF('Indicator Data'!BP25="No data","x",ROUND(IF('Indicator Data'!BP25&gt;N$37,10,IF('Indicator Data'!BP25&lt;N$36,0,10-(N$37-'Indicator Data'!BP25)/(N$37-N$36)*10)),1))</f>
        <v>3.3</v>
      </c>
      <c r="O23" s="164">
        <f t="shared" si="6"/>
        <v>3.7</v>
      </c>
      <c r="P23" s="88">
        <f t="shared" si="7"/>
        <v>4.5999999999999996</v>
      </c>
      <c r="Q23" s="86">
        <f>IF(OR('Indicator Data'!BQ25=0,'Indicator Data'!BQ25="No data"),"x",ROUND(IF('Indicator Data'!BQ25&gt;Q$37,0,IF('Indicator Data'!BQ25&lt;Q$36,10,(Q$37-'Indicator Data'!BQ25)/(Q$37-Q$36)*10)),1))</f>
        <v>3.3</v>
      </c>
      <c r="R23" s="86">
        <f>IF('Indicator Data'!BR25="No data","x",ROUND(IF('Indicator Data'!BR25&gt;R$37,0,IF('Indicator Data'!BR25&lt;R$36,10,(R$37-'Indicator Data'!BR25)/(R$37-R$36)*10)),1))</f>
        <v>6.1</v>
      </c>
      <c r="S23" s="86">
        <f>IF('Indicator Data'!BS25="No data","x",ROUND(IF('Indicator Data'!BS25&gt;S$37,0,IF('Indicator Data'!BS25&lt;S$36,10,(S$37-'Indicator Data'!BS25)/(S$37-S$36)*10)),1))</f>
        <v>0</v>
      </c>
      <c r="T23" s="87">
        <f t="shared" si="8"/>
        <v>3.1</v>
      </c>
      <c r="U23" s="233">
        <f>IF('Indicator Data'!BT25="No data","x",'Indicator Data'!BT25/'Indicator Data'!CG25*100)</f>
        <v>16.142050040355123</v>
      </c>
      <c r="V23" s="86">
        <f t="shared" si="0"/>
        <v>8.5</v>
      </c>
      <c r="W23" s="86">
        <f>IF('Indicator Data'!BU25="No data","x",ROUND(IF('Indicator Data'!BU25&gt;W$37,0,IF('Indicator Data'!BU25&lt;W$36,10,(W$37-'Indicator Data'!BU25)/(W$37-W$36)*10)),1))</f>
        <v>8.3000000000000007</v>
      </c>
      <c r="X23" s="86">
        <f>IF('Indicator Data'!BV25="No data","x",ROUND(IF('Indicator Data'!BV25&gt;X$37,0,IF('Indicator Data'!BV25&lt;X$36,10,(X$37-'Indicator Data'!BV25)/(X$37-X$36)*10)),1))</f>
        <v>2.7</v>
      </c>
      <c r="Y23" s="86">
        <f>IF('Indicator Data'!BW25="No data","x",ROUND(IF('Indicator Data'!BW25&gt;Y$37,0,IF('Indicator Data'!BW25&lt;Y$36,10,(Y$37-'Indicator Data'!BW25)/(Y$37-Y$36)*10)),1))</f>
        <v>5.6</v>
      </c>
      <c r="Z23" s="86">
        <f>IF('Indicator Data'!BX25="No data","x",ROUND(IF('Indicator Data'!BX25&gt;Z$37,0,IF('Indicator Data'!BX25&lt;Z$36,10,(Z$37-'Indicator Data'!BX25)/(Z$37-Z$36)*10)),1))</f>
        <v>4.5999999999999996</v>
      </c>
      <c r="AA23" s="86">
        <f t="shared" si="9"/>
        <v>5.0999999999999996</v>
      </c>
      <c r="AB23" s="87">
        <f t="shared" si="10"/>
        <v>6.2</v>
      </c>
      <c r="AC23" s="86">
        <f>IF('Indicator Data'!AI25="No data","x",ROUND(IF('Indicator Data'!AI25&gt;AC$37,0,IF('Indicator Data'!AI25&lt;AC$36,10,(AC$37-'Indicator Data'!AI25)/(AC$37-AC$36)*10)),1))</f>
        <v>5.9</v>
      </c>
      <c r="AD23" s="86">
        <f>IF('Indicator Data'!AJ25="No data","x",ROUND(IF('Indicator Data'!AJ25&gt;AD$37,0,IF('Indicator Data'!AJ25&lt;AD$36,10,(AD$37-'Indicator Data'!AJ25)/(AD$37-AD$36)*10)),1))</f>
        <v>6.4</v>
      </c>
      <c r="AE23" s="86">
        <f>IF('Indicator Data'!AK25="No data","x",ROUND(IF('Indicator Data'!AK25&gt;AE$37,0,IF('Indicator Data'!AK25&lt;AE$36,10,(AE$37-'Indicator Data'!AK25)/(AE$37-AE$36)*10)),1))</f>
        <v>10</v>
      </c>
      <c r="AF23" s="86">
        <f t="shared" si="11"/>
        <v>8.1999999999999993</v>
      </c>
      <c r="AG23" s="86">
        <f>IF('Indicator Data'!AO25="No data","x",ROUND(IF('Indicator Data'!AO25&gt;AG$37,0,IF('Indicator Data'!AO25&lt;AG$36,10,(AG$37-'Indicator Data'!AO25)/(AG$37-AG$36)*10)),1))</f>
        <v>4</v>
      </c>
      <c r="AH23" s="86">
        <f>IF('Indicator Data'!AP25="No data","x",ROUND(IF('Indicator Data'!AP25&gt;AH$37,0,IF('Indicator Data'!AP25&lt;AH$36,10,(AH$37-'Indicator Data'!AP25)/(AH$37-AH$36)*10)),1))</f>
        <v>3.7</v>
      </c>
      <c r="AI23" s="86">
        <f>IF('Indicator Data'!AQ25="No data","x",ROUND(IF('Indicator Data'!AQ25&gt;AI$37,10,IF('Indicator Data'!AQ25&lt;AI$36,0,10-(AI$37-'Indicator Data'!AQ25)/(AI$37-AI$36)*10)),1))</f>
        <v>5.0999999999999996</v>
      </c>
      <c r="AJ23" s="86">
        <f t="shared" si="1"/>
        <v>4.3</v>
      </c>
      <c r="AK23" s="86">
        <f>IF('Indicator Data'!AR25="No data","x",ROUND(IF('Indicator Data'!AR25&gt;AK$37,10,IF('Indicator Data'!AR25&lt;AK$36,0,10-(AK$37-'Indicator Data'!AR25)/(AK$37-AK$36)*10)),1))</f>
        <v>6.3</v>
      </c>
      <c r="AL23" s="87">
        <f t="shared" si="12"/>
        <v>6.2</v>
      </c>
      <c r="AM23" s="86">
        <f>IF('Indicator Data'!BY25="No data","x",ROUND(IF('Indicator Data'!BY25&gt;AM$37,0,IF('Indicator Data'!BY25&lt;AM$36,10,(AM$37-'Indicator Data'!BY25)/(AM$37-AM$36)*10)),1))</f>
        <v>7</v>
      </c>
      <c r="AN23" s="86" t="str">
        <f>IF('Indicator Data'!BZ25="No data","x",ROUND(IF('Indicator Data'!BZ25&gt;AN$37,0,IF('Indicator Data'!BZ25&lt;AN$36,10,(AN$37-'Indicator Data'!BZ25)/(AN$37-AN$36)*10)),1))</f>
        <v>x</v>
      </c>
      <c r="AO23" s="86">
        <f t="shared" si="13"/>
        <v>7</v>
      </c>
      <c r="AP23" s="86">
        <f>IF('Indicator Data'!CA25="No data","x",ROUND(IF('Indicator Data'!CA25&gt;AP$37,0,IF('Indicator Data'!CA25&lt;AP$36,10,(AP$37-'Indicator Data'!CA25)/(AP$37-AP$36)*10)),1))</f>
        <v>4.0999999999999996</v>
      </c>
      <c r="AQ23" s="86">
        <f t="shared" si="14"/>
        <v>5.6</v>
      </c>
      <c r="AR23" s="86">
        <f>IF('Indicator Data'!CB25="No data","x",ROUND(IF('Indicator Data'!CB25&gt;AR$37,0,IF('Indicator Data'!CB25&lt;AR$36,10,(AR$37-'Indicator Data'!CB25)/(AR$37-AR$36)*10)),1))</f>
        <v>8.4</v>
      </c>
      <c r="AS23" s="86">
        <f>IF('Indicator Data'!CC25="No data","x",ROUND(IF('Indicator Data'!CC25&gt;AS$37,10,IF('Indicator Data'!CC25&lt;AS$36,0,10-(AS$37-'Indicator Data'!CC25)/(AS$37-AS$36)*10)),1))</f>
        <v>7.3</v>
      </c>
      <c r="AT23" s="86">
        <f t="shared" si="15"/>
        <v>7.9</v>
      </c>
      <c r="AU23" s="164">
        <f t="shared" si="16"/>
        <v>6.4</v>
      </c>
      <c r="AV23" s="88">
        <f t="shared" si="17"/>
        <v>5.5</v>
      </c>
      <c r="AW23" s="153"/>
    </row>
    <row r="24" spans="1:49" s="3" customFormat="1" x14ac:dyDescent="0.25">
      <c r="A24" s="116" t="s">
        <v>3</v>
      </c>
      <c r="B24" s="100" t="s">
        <v>2</v>
      </c>
      <c r="C24" s="86">
        <f>IF('Indicator Data'!BI26="No data","x",ROUND(IF('Indicator Data'!BI26&gt;C$37,0,IF('Indicator Data'!BI26&lt;C$36,10,(C$37-'Indicator Data'!BI26)/(C$37-C$36)*10)),1))</f>
        <v>5</v>
      </c>
      <c r="D24" s="86">
        <f>IF('Indicator Data'!BJ26="No data","x",ROUND(IF('Indicator Data'!BJ26&gt;D$37,0,IF('Indicator Data'!BJ26&lt;D$36,10,(D$37-'Indicator Data'!BJ26)/(D$37-D$36)*10)),1))</f>
        <v>5.8</v>
      </c>
      <c r="E24" s="87">
        <f t="shared" si="2"/>
        <v>5.4</v>
      </c>
      <c r="F24" s="86">
        <f>IF('Indicator Data'!BL26="No data","x",ROUND(IF('Indicator Data'!BL26&gt;F$37,0,IF('Indicator Data'!BL26&lt;F$36,10,(F$37-'Indicator Data'!BL26)/(F$37-F$36)*10)),1))</f>
        <v>6.1</v>
      </c>
      <c r="G24" s="86">
        <f>IF('Indicator Data'!BK26="No data","x",ROUND(IF('Indicator Data'!BK26&gt;G$37,0,IF('Indicator Data'!BK26&lt;G$36,10,(G$37-'Indicator Data'!BK26)/(G$37-G$36)*10)),1))</f>
        <v>4.5999999999999996</v>
      </c>
      <c r="H24" s="87">
        <f t="shared" si="3"/>
        <v>5.4</v>
      </c>
      <c r="I24" s="86">
        <f>IF('Indicator Data'!BM26="No data","x",ROUND(IF('Indicator Data'!BM26&gt;I$37,0,IF('Indicator Data'!BM26&lt;I$36,10,(I$37-'Indicator Data'!BM26)/(I$37-I$36)*10)),1))</f>
        <v>0</v>
      </c>
      <c r="J24" s="164">
        <f t="shared" si="4"/>
        <v>0</v>
      </c>
      <c r="K24" s="86">
        <f>IF('Indicator Data'!BN26="No data","x",ROUND(IF('Indicator Data'!BN26&gt;K$37,10,IF('Indicator Data'!BN26&lt;K$36,0,10-(K$37-'Indicator Data'!BN26)/(K$37-K$36)*10)),1))</f>
        <v>10</v>
      </c>
      <c r="L24" s="86">
        <f>IF('Indicator Data'!BO26="No data","x",ROUND(IF('Indicator Data'!BO26&gt;L$37,10,IF('Indicator Data'!BO26&lt;L$36,0,10-(L$37-'Indicator Data'!BO26)/(L$37-L$36)*10)),1))</f>
        <v>4.8</v>
      </c>
      <c r="M24" s="86">
        <f t="shared" si="5"/>
        <v>7.4</v>
      </c>
      <c r="N24" s="86">
        <f>IF('Indicator Data'!BP26="No data","x",ROUND(IF('Indicator Data'!BP26&gt;N$37,10,IF('Indicator Data'!BP26&lt;N$36,0,10-(N$37-'Indicator Data'!BP26)/(N$37-N$36)*10)),1))</f>
        <v>3.3</v>
      </c>
      <c r="O24" s="164">
        <f t="shared" si="6"/>
        <v>4.7</v>
      </c>
      <c r="P24" s="88">
        <f t="shared" si="7"/>
        <v>4.2</v>
      </c>
      <c r="Q24" s="86">
        <f>IF(OR('Indicator Data'!BQ26=0,'Indicator Data'!BQ26="No data"),"x",ROUND(IF('Indicator Data'!BQ26&gt;Q$37,0,IF('Indicator Data'!BQ26&lt;Q$36,10,(Q$37-'Indicator Data'!BQ26)/(Q$37-Q$36)*10)),1))</f>
        <v>0</v>
      </c>
      <c r="R24" s="86">
        <f>IF('Indicator Data'!BR26="No data","x",ROUND(IF('Indicator Data'!BR26&gt;R$37,0,IF('Indicator Data'!BR26&lt;R$36,10,(R$37-'Indicator Data'!BR26)/(R$37-R$36)*10)),1))</f>
        <v>3.8</v>
      </c>
      <c r="S24" s="86">
        <f>IF('Indicator Data'!BS26="No data","x",ROUND(IF('Indicator Data'!BS26&gt;S$37,0,IF('Indicator Data'!BS26&lt;S$36,10,(S$37-'Indicator Data'!BS26)/(S$37-S$36)*10)),1))</f>
        <v>0.8</v>
      </c>
      <c r="T24" s="87">
        <f t="shared" si="8"/>
        <v>1.5</v>
      </c>
      <c r="U24" s="233">
        <f>IF('Indicator Data'!BT26="No data","x",'Indicator Data'!BT26/'Indicator Data'!CG26*100)</f>
        <v>19.001056020228816</v>
      </c>
      <c r="V24" s="86">
        <f t="shared" si="0"/>
        <v>8.1999999999999993</v>
      </c>
      <c r="W24" s="86">
        <f>IF('Indicator Data'!BU26="No data","x",ROUND(IF('Indicator Data'!BU26&gt;W$37,0,IF('Indicator Data'!BU26&lt;W$36,10,(W$37-'Indicator Data'!BU26)/(W$37-W$36)*10)),1))</f>
        <v>1.2</v>
      </c>
      <c r="X24" s="86">
        <f>IF('Indicator Data'!BV26="No data","x",ROUND(IF('Indicator Data'!BV26&gt;X$37,0,IF('Indicator Data'!BV26&lt;X$36,10,(X$37-'Indicator Data'!BV26)/(X$37-X$36)*10)),1))</f>
        <v>0.5</v>
      </c>
      <c r="Y24" s="86">
        <f>IF('Indicator Data'!BW26="No data","x",ROUND(IF('Indicator Data'!BW26&gt;Y$37,0,IF('Indicator Data'!BW26&lt;Y$36,10,(Y$37-'Indicator Data'!BW26)/(Y$37-Y$36)*10)),1))</f>
        <v>2.9</v>
      </c>
      <c r="Z24" s="86">
        <f>IF('Indicator Data'!BX26="No data","x",ROUND(IF('Indicator Data'!BX26&gt;Z$37,0,IF('Indicator Data'!BX26&lt;Z$36,10,(Z$37-'Indicator Data'!BX26)/(Z$37-Z$36)*10)),1))</f>
        <v>5.8</v>
      </c>
      <c r="AA24" s="86">
        <f t="shared" si="9"/>
        <v>4.4000000000000004</v>
      </c>
      <c r="AB24" s="87">
        <f t="shared" si="10"/>
        <v>3.6</v>
      </c>
      <c r="AC24" s="86">
        <f>IF('Indicator Data'!AI26="No data","x",ROUND(IF('Indicator Data'!AI26&gt;AC$37,0,IF('Indicator Data'!AI26&lt;AC$36,10,(AC$37-'Indicator Data'!AI26)/(AC$37-AC$36)*10)),1))</f>
        <v>0.4</v>
      </c>
      <c r="AD24" s="86">
        <f>IF('Indicator Data'!AJ26="No data","x",ROUND(IF('Indicator Data'!AJ26&gt;AD$37,0,IF('Indicator Data'!AJ26&lt;AD$36,10,(AD$37-'Indicator Data'!AJ26)/(AD$37-AD$36)*10)),1))</f>
        <v>6.4</v>
      </c>
      <c r="AE24" s="86">
        <f>IF('Indicator Data'!AK26="No data","x",ROUND(IF('Indicator Data'!AK26&gt;AE$37,0,IF('Indicator Data'!AK26&lt;AE$36,10,(AE$37-'Indicator Data'!AK26)/(AE$37-AE$36)*10)),1))</f>
        <v>9.3000000000000007</v>
      </c>
      <c r="AF24" s="86">
        <f t="shared" si="11"/>
        <v>7.8500000000000005</v>
      </c>
      <c r="AG24" s="86">
        <f>IF('Indicator Data'!AO26="No data","x",ROUND(IF('Indicator Data'!AO26&gt;AG$37,0,IF('Indicator Data'!AO26&lt;AG$36,10,(AG$37-'Indicator Data'!AO26)/(AG$37-AG$36)*10)),1))</f>
        <v>4.5999999999999996</v>
      </c>
      <c r="AH24" s="86">
        <f>IF('Indicator Data'!AP26="No data","x",ROUND(IF('Indicator Data'!AP26&gt;AH$37,0,IF('Indicator Data'!AP26&lt;AH$36,10,(AH$37-'Indicator Data'!AP26)/(AH$37-AH$36)*10)),1))</f>
        <v>2.5</v>
      </c>
      <c r="AI24" s="86">
        <f>IF('Indicator Data'!AQ26="No data","x",ROUND(IF('Indicator Data'!AQ26&gt;AI$37,10,IF('Indicator Data'!AQ26&lt;AI$36,0,10-(AI$37-'Indicator Data'!AQ26)/(AI$37-AI$36)*10)),1))</f>
        <v>2.9</v>
      </c>
      <c r="AJ24" s="86">
        <f t="shared" si="1"/>
        <v>3.4</v>
      </c>
      <c r="AK24" s="86">
        <f>IF('Indicator Data'!AR26="No data","x",ROUND(IF('Indicator Data'!AR26&gt;AK$37,10,IF('Indicator Data'!AR26&lt;AK$36,0,10-(AK$37-'Indicator Data'!AR26)/(AK$37-AK$36)*10)),1))</f>
        <v>3.5</v>
      </c>
      <c r="AL24" s="87">
        <f t="shared" si="12"/>
        <v>3.8</v>
      </c>
      <c r="AM24" s="86">
        <f>IF('Indicator Data'!BY26="No data","x",ROUND(IF('Indicator Data'!BY26&gt;AM$37,0,IF('Indicator Data'!BY26&lt;AM$36,10,(AM$37-'Indicator Data'!BY26)/(AM$37-AM$36)*10)),1))</f>
        <v>1.3</v>
      </c>
      <c r="AN24" s="86">
        <f>IF('Indicator Data'!BZ26="No data","x",ROUND(IF('Indicator Data'!BZ26&gt;AN$37,0,IF('Indicator Data'!BZ26&lt;AN$36,10,(AN$37-'Indicator Data'!BZ26)/(AN$37-AN$36)*10)),1))</f>
        <v>6.5</v>
      </c>
      <c r="AO24" s="86">
        <f t="shared" si="13"/>
        <v>3.9</v>
      </c>
      <c r="AP24" s="86">
        <f>IF('Indicator Data'!CA26="No data","x",ROUND(IF('Indicator Data'!CA26&gt;AP$37,0,IF('Indicator Data'!CA26&lt;AP$36,10,(AP$37-'Indicator Data'!CA26)/(AP$37-AP$36)*10)),1))</f>
        <v>5.6</v>
      </c>
      <c r="AQ24" s="86">
        <f t="shared" si="14"/>
        <v>4.8</v>
      </c>
      <c r="AR24" s="86">
        <f>IF('Indicator Data'!CB26="No data","x",ROUND(IF('Indicator Data'!CB26&gt;AR$37,0,IF('Indicator Data'!CB26&lt;AR$36,10,(AR$37-'Indicator Data'!CB26)/(AR$37-AR$36)*10)),1))</f>
        <v>3.9</v>
      </c>
      <c r="AS24" s="86" t="str">
        <f>IF('Indicator Data'!CC26="No data","x",ROUND(IF('Indicator Data'!CC26&gt;AS$37,10,IF('Indicator Data'!CC26&lt;AS$36,0,10-(AS$37-'Indicator Data'!CC26)/(AS$37-AS$36)*10)),1))</f>
        <v>x</v>
      </c>
      <c r="AT24" s="86">
        <f t="shared" si="15"/>
        <v>3.9</v>
      </c>
      <c r="AU24" s="164">
        <f t="shared" si="16"/>
        <v>4.5</v>
      </c>
      <c r="AV24" s="88">
        <f t="shared" si="17"/>
        <v>3.4</v>
      </c>
      <c r="AW24" s="153"/>
    </row>
    <row r="25" spans="1:49" s="3" customFormat="1" x14ac:dyDescent="0.25">
      <c r="A25" s="116" t="s">
        <v>426</v>
      </c>
      <c r="B25" s="100" t="s">
        <v>10</v>
      </c>
      <c r="C25" s="86">
        <f>IF('Indicator Data'!BI27="No data","x",ROUND(IF('Indicator Data'!BI27&gt;C$37,0,IF('Indicator Data'!BI27&lt;C$36,10,(C$37-'Indicator Data'!BI27)/(C$37-C$36)*10)),1))</f>
        <v>7.4</v>
      </c>
      <c r="D25" s="86">
        <f>IF('Indicator Data'!BJ27="No data","x",ROUND(IF('Indicator Data'!BJ27&gt;D$37,0,IF('Indicator Data'!BJ27&lt;D$36,10,(D$37-'Indicator Data'!BJ27)/(D$37-D$36)*10)),1))</f>
        <v>8.6</v>
      </c>
      <c r="E25" s="87">
        <f t="shared" si="2"/>
        <v>8</v>
      </c>
      <c r="F25" s="86">
        <f>IF('Indicator Data'!BL27="No data","x",ROUND(IF('Indicator Data'!BL27&gt;F$37,0,IF('Indicator Data'!BL27&lt;F$36,10,(F$37-'Indicator Data'!BL27)/(F$37-F$36)*10)),1))</f>
        <v>6.7</v>
      </c>
      <c r="G25" s="86">
        <f>IF('Indicator Data'!BK27="No data","x",ROUND(IF('Indicator Data'!BK27&gt;G$37,0,IF('Indicator Data'!BK27&lt;G$36,10,(G$37-'Indicator Data'!BK27)/(G$37-G$36)*10)),1))</f>
        <v>6.1</v>
      </c>
      <c r="H25" s="87">
        <f t="shared" si="3"/>
        <v>6.4</v>
      </c>
      <c r="I25" s="86">
        <f>IF('Indicator Data'!BM27="No data","x",ROUND(IF('Indicator Data'!BM27&gt;I$37,0,IF('Indicator Data'!BM27&lt;I$36,10,(I$37-'Indicator Data'!BM27)/(I$37-I$36)*10)),1))</f>
        <v>8.1999999999999993</v>
      </c>
      <c r="J25" s="164">
        <f t="shared" si="4"/>
        <v>8.1999999999999993</v>
      </c>
      <c r="K25" s="86">
        <f>IF('Indicator Data'!BN27="No data","x",ROUND(IF('Indicator Data'!BN27&gt;K$37,10,IF('Indicator Data'!BN27&lt;K$36,0,10-(K$37-'Indicator Data'!BN27)/(K$37-K$36)*10)),1))</f>
        <v>6.3</v>
      </c>
      <c r="L25" s="86">
        <f>IF('Indicator Data'!BO27="No data","x",ROUND(IF('Indicator Data'!BO27&gt;L$37,10,IF('Indicator Data'!BO27&lt;L$36,0,10-(L$37-'Indicator Data'!BO27)/(L$37-L$36)*10)),1))</f>
        <v>3</v>
      </c>
      <c r="M25" s="86">
        <f t="shared" si="5"/>
        <v>4.7</v>
      </c>
      <c r="N25" s="86">
        <f>IF('Indicator Data'!BP27="No data","x",ROUND(IF('Indicator Data'!BP27&gt;N$37,10,IF('Indicator Data'!BP27&lt;N$36,0,10-(N$37-'Indicator Data'!BP27)/(N$37-N$36)*10)),1))</f>
        <v>6.7</v>
      </c>
      <c r="O25" s="164">
        <f t="shared" si="6"/>
        <v>6</v>
      </c>
      <c r="P25" s="88">
        <f t="shared" si="7"/>
        <v>7.3</v>
      </c>
      <c r="Q25" s="86">
        <f>IF(OR('Indicator Data'!BQ27=0,'Indicator Data'!BQ27="No data"),"x",ROUND(IF('Indicator Data'!BQ27&gt;Q$37,0,IF('Indicator Data'!BQ27&lt;Q$36,10,(Q$37-'Indicator Data'!BQ27)/(Q$37-Q$36)*10)),1))</f>
        <v>3.5</v>
      </c>
      <c r="R25" s="86">
        <f>IF('Indicator Data'!BR27="No data","x",ROUND(IF('Indicator Data'!BR27&gt;R$37,0,IF('Indicator Data'!BR27&lt;R$36,10,(R$37-'Indicator Data'!BR27)/(R$37-R$36)*10)),1))</f>
        <v>6.9</v>
      </c>
      <c r="S25" s="86">
        <f>IF('Indicator Data'!BS27="No data","x",ROUND(IF('Indicator Data'!BS27&gt;S$37,0,IF('Indicator Data'!BS27&lt;S$36,10,(S$37-'Indicator Data'!BS27)/(S$37-S$36)*10)),1))</f>
        <v>6.3</v>
      </c>
      <c r="T25" s="87">
        <f t="shared" si="8"/>
        <v>5.6</v>
      </c>
      <c r="U25" s="233">
        <f>IF('Indicator Data'!BT27="No data","x",'Indicator Data'!BT27/'Indicator Data'!CG27*100)</f>
        <v>8.7695006000184623</v>
      </c>
      <c r="V25" s="86">
        <f t="shared" si="0"/>
        <v>9.1999999999999993</v>
      </c>
      <c r="W25" s="86">
        <f>IF('Indicator Data'!BU27="No data","x",ROUND(IF('Indicator Data'!BU27&gt;W$37,0,IF('Indicator Data'!BU27&lt;W$36,10,(W$37-'Indicator Data'!BU27)/(W$37-W$36)*10)),1))</f>
        <v>10</v>
      </c>
      <c r="X25" s="86">
        <f>IF('Indicator Data'!BV27="No data","x",ROUND(IF('Indicator Data'!BV27&gt;X$37,0,IF('Indicator Data'!BV27&lt;X$36,10,(X$37-'Indicator Data'!BV27)/(X$37-X$36)*10)),1))</f>
        <v>5</v>
      </c>
      <c r="Y25" s="86" t="str">
        <f>IF('Indicator Data'!BW27="No data","x",ROUND(IF('Indicator Data'!BW27&gt;Y$37,0,IF('Indicator Data'!BW27&lt;Y$36,10,(Y$37-'Indicator Data'!BW27)/(Y$37-Y$36)*10)),1))</f>
        <v>x</v>
      </c>
      <c r="Z25" s="86" t="str">
        <f>IF('Indicator Data'!BX27="No data","x",ROUND(IF('Indicator Data'!BX27&gt;Z$37,0,IF('Indicator Data'!BX27&lt;Z$36,10,(Z$37-'Indicator Data'!BX27)/(Z$37-Z$36)*10)),1))</f>
        <v>x</v>
      </c>
      <c r="AA25" s="86" t="str">
        <f t="shared" si="9"/>
        <v>x</v>
      </c>
      <c r="AB25" s="87">
        <f t="shared" si="10"/>
        <v>8.1</v>
      </c>
      <c r="AC25" s="86">
        <f>IF('Indicator Data'!AI27="No data","x",ROUND(IF('Indicator Data'!AI27&gt;AC$37,0,IF('Indicator Data'!AI27&lt;AC$36,10,(AC$37-'Indicator Data'!AI27)/(AC$37-AC$36)*10)),1))</f>
        <v>9</v>
      </c>
      <c r="AD25" s="86">
        <f>IF('Indicator Data'!AJ27="No data","x",ROUND(IF('Indicator Data'!AJ27&gt;AD$37,0,IF('Indicator Data'!AJ27&lt;AD$36,10,(AD$37-'Indicator Data'!AJ27)/(AD$37-AD$36)*10)),1))</f>
        <v>0</v>
      </c>
      <c r="AE25" s="86">
        <f>IF('Indicator Data'!AK27="No data","x",ROUND(IF('Indicator Data'!AK27&gt;AE$37,0,IF('Indicator Data'!AK27&lt;AE$36,10,(AE$37-'Indicator Data'!AK27)/(AE$37-AE$36)*10)),1))</f>
        <v>10</v>
      </c>
      <c r="AF25" s="86">
        <f t="shared" si="11"/>
        <v>5</v>
      </c>
      <c r="AG25" s="86">
        <f>IF('Indicator Data'!AO27="No data","x",ROUND(IF('Indicator Data'!AO27&gt;AG$37,0,IF('Indicator Data'!AO27&lt;AG$36,10,(AG$37-'Indicator Data'!AO27)/(AG$37-AG$36)*10)),1))</f>
        <v>8.6</v>
      </c>
      <c r="AH25" s="86">
        <f>IF('Indicator Data'!AP27="No data","x",ROUND(IF('Indicator Data'!AP27&gt;AH$37,0,IF('Indicator Data'!AP27&lt;AH$36,10,(AH$37-'Indicator Data'!AP27)/(AH$37-AH$36)*10)),1))</f>
        <v>3.6</v>
      </c>
      <c r="AI25" s="86">
        <f>IF('Indicator Data'!AQ27="No data","x",ROUND(IF('Indicator Data'!AQ27&gt;AI$37,10,IF('Indicator Data'!AQ27&lt;AI$36,0,10-(AI$37-'Indicator Data'!AQ27)/(AI$37-AI$36)*10)),1))</f>
        <v>4.3</v>
      </c>
      <c r="AJ25" s="86">
        <f t="shared" si="1"/>
        <v>6.1</v>
      </c>
      <c r="AK25" s="86">
        <f>IF('Indicator Data'!AR27="No data","x",ROUND(IF('Indicator Data'!AR27&gt;AK$37,10,IF('Indicator Data'!AR27&lt;AK$36,0,10-(AK$37-'Indicator Data'!AR27)/(AK$37-AK$36)*10)),1))</f>
        <v>10</v>
      </c>
      <c r="AL25" s="87">
        <f t="shared" si="12"/>
        <v>7.5</v>
      </c>
      <c r="AM25" s="86">
        <f>IF('Indicator Data'!BY27="No data","x",ROUND(IF('Indicator Data'!BY27&gt;AM$37,0,IF('Indicator Data'!BY27&lt;AM$36,10,(AM$37-'Indicator Data'!BY27)/(AM$37-AM$36)*10)),1))</f>
        <v>2.7</v>
      </c>
      <c r="AN25" s="86">
        <f>IF('Indicator Data'!BZ27="No data","x",ROUND(IF('Indicator Data'!BZ27&gt;AN$37,0,IF('Indicator Data'!BZ27&lt;AN$36,10,(AN$37-'Indicator Data'!BZ27)/(AN$37-AN$36)*10)),1))</f>
        <v>2.5</v>
      </c>
      <c r="AO25" s="86">
        <f t="shared" si="13"/>
        <v>2.6</v>
      </c>
      <c r="AP25" s="86">
        <f>IF('Indicator Data'!CA27="No data","x",ROUND(IF('Indicator Data'!CA27&gt;AP$37,0,IF('Indicator Data'!CA27&lt;AP$36,10,(AP$37-'Indicator Data'!CA27)/(AP$37-AP$36)*10)),1))</f>
        <v>4.7</v>
      </c>
      <c r="AQ25" s="86">
        <f t="shared" si="14"/>
        <v>3.7</v>
      </c>
      <c r="AR25" s="86">
        <f>IF('Indicator Data'!CB27="No data","x",ROUND(IF('Indicator Data'!CB27&gt;AR$37,0,IF('Indicator Data'!CB27&lt;AR$36,10,(AR$37-'Indicator Data'!CB27)/(AR$37-AR$36)*10)),1))</f>
        <v>1.8</v>
      </c>
      <c r="AS25" s="86">
        <f>IF('Indicator Data'!CC27="No data","x",ROUND(IF('Indicator Data'!CC27&gt;AS$37,10,IF('Indicator Data'!CC27&lt;AS$36,0,10-(AS$37-'Indicator Data'!CC27)/(AS$37-AS$36)*10)),1))</f>
        <v>5.2</v>
      </c>
      <c r="AT25" s="86">
        <f t="shared" si="15"/>
        <v>3.5</v>
      </c>
      <c r="AU25" s="164">
        <f t="shared" si="16"/>
        <v>3.6</v>
      </c>
      <c r="AV25" s="88">
        <f t="shared" si="17"/>
        <v>6.2</v>
      </c>
      <c r="AW25" s="153"/>
    </row>
    <row r="26" spans="1:49" s="3" customFormat="1" x14ac:dyDescent="0.25">
      <c r="A26" s="116" t="s">
        <v>12</v>
      </c>
      <c r="B26" s="100" t="s">
        <v>11</v>
      </c>
      <c r="C26" s="86">
        <f>IF('Indicator Data'!BI28="No data","x",ROUND(IF('Indicator Data'!BI28&gt;C$37,0,IF('Indicator Data'!BI28&lt;C$36,10,(C$37-'Indicator Data'!BI28)/(C$37-C$36)*10)),1))</f>
        <v>5.7</v>
      </c>
      <c r="D26" s="86" t="str">
        <f>IF('Indicator Data'!BJ28="No data","x",ROUND(IF('Indicator Data'!BJ28&gt;D$37,0,IF('Indicator Data'!BJ28&lt;D$36,10,(D$37-'Indicator Data'!BJ28)/(D$37-D$36)*10)),1))</f>
        <v>x</v>
      </c>
      <c r="E26" s="87">
        <f t="shared" si="2"/>
        <v>5.7</v>
      </c>
      <c r="F26" s="86">
        <f>IF('Indicator Data'!BL28="No data","x",ROUND(IF('Indicator Data'!BL28&gt;F$37,0,IF('Indicator Data'!BL28&lt;F$36,10,(F$37-'Indicator Data'!BL28)/(F$37-F$36)*10)),1))</f>
        <v>6.3</v>
      </c>
      <c r="G26" s="86">
        <f>IF('Indicator Data'!BK28="No data","x",ROUND(IF('Indicator Data'!BK28&gt;G$37,0,IF('Indicator Data'!BK28&lt;G$36,10,(G$37-'Indicator Data'!BK28)/(G$37-G$36)*10)),1))</f>
        <v>5.4</v>
      </c>
      <c r="H26" s="87">
        <f t="shared" si="3"/>
        <v>5.9</v>
      </c>
      <c r="I26" s="86">
        <f>IF('Indicator Data'!BM28="No data","x",ROUND(IF('Indicator Data'!BM28&gt;I$37,0,IF('Indicator Data'!BM28&lt;I$36,10,(I$37-'Indicator Data'!BM28)/(I$37-I$36)*10)),1))</f>
        <v>0</v>
      </c>
      <c r="J26" s="164">
        <f t="shared" si="4"/>
        <v>0</v>
      </c>
      <c r="K26" s="86">
        <f>IF('Indicator Data'!BN28="No data","x",ROUND(IF('Indicator Data'!BN28&gt;K$37,10,IF('Indicator Data'!BN28&lt;K$36,0,10-(K$37-'Indicator Data'!BN28)/(K$37-K$36)*10)),1))</f>
        <v>10</v>
      </c>
      <c r="L26" s="86">
        <f>IF('Indicator Data'!BO28="No data","x",ROUND(IF('Indicator Data'!BO28&gt;L$37,10,IF('Indicator Data'!BO28&lt;L$36,0,10-(L$37-'Indicator Data'!BO28)/(L$37-L$36)*10)),1))</f>
        <v>3.9</v>
      </c>
      <c r="M26" s="86">
        <f t="shared" si="5"/>
        <v>7</v>
      </c>
      <c r="N26" s="86">
        <f>IF('Indicator Data'!BP28="No data","x",ROUND(IF('Indicator Data'!BP28&gt;N$37,10,IF('Indicator Data'!BP28&lt;N$36,0,10-(N$37-'Indicator Data'!BP28)/(N$37-N$36)*10)),1))</f>
        <v>8.3000000000000007</v>
      </c>
      <c r="O26" s="164">
        <f t="shared" si="6"/>
        <v>7.9</v>
      </c>
      <c r="P26" s="88">
        <f t="shared" si="7"/>
        <v>5.5</v>
      </c>
      <c r="Q26" s="86">
        <f>IF(OR('Indicator Data'!BQ28=0,'Indicator Data'!BQ28="No data"),"x",ROUND(IF('Indicator Data'!BQ28&gt;Q$37,0,IF('Indicator Data'!BQ28&lt;Q$36,10,(Q$37-'Indicator Data'!BQ28)/(Q$37-Q$36)*10)),1))</f>
        <v>0</v>
      </c>
      <c r="R26" s="86">
        <f>IF('Indicator Data'!BR28="No data","x",ROUND(IF('Indicator Data'!BR28&gt;R$37,0,IF('Indicator Data'!BR28&lt;R$36,10,(R$37-'Indicator Data'!BR28)/(R$37-R$36)*10)),1))</f>
        <v>5.0999999999999996</v>
      </c>
      <c r="S26" s="86">
        <f>IF('Indicator Data'!BS28="No data","x",ROUND(IF('Indicator Data'!BS28&gt;S$37,0,IF('Indicator Data'!BS28&lt;S$36,10,(S$37-'Indicator Data'!BS28)/(S$37-S$36)*10)),1))</f>
        <v>3.7</v>
      </c>
      <c r="T26" s="87">
        <f t="shared" si="8"/>
        <v>2.9</v>
      </c>
      <c r="U26" s="233">
        <f>IF('Indicator Data'!BT28="No data","x",'Indicator Data'!BT28/'Indicator Data'!CG28*100)</f>
        <v>10.639027261916302</v>
      </c>
      <c r="V26" s="86">
        <f t="shared" si="0"/>
        <v>9</v>
      </c>
      <c r="W26" s="86">
        <f>IF('Indicator Data'!BU28="No data","x",ROUND(IF('Indicator Data'!BU28&gt;W$37,0,IF('Indicator Data'!BU28&lt;W$36,10,(W$37-'Indicator Data'!BU28)/(W$37-W$36)*10)),1))</f>
        <v>5.7</v>
      </c>
      <c r="X26" s="86">
        <f>IF('Indicator Data'!BV28="No data","x",ROUND(IF('Indicator Data'!BV28&gt;X$37,0,IF('Indicator Data'!BV28&lt;X$36,10,(X$37-'Indicator Data'!BV28)/(X$37-X$36)*10)),1))</f>
        <v>0.9</v>
      </c>
      <c r="Y26" s="86">
        <f>IF('Indicator Data'!BW28="No data","x",ROUND(IF('Indicator Data'!BW28&gt;Y$37,0,IF('Indicator Data'!BW28&lt;Y$36,10,(Y$37-'Indicator Data'!BW28)/(Y$37-Y$36)*10)),1))</f>
        <v>4.8</v>
      </c>
      <c r="Z26" s="86">
        <f>IF('Indicator Data'!BX28="No data","x",ROUND(IF('Indicator Data'!BX28&gt;Z$37,0,IF('Indicator Data'!BX28&lt;Z$36,10,(Z$37-'Indicator Data'!BX28)/(Z$37-Z$36)*10)),1))</f>
        <v>1.2</v>
      </c>
      <c r="AA26" s="86">
        <f t="shared" si="9"/>
        <v>3</v>
      </c>
      <c r="AB26" s="87">
        <f t="shared" si="10"/>
        <v>4.7</v>
      </c>
      <c r="AC26" s="86">
        <f>IF('Indicator Data'!AI28="No data","x",ROUND(IF('Indicator Data'!AI28&gt;AC$37,0,IF('Indicator Data'!AI28&lt;AC$36,10,(AC$37-'Indicator Data'!AI28)/(AC$37-AC$36)*10)),1))</f>
        <v>5.3</v>
      </c>
      <c r="AD26" s="86">
        <f>IF('Indicator Data'!AJ28="No data","x",ROUND(IF('Indicator Data'!AJ28&gt;AD$37,0,IF('Indicator Data'!AJ28&lt;AD$36,10,(AD$37-'Indicator Data'!AJ28)/(AD$37-AD$36)*10)),1))</f>
        <v>2.1</v>
      </c>
      <c r="AE26" s="86">
        <f>IF('Indicator Data'!AK28="No data","x",ROUND(IF('Indicator Data'!AK28&gt;AE$37,0,IF('Indicator Data'!AK28&lt;AE$36,10,(AE$37-'Indicator Data'!AK28)/(AE$37-AE$36)*10)),1))</f>
        <v>7.1</v>
      </c>
      <c r="AF26" s="86">
        <f t="shared" si="11"/>
        <v>4.5999999999999996</v>
      </c>
      <c r="AG26" s="86">
        <f>IF('Indicator Data'!AO28="No data","x",ROUND(IF('Indicator Data'!AO28&gt;AG$37,0,IF('Indicator Data'!AO28&lt;AG$36,10,(AG$37-'Indicator Data'!AO28)/(AG$37-AG$36)*10)),1))</f>
        <v>4.5999999999999996</v>
      </c>
      <c r="AH26" s="86">
        <f>IF('Indicator Data'!AP28="No data","x",ROUND(IF('Indicator Data'!AP28&gt;AH$37,0,IF('Indicator Data'!AP28&lt;AH$36,10,(AH$37-'Indicator Data'!AP28)/(AH$37-AH$36)*10)),1))</f>
        <v>4.9000000000000004</v>
      </c>
      <c r="AI26" s="86">
        <f>IF('Indicator Data'!AQ28="No data","x",ROUND(IF('Indicator Data'!AQ28&gt;AI$37,10,IF('Indicator Data'!AQ28&lt;AI$36,0,10-(AI$37-'Indicator Data'!AQ28)/(AI$37-AI$36)*10)),1))</f>
        <v>4.7</v>
      </c>
      <c r="AJ26" s="86">
        <f t="shared" si="1"/>
        <v>4.7</v>
      </c>
      <c r="AK26" s="86">
        <f>IF('Indicator Data'!AR28="No data","x",ROUND(IF('Indicator Data'!AR28&gt;AK$37,10,IF('Indicator Data'!AR28&lt;AK$36,0,10-(AK$37-'Indicator Data'!AR28)/(AK$37-AK$36)*10)),1))</f>
        <v>2.9</v>
      </c>
      <c r="AL26" s="87">
        <f t="shared" si="12"/>
        <v>4.4000000000000004</v>
      </c>
      <c r="AM26" s="86" t="str">
        <f>IF('Indicator Data'!BY28="No data","x",ROUND(IF('Indicator Data'!BY28&gt;AM$37,0,IF('Indicator Data'!BY28&lt;AM$36,10,(AM$37-'Indicator Data'!BY28)/(AM$37-AM$36)*10)),1))</f>
        <v>x</v>
      </c>
      <c r="AN26" s="86" t="str">
        <f>IF('Indicator Data'!BZ28="No data","x",ROUND(IF('Indicator Data'!BZ28&gt;AN$37,0,IF('Indicator Data'!BZ28&lt;AN$36,10,(AN$37-'Indicator Data'!BZ28)/(AN$37-AN$36)*10)),1))</f>
        <v>x</v>
      </c>
      <c r="AO26" s="86" t="str">
        <f t="shared" si="13"/>
        <v>x</v>
      </c>
      <c r="AP26" s="86">
        <f>IF('Indicator Data'!CA28="No data","x",ROUND(IF('Indicator Data'!CA28&gt;AP$37,0,IF('Indicator Data'!CA28&lt;AP$36,10,(AP$37-'Indicator Data'!CA28)/(AP$37-AP$36)*10)),1))</f>
        <v>5</v>
      </c>
      <c r="AQ26" s="86">
        <f t="shared" si="14"/>
        <v>5</v>
      </c>
      <c r="AR26" s="86">
        <f>IF('Indicator Data'!CB28="No data","x",ROUND(IF('Indicator Data'!CB28&gt;AR$37,0,IF('Indicator Data'!CB28&lt;AR$36,10,(AR$37-'Indicator Data'!CB28)/(AR$37-AR$36)*10)),1))</f>
        <v>2.6</v>
      </c>
      <c r="AS26" s="86">
        <f>IF('Indicator Data'!CC28="No data","x",ROUND(IF('Indicator Data'!CC28&gt;AS$37,10,IF('Indicator Data'!CC28&lt;AS$36,0,10-(AS$37-'Indicator Data'!CC28)/(AS$37-AS$36)*10)),1))</f>
        <v>6.4</v>
      </c>
      <c r="AT26" s="86">
        <f t="shared" si="15"/>
        <v>4.5</v>
      </c>
      <c r="AU26" s="164">
        <f t="shared" si="16"/>
        <v>4.8</v>
      </c>
      <c r="AV26" s="88">
        <f t="shared" si="17"/>
        <v>4.2</v>
      </c>
      <c r="AW26" s="153"/>
    </row>
    <row r="27" spans="1:49" s="3" customFormat="1" x14ac:dyDescent="0.25">
      <c r="A27" s="116" t="s">
        <v>14</v>
      </c>
      <c r="B27" s="100" t="s">
        <v>13</v>
      </c>
      <c r="C27" s="86">
        <f>IF('Indicator Data'!BI29="No data","x",ROUND(IF('Indicator Data'!BI29&gt;C$37,0,IF('Indicator Data'!BI29&lt;C$36,10,(C$37-'Indicator Data'!BI29)/(C$37-C$36)*10)),1))</f>
        <v>4.3</v>
      </c>
      <c r="D27" s="86">
        <f>IF('Indicator Data'!BJ29="No data","x",ROUND(IF('Indicator Data'!BJ29&gt;D$37,0,IF('Indicator Data'!BJ29&lt;D$36,10,(D$37-'Indicator Data'!BJ29)/(D$37-D$36)*10)),1))</f>
        <v>4.5999999999999996</v>
      </c>
      <c r="E27" s="87">
        <f t="shared" si="2"/>
        <v>4.5</v>
      </c>
      <c r="F27" s="86">
        <f>IF('Indicator Data'!BL29="No data","x",ROUND(IF('Indicator Data'!BL29&gt;F$37,0,IF('Indicator Data'!BL29&lt;F$36,10,(F$37-'Indicator Data'!BL29)/(F$37-F$36)*10)),1))</f>
        <v>3.3</v>
      </c>
      <c r="G27" s="86">
        <f>IF('Indicator Data'!BK29="No data","x",ROUND(IF('Indicator Data'!BK29&gt;G$37,0,IF('Indicator Data'!BK29&lt;G$36,10,(G$37-'Indicator Data'!BK29)/(G$37-G$36)*10)),1))</f>
        <v>3</v>
      </c>
      <c r="H27" s="87">
        <f t="shared" si="3"/>
        <v>3.2</v>
      </c>
      <c r="I27" s="86">
        <f>IF('Indicator Data'!BM29="No data","x",ROUND(IF('Indicator Data'!BM29&gt;I$37,0,IF('Indicator Data'!BM29&lt;I$36,10,(I$37-'Indicator Data'!BM29)/(I$37-I$36)*10)),1))</f>
        <v>0</v>
      </c>
      <c r="J27" s="164">
        <f t="shared" si="4"/>
        <v>0</v>
      </c>
      <c r="K27" s="86">
        <f>IF('Indicator Data'!BN29="No data","x",ROUND(IF('Indicator Data'!BN29&gt;K$37,10,IF('Indicator Data'!BN29&lt;K$36,0,10-(K$37-'Indicator Data'!BN29)/(K$37-K$36)*10)),1))</f>
        <v>5.5</v>
      </c>
      <c r="L27" s="86">
        <f>IF('Indicator Data'!BO29="No data","x",ROUND(IF('Indicator Data'!BO29&gt;L$37,10,IF('Indicator Data'!BO29&lt;L$36,0,10-(L$37-'Indicator Data'!BO29)/(L$37-L$36)*10)),1))</f>
        <v>3.8</v>
      </c>
      <c r="M27" s="86">
        <f t="shared" si="5"/>
        <v>4.7</v>
      </c>
      <c r="N27" s="86">
        <f>IF('Indicator Data'!BP29="No data","x",ROUND(IF('Indicator Data'!BP29&gt;N$37,10,IF('Indicator Data'!BP29&lt;N$36,0,10-(N$37-'Indicator Data'!BP29)/(N$37-N$36)*10)),1))</f>
        <v>2.5</v>
      </c>
      <c r="O27" s="164">
        <f t="shared" si="6"/>
        <v>3.2</v>
      </c>
      <c r="P27" s="88">
        <f t="shared" si="7"/>
        <v>2.9</v>
      </c>
      <c r="Q27" s="86">
        <f>IF(OR('Indicator Data'!BQ29=0,'Indicator Data'!BQ29="No data"),"x",ROUND(IF('Indicator Data'!BQ29&gt;Q$37,0,IF('Indicator Data'!BQ29&lt;Q$36,10,(Q$37-'Indicator Data'!BQ29)/(Q$37-Q$36)*10)),1))</f>
        <v>0</v>
      </c>
      <c r="R27" s="86">
        <f>IF('Indicator Data'!BR29="No data","x",ROUND(IF('Indicator Data'!BR29&gt;R$37,0,IF('Indicator Data'!BR29&lt;R$36,10,(R$37-'Indicator Data'!BR29)/(R$37-R$36)*10)),1))</f>
        <v>4.5</v>
      </c>
      <c r="S27" s="86">
        <f>IF('Indicator Data'!BS29="No data","x",ROUND(IF('Indicator Data'!BS29&gt;S$37,0,IF('Indicator Data'!BS29&lt;S$36,10,(S$37-'Indicator Data'!BS29)/(S$37-S$36)*10)),1))</f>
        <v>3</v>
      </c>
      <c r="T27" s="87">
        <f t="shared" si="8"/>
        <v>2.5</v>
      </c>
      <c r="U27" s="233">
        <f>IF('Indicator Data'!BT29="No data","x",'Indicator Data'!BT29/'Indicator Data'!CG29*100)</f>
        <v>20.173980407030228</v>
      </c>
      <c r="V27" s="86">
        <f t="shared" si="0"/>
        <v>8.1</v>
      </c>
      <c r="W27" s="86">
        <f>IF('Indicator Data'!BU29="No data","x",ROUND(IF('Indicator Data'!BU29&gt;W$37,0,IF('Indicator Data'!BU29&lt;W$36,10,(W$37-'Indicator Data'!BU29)/(W$37-W$36)*10)),1))</f>
        <v>0.3</v>
      </c>
      <c r="X27" s="86">
        <f>IF('Indicator Data'!BV29="No data","x",ROUND(IF('Indicator Data'!BV29&gt;X$37,0,IF('Indicator Data'!BV29&lt;X$36,10,(X$37-'Indicator Data'!BV29)/(X$37-X$36)*10)),1))</f>
        <v>0.5</v>
      </c>
      <c r="Y27" s="86">
        <f>IF('Indicator Data'!BW29="No data","x",ROUND(IF('Indicator Data'!BW29&gt;Y$37,0,IF('Indicator Data'!BW29&lt;Y$36,10,(Y$37-'Indicator Data'!BW29)/(Y$37-Y$36)*10)),1))</f>
        <v>1</v>
      </c>
      <c r="Z27" s="86">
        <f>IF('Indicator Data'!BX29="No data","x",ROUND(IF('Indicator Data'!BX29&gt;Z$37,0,IF('Indicator Data'!BX29&lt;Z$36,10,(Z$37-'Indicator Data'!BX29)/(Z$37-Z$36)*10)),1))</f>
        <v>0.9</v>
      </c>
      <c r="AA27" s="86">
        <f t="shared" si="9"/>
        <v>1</v>
      </c>
      <c r="AB27" s="87">
        <f t="shared" si="10"/>
        <v>2.5</v>
      </c>
      <c r="AC27" s="86">
        <f>IF('Indicator Data'!AI29="No data","x",ROUND(IF('Indicator Data'!AI29&gt;AC$37,0,IF('Indicator Data'!AI29&lt;AC$36,10,(AC$37-'Indicator Data'!AI29)/(AC$37-AC$36)*10)),1))</f>
        <v>7.4</v>
      </c>
      <c r="AD27" s="86">
        <f>IF('Indicator Data'!AJ29="No data","x",ROUND(IF('Indicator Data'!AJ29&gt;AD$37,0,IF('Indicator Data'!AJ29&lt;AD$36,10,(AD$37-'Indicator Data'!AJ29)/(AD$37-AD$36)*10)),1))</f>
        <v>4.3</v>
      </c>
      <c r="AE27" s="86">
        <f>IF('Indicator Data'!AK29="No data","x",ROUND(IF('Indicator Data'!AK29&gt;AE$37,0,IF('Indicator Data'!AK29&lt;AE$36,10,(AE$37-'Indicator Data'!AK29)/(AE$37-AE$36)*10)),1))</f>
        <v>4.3</v>
      </c>
      <c r="AF27" s="86">
        <f t="shared" si="11"/>
        <v>4.3</v>
      </c>
      <c r="AG27" s="86">
        <f>IF('Indicator Data'!AO29="No data","x",ROUND(IF('Indicator Data'!AO29&gt;AG$37,0,IF('Indicator Data'!AO29&lt;AG$36,10,(AG$37-'Indicator Data'!AO29)/(AG$37-AG$36)*10)),1))</f>
        <v>2.5</v>
      </c>
      <c r="AH27" s="86">
        <f>IF('Indicator Data'!AP29="No data","x",ROUND(IF('Indicator Data'!AP29&gt;AH$37,0,IF('Indicator Data'!AP29&lt;AH$36,10,(AH$37-'Indicator Data'!AP29)/(AH$37-AH$36)*10)),1))</f>
        <v>2.4</v>
      </c>
      <c r="AI27" s="86">
        <f>IF('Indicator Data'!AQ29="No data","x",ROUND(IF('Indicator Data'!AQ29&gt;AI$37,10,IF('Indicator Data'!AQ29&lt;AI$36,0,10-(AI$37-'Indicator Data'!AQ29)/(AI$37-AI$36)*10)),1))</f>
        <v>5.4</v>
      </c>
      <c r="AJ27" s="86">
        <f t="shared" si="1"/>
        <v>3.6</v>
      </c>
      <c r="AK27" s="86">
        <f>IF('Indicator Data'!AR29="No data","x",ROUND(IF('Indicator Data'!AR29&gt;AK$37,10,IF('Indicator Data'!AR29&lt;AK$36,0,10-(AK$37-'Indicator Data'!AR29)/(AK$37-AK$36)*10)),1))</f>
        <v>1.5</v>
      </c>
      <c r="AL27" s="87">
        <f t="shared" si="12"/>
        <v>4.2</v>
      </c>
      <c r="AM27" s="86">
        <f>IF('Indicator Data'!BY29="No data","x",ROUND(IF('Indicator Data'!BY29&gt;AM$37,0,IF('Indicator Data'!BY29&lt;AM$36,10,(AM$37-'Indicator Data'!BY29)/(AM$37-AM$36)*10)),1))</f>
        <v>0.3</v>
      </c>
      <c r="AN27" s="86">
        <f>IF('Indicator Data'!BZ29="No data","x",ROUND(IF('Indicator Data'!BZ29&gt;AN$37,0,IF('Indicator Data'!BZ29&lt;AN$36,10,(AN$37-'Indicator Data'!BZ29)/(AN$37-AN$36)*10)),1))</f>
        <v>0.4</v>
      </c>
      <c r="AO27" s="86">
        <f t="shared" si="13"/>
        <v>0.4</v>
      </c>
      <c r="AP27" s="86">
        <f>IF('Indicator Data'!CA29="No data","x",ROUND(IF('Indicator Data'!CA29&gt;AP$37,0,IF('Indicator Data'!CA29&lt;AP$36,10,(AP$37-'Indicator Data'!CA29)/(AP$37-AP$36)*10)),1))</f>
        <v>0.3</v>
      </c>
      <c r="AQ27" s="86">
        <f t="shared" si="14"/>
        <v>0.4</v>
      </c>
      <c r="AR27" s="86">
        <f>IF('Indicator Data'!CB29="No data","x",ROUND(IF('Indicator Data'!CB29&gt;AR$37,0,IF('Indicator Data'!CB29&lt;AR$36,10,(AR$37-'Indicator Data'!CB29)/(AR$37-AR$36)*10)),1))</f>
        <v>4.9000000000000004</v>
      </c>
      <c r="AS27" s="86">
        <f>IF('Indicator Data'!CC29="No data","x",ROUND(IF('Indicator Data'!CC29&gt;AS$37,10,IF('Indicator Data'!CC29&lt;AS$36,0,10-(AS$37-'Indicator Data'!CC29)/(AS$37-AS$36)*10)),1))</f>
        <v>4.9000000000000004</v>
      </c>
      <c r="AT27" s="86">
        <f t="shared" si="15"/>
        <v>4.9000000000000004</v>
      </c>
      <c r="AU27" s="164">
        <f t="shared" si="16"/>
        <v>1.9</v>
      </c>
      <c r="AV27" s="88">
        <f t="shared" si="17"/>
        <v>2.8</v>
      </c>
      <c r="AW27" s="153"/>
    </row>
    <row r="28" spans="1:49" s="3" customFormat="1" x14ac:dyDescent="0.25">
      <c r="A28" s="116" t="s">
        <v>16</v>
      </c>
      <c r="B28" s="100" t="s">
        <v>15</v>
      </c>
      <c r="C28" s="86">
        <f>IF('Indicator Data'!BI30="No data","x",ROUND(IF('Indicator Data'!BI30&gt;C$37,0,IF('Indicator Data'!BI30&lt;C$36,10,(C$37-'Indicator Data'!BI30)/(C$37-C$36)*10)),1))</f>
        <v>4.0999999999999996</v>
      </c>
      <c r="D28" s="86">
        <f>IF('Indicator Data'!BJ30="No data","x",ROUND(IF('Indicator Data'!BJ30&gt;D$37,0,IF('Indicator Data'!BJ30&lt;D$36,10,(D$37-'Indicator Data'!BJ30)/(D$37-D$36)*10)),1))</f>
        <v>3.6</v>
      </c>
      <c r="E28" s="87">
        <f t="shared" si="2"/>
        <v>3.9</v>
      </c>
      <c r="F28" s="86">
        <f>IF('Indicator Data'!BL30="No data","x",ROUND(IF('Indicator Data'!BL30&gt;F$37,0,IF('Indicator Data'!BL30&lt;F$36,10,(F$37-'Indicator Data'!BL30)/(F$37-F$36)*10)),1))</f>
        <v>6.3</v>
      </c>
      <c r="G28" s="86">
        <f>IF('Indicator Data'!BK30="No data","x",ROUND(IF('Indicator Data'!BK30&gt;G$37,0,IF('Indicator Data'!BK30&lt;G$36,10,(G$37-'Indicator Data'!BK30)/(G$37-G$36)*10)),1))</f>
        <v>5</v>
      </c>
      <c r="H28" s="87">
        <f t="shared" si="3"/>
        <v>5.7</v>
      </c>
      <c r="I28" s="86">
        <f>IF('Indicator Data'!BM30="No data","x",ROUND(IF('Indicator Data'!BM30&gt;I$37,0,IF('Indicator Data'!BM30&lt;I$36,10,(I$37-'Indicator Data'!BM30)/(I$37-I$36)*10)),1))</f>
        <v>7.9</v>
      </c>
      <c r="J28" s="164">
        <f t="shared" si="4"/>
        <v>7.9</v>
      </c>
      <c r="K28" s="86">
        <f>IF('Indicator Data'!BN30="No data","x",ROUND(IF('Indicator Data'!BN30&gt;K$37,10,IF('Indicator Data'!BN30&lt;K$36,0,10-(K$37-'Indicator Data'!BN30)/(K$37-K$36)*10)),1))</f>
        <v>8.5</v>
      </c>
      <c r="L28" s="86">
        <f>IF('Indicator Data'!BO30="No data","x",ROUND(IF('Indicator Data'!BO30&gt;L$37,10,IF('Indicator Data'!BO30&lt;L$36,0,10-(L$37-'Indicator Data'!BO30)/(L$37-L$36)*10)),1))</f>
        <v>5.0999999999999996</v>
      </c>
      <c r="M28" s="86">
        <f t="shared" si="5"/>
        <v>6.8</v>
      </c>
      <c r="N28" s="86">
        <f>IF('Indicator Data'!BP30="No data","x",ROUND(IF('Indicator Data'!BP30&gt;N$37,10,IF('Indicator Data'!BP30&lt;N$36,0,10-(N$37-'Indicator Data'!BP30)/(N$37-N$36)*10)),1))</f>
        <v>10</v>
      </c>
      <c r="O28" s="164">
        <f t="shared" si="6"/>
        <v>8.9</v>
      </c>
      <c r="P28" s="88">
        <f t="shared" si="7"/>
        <v>7</v>
      </c>
      <c r="Q28" s="86">
        <f>IF(OR('Indicator Data'!BQ30=0,'Indicator Data'!BQ30="No data"),"x",ROUND(IF('Indicator Data'!BQ30&gt;Q$37,0,IF('Indicator Data'!BQ30&lt;Q$36,10,(Q$37-'Indicator Data'!BQ30)/(Q$37-Q$36)*10)),1))</f>
        <v>0.5</v>
      </c>
      <c r="R28" s="86">
        <f>IF('Indicator Data'!BR30="No data","x",ROUND(IF('Indicator Data'!BR30&gt;R$37,0,IF('Indicator Data'!BR30&lt;R$36,10,(R$37-'Indicator Data'!BR30)/(R$37-R$36)*10)),1))</f>
        <v>5.5</v>
      </c>
      <c r="S28" s="86">
        <f>IF('Indicator Data'!BS30="No data","x",ROUND(IF('Indicator Data'!BS30&gt;S$37,0,IF('Indicator Data'!BS30&lt;S$36,10,(S$37-'Indicator Data'!BS30)/(S$37-S$36)*10)),1))</f>
        <v>3.9</v>
      </c>
      <c r="T28" s="87">
        <f t="shared" si="8"/>
        <v>3.3</v>
      </c>
      <c r="U28" s="233">
        <f>IF('Indicator Data'!BT30="No data","x",'Indicator Data'!BT30/'Indicator Data'!CG30*100)</f>
        <v>10.81568273997296</v>
      </c>
      <c r="V28" s="86">
        <f t="shared" si="0"/>
        <v>9</v>
      </c>
      <c r="W28" s="86">
        <f>IF('Indicator Data'!BU30="No data","x",ROUND(IF('Indicator Data'!BU30&gt;W$37,0,IF('Indicator Data'!BU30&lt;W$36,10,(W$37-'Indicator Data'!BU30)/(W$37-W$36)*10)),1))</f>
        <v>6.3</v>
      </c>
      <c r="X28" s="86">
        <f>IF('Indicator Data'!BV30="No data","x",ROUND(IF('Indicator Data'!BV30&gt;X$37,0,IF('Indicator Data'!BV30&lt;X$36,10,(X$37-'Indicator Data'!BV30)/(X$37-X$36)*10)),1))</f>
        <v>4.3</v>
      </c>
      <c r="Y28" s="86">
        <f>IF('Indicator Data'!BW30="No data","x",ROUND(IF('Indicator Data'!BW30&gt;Y$37,0,IF('Indicator Data'!BW30&lt;Y$36,10,(Y$37-'Indicator Data'!BW30)/(Y$37-Y$36)*10)),1))</f>
        <v>7.4</v>
      </c>
      <c r="Z28" s="86">
        <f>IF('Indicator Data'!BX30="No data","x",ROUND(IF('Indicator Data'!BX30&gt;Z$37,0,IF('Indicator Data'!BX30&lt;Z$36,10,(Z$37-'Indicator Data'!BX30)/(Z$37-Z$36)*10)),1))</f>
        <v>5.6</v>
      </c>
      <c r="AA28" s="86">
        <f t="shared" si="9"/>
        <v>6.5</v>
      </c>
      <c r="AB28" s="87">
        <f t="shared" si="10"/>
        <v>6.5</v>
      </c>
      <c r="AC28" s="86">
        <f>IF('Indicator Data'!AI30="No data","x",ROUND(IF('Indicator Data'!AI30&gt;AC$37,0,IF('Indicator Data'!AI30&lt;AC$36,10,(AC$37-'Indicator Data'!AI30)/(AC$37-AC$36)*10)),1))</f>
        <v>6.3</v>
      </c>
      <c r="AD28" s="86">
        <f>IF('Indicator Data'!AJ30="No data","x",ROUND(IF('Indicator Data'!AJ30&gt;AD$37,0,IF('Indicator Data'!AJ30&lt;AD$36,10,(AD$37-'Indicator Data'!AJ30)/(AD$37-AD$36)*10)),1))</f>
        <v>4.3</v>
      </c>
      <c r="AE28" s="86">
        <f>IF('Indicator Data'!AK30="No data","x",ROUND(IF('Indicator Data'!AK30&gt;AE$37,0,IF('Indicator Data'!AK30&lt;AE$36,10,(AE$37-'Indicator Data'!AK30)/(AE$37-AE$36)*10)),1))</f>
        <v>5</v>
      </c>
      <c r="AF28" s="86">
        <f t="shared" si="11"/>
        <v>4.6500000000000004</v>
      </c>
      <c r="AG28" s="86">
        <f>IF('Indicator Data'!AO30="No data","x",ROUND(IF('Indicator Data'!AO30&gt;AG$37,0,IF('Indicator Data'!AO30&lt;AG$36,10,(AG$37-'Indicator Data'!AO30)/(AG$37-AG$36)*10)),1))</f>
        <v>6.9</v>
      </c>
      <c r="AH28" s="86">
        <f>IF('Indicator Data'!AP30="No data","x",ROUND(IF('Indicator Data'!AP30&gt;AH$37,0,IF('Indicator Data'!AP30&lt;AH$36,10,(AH$37-'Indicator Data'!AP30)/(AH$37-AH$36)*10)),1))</f>
        <v>4.0999999999999996</v>
      </c>
      <c r="AI28" s="86">
        <f>IF('Indicator Data'!AQ30="No data","x",ROUND(IF('Indicator Data'!AQ30&gt;AI$37,10,IF('Indicator Data'!AQ30&lt;AI$36,0,10-(AI$37-'Indicator Data'!AQ30)/(AI$37-AI$36)*10)),1))</f>
        <v>3</v>
      </c>
      <c r="AJ28" s="86">
        <f t="shared" si="1"/>
        <v>4.9000000000000004</v>
      </c>
      <c r="AK28" s="86">
        <f>IF('Indicator Data'!AR30="No data","x",ROUND(IF('Indicator Data'!AR30&gt;AK$37,10,IF('Indicator Data'!AR30&lt;AK$36,0,10-(AK$37-'Indicator Data'!AR30)/(AK$37-AK$36)*10)),1))</f>
        <v>4.3</v>
      </c>
      <c r="AL28" s="87">
        <f t="shared" si="12"/>
        <v>5</v>
      </c>
      <c r="AM28" s="86">
        <f>IF('Indicator Data'!BY30="No data","x",ROUND(IF('Indicator Data'!BY30&gt;AM$37,0,IF('Indicator Data'!BY30&lt;AM$36,10,(AM$37-'Indicator Data'!BY30)/(AM$37-AM$36)*10)),1))</f>
        <v>4.2</v>
      </c>
      <c r="AN28" s="86">
        <f>IF('Indicator Data'!BZ30="No data","x",ROUND(IF('Indicator Data'!BZ30&gt;AN$37,0,IF('Indicator Data'!BZ30&lt;AN$36,10,(AN$37-'Indicator Data'!BZ30)/(AN$37-AN$36)*10)),1))</f>
        <v>10</v>
      </c>
      <c r="AO28" s="86">
        <f t="shared" si="13"/>
        <v>7.1</v>
      </c>
      <c r="AP28" s="86">
        <f>IF('Indicator Data'!CA30="No data","x",ROUND(IF('Indicator Data'!CA30&gt;AP$37,0,IF('Indicator Data'!CA30&lt;AP$36,10,(AP$37-'Indicator Data'!CA30)/(AP$37-AP$36)*10)),1))</f>
        <v>6.2</v>
      </c>
      <c r="AQ28" s="86">
        <f t="shared" si="14"/>
        <v>6.7</v>
      </c>
      <c r="AR28" s="86">
        <f>IF('Indicator Data'!CB30="No data","x",ROUND(IF('Indicator Data'!CB30&gt;AR$37,0,IF('Indicator Data'!CB30&lt;AR$36,10,(AR$37-'Indicator Data'!CB30)/(AR$37-AR$36)*10)),1))</f>
        <v>7.2</v>
      </c>
      <c r="AS28" s="86">
        <f>IF('Indicator Data'!CC30="No data","x",ROUND(IF('Indicator Data'!CC30&gt;AS$37,10,IF('Indicator Data'!CC30&lt;AS$36,0,10-(AS$37-'Indicator Data'!CC30)/(AS$37-AS$36)*10)),1))</f>
        <v>8.9</v>
      </c>
      <c r="AT28" s="86">
        <f t="shared" si="15"/>
        <v>8.1</v>
      </c>
      <c r="AU28" s="164">
        <f t="shared" si="16"/>
        <v>7.2</v>
      </c>
      <c r="AV28" s="88">
        <f t="shared" si="17"/>
        <v>5.5</v>
      </c>
      <c r="AW28" s="153"/>
    </row>
    <row r="29" spans="1:49" s="3" customFormat="1" x14ac:dyDescent="0.25">
      <c r="A29" s="116" t="s">
        <v>26</v>
      </c>
      <c r="B29" s="100" t="s">
        <v>25</v>
      </c>
      <c r="C29" s="86">
        <f>IF('Indicator Data'!BI31="No data","x",ROUND(IF('Indicator Data'!BI31&gt;C$37,0,IF('Indicator Data'!BI31&lt;C$36,10,(C$37-'Indicator Data'!BI31)/(C$37-C$36)*10)),1))</f>
        <v>3.9</v>
      </c>
      <c r="D29" s="86">
        <f>IF('Indicator Data'!BJ31="No data","x",ROUND(IF('Indicator Data'!BJ31&gt;D$37,0,IF('Indicator Data'!BJ31&lt;D$36,10,(D$37-'Indicator Data'!BJ31)/(D$37-D$36)*10)),1))</f>
        <v>8.3000000000000007</v>
      </c>
      <c r="E29" s="87">
        <f t="shared" si="2"/>
        <v>6.1</v>
      </c>
      <c r="F29" s="86">
        <f>IF('Indicator Data'!BL31="No data","x",ROUND(IF('Indicator Data'!BL31&gt;F$37,0,IF('Indicator Data'!BL31&lt;F$36,10,(F$37-'Indicator Data'!BL31)/(F$37-F$36)*10)),1))</f>
        <v>6.8</v>
      </c>
      <c r="G29" s="86">
        <f>IF('Indicator Data'!BK31="No data","x",ROUND(IF('Indicator Data'!BK31&gt;G$37,0,IF('Indicator Data'!BK31&lt;G$36,10,(G$37-'Indicator Data'!BK31)/(G$37-G$36)*10)),1))</f>
        <v>5.9</v>
      </c>
      <c r="H29" s="87">
        <f t="shared" si="3"/>
        <v>6.4</v>
      </c>
      <c r="I29" s="86">
        <f>IF('Indicator Data'!BM31="No data","x",ROUND(IF('Indicator Data'!BM31&gt;I$37,0,IF('Indicator Data'!BM31&lt;I$36,10,(I$37-'Indicator Data'!BM31)/(I$37-I$36)*10)),1))</f>
        <v>7</v>
      </c>
      <c r="J29" s="164">
        <f t="shared" si="4"/>
        <v>7</v>
      </c>
      <c r="K29" s="86">
        <f>IF('Indicator Data'!BN31="No data","x",ROUND(IF('Indicator Data'!BN31&gt;K$37,10,IF('Indicator Data'!BN31&lt;K$36,0,10-(K$37-'Indicator Data'!BN31)/(K$37-K$36)*10)),1))</f>
        <v>3.1</v>
      </c>
      <c r="L29" s="86">
        <f>IF('Indicator Data'!BO31="No data","x",ROUND(IF('Indicator Data'!BO31&gt;L$37,10,IF('Indicator Data'!BO31&lt;L$36,0,10-(L$37-'Indicator Data'!BO31)/(L$37-L$36)*10)),1))</f>
        <v>4.0999999999999996</v>
      </c>
      <c r="M29" s="86">
        <f t="shared" si="5"/>
        <v>3.6</v>
      </c>
      <c r="N29" s="86">
        <f>IF('Indicator Data'!BP31="No data","x",ROUND(IF('Indicator Data'!BP31&gt;N$37,10,IF('Indicator Data'!BP31&lt;N$36,0,10-(N$37-'Indicator Data'!BP31)/(N$37-N$36)*10)),1))</f>
        <v>2.5</v>
      </c>
      <c r="O29" s="164">
        <f t="shared" si="6"/>
        <v>2.9</v>
      </c>
      <c r="P29" s="88">
        <f t="shared" si="7"/>
        <v>5.8</v>
      </c>
      <c r="Q29" s="86">
        <f>IF(OR('Indicator Data'!BQ31=0,'Indicator Data'!BQ31="No data"),"x",ROUND(IF('Indicator Data'!BQ31&gt;Q$37,0,IF('Indicator Data'!BQ31&lt;Q$36,10,(Q$37-'Indicator Data'!BQ31)/(Q$37-Q$36)*10)),1))</f>
        <v>0</v>
      </c>
      <c r="R29" s="86">
        <f>IF('Indicator Data'!BR31="No data","x",ROUND(IF('Indicator Data'!BR31&gt;R$37,0,IF('Indicator Data'!BR31&lt;R$36,10,(R$37-'Indicator Data'!BR31)/(R$37-R$36)*10)),1))</f>
        <v>6.4</v>
      </c>
      <c r="S29" s="86">
        <f>IF('Indicator Data'!BS31="No data","x",ROUND(IF('Indicator Data'!BS31&gt;S$37,0,IF('Indicator Data'!BS31&lt;S$36,10,(S$37-'Indicator Data'!BS31)/(S$37-S$36)*10)),1))</f>
        <v>6.9</v>
      </c>
      <c r="T29" s="87">
        <f t="shared" si="8"/>
        <v>4.4000000000000004</v>
      </c>
      <c r="U29" s="233">
        <f>IF('Indicator Data'!BT31="No data","x",'Indicator Data'!BT31/'Indicator Data'!CG31*100)</f>
        <v>24.963762280560477</v>
      </c>
      <c r="V29" s="86">
        <f t="shared" si="0"/>
        <v>7.6</v>
      </c>
      <c r="W29" s="86">
        <f>IF('Indicator Data'!BU31="No data","x",ROUND(IF('Indicator Data'!BU31&gt;W$37,0,IF('Indicator Data'!BU31&lt;W$36,10,(W$37-'Indicator Data'!BU31)/(W$37-W$36)*10)),1))</f>
        <v>5.0999999999999996</v>
      </c>
      <c r="X29" s="86">
        <f>IF('Indicator Data'!BV31="No data","x",ROUND(IF('Indicator Data'!BV31&gt;X$37,0,IF('Indicator Data'!BV31&lt;X$36,10,(X$37-'Indicator Data'!BV31)/(X$37-X$36)*10)),1))</f>
        <v>6.5</v>
      </c>
      <c r="Y29" s="86">
        <f>IF('Indicator Data'!BW31="No data","x",ROUND(IF('Indicator Data'!BW31&gt;Y$37,0,IF('Indicator Data'!BW31&lt;Y$36,10,(Y$37-'Indicator Data'!BW31)/(Y$37-Y$36)*10)),1))</f>
        <v>0.6</v>
      </c>
      <c r="Z29" s="86">
        <f>IF('Indicator Data'!BX31="No data","x",ROUND(IF('Indicator Data'!BX31&gt;Z$37,0,IF('Indicator Data'!BX31&lt;Z$36,10,(Z$37-'Indicator Data'!BX31)/(Z$37-Z$36)*10)),1))</f>
        <v>4.3</v>
      </c>
      <c r="AA29" s="86">
        <f t="shared" si="9"/>
        <v>2.5</v>
      </c>
      <c r="AB29" s="87">
        <f t="shared" si="10"/>
        <v>5.4</v>
      </c>
      <c r="AC29" s="86">
        <f>IF('Indicator Data'!AI31="No data","x",ROUND(IF('Indicator Data'!AI31&gt;AC$37,0,IF('Indicator Data'!AI31&lt;AC$36,10,(AC$37-'Indicator Data'!AI31)/(AC$37-AC$36)*10)),1))</f>
        <v>5.7</v>
      </c>
      <c r="AD29" s="86">
        <f>IF('Indicator Data'!AJ31="No data","x",ROUND(IF('Indicator Data'!AJ31&gt;AD$37,0,IF('Indicator Data'!AJ31&lt;AD$36,10,(AD$37-'Indicator Data'!AJ31)/(AD$37-AD$36)*10)),1))</f>
        <v>9.3000000000000007</v>
      </c>
      <c r="AE29" s="86">
        <f>IF('Indicator Data'!AK31="No data","x",ROUND(IF('Indicator Data'!AK31&gt;AE$37,0,IF('Indicator Data'!AK31&lt;AE$36,10,(AE$37-'Indicator Data'!AK31)/(AE$37-AE$36)*10)),1))</f>
        <v>10</v>
      </c>
      <c r="AF29" s="86">
        <f t="shared" si="11"/>
        <v>9.65</v>
      </c>
      <c r="AG29" s="86">
        <f>IF('Indicator Data'!AO31="No data","x",ROUND(IF('Indicator Data'!AO31&gt;AG$37,0,IF('Indicator Data'!AO31&lt;AG$36,10,(AG$37-'Indicator Data'!AO31)/(AG$37-AG$36)*10)),1))</f>
        <v>6.3</v>
      </c>
      <c r="AH29" s="86">
        <f>IF('Indicator Data'!AP31="No data","x",ROUND(IF('Indicator Data'!AP31&gt;AH$37,0,IF('Indicator Data'!AP31&lt;AH$36,10,(AH$37-'Indicator Data'!AP31)/(AH$37-AH$36)*10)),1))</f>
        <v>3.9</v>
      </c>
      <c r="AI29" s="86">
        <f>IF('Indicator Data'!AQ31="No data","x",ROUND(IF('Indicator Data'!AQ31&gt;AI$37,10,IF('Indicator Data'!AQ31&lt;AI$36,0,10-(AI$37-'Indicator Data'!AQ31)/(AI$37-AI$36)*10)),1))</f>
        <v>7.3</v>
      </c>
      <c r="AJ29" s="86">
        <f t="shared" si="1"/>
        <v>6</v>
      </c>
      <c r="AK29" s="86">
        <f>IF('Indicator Data'!AR31="No data","x",ROUND(IF('Indicator Data'!AR31&gt;AK$37,10,IF('Indicator Data'!AR31&lt;AK$36,0,10-(AK$37-'Indicator Data'!AR31)/(AK$37-AK$36)*10)),1))</f>
        <v>4.3</v>
      </c>
      <c r="AL29" s="87">
        <f t="shared" si="12"/>
        <v>6.4</v>
      </c>
      <c r="AM29" s="86">
        <f>IF('Indicator Data'!BY31="No data","x",ROUND(IF('Indicator Data'!BY31&gt;AM$37,0,IF('Indicator Data'!BY31&lt;AM$36,10,(AM$37-'Indicator Data'!BY31)/(AM$37-AM$36)*10)),1))</f>
        <v>4.5999999999999996</v>
      </c>
      <c r="AN29" s="86">
        <f>IF('Indicator Data'!BZ31="No data","x",ROUND(IF('Indicator Data'!BZ31&gt;AN$37,0,IF('Indicator Data'!BZ31&lt;AN$36,10,(AN$37-'Indicator Data'!BZ31)/(AN$37-AN$36)*10)),1))</f>
        <v>4.5999999999999996</v>
      </c>
      <c r="AO29" s="86">
        <f t="shared" si="13"/>
        <v>4.5999999999999996</v>
      </c>
      <c r="AP29" s="86">
        <f>IF('Indicator Data'!CA31="No data","x",ROUND(IF('Indicator Data'!CA31&gt;AP$37,0,IF('Indicator Data'!CA31&lt;AP$36,10,(AP$37-'Indicator Data'!CA31)/(AP$37-AP$36)*10)),1))</f>
        <v>6.3</v>
      </c>
      <c r="AQ29" s="86">
        <f t="shared" si="14"/>
        <v>5.5</v>
      </c>
      <c r="AR29" s="86">
        <f>IF('Indicator Data'!CB31="No data","x",ROUND(IF('Indicator Data'!CB31&gt;AR$37,0,IF('Indicator Data'!CB31&lt;AR$36,10,(AR$37-'Indicator Data'!CB31)/(AR$37-AR$36)*10)),1))</f>
        <v>6.1</v>
      </c>
      <c r="AS29" s="86">
        <f>IF('Indicator Data'!CC31="No data","x",ROUND(IF('Indicator Data'!CC31&gt;AS$37,10,IF('Indicator Data'!CC31&lt;AS$36,0,10-(AS$37-'Indicator Data'!CC31)/(AS$37-AS$36)*10)),1))</f>
        <v>10</v>
      </c>
      <c r="AT29" s="86">
        <f t="shared" si="15"/>
        <v>8.1</v>
      </c>
      <c r="AU29" s="164">
        <f t="shared" si="16"/>
        <v>6.4</v>
      </c>
      <c r="AV29" s="88">
        <f t="shared" si="17"/>
        <v>5.7</v>
      </c>
      <c r="AW29" s="153"/>
    </row>
    <row r="30" spans="1:49" s="3" customFormat="1" x14ac:dyDescent="0.25">
      <c r="A30" s="116" t="s">
        <v>34</v>
      </c>
      <c r="B30" s="100" t="s">
        <v>33</v>
      </c>
      <c r="C30" s="86" t="str">
        <f>IF('Indicator Data'!BI32="No data","x",ROUND(IF('Indicator Data'!BI32&gt;C$37,0,IF('Indicator Data'!BI32&lt;C$36,10,(C$37-'Indicator Data'!BI32)/(C$37-C$36)*10)),1))</f>
        <v>x</v>
      </c>
      <c r="D30" s="86" t="str">
        <f>IF('Indicator Data'!BJ32="No data","x",ROUND(IF('Indicator Data'!BJ32&gt;D$37,0,IF('Indicator Data'!BJ32&lt;D$36,10,(D$37-'Indicator Data'!BJ32)/(D$37-D$36)*10)),1))</f>
        <v>x</v>
      </c>
      <c r="E30" s="87" t="str">
        <f t="shared" si="2"/>
        <v>x</v>
      </c>
      <c r="F30" s="86">
        <f>IF('Indicator Data'!BL32="No data","x",ROUND(IF('Indicator Data'!BL32&gt;F$37,0,IF('Indicator Data'!BL32&lt;F$36,10,(F$37-'Indicator Data'!BL32)/(F$37-F$36)*10)),1))</f>
        <v>6.2</v>
      </c>
      <c r="G30" s="86">
        <f>IF('Indicator Data'!BK32="No data","x",ROUND(IF('Indicator Data'!BK32&gt;G$37,0,IF('Indicator Data'!BK32&lt;G$36,10,(G$37-'Indicator Data'!BK32)/(G$37-G$36)*10)),1))</f>
        <v>5.6</v>
      </c>
      <c r="H30" s="87">
        <f t="shared" si="3"/>
        <v>5.9</v>
      </c>
      <c r="I30" s="86" t="str">
        <f>IF('Indicator Data'!BM32="No data","x",ROUND(IF('Indicator Data'!BM32&gt;I$37,0,IF('Indicator Data'!BM32&lt;I$36,10,(I$37-'Indicator Data'!BM32)/(I$37-I$36)*10)),1))</f>
        <v>x</v>
      </c>
      <c r="J30" s="164" t="str">
        <f t="shared" si="4"/>
        <v>x</v>
      </c>
      <c r="K30" s="86" t="str">
        <f>IF('Indicator Data'!BN32="No data","x",ROUND(IF('Indicator Data'!BN32&gt;K$37,10,IF('Indicator Data'!BN32&lt;K$36,0,10-(K$37-'Indicator Data'!BN32)/(K$37-K$36)*10)),1))</f>
        <v>x</v>
      </c>
      <c r="L30" s="86">
        <f>IF('Indicator Data'!BO32="No data","x",ROUND(IF('Indicator Data'!BO32&gt;L$37,10,IF('Indicator Data'!BO32&lt;L$36,0,10-(L$37-'Indicator Data'!BO32)/(L$37-L$36)*10)),1))</f>
        <v>3.9</v>
      </c>
      <c r="M30" s="86">
        <f t="shared" si="5"/>
        <v>3.9</v>
      </c>
      <c r="N30" s="86">
        <f>IF('Indicator Data'!BP32="No data","x",ROUND(IF('Indicator Data'!BP32&gt;N$37,10,IF('Indicator Data'!BP32&lt;N$36,0,10-(N$37-'Indicator Data'!BP32)/(N$37-N$36)*10)),1))</f>
        <v>8.3000000000000007</v>
      </c>
      <c r="O30" s="164">
        <f t="shared" si="6"/>
        <v>6.8</v>
      </c>
      <c r="P30" s="88">
        <f t="shared" si="7"/>
        <v>6.4</v>
      </c>
      <c r="Q30" s="86">
        <f>IF(OR('Indicator Data'!BQ32=0,'Indicator Data'!BQ32="No data"),"x",ROUND(IF('Indicator Data'!BQ32&gt;Q$37,0,IF('Indicator Data'!BQ32&lt;Q$36,10,(Q$37-'Indicator Data'!BQ32)/(Q$37-Q$36)*10)),1))</f>
        <v>7.9</v>
      </c>
      <c r="R30" s="86">
        <f>IF('Indicator Data'!BR32="No data","x",ROUND(IF('Indicator Data'!BR32&gt;R$37,0,IF('Indicator Data'!BR32&lt;R$36,10,(R$37-'Indicator Data'!BR32)/(R$37-R$36)*10)),1))</f>
        <v>7.7</v>
      </c>
      <c r="S30" s="86">
        <f>IF('Indicator Data'!BS32="No data","x",ROUND(IF('Indicator Data'!BS32&gt;S$37,0,IF('Indicator Data'!BS32&lt;S$36,10,(S$37-'Indicator Data'!BS32)/(S$37-S$36)*10)),1))</f>
        <v>8.5</v>
      </c>
      <c r="T30" s="87">
        <f t="shared" si="8"/>
        <v>8</v>
      </c>
      <c r="U30" s="233">
        <f>IF('Indicator Data'!BT32="No data","x",'Indicator Data'!BT32/'Indicator Data'!CG32*100)</f>
        <v>2.1336042672085345</v>
      </c>
      <c r="V30" s="86">
        <f t="shared" si="0"/>
        <v>9.9</v>
      </c>
      <c r="W30" s="86">
        <f>IF('Indicator Data'!BU32="No data","x",ROUND(IF('Indicator Data'!BU32&gt;W$37,0,IF('Indicator Data'!BU32&lt;W$36,10,(W$37-'Indicator Data'!BU32)/(W$37-W$36)*10)),1))</f>
        <v>5.4</v>
      </c>
      <c r="X30" s="86">
        <f>IF('Indicator Data'!BV32="No data","x",ROUND(IF('Indicator Data'!BV32&gt;X$37,0,IF('Indicator Data'!BV32&lt;X$36,10,(X$37-'Indicator Data'!BV32)/(X$37-X$36)*10)),1))</f>
        <v>0.9</v>
      </c>
      <c r="Y30" s="86">
        <f>IF('Indicator Data'!BW32="No data","x",ROUND(IF('Indicator Data'!BW32&gt;Y$37,0,IF('Indicator Data'!BW32&lt;Y$36,10,(Y$37-'Indicator Data'!BW32)/(Y$37-Y$36)*10)),1))</f>
        <v>4.9000000000000004</v>
      </c>
      <c r="Z30" s="86">
        <f>IF('Indicator Data'!BX32="No data","x",ROUND(IF('Indicator Data'!BX32&gt;Z$37,0,IF('Indicator Data'!BX32&lt;Z$36,10,(Z$37-'Indicator Data'!BX32)/(Z$37-Z$36)*10)),1))</f>
        <v>0.5</v>
      </c>
      <c r="AA30" s="86">
        <f t="shared" si="9"/>
        <v>2.7</v>
      </c>
      <c r="AB30" s="87">
        <f t="shared" si="10"/>
        <v>4.7</v>
      </c>
      <c r="AC30" s="86">
        <f>IF('Indicator Data'!AI32="No data","x",ROUND(IF('Indicator Data'!AI32&gt;AC$37,0,IF('Indicator Data'!AI32&lt;AC$36,10,(AC$37-'Indicator Data'!AI32)/(AC$37-AC$36)*10)),1))</f>
        <v>9.5</v>
      </c>
      <c r="AD30" s="86">
        <f>IF('Indicator Data'!AJ32="No data","x",ROUND(IF('Indicator Data'!AJ32&gt;AD$37,0,IF('Indicator Data'!AJ32&lt;AD$36,10,(AD$37-'Indicator Data'!AJ32)/(AD$37-AD$36)*10)),1))</f>
        <v>0</v>
      </c>
      <c r="AE30" s="86">
        <f>IF('Indicator Data'!AK32="No data","x",ROUND(IF('Indicator Data'!AK32&gt;AE$37,0,IF('Indicator Data'!AK32&lt;AE$36,10,(AE$37-'Indicator Data'!AK32)/(AE$37-AE$36)*10)),1))</f>
        <v>1.4</v>
      </c>
      <c r="AF30" s="86">
        <f t="shared" si="11"/>
        <v>0.7</v>
      </c>
      <c r="AG30" s="86">
        <f>IF('Indicator Data'!AO32="No data","x",ROUND(IF('Indicator Data'!AO32&gt;AG$37,0,IF('Indicator Data'!AO32&lt;AG$36,10,(AG$37-'Indicator Data'!AO32)/(AG$37-AG$36)*10)),1))</f>
        <v>9</v>
      </c>
      <c r="AH30" s="86">
        <f>IF('Indicator Data'!AP32="No data","x",ROUND(IF('Indicator Data'!AP32&gt;AH$37,0,IF('Indicator Data'!AP32&lt;AH$36,10,(AH$37-'Indicator Data'!AP32)/(AH$37-AH$36)*10)),1))</f>
        <v>8.1999999999999993</v>
      </c>
      <c r="AI30" s="86">
        <f>IF('Indicator Data'!AQ32="No data","x",ROUND(IF('Indicator Data'!AQ32&gt;AI$37,10,IF('Indicator Data'!AQ32&lt;AI$36,0,10-(AI$37-'Indicator Data'!AQ32)/(AI$37-AI$36)*10)),1))</f>
        <v>6.8</v>
      </c>
      <c r="AJ30" s="86">
        <f t="shared" si="1"/>
        <v>8.1</v>
      </c>
      <c r="AK30" s="86">
        <f>IF('Indicator Data'!AR32="No data","x",ROUND(IF('Indicator Data'!AR32&gt;AK$37,10,IF('Indicator Data'!AR32&lt;AK$36,0,10-(AK$37-'Indicator Data'!AR32)/(AK$37-AK$36)*10)),1))</f>
        <v>10</v>
      </c>
      <c r="AL30" s="87">
        <f t="shared" si="12"/>
        <v>7.1</v>
      </c>
      <c r="AM30" s="86">
        <f>IF('Indicator Data'!BY32="No data","x",ROUND(IF('Indicator Data'!BY32&gt;AM$37,0,IF('Indicator Data'!BY32&lt;AM$36,10,(AM$37-'Indicator Data'!BY32)/(AM$37-AM$36)*10)),1))</f>
        <v>1.8</v>
      </c>
      <c r="AN30" s="86" t="str">
        <f>IF('Indicator Data'!BZ32="No data","x",ROUND(IF('Indicator Data'!BZ32&gt;AN$37,0,IF('Indicator Data'!BZ32&lt;AN$36,10,(AN$37-'Indicator Data'!BZ32)/(AN$37-AN$36)*10)),1))</f>
        <v>x</v>
      </c>
      <c r="AO30" s="86">
        <f t="shared" si="13"/>
        <v>1.8</v>
      </c>
      <c r="AP30" s="86" t="str">
        <f>IF('Indicator Data'!CA32="No data","x",ROUND(IF('Indicator Data'!CA32&gt;AP$37,0,IF('Indicator Data'!CA32&lt;AP$36,10,(AP$37-'Indicator Data'!CA32)/(AP$37-AP$36)*10)),1))</f>
        <v>x</v>
      </c>
      <c r="AQ30" s="86">
        <f t="shared" si="14"/>
        <v>1.8</v>
      </c>
      <c r="AR30" s="86">
        <f>IF('Indicator Data'!CB32="No data","x",ROUND(IF('Indicator Data'!CB32&gt;AR$37,0,IF('Indicator Data'!CB32&lt;AR$36,10,(AR$37-'Indicator Data'!CB32)/(AR$37-AR$36)*10)),1))</f>
        <v>8.1999999999999993</v>
      </c>
      <c r="AS30" s="86">
        <f>IF('Indicator Data'!CC32="No data","x",ROUND(IF('Indicator Data'!CC32&gt;AS$37,10,IF('Indicator Data'!CC32&lt;AS$36,0,10-(AS$37-'Indicator Data'!CC32)/(AS$37-AS$36)*10)),1))</f>
        <v>8.6</v>
      </c>
      <c r="AT30" s="86">
        <f t="shared" si="15"/>
        <v>8.4</v>
      </c>
      <c r="AU30" s="164">
        <f t="shared" si="16"/>
        <v>4</v>
      </c>
      <c r="AV30" s="88">
        <f t="shared" si="17"/>
        <v>6</v>
      </c>
      <c r="AW30" s="153"/>
    </row>
    <row r="31" spans="1:49" s="3" customFormat="1" x14ac:dyDescent="0.25">
      <c r="A31" s="116" t="s">
        <v>48</v>
      </c>
      <c r="B31" s="100" t="s">
        <v>47</v>
      </c>
      <c r="C31" s="86">
        <f>IF('Indicator Data'!BI33="No data","x",ROUND(IF('Indicator Data'!BI33&gt;C$37,0,IF('Indicator Data'!BI33&lt;C$36,10,(C$37-'Indicator Data'!BI33)/(C$37-C$36)*10)),1))</f>
        <v>4.9000000000000004</v>
      </c>
      <c r="D31" s="86">
        <f>IF('Indicator Data'!BJ33="No data","x",ROUND(IF('Indicator Data'!BJ33&gt;D$37,0,IF('Indicator Data'!BJ33&lt;D$36,10,(D$37-'Indicator Data'!BJ33)/(D$37-D$36)*10)),1))</f>
        <v>6.3</v>
      </c>
      <c r="E31" s="87">
        <f t="shared" si="2"/>
        <v>5.6</v>
      </c>
      <c r="F31" s="86">
        <f>IF('Indicator Data'!BL33="No data","x",ROUND(IF('Indicator Data'!BL33&gt;F$37,0,IF('Indicator Data'!BL33&lt;F$36,10,(F$37-'Indicator Data'!BL33)/(F$37-F$36)*10)),1))</f>
        <v>7.1</v>
      </c>
      <c r="G31" s="86">
        <f>IF('Indicator Data'!BK33="No data","x",ROUND(IF('Indicator Data'!BK33&gt;G$37,0,IF('Indicator Data'!BK33&lt;G$36,10,(G$37-'Indicator Data'!BK33)/(G$37-G$36)*10)),1))</f>
        <v>6.5</v>
      </c>
      <c r="H31" s="87">
        <f t="shared" si="3"/>
        <v>6.8</v>
      </c>
      <c r="I31" s="86">
        <f>IF('Indicator Data'!BM33="No data","x",ROUND(IF('Indicator Data'!BM33&gt;I$37,0,IF('Indicator Data'!BM33&lt;I$36,10,(I$37-'Indicator Data'!BM33)/(I$37-I$36)*10)),1))</f>
        <v>9.3000000000000007</v>
      </c>
      <c r="J31" s="164">
        <f t="shared" si="4"/>
        <v>9.3000000000000007</v>
      </c>
      <c r="K31" s="86">
        <f>IF('Indicator Data'!BN33="No data","x",ROUND(IF('Indicator Data'!BN33&gt;K$37,10,IF('Indicator Data'!BN33&lt;K$36,0,10-(K$37-'Indicator Data'!BN33)/(K$37-K$36)*10)),1))</f>
        <v>8.1999999999999993</v>
      </c>
      <c r="L31" s="86">
        <f>IF('Indicator Data'!BO33="No data","x",ROUND(IF('Indicator Data'!BO33&gt;L$37,10,IF('Indicator Data'!BO33&lt;L$36,0,10-(L$37-'Indicator Data'!BO33)/(L$37-L$36)*10)),1))</f>
        <v>2.4</v>
      </c>
      <c r="M31" s="86">
        <f t="shared" si="5"/>
        <v>5.3</v>
      </c>
      <c r="N31" s="86">
        <f>IF('Indicator Data'!BP33="No data","x",ROUND(IF('Indicator Data'!BP33&gt;N$37,10,IF('Indicator Data'!BP33&lt;N$36,0,10-(N$37-'Indicator Data'!BP33)/(N$37-N$36)*10)),1))</f>
        <v>3.3</v>
      </c>
      <c r="O31" s="164">
        <f t="shared" si="6"/>
        <v>4</v>
      </c>
      <c r="P31" s="88">
        <f t="shared" si="7"/>
        <v>6.9</v>
      </c>
      <c r="Q31" s="86">
        <f>IF(OR('Indicator Data'!BQ33=0,'Indicator Data'!BQ33="No data"),"x",ROUND(IF('Indicator Data'!BQ33&gt;Q$37,0,IF('Indicator Data'!BQ33&lt;Q$36,10,(Q$37-'Indicator Data'!BQ33)/(Q$37-Q$36)*10)),1))</f>
        <v>0.8</v>
      </c>
      <c r="R31" s="86">
        <f>IF('Indicator Data'!BR33="No data","x",ROUND(IF('Indicator Data'!BR33&gt;R$37,0,IF('Indicator Data'!BR33&lt;R$36,10,(R$37-'Indicator Data'!BR33)/(R$37-R$36)*10)),1))</f>
        <v>7</v>
      </c>
      <c r="S31" s="86">
        <f>IF('Indicator Data'!BS33="No data","x",ROUND(IF('Indicator Data'!BS33&gt;S$37,0,IF('Indicator Data'!BS33&lt;S$36,10,(S$37-'Indicator Data'!BS33)/(S$37-S$36)*10)),1))</f>
        <v>5</v>
      </c>
      <c r="T31" s="87">
        <f t="shared" si="8"/>
        <v>4.3</v>
      </c>
      <c r="U31" s="233">
        <f>IF('Indicator Data'!BT33="No data","x",'Indicator Data'!BT33/'Indicator Data'!CG33*100)</f>
        <v>18.625723634533099</v>
      </c>
      <c r="V31" s="86">
        <f t="shared" si="0"/>
        <v>8.1999999999999993</v>
      </c>
      <c r="W31" s="86">
        <f>IF('Indicator Data'!BU33="No data","x",ROUND(IF('Indicator Data'!BU33&gt;W$37,0,IF('Indicator Data'!BU33&lt;W$36,10,(W$37-'Indicator Data'!BU33)/(W$37-W$36)*10)),1))</f>
        <v>3.8</v>
      </c>
      <c r="X31" s="86">
        <f>IF('Indicator Data'!BV33="No data","x",ROUND(IF('Indicator Data'!BV33&gt;X$37,0,IF('Indicator Data'!BV33&lt;X$36,10,(X$37-'Indicator Data'!BV33)/(X$37-X$36)*10)),1))</f>
        <v>1</v>
      </c>
      <c r="Y31" s="86">
        <f>IF('Indicator Data'!BW33="No data","x",ROUND(IF('Indicator Data'!BW33&gt;Y$37,0,IF('Indicator Data'!BW33&lt;Y$36,10,(Y$37-'Indicator Data'!BW33)/(Y$37-Y$36)*10)),1))</f>
        <v>1</v>
      </c>
      <c r="Z31" s="86">
        <f>IF('Indicator Data'!BX33="No data","x",ROUND(IF('Indicator Data'!BX33&gt;Z$37,0,IF('Indicator Data'!BX33&lt;Z$36,10,(Z$37-'Indicator Data'!BX33)/(Z$37-Z$36)*10)),1))</f>
        <v>5.9</v>
      </c>
      <c r="AA31" s="86">
        <f t="shared" si="9"/>
        <v>3.5</v>
      </c>
      <c r="AB31" s="87">
        <f t="shared" si="10"/>
        <v>4.0999999999999996</v>
      </c>
      <c r="AC31" s="86">
        <f>IF('Indicator Data'!AI33="No data","x",ROUND(IF('Indicator Data'!AI33&gt;AC$37,0,IF('Indicator Data'!AI33&lt;AC$36,10,(AC$37-'Indicator Data'!AI33)/(AC$37-AC$36)*10)),1))</f>
        <v>6.9</v>
      </c>
      <c r="AD31" s="86">
        <f>IF('Indicator Data'!AJ33="No data","x",ROUND(IF('Indicator Data'!AJ33&gt;AD$37,0,IF('Indicator Data'!AJ33&lt;AD$36,10,(AD$37-'Indicator Data'!AJ33)/(AD$37-AD$36)*10)),1))</f>
        <v>0</v>
      </c>
      <c r="AE31" s="86">
        <f>IF('Indicator Data'!AK33="No data","x",ROUND(IF('Indicator Data'!AK33&gt;AE$37,0,IF('Indicator Data'!AK33&lt;AE$36,10,(AE$37-'Indicator Data'!AK33)/(AE$37-AE$36)*10)),1))</f>
        <v>5</v>
      </c>
      <c r="AF31" s="86">
        <f t="shared" si="11"/>
        <v>2.5</v>
      </c>
      <c r="AG31" s="86">
        <f>IF('Indicator Data'!AO33="No data","x",ROUND(IF('Indicator Data'!AO33&gt;AG$37,0,IF('Indicator Data'!AO33&lt;AG$36,10,(AG$37-'Indicator Data'!AO33)/(AG$37-AG$36)*10)),1))</f>
        <v>7.4</v>
      </c>
      <c r="AH31" s="86">
        <f>IF('Indicator Data'!AP33="No data","x",ROUND(IF('Indicator Data'!AP33&gt;AH$37,0,IF('Indicator Data'!AP33&lt;AH$36,10,(AH$37-'Indicator Data'!AP33)/(AH$37-AH$36)*10)),1))</f>
        <v>4</v>
      </c>
      <c r="AI31" s="86">
        <f>IF('Indicator Data'!AQ33="No data","x",ROUND(IF('Indicator Data'!AQ33&gt;AI$37,10,IF('Indicator Data'!AQ33&lt;AI$36,0,10-(AI$37-'Indicator Data'!AQ33)/(AI$37-AI$36)*10)),1))</f>
        <v>6.1</v>
      </c>
      <c r="AJ31" s="86">
        <f t="shared" si="1"/>
        <v>6</v>
      </c>
      <c r="AK31" s="86">
        <f>IF('Indicator Data'!AR33="No data","x",ROUND(IF('Indicator Data'!AR33&gt;AK$37,10,IF('Indicator Data'!AR33&lt;AK$36,0,10-(AK$37-'Indicator Data'!AR33)/(AK$37-AK$36)*10)),1))</f>
        <v>8.8000000000000007</v>
      </c>
      <c r="AL31" s="87">
        <f t="shared" si="12"/>
        <v>6.1</v>
      </c>
      <c r="AM31" s="86">
        <f>IF('Indicator Data'!BY33="No data","x",ROUND(IF('Indicator Data'!BY33&gt;AM$37,0,IF('Indicator Data'!BY33&lt;AM$36,10,(AM$37-'Indicator Data'!BY33)/(AM$37-AM$36)*10)),1))</f>
        <v>7.9</v>
      </c>
      <c r="AN31" s="86" t="str">
        <f>IF('Indicator Data'!BZ33="No data","x",ROUND(IF('Indicator Data'!BZ33&gt;AN$37,0,IF('Indicator Data'!BZ33&lt;AN$36,10,(AN$37-'Indicator Data'!BZ33)/(AN$37-AN$36)*10)),1))</f>
        <v>x</v>
      </c>
      <c r="AO31" s="86">
        <f t="shared" si="13"/>
        <v>7.9</v>
      </c>
      <c r="AP31" s="86">
        <f>IF('Indicator Data'!CA33="No data","x",ROUND(IF('Indicator Data'!CA33&gt;AP$37,0,IF('Indicator Data'!CA33&lt;AP$36,10,(AP$37-'Indicator Data'!CA33)/(AP$37-AP$36)*10)),1))</f>
        <v>7.2</v>
      </c>
      <c r="AQ31" s="86">
        <f t="shared" si="14"/>
        <v>7.6</v>
      </c>
      <c r="AR31" s="86">
        <f>IF('Indicator Data'!CB33="No data","x",ROUND(IF('Indicator Data'!CB33&gt;AR$37,0,IF('Indicator Data'!CB33&lt;AR$36,10,(AR$37-'Indicator Data'!CB33)/(AR$37-AR$36)*10)),1))</f>
        <v>4.2</v>
      </c>
      <c r="AS31" s="86">
        <f>IF('Indicator Data'!CC33="No data","x",ROUND(IF('Indicator Data'!CC33&gt;AS$37,10,IF('Indicator Data'!CC33&lt;AS$36,0,10-(AS$37-'Indicator Data'!CC33)/(AS$37-AS$36)*10)),1))</f>
        <v>9.4</v>
      </c>
      <c r="AT31" s="86">
        <f t="shared" si="15"/>
        <v>6.8</v>
      </c>
      <c r="AU31" s="164">
        <f t="shared" si="16"/>
        <v>7.3</v>
      </c>
      <c r="AV31" s="88">
        <f t="shared" si="17"/>
        <v>5.5</v>
      </c>
      <c r="AW31" s="153"/>
    </row>
    <row r="32" spans="1:49" s="3" customFormat="1" x14ac:dyDescent="0.25">
      <c r="A32" s="116" t="s">
        <v>50</v>
      </c>
      <c r="B32" s="100" t="s">
        <v>49</v>
      </c>
      <c r="C32" s="86">
        <f>IF('Indicator Data'!BI34="No data","x",ROUND(IF('Indicator Data'!BI34&gt;C$37,0,IF('Indicator Data'!BI34&lt;C$36,10,(C$37-'Indicator Data'!BI34)/(C$37-C$36)*10)),1))</f>
        <v>4.8</v>
      </c>
      <c r="D32" s="86">
        <f>IF('Indicator Data'!BJ34="No data","x",ROUND(IF('Indicator Data'!BJ34&gt;D$37,0,IF('Indicator Data'!BJ34&lt;D$36,10,(D$37-'Indicator Data'!BJ34)/(D$37-D$36)*10)),1))</f>
        <v>4.8</v>
      </c>
      <c r="E32" s="87">
        <f t="shared" si="2"/>
        <v>4.8</v>
      </c>
      <c r="F32" s="86">
        <f>IF('Indicator Data'!BL34="No data","x",ROUND(IF('Indicator Data'!BL34&gt;F$37,0,IF('Indicator Data'!BL34&lt;F$36,10,(F$37-'Indicator Data'!BL34)/(F$37-F$36)*10)),1))</f>
        <v>6.3</v>
      </c>
      <c r="G32" s="86">
        <f>IF('Indicator Data'!BK34="No data","x",ROUND(IF('Indicator Data'!BK34&gt;G$37,0,IF('Indicator Data'!BK34&lt;G$36,10,(G$37-'Indicator Data'!BK34)/(G$37-G$36)*10)),1))</f>
        <v>5.3</v>
      </c>
      <c r="H32" s="87">
        <f t="shared" si="3"/>
        <v>5.8</v>
      </c>
      <c r="I32" s="86">
        <f>IF('Indicator Data'!BM34="No data","x",ROUND(IF('Indicator Data'!BM34&gt;I$37,0,IF('Indicator Data'!BM34&lt;I$36,10,(I$37-'Indicator Data'!BM34)/(I$37-I$36)*10)),1))</f>
        <v>6.7</v>
      </c>
      <c r="J32" s="164">
        <f t="shared" si="4"/>
        <v>6.7</v>
      </c>
      <c r="K32" s="86">
        <f>IF('Indicator Data'!BN34="No data","x",ROUND(IF('Indicator Data'!BN34&gt;K$37,10,IF('Indicator Data'!BN34&lt;K$36,0,10-(K$37-'Indicator Data'!BN34)/(K$37-K$36)*10)),1))</f>
        <v>10</v>
      </c>
      <c r="L32" s="86">
        <f>IF('Indicator Data'!BO34="No data","x",ROUND(IF('Indicator Data'!BO34&gt;L$37,10,IF('Indicator Data'!BO34&lt;L$36,0,10-(L$37-'Indicator Data'!BO34)/(L$37-L$36)*10)),1))</f>
        <v>6.7</v>
      </c>
      <c r="M32" s="86">
        <f t="shared" si="5"/>
        <v>8.4</v>
      </c>
      <c r="N32" s="86">
        <f>IF('Indicator Data'!BP34="No data","x",ROUND(IF('Indicator Data'!BP34&gt;N$37,10,IF('Indicator Data'!BP34&lt;N$36,0,10-(N$37-'Indicator Data'!BP34)/(N$37-N$36)*10)),1))</f>
        <v>2.5</v>
      </c>
      <c r="O32" s="164">
        <f t="shared" si="6"/>
        <v>4.5</v>
      </c>
      <c r="P32" s="88">
        <f t="shared" si="7"/>
        <v>5.5</v>
      </c>
      <c r="Q32" s="86">
        <f>IF(OR('Indicator Data'!BQ34=0,'Indicator Data'!BQ34="No data"),"x",ROUND(IF('Indicator Data'!BQ34&gt;Q$37,0,IF('Indicator Data'!BQ34&lt;Q$36,10,(Q$37-'Indicator Data'!BQ34)/(Q$37-Q$36)*10)),1))</f>
        <v>2.6</v>
      </c>
      <c r="R32" s="86">
        <f>IF('Indicator Data'!BR34="No data","x",ROUND(IF('Indicator Data'!BR34&gt;R$37,0,IF('Indicator Data'!BR34&lt;R$36,10,(R$37-'Indicator Data'!BR34)/(R$37-R$36)*10)),1))</f>
        <v>7.4</v>
      </c>
      <c r="S32" s="86">
        <f>IF('Indicator Data'!BS34="No data","x",ROUND(IF('Indicator Data'!BS34&gt;S$37,0,IF('Indicator Data'!BS34&lt;S$36,10,(S$37-'Indicator Data'!BS34)/(S$37-S$36)*10)),1))</f>
        <v>3.9</v>
      </c>
      <c r="T32" s="87">
        <f t="shared" si="8"/>
        <v>4.5999999999999996</v>
      </c>
      <c r="U32" s="233">
        <f>IF('Indicator Data'!BT34="No data","x",'Indicator Data'!BT34/'Indicator Data'!CG34*100)</f>
        <v>6.5625</v>
      </c>
      <c r="V32" s="86">
        <f t="shared" si="0"/>
        <v>9.4</v>
      </c>
      <c r="W32" s="86">
        <f>IF('Indicator Data'!BU34="No data","x",ROUND(IF('Indicator Data'!BU34&gt;W$37,0,IF('Indicator Data'!BU34&lt;W$36,10,(W$37-'Indicator Data'!BU34)/(W$37-W$36)*10)),1))</f>
        <v>7.9</v>
      </c>
      <c r="X32" s="86">
        <f>IF('Indicator Data'!BV34="No data","x",ROUND(IF('Indicator Data'!BV34&gt;X$37,0,IF('Indicator Data'!BV34&lt;X$36,10,(X$37-'Indicator Data'!BV34)/(X$37-X$36)*10)),1))</f>
        <v>6.7</v>
      </c>
      <c r="Y32" s="86">
        <f>IF('Indicator Data'!BW34="No data","x",ROUND(IF('Indicator Data'!BW34&gt;Y$37,0,IF('Indicator Data'!BW34&lt;Y$36,10,(Y$37-'Indicator Data'!BW34)/(Y$37-Y$36)*10)),1))</f>
        <v>6.2</v>
      </c>
      <c r="Z32" s="86">
        <f>IF('Indicator Data'!BX34="No data","x",ROUND(IF('Indicator Data'!BX34&gt;Z$37,0,IF('Indicator Data'!BX34&lt;Z$36,10,(Z$37-'Indicator Data'!BX34)/(Z$37-Z$36)*10)),1))</f>
        <v>1</v>
      </c>
      <c r="AA32" s="86">
        <f t="shared" si="9"/>
        <v>3.6</v>
      </c>
      <c r="AB32" s="87">
        <f t="shared" si="10"/>
        <v>6.9</v>
      </c>
      <c r="AC32" s="86">
        <f>IF('Indicator Data'!AI34="No data","x",ROUND(IF('Indicator Data'!AI34&gt;AC$37,0,IF('Indicator Data'!AI34&lt;AC$36,10,(AC$37-'Indicator Data'!AI34)/(AC$37-AC$36)*10)),1))</f>
        <v>7.2</v>
      </c>
      <c r="AD32" s="86">
        <f>IF('Indicator Data'!AJ34="No data","x",ROUND(IF('Indicator Data'!AJ34&gt;AD$37,0,IF('Indicator Data'!AJ34&lt;AD$36,10,(AD$37-'Indicator Data'!AJ34)/(AD$37-AD$36)*10)),1))</f>
        <v>7.9</v>
      </c>
      <c r="AE32" s="86">
        <f>IF('Indicator Data'!AK34="No data","x",ROUND(IF('Indicator Data'!AK34&gt;AE$37,0,IF('Indicator Data'!AK34&lt;AE$36,10,(AE$37-'Indicator Data'!AK34)/(AE$37-AE$36)*10)),1))</f>
        <v>10</v>
      </c>
      <c r="AF32" s="86">
        <f t="shared" si="11"/>
        <v>8.9499999999999993</v>
      </c>
      <c r="AG32" s="86">
        <f>IF('Indicator Data'!AO34="No data","x",ROUND(IF('Indicator Data'!AO34&gt;AG$37,0,IF('Indicator Data'!AO34&lt;AG$36,10,(AG$37-'Indicator Data'!AO34)/(AG$37-AG$36)*10)),1))</f>
        <v>7.6</v>
      </c>
      <c r="AH32" s="86">
        <f>IF('Indicator Data'!AP34="No data","x",ROUND(IF('Indicator Data'!AP34&gt;AH$37,0,IF('Indicator Data'!AP34&lt;AH$36,10,(AH$37-'Indicator Data'!AP34)/(AH$37-AH$36)*10)),1))</f>
        <v>6.1</v>
      </c>
      <c r="AI32" s="86">
        <f>IF('Indicator Data'!AQ34="No data","x",ROUND(IF('Indicator Data'!AQ34&gt;AI$37,10,IF('Indicator Data'!AQ34&lt;AI$36,0,10-(AI$37-'Indicator Data'!AQ34)/(AI$37-AI$36)*10)),1))</f>
        <v>5.2</v>
      </c>
      <c r="AJ32" s="86">
        <f t="shared" si="1"/>
        <v>6.4</v>
      </c>
      <c r="AK32" s="86">
        <f>IF('Indicator Data'!AR34="No data","x",ROUND(IF('Indicator Data'!AR34&gt;AK$37,10,IF('Indicator Data'!AR34&lt;AK$36,0,10-(AK$37-'Indicator Data'!AR34)/(AK$37-AK$36)*10)),1))</f>
        <v>4.5</v>
      </c>
      <c r="AL32" s="87">
        <f t="shared" si="12"/>
        <v>6.8</v>
      </c>
      <c r="AM32" s="86">
        <f>IF('Indicator Data'!BY34="No data","x",ROUND(IF('Indicator Data'!BY34&gt;AM$37,0,IF('Indicator Data'!BY34&lt;AM$36,10,(AM$37-'Indicator Data'!BY34)/(AM$37-AM$36)*10)),1))</f>
        <v>3.5</v>
      </c>
      <c r="AN32" s="86">
        <f>IF('Indicator Data'!BZ34="No data","x",ROUND(IF('Indicator Data'!BZ34&gt;AN$37,0,IF('Indicator Data'!BZ34&lt;AN$36,10,(AN$37-'Indicator Data'!BZ34)/(AN$37-AN$36)*10)),1))</f>
        <v>3.6</v>
      </c>
      <c r="AO32" s="86">
        <f t="shared" si="13"/>
        <v>3.6</v>
      </c>
      <c r="AP32" s="86">
        <f>IF('Indicator Data'!CA34="No data","x",ROUND(IF('Indicator Data'!CA34&gt;AP$37,0,IF('Indicator Data'!CA34&lt;AP$36,10,(AP$37-'Indicator Data'!CA34)/(AP$37-AP$36)*10)),1))</f>
        <v>3.9</v>
      </c>
      <c r="AQ32" s="86">
        <f t="shared" si="14"/>
        <v>3.8</v>
      </c>
      <c r="AR32" s="86">
        <f>IF('Indicator Data'!CB34="No data","x",ROUND(IF('Indicator Data'!CB34&gt;AR$37,0,IF('Indicator Data'!CB34&lt;AR$36,10,(AR$37-'Indicator Data'!CB34)/(AR$37-AR$36)*10)),1))</f>
        <v>7.6</v>
      </c>
      <c r="AS32" s="86">
        <f>IF('Indicator Data'!CC34="No data","x",ROUND(IF('Indicator Data'!CC34&gt;AS$37,10,IF('Indicator Data'!CC34&lt;AS$36,0,10-(AS$37-'Indicator Data'!CC34)/(AS$37-AS$36)*10)),1))</f>
        <v>4.5999999999999996</v>
      </c>
      <c r="AT32" s="86">
        <f t="shared" si="15"/>
        <v>6.1</v>
      </c>
      <c r="AU32" s="164">
        <f t="shared" si="16"/>
        <v>4.5999999999999996</v>
      </c>
      <c r="AV32" s="88">
        <f t="shared" si="17"/>
        <v>5.7</v>
      </c>
      <c r="AW32" s="153"/>
    </row>
    <row r="33" spans="1:49" s="3" customFormat="1" x14ac:dyDescent="0.25">
      <c r="A33" s="116" t="s">
        <v>58</v>
      </c>
      <c r="B33" s="100" t="s">
        <v>57</v>
      </c>
      <c r="C33" s="86" t="str">
        <f>IF('Indicator Data'!BI35="No data","x",ROUND(IF('Indicator Data'!BI35&gt;C$37,0,IF('Indicator Data'!BI35&lt;C$36,10,(C$37-'Indicator Data'!BI35)/(C$37-C$36)*10)),1))</f>
        <v>x</v>
      </c>
      <c r="D33" s="86">
        <f>IF('Indicator Data'!BJ35="No data","x",ROUND(IF('Indicator Data'!BJ35&gt;D$37,0,IF('Indicator Data'!BJ35&lt;D$36,10,(D$37-'Indicator Data'!BJ35)/(D$37-D$36)*10)),1))</f>
        <v>10</v>
      </c>
      <c r="E33" s="87">
        <f t="shared" si="2"/>
        <v>10</v>
      </c>
      <c r="F33" s="86">
        <f>IF('Indicator Data'!BL35="No data","x",ROUND(IF('Indicator Data'!BL35&gt;F$37,0,IF('Indicator Data'!BL35&lt;F$36,10,(F$37-'Indicator Data'!BL35)/(F$37-F$36)*10)),1))</f>
        <v>5.9</v>
      </c>
      <c r="G33" s="86">
        <f>IF('Indicator Data'!BK35="No data","x",ROUND(IF('Indicator Data'!BK35&gt;G$37,0,IF('Indicator Data'!BK35&lt;G$36,10,(G$37-'Indicator Data'!BK35)/(G$37-G$36)*10)),1))</f>
        <v>5.7</v>
      </c>
      <c r="H33" s="87">
        <f t="shared" si="3"/>
        <v>5.8</v>
      </c>
      <c r="I33" s="86" t="str">
        <f>IF('Indicator Data'!BM35="No data","x",ROUND(IF('Indicator Data'!BM35&gt;I$37,0,IF('Indicator Data'!BM35&lt;I$36,10,(I$37-'Indicator Data'!BM35)/(I$37-I$36)*10)),1))</f>
        <v>x</v>
      </c>
      <c r="J33" s="164" t="str">
        <f t="shared" si="4"/>
        <v>x</v>
      </c>
      <c r="K33" s="86" t="str">
        <f>IF('Indicator Data'!BN35="No data","x",ROUND(IF('Indicator Data'!BN35&gt;K$37,10,IF('Indicator Data'!BN35&lt;K$36,0,10-(K$37-'Indicator Data'!BN35)/(K$37-K$36)*10)),1))</f>
        <v>x</v>
      </c>
      <c r="L33" s="86" t="str">
        <f>IF('Indicator Data'!BO35="No data","x",ROUND(IF('Indicator Data'!BO35&gt;L$37,10,IF('Indicator Data'!BO35&lt;L$36,0,10-(L$37-'Indicator Data'!BO35)/(L$37-L$36)*10)),1))</f>
        <v>x</v>
      </c>
      <c r="M33" s="86" t="str">
        <f t="shared" si="5"/>
        <v>x</v>
      </c>
      <c r="N33" s="86" t="str">
        <f>IF('Indicator Data'!BP35="No data","x",ROUND(IF('Indicator Data'!BP35&gt;N$37,10,IF('Indicator Data'!BP35&lt;N$36,0,10-(N$37-'Indicator Data'!BP35)/(N$37-N$36)*10)),1))</f>
        <v>x</v>
      </c>
      <c r="O33" s="164" t="str">
        <f t="shared" si="6"/>
        <v>x</v>
      </c>
      <c r="P33" s="88">
        <f t="shared" si="7"/>
        <v>8.6999999999999993</v>
      </c>
      <c r="Q33" s="86">
        <f>IF(OR('Indicator Data'!BQ35=0,'Indicator Data'!BQ35="No data"),"x",ROUND(IF('Indicator Data'!BQ35&gt;Q$37,0,IF('Indicator Data'!BQ35&lt;Q$36,10,(Q$37-'Indicator Data'!BQ35)/(Q$37-Q$36)*10)),1))</f>
        <v>6.4</v>
      </c>
      <c r="R33" s="86">
        <f>IF('Indicator Data'!BR35="No data","x",ROUND(IF('Indicator Data'!BR35&gt;R$37,0,IF('Indicator Data'!BR35&lt;R$36,10,(R$37-'Indicator Data'!BR35)/(R$37-R$36)*10)),1))</f>
        <v>7.2</v>
      </c>
      <c r="S33" s="86">
        <f>IF('Indicator Data'!BS35="No data","x",ROUND(IF('Indicator Data'!BS35&gt;S$37,0,IF('Indicator Data'!BS35&lt;S$36,10,(S$37-'Indicator Data'!BS35)/(S$37-S$36)*10)),1))</f>
        <v>1.3</v>
      </c>
      <c r="T33" s="87">
        <f t="shared" si="8"/>
        <v>5</v>
      </c>
      <c r="U33" s="233">
        <f>IF('Indicator Data'!BT35="No data","x",'Indicator Data'!BT35/'Indicator Data'!CG35*100)</f>
        <v>4.3589743589743586</v>
      </c>
      <c r="V33" s="86">
        <f t="shared" si="0"/>
        <v>9.6999999999999993</v>
      </c>
      <c r="W33" s="86">
        <f>IF('Indicator Data'!BU35="No data","x",ROUND(IF('Indicator Data'!BU35&gt;W$37,0,IF('Indicator Data'!BU35&lt;W$36,10,(W$37-'Indicator Data'!BU35)/(W$37-W$36)*10)),1))</f>
        <v>6.9</v>
      </c>
      <c r="X33" s="86">
        <f>IF('Indicator Data'!BV35="No data","x",ROUND(IF('Indicator Data'!BV35&gt;X$37,0,IF('Indicator Data'!BV35&lt;X$36,10,(X$37-'Indicator Data'!BV35)/(X$37-X$36)*10)),1))</f>
        <v>2.6</v>
      </c>
      <c r="Y33" s="86" t="str">
        <f>IF('Indicator Data'!BW35="No data","x",ROUND(IF('Indicator Data'!BW35&gt;Y$37,0,IF('Indicator Data'!BW35&lt;Y$36,10,(Y$37-'Indicator Data'!BW35)/(Y$37-Y$36)*10)),1))</f>
        <v>x</v>
      </c>
      <c r="Z33" s="86" t="str">
        <f>IF('Indicator Data'!BX35="No data","x",ROUND(IF('Indicator Data'!BX35&gt;Z$37,0,IF('Indicator Data'!BX35&lt;Z$36,10,(Z$37-'Indicator Data'!BX35)/(Z$37-Z$36)*10)),1))</f>
        <v>x</v>
      </c>
      <c r="AA33" s="86" t="str">
        <f t="shared" si="9"/>
        <v>x</v>
      </c>
      <c r="AB33" s="87">
        <f t="shared" si="10"/>
        <v>6.4</v>
      </c>
      <c r="AC33" s="86">
        <f>IF('Indicator Data'!AI35="No data","x",ROUND(IF('Indicator Data'!AI35&gt;AC$37,0,IF('Indicator Data'!AI35&lt;AC$36,10,(AC$37-'Indicator Data'!AI35)/(AC$37-AC$36)*10)),1))</f>
        <v>7.4</v>
      </c>
      <c r="AD33" s="86">
        <f>IF('Indicator Data'!AJ35="No data","x",ROUND(IF('Indicator Data'!AJ35&gt;AD$37,0,IF('Indicator Data'!AJ35&lt;AD$36,10,(AD$37-'Indicator Data'!AJ35)/(AD$37-AD$36)*10)),1))</f>
        <v>1.4</v>
      </c>
      <c r="AE33" s="86">
        <f>IF('Indicator Data'!AK35="No data","x",ROUND(IF('Indicator Data'!AK35&gt;AE$37,0,IF('Indicator Data'!AK35&lt;AE$36,10,(AE$37-'Indicator Data'!AK35)/(AE$37-AE$36)*10)),1))</f>
        <v>10</v>
      </c>
      <c r="AF33" s="86">
        <f t="shared" si="11"/>
        <v>5.7</v>
      </c>
      <c r="AG33" s="86">
        <f>IF('Indicator Data'!AO35="No data","x",ROUND(IF('Indicator Data'!AO35&gt;AG$37,0,IF('Indicator Data'!AO35&lt;AG$36,10,(AG$37-'Indicator Data'!AO35)/(AG$37-AG$36)*10)),1))</f>
        <v>6.2</v>
      </c>
      <c r="AH33" s="86">
        <f>IF('Indicator Data'!AP35="No data","x",ROUND(IF('Indicator Data'!AP35&gt;AH$37,0,IF('Indicator Data'!AP35&lt;AH$36,10,(AH$37-'Indicator Data'!AP35)/(AH$37-AH$36)*10)),1))</f>
        <v>6</v>
      </c>
      <c r="AI33" s="86">
        <f>IF('Indicator Data'!AQ35="No data","x",ROUND(IF('Indicator Data'!AQ35&gt;AI$37,10,IF('Indicator Data'!AQ35&lt;AI$36,0,10-(AI$37-'Indicator Data'!AQ35)/(AI$37-AI$36)*10)),1))</f>
        <v>1.7</v>
      </c>
      <c r="AJ33" s="86">
        <f t="shared" si="1"/>
        <v>4.9000000000000004</v>
      </c>
      <c r="AK33" s="86">
        <f>IF('Indicator Data'!AR35="No data","x",ROUND(IF('Indicator Data'!AR35&gt;AK$37,10,IF('Indicator Data'!AR35&lt;AK$36,0,10-(AK$37-'Indicator Data'!AR35)/(AK$37-AK$36)*10)),1))</f>
        <v>10</v>
      </c>
      <c r="AL33" s="87">
        <f t="shared" si="12"/>
        <v>7</v>
      </c>
      <c r="AM33" s="86">
        <f>IF('Indicator Data'!BY35="No data","x",ROUND(IF('Indicator Data'!BY35&gt;AM$37,0,IF('Indicator Data'!BY35&lt;AM$36,10,(AM$37-'Indicator Data'!BY35)/(AM$37-AM$36)*10)),1))</f>
        <v>4.4000000000000004</v>
      </c>
      <c r="AN33" s="86">
        <f>IF('Indicator Data'!BZ35="No data","x",ROUND(IF('Indicator Data'!BZ35&gt;AN$37,0,IF('Indicator Data'!BZ35&lt;AN$36,10,(AN$37-'Indicator Data'!BZ35)/(AN$37-AN$36)*10)),1))</f>
        <v>10</v>
      </c>
      <c r="AO33" s="86">
        <f t="shared" si="13"/>
        <v>7.2</v>
      </c>
      <c r="AP33" s="86">
        <f>IF('Indicator Data'!CA35="No data","x",ROUND(IF('Indicator Data'!CA35&gt;AP$37,0,IF('Indicator Data'!CA35&lt;AP$36,10,(AP$37-'Indicator Data'!CA35)/(AP$37-AP$36)*10)),1))</f>
        <v>4</v>
      </c>
      <c r="AQ33" s="86">
        <f t="shared" si="14"/>
        <v>5.6</v>
      </c>
      <c r="AR33" s="86">
        <f>IF('Indicator Data'!CB35="No data","x",ROUND(IF('Indicator Data'!CB35&gt;AR$37,0,IF('Indicator Data'!CB35&lt;AR$36,10,(AR$37-'Indicator Data'!CB35)/(AR$37-AR$36)*10)),1))</f>
        <v>7.1</v>
      </c>
      <c r="AS33" s="86">
        <f>IF('Indicator Data'!CC35="No data","x",ROUND(IF('Indicator Data'!CC35&gt;AS$37,10,IF('Indicator Data'!CC35&lt;AS$36,0,10-(AS$37-'Indicator Data'!CC35)/(AS$37-AS$36)*10)),1))</f>
        <v>2</v>
      </c>
      <c r="AT33" s="86">
        <f t="shared" si="15"/>
        <v>4.5999999999999996</v>
      </c>
      <c r="AU33" s="164">
        <f t="shared" si="16"/>
        <v>5.3</v>
      </c>
      <c r="AV33" s="88">
        <f t="shared" si="17"/>
        <v>5.9</v>
      </c>
      <c r="AW33" s="153"/>
    </row>
    <row r="34" spans="1:49" s="3" customFormat="1" x14ac:dyDescent="0.25">
      <c r="A34" s="116" t="s">
        <v>62</v>
      </c>
      <c r="B34" s="100" t="s">
        <v>61</v>
      </c>
      <c r="C34" s="86">
        <f>IF('Indicator Data'!BI36="No data","x",ROUND(IF('Indicator Data'!BI36&gt;C$37,0,IF('Indicator Data'!BI36&lt;C$36,10,(C$37-'Indicator Data'!BI36)/(C$37-C$36)*10)),1))</f>
        <v>5.3</v>
      </c>
      <c r="D34" s="86">
        <f>IF('Indicator Data'!BJ36="No data","x",ROUND(IF('Indicator Data'!BJ36&gt;D$37,0,IF('Indicator Data'!BJ36&lt;D$36,10,(D$37-'Indicator Data'!BJ36)/(D$37-D$36)*10)),1))</f>
        <v>6.6</v>
      </c>
      <c r="E34" s="87">
        <f t="shared" si="2"/>
        <v>6</v>
      </c>
      <c r="F34" s="86">
        <f>IF('Indicator Data'!BL36="No data","x",ROUND(IF('Indicator Data'!BL36&gt;F$37,0,IF('Indicator Data'!BL36&lt;F$36,10,(F$37-'Indicator Data'!BL36)/(F$37-F$36)*10)),1))</f>
        <v>3</v>
      </c>
      <c r="G34" s="86">
        <f>IF('Indicator Data'!BK36="No data","x",ROUND(IF('Indicator Data'!BK36&gt;G$37,0,IF('Indicator Data'!BK36&lt;G$36,10,(G$37-'Indicator Data'!BK36)/(G$37-G$36)*10)),1))</f>
        <v>3.9</v>
      </c>
      <c r="H34" s="87">
        <f t="shared" si="3"/>
        <v>3.5</v>
      </c>
      <c r="I34" s="86">
        <f>IF('Indicator Data'!BM36="No data","x",ROUND(IF('Indicator Data'!BM36&gt;I$37,0,IF('Indicator Data'!BM36&lt;I$36,10,(I$37-'Indicator Data'!BM36)/(I$37-I$36)*10)),1))</f>
        <v>0</v>
      </c>
      <c r="J34" s="164">
        <f t="shared" si="4"/>
        <v>0</v>
      </c>
      <c r="K34" s="86">
        <f>IF('Indicator Data'!BN36="No data","x",ROUND(IF('Indicator Data'!BN36&gt;K$37,10,IF('Indicator Data'!BN36&lt;K$36,0,10-(K$37-'Indicator Data'!BN36)/(K$37-K$36)*10)),1))</f>
        <v>6.2</v>
      </c>
      <c r="L34" s="86">
        <f>IF('Indicator Data'!BO36="No data","x",ROUND(IF('Indicator Data'!BO36&gt;L$37,10,IF('Indicator Data'!BO36&lt;L$36,0,10-(L$37-'Indicator Data'!BO36)/(L$37-L$36)*10)),1))</f>
        <v>7.1</v>
      </c>
      <c r="M34" s="86">
        <f t="shared" si="5"/>
        <v>6.7</v>
      </c>
      <c r="N34" s="86">
        <f>IF('Indicator Data'!BP36="No data","x",ROUND(IF('Indicator Data'!BP36&gt;N$37,10,IF('Indicator Data'!BP36&lt;N$36,0,10-(N$37-'Indicator Data'!BP36)/(N$37-N$36)*10)),1))</f>
        <v>3.3</v>
      </c>
      <c r="O34" s="164">
        <f t="shared" si="6"/>
        <v>4.4000000000000004</v>
      </c>
      <c r="P34" s="88">
        <f t="shared" si="7"/>
        <v>3.8</v>
      </c>
      <c r="Q34" s="86">
        <f>IF(OR('Indicator Data'!BQ36=0,'Indicator Data'!BQ36="No data"),"x",ROUND(IF('Indicator Data'!BQ36&gt;Q$37,0,IF('Indicator Data'!BQ36&lt;Q$36,10,(Q$37-'Indicator Data'!BQ36)/(Q$37-Q$36)*10)),1))</f>
        <v>0</v>
      </c>
      <c r="R34" s="86">
        <f>IF('Indicator Data'!BR36="No data","x",ROUND(IF('Indicator Data'!BR36&gt;R$37,0,IF('Indicator Data'!BR36&lt;R$36,10,(R$37-'Indicator Data'!BR36)/(R$37-R$36)*10)),1))</f>
        <v>4.4000000000000004</v>
      </c>
      <c r="S34" s="86">
        <f>IF('Indicator Data'!BS36="No data","x",ROUND(IF('Indicator Data'!BS36&gt;S$37,0,IF('Indicator Data'!BS36&lt;S$36,10,(S$37-'Indicator Data'!BS36)/(S$37-S$36)*10)),1))</f>
        <v>1</v>
      </c>
      <c r="T34" s="87">
        <f t="shared" si="8"/>
        <v>1.8</v>
      </c>
      <c r="U34" s="233">
        <f>IF('Indicator Data'!BT36="No data","x",'Indicator Data'!BT36/'Indicator Data'!CG36*100)</f>
        <v>33.139069820591935</v>
      </c>
      <c r="V34" s="86">
        <f t="shared" si="0"/>
        <v>6.8</v>
      </c>
      <c r="W34" s="86">
        <f>IF('Indicator Data'!BU36="No data","x",ROUND(IF('Indicator Data'!BU36&gt;W$37,0,IF('Indicator Data'!BU36&lt;W$36,10,(W$37-'Indicator Data'!BU36)/(W$37-W$36)*10)),1))</f>
        <v>1.2</v>
      </c>
      <c r="X34" s="86">
        <f>IF('Indicator Data'!BV36="No data","x",ROUND(IF('Indicator Data'!BV36&gt;X$37,0,IF('Indicator Data'!BV36&lt;X$36,10,(X$37-'Indicator Data'!BV36)/(X$37-X$36)*10)),1))</f>
        <v>0.1</v>
      </c>
      <c r="Y34" s="86">
        <f>IF('Indicator Data'!BW36="No data","x",ROUND(IF('Indicator Data'!BW36&gt;Y$37,0,IF('Indicator Data'!BW36&lt;Y$36,10,(Y$37-'Indicator Data'!BW36)/(Y$37-Y$36)*10)),1))</f>
        <v>1.8</v>
      </c>
      <c r="Z34" s="86">
        <f>IF('Indicator Data'!BX36="No data","x",ROUND(IF('Indicator Data'!BX36&gt;Z$37,0,IF('Indicator Data'!BX36&lt;Z$36,10,(Z$37-'Indicator Data'!BX36)/(Z$37-Z$36)*10)),1))</f>
        <v>4.2</v>
      </c>
      <c r="AA34" s="86">
        <f t="shared" si="9"/>
        <v>3</v>
      </c>
      <c r="AB34" s="87">
        <f t="shared" si="10"/>
        <v>2.8</v>
      </c>
      <c r="AC34" s="86">
        <f>IF('Indicator Data'!AI36="No data","x",ROUND(IF('Indicator Data'!AI36&gt;AC$37,0,IF('Indicator Data'!AI36&lt;AC$36,10,(AC$37-'Indicator Data'!AI36)/(AC$37-AC$36)*10)),1))</f>
        <v>0.7</v>
      </c>
      <c r="AD34" s="86">
        <f>IF('Indicator Data'!AJ36="No data","x",ROUND(IF('Indicator Data'!AJ36&gt;AD$37,0,IF('Indicator Data'!AJ36&lt;AD$36,10,(AD$37-'Indicator Data'!AJ36)/(AD$37-AD$36)*10)),1))</f>
        <v>2.9</v>
      </c>
      <c r="AE34" s="86">
        <f>IF('Indicator Data'!AK36="No data","x",ROUND(IF('Indicator Data'!AK36&gt;AE$37,0,IF('Indicator Data'!AK36&lt;AE$36,10,(AE$37-'Indicator Data'!AK36)/(AE$37-AE$36)*10)),1))</f>
        <v>2.9</v>
      </c>
      <c r="AF34" s="86">
        <f t="shared" si="11"/>
        <v>2.9</v>
      </c>
      <c r="AG34" s="86">
        <f>IF('Indicator Data'!AO36="No data","x",ROUND(IF('Indicator Data'!AO36&gt;AG$37,0,IF('Indicator Data'!AO36&lt;AG$36,10,(AG$37-'Indicator Data'!AO36)/(AG$37-AG$36)*10)),1))</f>
        <v>3.1</v>
      </c>
      <c r="AH34" s="86">
        <f>IF('Indicator Data'!AP36="No data","x",ROUND(IF('Indicator Data'!AP36&gt;AH$37,0,IF('Indicator Data'!AP36&lt;AH$36,10,(AH$37-'Indicator Data'!AP36)/(AH$37-AH$36)*10)),1))</f>
        <v>0</v>
      </c>
      <c r="AI34" s="86">
        <f>IF('Indicator Data'!AQ36="No data","x",ROUND(IF('Indicator Data'!AQ36&gt;AI$37,10,IF('Indicator Data'!AQ36&lt;AI$36,0,10-(AI$37-'Indicator Data'!AQ36)/(AI$37-AI$36)*10)),1))</f>
        <v>2.7</v>
      </c>
      <c r="AJ34" s="86">
        <f t="shared" si="1"/>
        <v>2</v>
      </c>
      <c r="AK34" s="86">
        <f>IF('Indicator Data'!AR36="No data","x",ROUND(IF('Indicator Data'!AR36&gt;AK$37,10,IF('Indicator Data'!AR36&lt;AK$36,0,10-(AK$37-'Indicator Data'!AR36)/(AK$37-AK$36)*10)),1))</f>
        <v>1</v>
      </c>
      <c r="AL34" s="87">
        <f t="shared" si="12"/>
        <v>1.7</v>
      </c>
      <c r="AM34" s="86">
        <f>IF('Indicator Data'!BY36="No data","x",ROUND(IF('Indicator Data'!BY36&gt;AM$37,0,IF('Indicator Data'!BY36&lt;AM$36,10,(AM$37-'Indicator Data'!BY36)/(AM$37-AM$36)*10)),1))</f>
        <v>0.2</v>
      </c>
      <c r="AN34" s="86" t="str">
        <f>IF('Indicator Data'!BZ36="No data","x",ROUND(IF('Indicator Data'!BZ36&gt;AN$37,0,IF('Indicator Data'!BZ36&lt;AN$36,10,(AN$37-'Indicator Data'!BZ36)/(AN$37-AN$36)*10)),1))</f>
        <v>x</v>
      </c>
      <c r="AO34" s="86">
        <f t="shared" si="13"/>
        <v>0.2</v>
      </c>
      <c r="AP34" s="86">
        <f>IF('Indicator Data'!CA36="No data","x",ROUND(IF('Indicator Data'!CA36&gt;AP$37,0,IF('Indicator Data'!CA36&lt;AP$36,10,(AP$37-'Indicator Data'!CA36)/(AP$37-AP$36)*10)),1))</f>
        <v>5.6</v>
      </c>
      <c r="AQ34" s="86">
        <f t="shared" si="14"/>
        <v>2.9</v>
      </c>
      <c r="AR34" s="86">
        <f>IF('Indicator Data'!CB36="No data","x",ROUND(IF('Indicator Data'!CB36&gt;AR$37,0,IF('Indicator Data'!CB36&lt;AR$36,10,(AR$37-'Indicator Data'!CB36)/(AR$37-AR$36)*10)),1))</f>
        <v>5.4</v>
      </c>
      <c r="AS34" s="86">
        <f>IF('Indicator Data'!CC36="No data","x",ROUND(IF('Indicator Data'!CC36&gt;AS$37,10,IF('Indicator Data'!CC36&lt;AS$36,0,10-(AS$37-'Indicator Data'!CC36)/(AS$37-AS$36)*10)),1))</f>
        <v>0</v>
      </c>
      <c r="AT34" s="86">
        <f t="shared" si="15"/>
        <v>2.7</v>
      </c>
      <c r="AU34" s="164">
        <f t="shared" si="16"/>
        <v>2.8</v>
      </c>
      <c r="AV34" s="88">
        <f t="shared" si="17"/>
        <v>2.2999999999999998</v>
      </c>
      <c r="AW34" s="153"/>
    </row>
    <row r="35" spans="1:49" s="3" customFormat="1" x14ac:dyDescent="0.25">
      <c r="A35" s="116" t="s">
        <v>427</v>
      </c>
      <c r="B35" s="100" t="s">
        <v>63</v>
      </c>
      <c r="C35" s="86">
        <f>IF('Indicator Data'!BI37="No data","x",ROUND(IF('Indicator Data'!BI37&gt;C$37,0,IF('Indicator Data'!BI37&lt;C$36,10,(C$37-'Indicator Data'!BI37)/(C$37-C$36)*10)),1))</f>
        <v>3.3</v>
      </c>
      <c r="D35" s="86">
        <f>IF('Indicator Data'!BJ37="No data","x",ROUND(IF('Indicator Data'!BJ37&gt;D$37,0,IF('Indicator Data'!BJ37&lt;D$36,10,(D$37-'Indicator Data'!BJ37)/(D$37-D$36)*10)),1))</f>
        <v>7.7</v>
      </c>
      <c r="E35" s="87">
        <f t="shared" si="2"/>
        <v>5.5</v>
      </c>
      <c r="F35" s="86">
        <f>IF('Indicator Data'!BL37="No data","x",ROUND(IF('Indicator Data'!BL37&gt;F$37,0,IF('Indicator Data'!BL37&lt;F$36,10,(F$37-'Indicator Data'!BL37)/(F$37-F$36)*10)),1))</f>
        <v>8.1999999999999993</v>
      </c>
      <c r="G35" s="86">
        <f>IF('Indicator Data'!BK37="No data","x",ROUND(IF('Indicator Data'!BK37&gt;G$37,0,IF('Indicator Data'!BK37&lt;G$36,10,(G$37-'Indicator Data'!BK37)/(G$37-G$36)*10)),1))</f>
        <v>7.6</v>
      </c>
      <c r="H35" s="87">
        <f t="shared" si="3"/>
        <v>7.9</v>
      </c>
      <c r="I35" s="86" t="str">
        <f>IF('Indicator Data'!BM37="No data","x",ROUND(IF('Indicator Data'!BM37&gt;I$37,0,IF('Indicator Data'!BM37&lt;I$36,10,(I$37-'Indicator Data'!BM37)/(I$37-I$36)*10)),1))</f>
        <v>x</v>
      </c>
      <c r="J35" s="164" t="str">
        <f t="shared" si="4"/>
        <v>x</v>
      </c>
      <c r="K35" s="86">
        <f>IF('Indicator Data'!BN37="No data","x",ROUND(IF('Indicator Data'!BN37&gt;K$37,10,IF('Indicator Data'!BN37&lt;K$36,0,10-(K$37-'Indicator Data'!BN37)/(K$37-K$36)*10)),1))</f>
        <v>10</v>
      </c>
      <c r="L35" s="86">
        <f>IF('Indicator Data'!BO37="No data","x",ROUND(IF('Indicator Data'!BO37&gt;L$37,10,IF('Indicator Data'!BO37&lt;L$36,0,10-(L$37-'Indicator Data'!BO37)/(L$37-L$36)*10)),1))</f>
        <v>4.3</v>
      </c>
      <c r="M35" s="86">
        <f>IF(AND(K35="x",L35="x"),"x",ROUND(AVERAGE(K35,L35),1))</f>
        <v>7.2</v>
      </c>
      <c r="N35" s="86">
        <f>IF('Indicator Data'!BP37="No data","x",ROUND(IF('Indicator Data'!BP37&gt;N$37,10,IF('Indicator Data'!BP37&lt;N$36,0,10-(N$37-'Indicator Data'!BP37)/(N$37-N$36)*10)),1))</f>
        <v>10</v>
      </c>
      <c r="O35" s="164">
        <f>IF(AND(M35="x",N35="x"),"x",ROUND(AVERAGE(M35,N35,N35),1))</f>
        <v>9.1</v>
      </c>
      <c r="P35" s="88">
        <f t="shared" si="7"/>
        <v>7.8</v>
      </c>
      <c r="Q35" s="86">
        <f>IF(OR('Indicator Data'!BQ37=0,'Indicator Data'!BQ37="No data"),"x",ROUND(IF('Indicator Data'!BQ37&gt;Q$37,0,IF('Indicator Data'!BQ37&lt;Q$36,10,(Q$37-'Indicator Data'!BQ37)/(Q$37-Q$36)*10)),1))</f>
        <v>0.2</v>
      </c>
      <c r="R35" s="86">
        <f>IF('Indicator Data'!BR37="No data","x",ROUND(IF('Indicator Data'!BR37&gt;R$37,0,IF('Indicator Data'!BR37&lt;R$36,10,(R$37-'Indicator Data'!BR37)/(R$37-R$36)*10)),1))</f>
        <v>4.8</v>
      </c>
      <c r="S35" s="86">
        <f>IF('Indicator Data'!BS37="No data","x",ROUND(IF('Indicator Data'!BS37&gt;S$37,0,IF('Indicator Data'!BS37&lt;S$36,10,(S$37-'Indicator Data'!BS37)/(S$37-S$36)*10)),1))</f>
        <v>6.6</v>
      </c>
      <c r="T35" s="87">
        <f t="shared" si="8"/>
        <v>3.9</v>
      </c>
      <c r="U35" s="233">
        <f>IF('Indicator Data'!BT37="No data","x",'Indicator Data'!BT37/'Indicator Data'!CG37*100)</f>
        <v>7.9360580465959982</v>
      </c>
      <c r="V35" s="86">
        <f t="shared" si="0"/>
        <v>9.3000000000000007</v>
      </c>
      <c r="W35" s="86">
        <f>IF('Indicator Data'!BU37="No data","x",ROUND(IF('Indicator Data'!BU37&gt;W$37,0,IF('Indicator Data'!BU37&lt;W$36,10,(W$37-'Indicator Data'!BU37)/(W$37-W$36)*10)),1))</f>
        <v>1.9</v>
      </c>
      <c r="X35" s="86">
        <f>IF('Indicator Data'!BV37="No data","x",ROUND(IF('Indicator Data'!BV37&gt;X$37,0,IF('Indicator Data'!BV37&lt;X$36,10,(X$37-'Indicator Data'!BV37)/(X$37-X$36)*10)),1))</f>
        <v>3.4</v>
      </c>
      <c r="Y35" s="86">
        <f>IF('Indicator Data'!BW37="No data","x",ROUND(IF('Indicator Data'!BW37&gt;Y$37,0,IF('Indicator Data'!BW37&lt;Y$36,10,(Y$37-'Indicator Data'!BW37)/(Y$37-Y$36)*10)),1))</f>
        <v>0.7</v>
      </c>
      <c r="Z35" s="86">
        <f>IF('Indicator Data'!BX37="No data","x",ROUND(IF('Indicator Data'!BX37&gt;Z$37,0,IF('Indicator Data'!BX37&lt;Z$36,10,(Z$37-'Indicator Data'!BX37)/(Z$37-Z$36)*10)),1))</f>
        <v>2.4</v>
      </c>
      <c r="AA35" s="86">
        <f t="shared" si="9"/>
        <v>1.6</v>
      </c>
      <c r="AB35" s="87">
        <f t="shared" si="10"/>
        <v>4.0999999999999996</v>
      </c>
      <c r="AC35" s="86" t="str">
        <f>IF('Indicator Data'!AI37="No data","x",ROUND(IF('Indicator Data'!AI37&gt;AC$37,0,IF('Indicator Data'!AI37&lt;AC$36,10,(AC$37-'Indicator Data'!AI37)/(AC$37-AC$36)*10)),1))</f>
        <v>x</v>
      </c>
      <c r="AD35" s="86">
        <f>IF('Indicator Data'!AJ37="No data","x",ROUND(IF('Indicator Data'!AJ37&gt;AD$37,0,IF('Indicator Data'!AJ37&lt;AD$36,10,(AD$37-'Indicator Data'!AJ37)/(AD$37-AD$36)*10)),1))</f>
        <v>7.9</v>
      </c>
      <c r="AE35" s="86">
        <f>IF('Indicator Data'!AK37="No data","x",ROUND(IF('Indicator Data'!AK37&gt;AE$37,0,IF('Indicator Data'!AK37&lt;AE$36,10,(AE$37-'Indicator Data'!AK37)/(AE$37-AE$36)*10)),1))</f>
        <v>10</v>
      </c>
      <c r="AF35" s="86">
        <f t="shared" si="11"/>
        <v>8.9499999999999993</v>
      </c>
      <c r="AG35" s="86">
        <f>IF('Indicator Data'!AO37="No data","x",ROUND(IF('Indicator Data'!AO37&gt;AG$37,0,IF('Indicator Data'!AO37&lt;AG$36,10,(AG$37-'Indicator Data'!AO37)/(AG$37-AG$36)*10)),1))</f>
        <v>8</v>
      </c>
      <c r="AH35" s="86">
        <f>IF('Indicator Data'!AP37="No data","x",ROUND(IF('Indicator Data'!AP37&gt;AH$37,0,IF('Indicator Data'!AP37&lt;AH$36,10,(AH$37-'Indicator Data'!AP37)/(AH$37-AH$36)*10)),1))</f>
        <v>10</v>
      </c>
      <c r="AI35" s="86">
        <f>IF('Indicator Data'!AQ37="No data","x",ROUND(IF('Indicator Data'!AQ37&gt;AI$37,10,IF('Indicator Data'!AQ37&lt;AI$36,0,10-(AI$37-'Indicator Data'!AQ37)/(AI$37-AI$36)*10)),1))</f>
        <v>7.6</v>
      </c>
      <c r="AJ35" s="86">
        <f t="shared" si="1"/>
        <v>8.8000000000000007</v>
      </c>
      <c r="AK35" s="86">
        <f>IF('Indicator Data'!AR37="No data","x",ROUND(IF('Indicator Data'!AR37&gt;AK$37,10,IF('Indicator Data'!AR37&lt;AK$36,0,10-(AK$37-'Indicator Data'!AR37)/(AK$37-AK$36)*10)),1))</f>
        <v>6.3</v>
      </c>
      <c r="AL35" s="87">
        <f t="shared" si="12"/>
        <v>8</v>
      </c>
      <c r="AM35" s="86">
        <f>IF('Indicator Data'!BY37="No data","x",ROUND(IF('Indicator Data'!BY37&gt;AM$37,0,IF('Indicator Data'!BY37&lt;AM$36,10,(AM$37-'Indicator Data'!BY37)/(AM$37-AM$36)*10)),1))</f>
        <v>8.5</v>
      </c>
      <c r="AN35" s="86">
        <f>IF('Indicator Data'!BZ37="No data","x",ROUND(IF('Indicator Data'!BZ37&gt;AN$37,0,IF('Indicator Data'!BZ37&lt;AN$36,10,(AN$37-'Indicator Data'!BZ37)/(AN$37-AN$36)*10)),1))</f>
        <v>10</v>
      </c>
      <c r="AO35" s="86">
        <f t="shared" si="13"/>
        <v>9.3000000000000007</v>
      </c>
      <c r="AP35" s="86">
        <f>IF('Indicator Data'!CA37="No data","x",ROUND(IF('Indicator Data'!CA37&gt;AP$37,0,IF('Indicator Data'!CA37&lt;AP$36,10,(AP$37-'Indicator Data'!CA37)/(AP$37-AP$36)*10)),1))</f>
        <v>1.2</v>
      </c>
      <c r="AQ35" s="86">
        <f t="shared" si="14"/>
        <v>5.3</v>
      </c>
      <c r="AR35" s="86">
        <f>IF('Indicator Data'!CB37="No data","x",ROUND(IF('Indicator Data'!CB37&gt;AR$37,0,IF('Indicator Data'!CB37&lt;AR$36,10,(AR$37-'Indicator Data'!CB37)/(AR$37-AR$36)*10)),1))</f>
        <v>0.9</v>
      </c>
      <c r="AS35" s="86" t="str">
        <f>IF('Indicator Data'!CC37="No data","x",ROUND(IF('Indicator Data'!CC37&gt;AS$37,10,IF('Indicator Data'!CC37&lt;AS$36,0,10-(AS$37-'Indicator Data'!CC37)/(AS$37-AS$36)*10)),1))</f>
        <v>x</v>
      </c>
      <c r="AT35" s="86">
        <f t="shared" si="15"/>
        <v>0.9</v>
      </c>
      <c r="AU35" s="164">
        <f t="shared" si="16"/>
        <v>3.8</v>
      </c>
      <c r="AV35" s="88">
        <f>ROUND(AVERAGE(AB35,T35,AL35,AU35),1)</f>
        <v>5</v>
      </c>
      <c r="AW35" s="153"/>
    </row>
    <row r="36" spans="1:49" s="3" customFormat="1" x14ac:dyDescent="0.25">
      <c r="A36" s="89"/>
      <c r="B36" s="90" t="s">
        <v>84</v>
      </c>
      <c r="C36" s="93">
        <v>2</v>
      </c>
      <c r="D36" s="93">
        <v>20</v>
      </c>
      <c r="E36" s="92"/>
      <c r="F36" s="91">
        <v>0</v>
      </c>
      <c r="G36" s="93">
        <v>-2.5</v>
      </c>
      <c r="H36" s="94"/>
      <c r="I36" s="94">
        <v>5</v>
      </c>
      <c r="J36" s="94"/>
      <c r="K36" s="91">
        <v>10</v>
      </c>
      <c r="L36" s="91">
        <v>0</v>
      </c>
      <c r="M36" s="91"/>
      <c r="N36" s="91">
        <v>3</v>
      </c>
      <c r="O36" s="94"/>
      <c r="P36" s="94"/>
      <c r="Q36" s="91">
        <v>80</v>
      </c>
      <c r="R36" s="91">
        <v>20</v>
      </c>
      <c r="S36" s="91">
        <v>50</v>
      </c>
      <c r="T36" s="94"/>
      <c r="U36" s="94"/>
      <c r="V36" s="91">
        <v>1</v>
      </c>
      <c r="W36" s="91">
        <v>70</v>
      </c>
      <c r="X36" s="91">
        <v>80</v>
      </c>
      <c r="Y36" s="91">
        <v>65</v>
      </c>
      <c r="Z36" s="91">
        <v>60</v>
      </c>
      <c r="AA36" s="91"/>
      <c r="AB36" s="94"/>
      <c r="AC36" s="91">
        <v>0</v>
      </c>
      <c r="AD36" s="91">
        <v>85</v>
      </c>
      <c r="AE36" s="96">
        <v>85</v>
      </c>
      <c r="AF36" s="96"/>
      <c r="AG36" s="91">
        <v>100</v>
      </c>
      <c r="AH36" s="93">
        <v>1.5</v>
      </c>
      <c r="AI36" s="93">
        <v>0</v>
      </c>
      <c r="AJ36" s="95"/>
      <c r="AK36" s="91">
        <v>0</v>
      </c>
      <c r="AL36" s="95"/>
      <c r="AM36" s="93">
        <v>80</v>
      </c>
      <c r="AN36" s="93">
        <v>80</v>
      </c>
      <c r="AO36" s="93"/>
      <c r="AP36" s="93">
        <v>35</v>
      </c>
      <c r="AQ36" s="95"/>
      <c r="AR36" s="93">
        <v>2</v>
      </c>
      <c r="AS36" s="96">
        <v>12</v>
      </c>
      <c r="AT36" s="95"/>
      <c r="AU36" s="95"/>
      <c r="AV36" s="94"/>
      <c r="AW36" s="153"/>
    </row>
    <row r="37" spans="1:49" s="3" customFormat="1" x14ac:dyDescent="0.25">
      <c r="A37" s="89"/>
      <c r="B37" s="90" t="s">
        <v>85</v>
      </c>
      <c r="C37" s="93">
        <v>5</v>
      </c>
      <c r="D37" s="93">
        <v>60</v>
      </c>
      <c r="E37" s="92"/>
      <c r="F37" s="91">
        <v>100</v>
      </c>
      <c r="G37" s="93">
        <v>2.5</v>
      </c>
      <c r="H37" s="94"/>
      <c r="I37" s="94">
        <v>25</v>
      </c>
      <c r="J37" s="94"/>
      <c r="K37" s="91">
        <v>40</v>
      </c>
      <c r="L37" s="91">
        <v>70</v>
      </c>
      <c r="M37" s="91"/>
      <c r="N37" s="254">
        <v>15</v>
      </c>
      <c r="O37" s="94"/>
      <c r="P37" s="94"/>
      <c r="Q37" s="91">
        <v>100</v>
      </c>
      <c r="R37" s="91">
        <v>100</v>
      </c>
      <c r="S37" s="91">
        <v>160</v>
      </c>
      <c r="T37" s="94"/>
      <c r="U37" s="94"/>
      <c r="V37" s="91">
        <v>100</v>
      </c>
      <c r="W37" s="91">
        <v>100</v>
      </c>
      <c r="X37" s="91">
        <v>100</v>
      </c>
      <c r="Y37" s="91">
        <v>100</v>
      </c>
      <c r="Z37" s="91">
        <v>100</v>
      </c>
      <c r="AA37" s="91"/>
      <c r="AB37" s="94"/>
      <c r="AC37" s="96">
        <v>4</v>
      </c>
      <c r="AD37" s="96">
        <v>99</v>
      </c>
      <c r="AE37" s="96">
        <v>99</v>
      </c>
      <c r="AF37" s="96"/>
      <c r="AG37" s="96">
        <v>2500</v>
      </c>
      <c r="AH37" s="96">
        <v>6</v>
      </c>
      <c r="AI37" s="96">
        <v>60</v>
      </c>
      <c r="AJ37" s="96"/>
      <c r="AK37" s="96">
        <v>150</v>
      </c>
      <c r="AL37" s="96"/>
      <c r="AM37" s="93">
        <v>100</v>
      </c>
      <c r="AN37" s="93">
        <v>100</v>
      </c>
      <c r="AO37" s="93"/>
      <c r="AP37" s="93">
        <v>80</v>
      </c>
      <c r="AQ37" s="96"/>
      <c r="AR37" s="93">
        <v>7</v>
      </c>
      <c r="AS37" s="96">
        <v>25</v>
      </c>
      <c r="AT37" s="96"/>
      <c r="AU37" s="96"/>
      <c r="AV37" s="94"/>
      <c r="AW37" s="153"/>
    </row>
  </sheetData>
  <sortState ref="A2:W192">
    <sortCondition ref="A2:A192"/>
  </sortState>
  <mergeCells count="1">
    <mergeCell ref="A1:AV1"/>
  </mergeCells>
  <pageMargins left="0.7" right="0.7" top="0.75" bottom="0.75" header="0.3" footer="0.3"/>
  <pageSetup paperSize="9" orientation="portrait" r:id="rId1"/>
  <ignoredErrors>
    <ignoredError sqref="AP3 AP4:AP35" formula="1"/>
  </ignoredError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pageSetUpPr fitToPage="1"/>
  </sheetPr>
  <dimension ref="A1:CH37"/>
  <sheetViews>
    <sheetView showGridLines="0" workbookViewId="0">
      <pane xSplit="3" ySplit="4" topLeftCell="D5" activePane="bottomRight" state="frozen"/>
      <selection pane="topRight" activeCell="C1" sqref="C1"/>
      <selection pane="bottomLeft" activeCell="A5" sqref="A5"/>
      <selection pane="bottomRight"/>
    </sheetView>
  </sheetViews>
  <sheetFormatPr defaultColWidth="9.140625" defaultRowHeight="15" x14ac:dyDescent="0.25"/>
  <cols>
    <col min="1" max="1" width="22.42578125" style="3" customWidth="1"/>
    <col min="2" max="2" width="49.42578125" style="3" bestFit="1" customWidth="1"/>
    <col min="3" max="3" width="5.5703125" style="3" bestFit="1" customWidth="1"/>
    <col min="4" max="85" width="10.7109375" style="3" customWidth="1"/>
    <col min="86" max="16384" width="9.140625" style="3"/>
  </cols>
  <sheetData>
    <row r="1" spans="1:86" x14ac:dyDescent="0.25">
      <c r="A1" s="154"/>
      <c r="B1" s="154"/>
      <c r="C1" s="154"/>
      <c r="D1" s="256"/>
      <c r="E1" s="256"/>
      <c r="F1" s="256"/>
      <c r="G1" s="256"/>
      <c r="H1" s="256"/>
      <c r="I1" s="256"/>
      <c r="J1" s="256"/>
      <c r="K1" s="256"/>
      <c r="L1" s="256"/>
      <c r="M1" s="154"/>
      <c r="N1" s="154"/>
      <c r="O1" s="154"/>
      <c r="P1" s="154"/>
      <c r="Q1" s="256"/>
      <c r="R1" s="256"/>
      <c r="S1" s="256"/>
      <c r="T1" s="256"/>
      <c r="U1" s="154"/>
      <c r="V1" s="154"/>
      <c r="W1" s="154"/>
      <c r="X1" s="256"/>
      <c r="Y1" s="154"/>
      <c r="Z1" s="154"/>
      <c r="AA1" s="154"/>
      <c r="AB1" s="154"/>
      <c r="AC1" s="154"/>
      <c r="AD1" s="154"/>
      <c r="AE1" s="256"/>
      <c r="AF1" s="154"/>
      <c r="AG1" s="154"/>
      <c r="AH1" s="154"/>
      <c r="AI1" s="256"/>
      <c r="AJ1" s="256"/>
      <c r="AK1" s="154"/>
      <c r="AL1" s="256"/>
      <c r="AM1" s="256"/>
      <c r="AN1" s="154"/>
      <c r="AO1" s="256"/>
      <c r="AP1" s="154"/>
      <c r="AQ1" s="154"/>
      <c r="AR1" s="256"/>
      <c r="AS1" s="256"/>
      <c r="AT1" s="256"/>
      <c r="AU1" s="154"/>
      <c r="AV1" s="256"/>
      <c r="AW1" s="256"/>
      <c r="AX1" s="256"/>
      <c r="AY1" s="256"/>
      <c r="AZ1" s="256"/>
      <c r="BA1" s="256"/>
      <c r="BB1" s="154"/>
      <c r="BC1" s="154"/>
      <c r="BD1" s="256"/>
      <c r="BE1" s="256"/>
      <c r="BF1" s="154"/>
      <c r="BG1" s="256"/>
      <c r="BH1" s="256"/>
      <c r="BI1" s="256"/>
      <c r="BJ1" s="154"/>
      <c r="BK1" s="256"/>
      <c r="BL1" s="256"/>
      <c r="BM1" s="154"/>
      <c r="BN1" s="154"/>
      <c r="BO1" s="154"/>
      <c r="BP1" s="154"/>
      <c r="BQ1" s="256"/>
      <c r="BR1" s="256"/>
      <c r="BS1" s="256"/>
      <c r="BT1" s="256"/>
      <c r="BU1" s="256"/>
      <c r="BV1" s="256"/>
      <c r="BW1" s="154"/>
      <c r="BX1" s="154"/>
      <c r="BY1" s="154"/>
      <c r="BZ1" s="154"/>
      <c r="CA1" s="154"/>
      <c r="CB1" s="154"/>
      <c r="CC1" s="154"/>
      <c r="CD1" s="256"/>
      <c r="CE1" s="256"/>
      <c r="CF1" s="256"/>
      <c r="CG1" s="256"/>
    </row>
    <row r="2" spans="1:86" s="267" customFormat="1" ht="122.25" customHeight="1" x14ac:dyDescent="0.2">
      <c r="A2" s="128" t="s">
        <v>838</v>
      </c>
      <c r="B2" s="128" t="s">
        <v>75</v>
      </c>
      <c r="C2" s="129" t="s">
        <v>64</v>
      </c>
      <c r="D2" s="126" t="s">
        <v>115</v>
      </c>
      <c r="E2" s="126" t="s">
        <v>116</v>
      </c>
      <c r="F2" s="126" t="s">
        <v>438</v>
      </c>
      <c r="G2" s="126" t="s">
        <v>439</v>
      </c>
      <c r="H2" s="126" t="s">
        <v>440</v>
      </c>
      <c r="I2" s="126" t="s">
        <v>441</v>
      </c>
      <c r="J2" s="126" t="s">
        <v>446</v>
      </c>
      <c r="K2" s="126" t="s">
        <v>406</v>
      </c>
      <c r="L2" s="126" t="s">
        <v>407</v>
      </c>
      <c r="M2" s="126" t="s">
        <v>554</v>
      </c>
      <c r="N2" s="126" t="s">
        <v>562</v>
      </c>
      <c r="O2" s="126" t="s">
        <v>563</v>
      </c>
      <c r="P2" s="126" t="s">
        <v>564</v>
      </c>
      <c r="Q2" s="126" t="s">
        <v>387</v>
      </c>
      <c r="R2" s="126" t="s">
        <v>424</v>
      </c>
      <c r="S2" s="126" t="s">
        <v>513</v>
      </c>
      <c r="T2" s="126" t="s">
        <v>514</v>
      </c>
      <c r="U2" s="126" t="s">
        <v>565</v>
      </c>
      <c r="V2" s="126" t="s">
        <v>566</v>
      </c>
      <c r="W2" s="126" t="s">
        <v>840</v>
      </c>
      <c r="X2" s="126" t="s">
        <v>81</v>
      </c>
      <c r="Y2" s="126" t="s">
        <v>882</v>
      </c>
      <c r="Z2" s="126" t="s">
        <v>883</v>
      </c>
      <c r="AA2" s="126" t="s">
        <v>567</v>
      </c>
      <c r="AB2" s="126" t="s">
        <v>570</v>
      </c>
      <c r="AC2" s="126" t="s">
        <v>572</v>
      </c>
      <c r="AD2" s="126" t="s">
        <v>574</v>
      </c>
      <c r="AE2" s="126" t="s">
        <v>154</v>
      </c>
      <c r="AF2" s="126" t="s">
        <v>579</v>
      </c>
      <c r="AG2" s="126" t="s">
        <v>960</v>
      </c>
      <c r="AH2" s="126" t="s">
        <v>580</v>
      </c>
      <c r="AI2" s="126" t="s">
        <v>472</v>
      </c>
      <c r="AJ2" s="126" t="s">
        <v>153</v>
      </c>
      <c r="AK2" s="126" t="s">
        <v>608</v>
      </c>
      <c r="AL2" s="126" t="s">
        <v>577</v>
      </c>
      <c r="AM2" s="126" t="s">
        <v>957</v>
      </c>
      <c r="AN2" s="126" t="s">
        <v>578</v>
      </c>
      <c r="AO2" s="126" t="s">
        <v>984</v>
      </c>
      <c r="AP2" s="126" t="s">
        <v>609</v>
      </c>
      <c r="AQ2" s="126" t="s">
        <v>610</v>
      </c>
      <c r="AR2" s="126" t="s">
        <v>524</v>
      </c>
      <c r="AS2" s="126" t="s">
        <v>80</v>
      </c>
      <c r="AT2" s="126" t="s">
        <v>155</v>
      </c>
      <c r="AU2" s="126" t="s">
        <v>569</v>
      </c>
      <c r="AV2" s="126" t="s">
        <v>156</v>
      </c>
      <c r="AW2" s="126" t="s">
        <v>156</v>
      </c>
      <c r="AX2" s="126" t="s">
        <v>156</v>
      </c>
      <c r="AY2" s="126" t="s">
        <v>157</v>
      </c>
      <c r="AZ2" s="126" t="s">
        <v>158</v>
      </c>
      <c r="BA2" s="126" t="s">
        <v>87</v>
      </c>
      <c r="BB2" s="126" t="s">
        <v>581</v>
      </c>
      <c r="BC2" s="126" t="s">
        <v>583</v>
      </c>
      <c r="BD2" s="126" t="s">
        <v>99</v>
      </c>
      <c r="BE2" s="126" t="s">
        <v>100</v>
      </c>
      <c r="BF2" s="126" t="s">
        <v>950</v>
      </c>
      <c r="BG2" s="126" t="s">
        <v>101</v>
      </c>
      <c r="BH2" s="126" t="s">
        <v>102</v>
      </c>
      <c r="BI2" s="126" t="s">
        <v>119</v>
      </c>
      <c r="BJ2" s="126" t="s">
        <v>587</v>
      </c>
      <c r="BK2" s="126" t="s">
        <v>66</v>
      </c>
      <c r="BL2" s="126" t="s">
        <v>92</v>
      </c>
      <c r="BM2" s="126" t="s">
        <v>592</v>
      </c>
      <c r="BN2" s="126" t="s">
        <v>595</v>
      </c>
      <c r="BO2" s="126" t="s">
        <v>596</v>
      </c>
      <c r="BP2" s="126" t="s">
        <v>598</v>
      </c>
      <c r="BQ2" s="126" t="s">
        <v>67</v>
      </c>
      <c r="BR2" s="126" t="s">
        <v>68</v>
      </c>
      <c r="BS2" s="126" t="s">
        <v>69</v>
      </c>
      <c r="BT2" s="126" t="s">
        <v>932</v>
      </c>
      <c r="BU2" s="126" t="s">
        <v>83</v>
      </c>
      <c r="BV2" s="126" t="s">
        <v>82</v>
      </c>
      <c r="BW2" s="126" t="s">
        <v>601</v>
      </c>
      <c r="BX2" s="126" t="s">
        <v>602</v>
      </c>
      <c r="BY2" s="126" t="s">
        <v>619</v>
      </c>
      <c r="BZ2" s="126" t="s">
        <v>618</v>
      </c>
      <c r="CA2" s="126" t="s">
        <v>623</v>
      </c>
      <c r="CB2" s="126" t="s">
        <v>621</v>
      </c>
      <c r="CC2" s="126" t="s">
        <v>1014</v>
      </c>
      <c r="CD2" s="126" t="s">
        <v>474</v>
      </c>
      <c r="CE2" s="126" t="s">
        <v>495</v>
      </c>
      <c r="CF2" s="126" t="s">
        <v>515</v>
      </c>
      <c r="CG2" s="126" t="s">
        <v>384</v>
      </c>
    </row>
    <row r="3" spans="1:86" s="258" customFormat="1" x14ac:dyDescent="0.25">
      <c r="A3" s="268" t="s">
        <v>1043</v>
      </c>
      <c r="C3" s="129"/>
      <c r="D3" s="141">
        <v>2015</v>
      </c>
      <c r="E3" s="141">
        <v>2015</v>
      </c>
      <c r="F3" s="141">
        <v>2015</v>
      </c>
      <c r="G3" s="141">
        <v>2015</v>
      </c>
      <c r="H3" s="141">
        <v>2015</v>
      </c>
      <c r="I3" s="141">
        <v>2015</v>
      </c>
      <c r="J3" s="141">
        <v>2015</v>
      </c>
      <c r="K3" s="141" t="s">
        <v>919</v>
      </c>
      <c r="L3" s="141" t="s">
        <v>919</v>
      </c>
      <c r="M3" s="141" t="s">
        <v>555</v>
      </c>
      <c r="N3" s="141">
        <v>2011</v>
      </c>
      <c r="O3" s="141">
        <v>2011</v>
      </c>
      <c r="P3" s="141" t="s">
        <v>920</v>
      </c>
      <c r="Q3" s="141">
        <v>2018</v>
      </c>
      <c r="R3" s="141">
        <v>2018</v>
      </c>
      <c r="S3" s="141">
        <v>2017</v>
      </c>
      <c r="T3" s="141">
        <v>2017</v>
      </c>
      <c r="U3" s="141" t="s">
        <v>921</v>
      </c>
      <c r="V3" s="141" t="s">
        <v>921</v>
      </c>
      <c r="W3" s="141">
        <v>2017</v>
      </c>
      <c r="X3" s="141">
        <v>2017</v>
      </c>
      <c r="Y3" s="141" t="s">
        <v>1002</v>
      </c>
      <c r="Z3" s="141" t="s">
        <v>1002</v>
      </c>
      <c r="AA3" s="141" t="s">
        <v>1011</v>
      </c>
      <c r="AB3" s="141">
        <v>2017</v>
      </c>
      <c r="AC3" s="141" t="s">
        <v>1003</v>
      </c>
      <c r="AD3" s="141">
        <v>2017</v>
      </c>
      <c r="AE3" s="141">
        <v>2016</v>
      </c>
      <c r="AF3" s="141" t="s">
        <v>1004</v>
      </c>
      <c r="AG3" s="141">
        <v>2016</v>
      </c>
      <c r="AH3" s="141" t="s">
        <v>590</v>
      </c>
      <c r="AI3" s="141" t="s">
        <v>983</v>
      </c>
      <c r="AJ3" s="141">
        <v>2016</v>
      </c>
      <c r="AK3" s="141">
        <v>2017</v>
      </c>
      <c r="AL3" s="141">
        <v>2016</v>
      </c>
      <c r="AM3" s="141">
        <v>2016</v>
      </c>
      <c r="AN3" s="141">
        <v>2017</v>
      </c>
      <c r="AO3" s="141">
        <v>2015</v>
      </c>
      <c r="AP3" s="141">
        <v>2015</v>
      </c>
      <c r="AQ3" s="141">
        <v>2015</v>
      </c>
      <c r="AR3" s="141">
        <v>2015</v>
      </c>
      <c r="AS3" s="141">
        <v>2015</v>
      </c>
      <c r="AT3" s="141" t="s">
        <v>985</v>
      </c>
      <c r="AU3" s="141">
        <v>2014</v>
      </c>
      <c r="AV3" s="141">
        <v>2016</v>
      </c>
      <c r="AW3" s="141">
        <v>2017</v>
      </c>
      <c r="AX3" s="141">
        <v>2018</v>
      </c>
      <c r="AY3" s="141">
        <v>2018</v>
      </c>
      <c r="AZ3" s="141">
        <v>2018</v>
      </c>
      <c r="BA3" s="141">
        <v>2017</v>
      </c>
      <c r="BB3" s="141">
        <v>2016</v>
      </c>
      <c r="BC3" s="141">
        <v>2017</v>
      </c>
      <c r="BD3" s="141" t="s">
        <v>473</v>
      </c>
      <c r="BE3" s="141" t="s">
        <v>473</v>
      </c>
      <c r="BF3" s="141">
        <v>2016</v>
      </c>
      <c r="BG3" s="141" t="s">
        <v>545</v>
      </c>
      <c r="BH3" s="141" t="s">
        <v>546</v>
      </c>
      <c r="BI3" s="141" t="s">
        <v>512</v>
      </c>
      <c r="BJ3" s="141" t="s">
        <v>589</v>
      </c>
      <c r="BK3" s="141">
        <v>2016</v>
      </c>
      <c r="BL3" s="141">
        <v>2017</v>
      </c>
      <c r="BM3" s="141" t="s">
        <v>1009</v>
      </c>
      <c r="BN3" s="141">
        <v>2015</v>
      </c>
      <c r="BO3" s="141" t="s">
        <v>641</v>
      </c>
      <c r="BP3" s="141">
        <v>2018</v>
      </c>
      <c r="BQ3" s="141">
        <v>2016</v>
      </c>
      <c r="BR3" s="141">
        <v>2015</v>
      </c>
      <c r="BS3" s="141">
        <v>2016</v>
      </c>
      <c r="BT3" s="141">
        <v>2014</v>
      </c>
      <c r="BU3" s="141">
        <v>2015</v>
      </c>
      <c r="BV3" s="141">
        <v>2015</v>
      </c>
      <c r="BW3" s="141">
        <v>2016</v>
      </c>
      <c r="BX3" s="141">
        <v>2016</v>
      </c>
      <c r="BY3" s="141" t="s">
        <v>1010</v>
      </c>
      <c r="BZ3" s="141" t="s">
        <v>922</v>
      </c>
      <c r="CA3" s="141" t="s">
        <v>926</v>
      </c>
      <c r="CB3" s="141">
        <v>2016</v>
      </c>
      <c r="CC3" s="141" t="s">
        <v>1007</v>
      </c>
      <c r="CD3" s="141">
        <v>2017</v>
      </c>
      <c r="CE3" s="141">
        <v>2017</v>
      </c>
      <c r="CF3" s="141">
        <v>2015</v>
      </c>
      <c r="CG3" s="141">
        <v>2014</v>
      </c>
    </row>
    <row r="4" spans="1:86" ht="33.75" customHeight="1" x14ac:dyDescent="0.25">
      <c r="A4" s="118" t="s">
        <v>1044</v>
      </c>
      <c r="C4" s="100"/>
      <c r="D4" s="101" t="s">
        <v>436</v>
      </c>
      <c r="E4" s="101" t="s">
        <v>436</v>
      </c>
      <c r="F4" s="101" t="s">
        <v>436</v>
      </c>
      <c r="G4" s="101" t="s">
        <v>436</v>
      </c>
      <c r="H4" s="101" t="s">
        <v>436</v>
      </c>
      <c r="I4" s="101" t="s">
        <v>436</v>
      </c>
      <c r="J4" s="101" t="s">
        <v>436</v>
      </c>
      <c r="K4" s="101" t="s">
        <v>436</v>
      </c>
      <c r="L4" s="101" t="s">
        <v>146</v>
      </c>
      <c r="M4" s="101" t="s">
        <v>146</v>
      </c>
      <c r="N4" s="101" t="s">
        <v>117</v>
      </c>
      <c r="O4" s="101" t="s">
        <v>117</v>
      </c>
      <c r="P4" s="101" t="s">
        <v>146</v>
      </c>
      <c r="Q4" s="101" t="s">
        <v>146</v>
      </c>
      <c r="R4" s="101" t="s">
        <v>146</v>
      </c>
      <c r="S4" s="101" t="s">
        <v>118</v>
      </c>
      <c r="T4" s="101" t="s">
        <v>118</v>
      </c>
      <c r="U4" s="101" t="s">
        <v>147</v>
      </c>
      <c r="V4" s="101" t="s">
        <v>117</v>
      </c>
      <c r="W4" s="101" t="s">
        <v>117</v>
      </c>
      <c r="X4" s="101" t="s">
        <v>118</v>
      </c>
      <c r="Y4" s="101" t="s">
        <v>146</v>
      </c>
      <c r="Z4" s="101" t="s">
        <v>146</v>
      </c>
      <c r="AA4" s="101" t="s">
        <v>146</v>
      </c>
      <c r="AB4" s="101" t="s">
        <v>571</v>
      </c>
      <c r="AC4" s="101" t="s">
        <v>573</v>
      </c>
      <c r="AD4" s="101" t="s">
        <v>575</v>
      </c>
      <c r="AE4" s="101" t="s">
        <v>148</v>
      </c>
      <c r="AF4" s="101" t="s">
        <v>146</v>
      </c>
      <c r="AG4" s="101" t="s">
        <v>146</v>
      </c>
      <c r="AH4" s="101" t="s">
        <v>146</v>
      </c>
      <c r="AI4" s="101" t="s">
        <v>478</v>
      </c>
      <c r="AJ4" s="101" t="s">
        <v>146</v>
      </c>
      <c r="AK4" s="101" t="s">
        <v>146</v>
      </c>
      <c r="AL4" s="101" t="s">
        <v>147</v>
      </c>
      <c r="AM4" s="101" t="s">
        <v>146</v>
      </c>
      <c r="AN4" s="101" t="s">
        <v>147</v>
      </c>
      <c r="AO4" s="255" t="s">
        <v>159</v>
      </c>
      <c r="AP4" s="101" t="s">
        <v>573</v>
      </c>
      <c r="AQ4" s="101" t="s">
        <v>146</v>
      </c>
      <c r="AR4" s="101" t="s">
        <v>522</v>
      </c>
      <c r="AS4" s="101" t="s">
        <v>118</v>
      </c>
      <c r="AT4" s="101" t="s">
        <v>118</v>
      </c>
      <c r="AU4" s="101" t="s">
        <v>146</v>
      </c>
      <c r="AV4" s="101" t="s">
        <v>117</v>
      </c>
      <c r="AW4" s="101" t="s">
        <v>117</v>
      </c>
      <c r="AX4" s="101" t="s">
        <v>117</v>
      </c>
      <c r="AY4" s="101" t="s">
        <v>117</v>
      </c>
      <c r="AZ4" s="101" t="s">
        <v>117</v>
      </c>
      <c r="BA4" s="101" t="s">
        <v>117</v>
      </c>
      <c r="BB4" s="101" t="s">
        <v>582</v>
      </c>
      <c r="BC4" s="101" t="s">
        <v>640</v>
      </c>
      <c r="BD4" s="101" t="s">
        <v>146</v>
      </c>
      <c r="BE4" s="101" t="s">
        <v>146</v>
      </c>
      <c r="BF4" s="101" t="s">
        <v>146</v>
      </c>
      <c r="BG4" s="101" t="s">
        <v>118</v>
      </c>
      <c r="BH4" s="101" t="s">
        <v>118</v>
      </c>
      <c r="BI4" s="101" t="s">
        <v>118</v>
      </c>
      <c r="BJ4" s="101" t="s">
        <v>118</v>
      </c>
      <c r="BK4" s="101" t="s">
        <v>118</v>
      </c>
      <c r="BL4" s="101" t="s">
        <v>118</v>
      </c>
      <c r="BM4" s="101" t="s">
        <v>146</v>
      </c>
      <c r="BN4" s="101" t="s">
        <v>146</v>
      </c>
      <c r="BO4" s="101" t="s">
        <v>146</v>
      </c>
      <c r="BP4" s="101" t="s">
        <v>573</v>
      </c>
      <c r="BQ4" s="101" t="s">
        <v>146</v>
      </c>
      <c r="BR4" s="101" t="s">
        <v>146</v>
      </c>
      <c r="BS4" s="101" t="s">
        <v>437</v>
      </c>
      <c r="BT4" s="101" t="s">
        <v>444</v>
      </c>
      <c r="BU4" s="101" t="s">
        <v>146</v>
      </c>
      <c r="BV4" s="101" t="s">
        <v>146</v>
      </c>
      <c r="BW4" s="101" t="s">
        <v>146</v>
      </c>
      <c r="BX4" s="101" t="s">
        <v>146</v>
      </c>
      <c r="BY4" s="101" t="s">
        <v>146</v>
      </c>
      <c r="BZ4" s="101" t="s">
        <v>146</v>
      </c>
      <c r="CA4" s="101" t="s">
        <v>146</v>
      </c>
      <c r="CB4" s="101" t="s">
        <v>622</v>
      </c>
      <c r="CC4" s="101" t="s">
        <v>117</v>
      </c>
      <c r="CD4" s="101" t="s">
        <v>159</v>
      </c>
      <c r="CE4" s="101" t="s">
        <v>117</v>
      </c>
      <c r="CF4" s="101" t="s">
        <v>117</v>
      </c>
      <c r="CG4" s="101" t="s">
        <v>385</v>
      </c>
    </row>
    <row r="5" spans="1:86" x14ac:dyDescent="0.25">
      <c r="A5" s="3" t="s">
        <v>365</v>
      </c>
      <c r="B5" s="116" t="s">
        <v>1</v>
      </c>
      <c r="C5" s="100" t="s">
        <v>0</v>
      </c>
      <c r="D5" s="97">
        <v>16.686315789473685</v>
      </c>
      <c r="E5" s="97">
        <v>16.686315789473685</v>
      </c>
      <c r="F5" s="97" t="s">
        <v>120</v>
      </c>
      <c r="G5" s="97">
        <v>0</v>
      </c>
      <c r="H5" s="97">
        <v>1742.2429999999999</v>
      </c>
      <c r="I5" s="97">
        <v>550.18200000000002</v>
      </c>
      <c r="J5" s="97">
        <v>911.83799999999997</v>
      </c>
      <c r="K5" s="97">
        <v>0</v>
      </c>
      <c r="L5" s="98">
        <v>0</v>
      </c>
      <c r="M5" s="98">
        <v>-0.1941747572815534</v>
      </c>
      <c r="N5" s="97">
        <v>0</v>
      </c>
      <c r="O5" s="97">
        <v>1137</v>
      </c>
      <c r="P5" s="99">
        <v>3.4620000000000002</v>
      </c>
      <c r="Q5" s="98">
        <v>6.0000000000000001E-3</v>
      </c>
      <c r="R5" s="98">
        <v>1E-3</v>
      </c>
      <c r="S5" s="97">
        <v>0</v>
      </c>
      <c r="T5" s="97">
        <v>0</v>
      </c>
      <c r="U5" s="99">
        <v>11.23</v>
      </c>
      <c r="V5" s="97">
        <v>10</v>
      </c>
      <c r="W5" s="97">
        <v>51</v>
      </c>
      <c r="X5" s="98">
        <v>0.77953591018673951</v>
      </c>
      <c r="Y5" s="99" t="s">
        <v>120</v>
      </c>
      <c r="Z5" s="99" t="s">
        <v>120</v>
      </c>
      <c r="AA5" s="98" t="s">
        <v>120</v>
      </c>
      <c r="AB5" s="98">
        <v>44.564585842839932</v>
      </c>
      <c r="AC5" s="98">
        <v>2.0222473365199738</v>
      </c>
      <c r="AD5" s="98" t="s">
        <v>120</v>
      </c>
      <c r="AE5" s="99">
        <v>8.5</v>
      </c>
      <c r="AF5" s="99" t="s">
        <v>120</v>
      </c>
      <c r="AG5" s="99">
        <v>32.299999999999997</v>
      </c>
      <c r="AH5" s="99">
        <v>6</v>
      </c>
      <c r="AI5" s="98" t="s">
        <v>120</v>
      </c>
      <c r="AJ5" s="97">
        <v>98</v>
      </c>
      <c r="AK5" s="97">
        <v>95</v>
      </c>
      <c r="AL5" s="97">
        <v>3.4</v>
      </c>
      <c r="AM5" s="99" t="s">
        <v>120</v>
      </c>
      <c r="AN5" s="99">
        <v>1.05</v>
      </c>
      <c r="AO5" s="98">
        <v>1105.11108398438</v>
      </c>
      <c r="AP5" s="99">
        <v>3.2238699999999998</v>
      </c>
      <c r="AQ5" s="99">
        <v>24.252680000000002</v>
      </c>
      <c r="AR5" s="98" t="s">
        <v>120</v>
      </c>
      <c r="AS5" s="98" t="s">
        <v>120</v>
      </c>
      <c r="AT5" s="98">
        <v>48</v>
      </c>
      <c r="AU5" s="99" t="s">
        <v>120</v>
      </c>
      <c r="AV5" s="260">
        <v>0</v>
      </c>
      <c r="AW5" s="260">
        <v>1400</v>
      </c>
      <c r="AX5" s="97">
        <v>0</v>
      </c>
      <c r="AY5" s="97">
        <v>0</v>
      </c>
      <c r="AZ5" s="97">
        <v>1</v>
      </c>
      <c r="BA5" s="97">
        <v>0</v>
      </c>
      <c r="BB5" s="97">
        <v>44.662999999999997</v>
      </c>
      <c r="BC5" s="97">
        <v>9.4886368740608091</v>
      </c>
      <c r="BD5" s="97">
        <v>97</v>
      </c>
      <c r="BE5" s="99">
        <v>26.7</v>
      </c>
      <c r="BF5" s="99">
        <v>22.110399999999998</v>
      </c>
      <c r="BG5" s="99">
        <v>2.63</v>
      </c>
      <c r="BH5" s="99" t="s">
        <v>120</v>
      </c>
      <c r="BI5" s="98">
        <v>2.833333333333333</v>
      </c>
      <c r="BJ5" s="98" t="s">
        <v>120</v>
      </c>
      <c r="BK5" s="98">
        <v>0.27</v>
      </c>
      <c r="BL5" s="97" t="s">
        <v>120</v>
      </c>
      <c r="BM5" s="99" t="s">
        <v>120</v>
      </c>
      <c r="BN5" s="99" t="s">
        <v>120</v>
      </c>
      <c r="BO5" s="99">
        <v>9.6999999999999993</v>
      </c>
      <c r="BP5" s="97" t="s">
        <v>120</v>
      </c>
      <c r="BQ5" s="99">
        <v>97.354667663574205</v>
      </c>
      <c r="BR5" s="98">
        <v>65.199996948242202</v>
      </c>
      <c r="BS5" s="98">
        <v>194.08</v>
      </c>
      <c r="BT5" s="97">
        <v>980</v>
      </c>
      <c r="BU5" s="99">
        <v>91.4</v>
      </c>
      <c r="BV5" s="99">
        <v>97.866524400000003</v>
      </c>
      <c r="BW5" s="99" t="s">
        <v>120</v>
      </c>
      <c r="BX5" s="99" t="s">
        <v>120</v>
      </c>
      <c r="BY5" s="99" t="s">
        <v>120</v>
      </c>
      <c r="BZ5" s="99">
        <v>83.900440000000003</v>
      </c>
      <c r="CA5" s="99" t="s">
        <v>120</v>
      </c>
      <c r="CB5" s="99">
        <v>2.25</v>
      </c>
      <c r="CC5" s="99">
        <v>14.33428</v>
      </c>
      <c r="CD5" s="97">
        <v>23593.93359375</v>
      </c>
      <c r="CE5" s="97">
        <v>102012</v>
      </c>
      <c r="CF5" s="97">
        <v>91162</v>
      </c>
      <c r="CG5" s="97">
        <v>440</v>
      </c>
      <c r="CH5" s="97"/>
    </row>
    <row r="6" spans="1:86" x14ac:dyDescent="0.25">
      <c r="A6" s="3" t="s">
        <v>365</v>
      </c>
      <c r="B6" s="116" t="s">
        <v>5</v>
      </c>
      <c r="C6" s="100" t="s">
        <v>4</v>
      </c>
      <c r="D6" s="97">
        <v>0</v>
      </c>
      <c r="E6" s="97">
        <v>0</v>
      </c>
      <c r="F6" s="97" t="s">
        <v>120</v>
      </c>
      <c r="G6" s="97">
        <v>0</v>
      </c>
      <c r="H6" s="97">
        <v>7361.5880000000006</v>
      </c>
      <c r="I6" s="97">
        <v>2324.712</v>
      </c>
      <c r="J6" s="97">
        <v>18574.803</v>
      </c>
      <c r="K6" s="97">
        <v>0</v>
      </c>
      <c r="L6" s="98">
        <v>0</v>
      </c>
      <c r="M6" s="98">
        <v>0</v>
      </c>
      <c r="N6" s="97">
        <v>245</v>
      </c>
      <c r="O6" s="97">
        <v>9182</v>
      </c>
      <c r="P6" s="99" t="s">
        <v>120</v>
      </c>
      <c r="Q6" s="98">
        <v>3.0000000000000001E-3</v>
      </c>
      <c r="R6" s="98">
        <v>1.4E-2</v>
      </c>
      <c r="S6" s="97">
        <v>0</v>
      </c>
      <c r="T6" s="97">
        <v>0</v>
      </c>
      <c r="U6" s="99">
        <v>29.81</v>
      </c>
      <c r="V6" s="97">
        <v>111</v>
      </c>
      <c r="W6" s="97">
        <v>238</v>
      </c>
      <c r="X6" s="98">
        <v>0.80712629587972029</v>
      </c>
      <c r="Y6" s="99" t="s">
        <v>120</v>
      </c>
      <c r="Z6" s="99" t="s">
        <v>120</v>
      </c>
      <c r="AA6" s="98">
        <v>12.5</v>
      </c>
      <c r="AB6" s="98">
        <v>41.74303045947341</v>
      </c>
      <c r="AC6" s="98" t="s">
        <v>120</v>
      </c>
      <c r="AD6" s="98">
        <v>14.600000202655835</v>
      </c>
      <c r="AE6" s="99">
        <v>10.6</v>
      </c>
      <c r="AF6" s="99" t="s">
        <v>120</v>
      </c>
      <c r="AG6" s="99">
        <v>29.5</v>
      </c>
      <c r="AH6" s="99">
        <v>11.6</v>
      </c>
      <c r="AI6" s="98" t="s">
        <v>120</v>
      </c>
      <c r="AJ6" s="97">
        <v>89</v>
      </c>
      <c r="AK6" s="97">
        <v>94</v>
      </c>
      <c r="AL6" s="97">
        <v>26</v>
      </c>
      <c r="AM6" s="99">
        <v>3.3</v>
      </c>
      <c r="AN6" s="99">
        <v>3.54</v>
      </c>
      <c r="AO6" s="98">
        <v>1699.05249023438</v>
      </c>
      <c r="AP6" s="99">
        <v>3.5804999999999998</v>
      </c>
      <c r="AQ6" s="99">
        <v>27.760739999999998</v>
      </c>
      <c r="AR6" s="98">
        <v>80</v>
      </c>
      <c r="AS6" s="98">
        <v>0.36186787743541199</v>
      </c>
      <c r="AT6" s="98" t="s">
        <v>120</v>
      </c>
      <c r="AU6" s="99" t="s">
        <v>120</v>
      </c>
      <c r="AV6" s="260">
        <v>0</v>
      </c>
      <c r="AW6" s="260">
        <v>0</v>
      </c>
      <c r="AX6" s="97">
        <v>0</v>
      </c>
      <c r="AY6" s="97">
        <v>0</v>
      </c>
      <c r="AZ6" s="97">
        <v>12</v>
      </c>
      <c r="BA6" s="97">
        <v>0</v>
      </c>
      <c r="BB6" s="97">
        <v>27.9514</v>
      </c>
      <c r="BC6" s="97">
        <v>27.553804296128501</v>
      </c>
      <c r="BD6" s="97">
        <v>108</v>
      </c>
      <c r="BE6" s="99">
        <v>10</v>
      </c>
      <c r="BF6" s="99">
        <v>23.125399999999999</v>
      </c>
      <c r="BG6" s="99">
        <v>1.62</v>
      </c>
      <c r="BH6" s="99">
        <v>5.4</v>
      </c>
      <c r="BI6" s="98" t="s">
        <v>120</v>
      </c>
      <c r="BJ6" s="98">
        <v>29.76</v>
      </c>
      <c r="BK6" s="98">
        <v>0.72</v>
      </c>
      <c r="BL6" s="97">
        <v>65</v>
      </c>
      <c r="BM6" s="99" t="s">
        <v>120</v>
      </c>
      <c r="BN6" s="99" t="s">
        <v>120</v>
      </c>
      <c r="BO6" s="99" t="s">
        <v>120</v>
      </c>
      <c r="BP6" s="97" t="s">
        <v>120</v>
      </c>
      <c r="BQ6" s="99">
        <v>100</v>
      </c>
      <c r="BR6" s="98">
        <v>78</v>
      </c>
      <c r="BS6" s="98">
        <v>91.82</v>
      </c>
      <c r="BT6" s="97">
        <v>4800</v>
      </c>
      <c r="BU6" s="99">
        <v>92.011074699999995</v>
      </c>
      <c r="BV6" s="99">
        <v>98.353756599999997</v>
      </c>
      <c r="BW6" s="99" t="s">
        <v>120</v>
      </c>
      <c r="BX6" s="99" t="s">
        <v>120</v>
      </c>
      <c r="BY6" s="99" t="s">
        <v>120</v>
      </c>
      <c r="BZ6" s="99" t="s">
        <v>120</v>
      </c>
      <c r="CA6" s="99">
        <v>89.137129999999999</v>
      </c>
      <c r="CB6" s="99">
        <v>3.8355999999999999</v>
      </c>
      <c r="CC6" s="99">
        <v>19.028549999999999</v>
      </c>
      <c r="CD6" s="97">
        <v>30430.169921875</v>
      </c>
      <c r="CE6" s="97">
        <v>395361</v>
      </c>
      <c r="CF6" s="97">
        <v>384746</v>
      </c>
      <c r="CG6" s="97">
        <v>10010</v>
      </c>
      <c r="CH6" s="97"/>
    </row>
    <row r="7" spans="1:86" x14ac:dyDescent="0.25">
      <c r="A7" s="3" t="s">
        <v>365</v>
      </c>
      <c r="B7" s="116" t="s">
        <v>7</v>
      </c>
      <c r="C7" s="100" t="s">
        <v>6</v>
      </c>
      <c r="D7" s="97">
        <v>0</v>
      </c>
      <c r="E7" s="97">
        <v>0</v>
      </c>
      <c r="F7" s="97" t="s">
        <v>120</v>
      </c>
      <c r="G7" s="97">
        <v>1.538</v>
      </c>
      <c r="H7" s="97">
        <v>3975.8600000000006</v>
      </c>
      <c r="I7" s="97">
        <v>567.98</v>
      </c>
      <c r="J7" s="97">
        <v>544.03200000000004</v>
      </c>
      <c r="K7" s="97">
        <v>0</v>
      </c>
      <c r="L7" s="98">
        <v>0.03</v>
      </c>
      <c r="M7" s="98">
        <v>0</v>
      </c>
      <c r="N7" s="98" t="s">
        <v>120</v>
      </c>
      <c r="O7" s="98" t="s">
        <v>120</v>
      </c>
      <c r="P7" s="99" t="s">
        <v>120</v>
      </c>
      <c r="Q7" s="98">
        <v>3.0000000000000001E-3</v>
      </c>
      <c r="R7" s="98">
        <v>2E-3</v>
      </c>
      <c r="S7" s="97">
        <v>0</v>
      </c>
      <c r="T7" s="97">
        <v>0</v>
      </c>
      <c r="U7" s="99">
        <v>10.91</v>
      </c>
      <c r="V7" s="97">
        <v>31</v>
      </c>
      <c r="W7" s="97">
        <v>73</v>
      </c>
      <c r="X7" s="98">
        <v>0.80026863095122702</v>
      </c>
      <c r="Y7" s="99">
        <v>2.4913368746638298</v>
      </c>
      <c r="Z7" s="99">
        <v>0.49179531633853912</v>
      </c>
      <c r="AA7" s="98">
        <v>19.3</v>
      </c>
      <c r="AB7" s="98">
        <v>51.544516224845914</v>
      </c>
      <c r="AC7" s="98">
        <v>2.3296120792230983</v>
      </c>
      <c r="AD7" s="98">
        <v>15.941999547183491</v>
      </c>
      <c r="AE7" s="99">
        <v>12.3</v>
      </c>
      <c r="AF7" s="99">
        <v>7.7</v>
      </c>
      <c r="AG7" s="99">
        <v>31.9</v>
      </c>
      <c r="AH7" s="99">
        <v>11.5</v>
      </c>
      <c r="AI7" s="98">
        <v>1.8109999895095801</v>
      </c>
      <c r="AJ7" s="97">
        <v>92</v>
      </c>
      <c r="AK7" s="97">
        <v>90</v>
      </c>
      <c r="AL7" s="97">
        <v>1.2</v>
      </c>
      <c r="AM7" s="99">
        <v>1.3</v>
      </c>
      <c r="AN7" s="99">
        <v>136.30000000000001</v>
      </c>
      <c r="AO7" s="98">
        <v>1233.55041503906</v>
      </c>
      <c r="AP7" s="99">
        <v>3.41</v>
      </c>
      <c r="AQ7" s="99">
        <v>45.166939999999997</v>
      </c>
      <c r="AR7" s="98">
        <v>27</v>
      </c>
      <c r="AS7" s="98">
        <v>0.29140957811373502</v>
      </c>
      <c r="AT7" s="98">
        <v>47</v>
      </c>
      <c r="AU7" s="99" t="s">
        <v>120</v>
      </c>
      <c r="AV7" s="260">
        <v>0</v>
      </c>
      <c r="AW7" s="260">
        <v>0</v>
      </c>
      <c r="AX7" s="97">
        <v>0</v>
      </c>
      <c r="AY7" s="97">
        <v>0</v>
      </c>
      <c r="AZ7" s="97">
        <v>1</v>
      </c>
      <c r="BA7" s="97">
        <v>0</v>
      </c>
      <c r="BB7" s="97">
        <v>39.187600000000003</v>
      </c>
      <c r="BC7" s="97">
        <v>14.576241108798101</v>
      </c>
      <c r="BD7" s="97">
        <v>119</v>
      </c>
      <c r="BE7" s="99">
        <v>4.4000000000000004</v>
      </c>
      <c r="BF7" s="99">
        <v>21.573499999999999</v>
      </c>
      <c r="BG7" s="99">
        <v>2.39</v>
      </c>
      <c r="BH7" s="99">
        <v>5.4</v>
      </c>
      <c r="BI7" s="98">
        <v>3.9</v>
      </c>
      <c r="BJ7" s="98">
        <v>44.9</v>
      </c>
      <c r="BK7" s="98">
        <v>1.08</v>
      </c>
      <c r="BL7" s="97">
        <v>68</v>
      </c>
      <c r="BM7" s="99" t="s">
        <v>120</v>
      </c>
      <c r="BN7" s="99" t="s">
        <v>120</v>
      </c>
      <c r="BO7" s="99" t="s">
        <v>120</v>
      </c>
      <c r="BP7" s="97" t="s">
        <v>120</v>
      </c>
      <c r="BQ7" s="99">
        <v>100</v>
      </c>
      <c r="BR7" s="98">
        <v>76.110000610351605</v>
      </c>
      <c r="BS7" s="98">
        <v>115</v>
      </c>
      <c r="BT7" s="97">
        <v>1800</v>
      </c>
      <c r="BU7" s="99">
        <v>96.209153999999998</v>
      </c>
      <c r="BV7" s="99">
        <v>99.742940399999995</v>
      </c>
      <c r="BW7" s="99">
        <v>100</v>
      </c>
      <c r="BX7" s="99">
        <v>100</v>
      </c>
      <c r="BY7" s="99" t="s">
        <v>120</v>
      </c>
      <c r="BZ7" s="99" t="s">
        <v>120</v>
      </c>
      <c r="CA7" s="99">
        <v>98</v>
      </c>
      <c r="CB7" s="99">
        <v>6.6196800912546303</v>
      </c>
      <c r="CC7" s="99">
        <v>14.096819999999999</v>
      </c>
      <c r="CD7" s="97">
        <v>18639.451171875</v>
      </c>
      <c r="CE7" s="97">
        <v>285719</v>
      </c>
      <c r="CF7" s="97">
        <v>281853</v>
      </c>
      <c r="CG7" s="97">
        <v>430</v>
      </c>
      <c r="CH7" s="97"/>
    </row>
    <row r="8" spans="1:86" x14ac:dyDescent="0.25">
      <c r="A8" s="3" t="s">
        <v>365</v>
      </c>
      <c r="B8" s="116" t="s">
        <v>20</v>
      </c>
      <c r="C8" s="100" t="s">
        <v>19</v>
      </c>
      <c r="D8" s="97">
        <v>8591.5621052631577</v>
      </c>
      <c r="E8" s="97">
        <v>1019.7368421052631</v>
      </c>
      <c r="F8" s="97">
        <v>16737.554500000002</v>
      </c>
      <c r="G8" s="97">
        <v>16.34</v>
      </c>
      <c r="H8" s="97">
        <v>216262.693</v>
      </c>
      <c r="I8" s="97">
        <v>58705.150000000009</v>
      </c>
      <c r="J8" s="97">
        <v>20743.203000000001</v>
      </c>
      <c r="K8" s="97">
        <v>27878</v>
      </c>
      <c r="L8" s="98">
        <v>0.182</v>
      </c>
      <c r="M8" s="98">
        <v>2.2196307094266281</v>
      </c>
      <c r="N8" s="97">
        <v>2089436</v>
      </c>
      <c r="O8" s="97">
        <v>841571</v>
      </c>
      <c r="P8" s="99">
        <v>11.85</v>
      </c>
      <c r="Q8" s="98">
        <v>0.01</v>
      </c>
      <c r="R8" s="98">
        <v>3.2000000000000001E-2</v>
      </c>
      <c r="S8" s="97">
        <v>0</v>
      </c>
      <c r="T8" s="97">
        <v>0</v>
      </c>
      <c r="U8" s="99">
        <v>4.72</v>
      </c>
      <c r="V8" s="97">
        <v>534</v>
      </c>
      <c r="W8" s="97">
        <v>11080</v>
      </c>
      <c r="X8" s="98">
        <v>0.77726760552715823</v>
      </c>
      <c r="Y8" s="99" t="s">
        <v>120</v>
      </c>
      <c r="Z8" s="99" t="s">
        <v>120</v>
      </c>
      <c r="AA8" s="98" t="s">
        <v>120</v>
      </c>
      <c r="AB8" s="98">
        <v>44.449437761323729</v>
      </c>
      <c r="AC8" s="98" t="s">
        <v>120</v>
      </c>
      <c r="AD8" s="98">
        <v>10.265000127255909</v>
      </c>
      <c r="AE8" s="99">
        <v>5.5</v>
      </c>
      <c r="AF8" s="99" t="s">
        <v>120</v>
      </c>
      <c r="AG8" s="99">
        <v>29.3</v>
      </c>
      <c r="AH8" s="99">
        <v>5.2</v>
      </c>
      <c r="AI8" s="98">
        <v>6.72300004959106</v>
      </c>
      <c r="AJ8" s="97">
        <v>99</v>
      </c>
      <c r="AK8" s="97">
        <v>99</v>
      </c>
      <c r="AL8" s="97">
        <v>6.9</v>
      </c>
      <c r="AM8" s="99">
        <v>0.4</v>
      </c>
      <c r="AN8" s="99">
        <v>10.87</v>
      </c>
      <c r="AO8" s="98" t="s">
        <v>120</v>
      </c>
      <c r="AP8" s="99">
        <v>9.62059</v>
      </c>
      <c r="AQ8" s="99">
        <v>11.353210000000001</v>
      </c>
      <c r="AR8" s="98">
        <v>39</v>
      </c>
      <c r="AS8" s="98">
        <v>0.30437905782514901</v>
      </c>
      <c r="AT8" s="98" t="s">
        <v>120</v>
      </c>
      <c r="AU8" s="99" t="s">
        <v>120</v>
      </c>
      <c r="AV8" s="260">
        <v>190000</v>
      </c>
      <c r="AW8" s="260">
        <v>10000000</v>
      </c>
      <c r="AX8" s="97">
        <v>40540</v>
      </c>
      <c r="AY8" s="97">
        <v>0</v>
      </c>
      <c r="AZ8" s="97">
        <v>342</v>
      </c>
      <c r="BA8" s="97">
        <v>8</v>
      </c>
      <c r="BB8" s="97">
        <v>45.027799999999999</v>
      </c>
      <c r="BC8" s="97">
        <v>9.4028006514464106</v>
      </c>
      <c r="BD8" s="97">
        <v>143</v>
      </c>
      <c r="BE8" s="99">
        <v>2.4</v>
      </c>
      <c r="BF8" s="99">
        <v>25.126799999999999</v>
      </c>
      <c r="BG8" s="99" t="s">
        <v>120</v>
      </c>
      <c r="BH8" s="99" t="s">
        <v>120</v>
      </c>
      <c r="BI8" s="98">
        <v>4</v>
      </c>
      <c r="BJ8" s="98" t="s">
        <v>120</v>
      </c>
      <c r="BK8" s="98">
        <v>-0.13</v>
      </c>
      <c r="BL8" s="97">
        <v>47</v>
      </c>
      <c r="BM8" s="99" t="s">
        <v>120</v>
      </c>
      <c r="BN8" s="99" t="s">
        <v>120</v>
      </c>
      <c r="BO8" s="99" t="s">
        <v>120</v>
      </c>
      <c r="BP8" s="97">
        <v>3</v>
      </c>
      <c r="BQ8" s="99">
        <v>100</v>
      </c>
      <c r="BR8" s="98">
        <v>31.107969284057599</v>
      </c>
      <c r="BS8" s="98">
        <v>35.49</v>
      </c>
      <c r="BT8" s="97">
        <v>67000</v>
      </c>
      <c r="BU8" s="99">
        <v>93.158904399999997</v>
      </c>
      <c r="BV8" s="99">
        <v>94.886602400000001</v>
      </c>
      <c r="BW8" s="99" t="s">
        <v>120</v>
      </c>
      <c r="BX8" s="99" t="s">
        <v>120</v>
      </c>
      <c r="BY8" s="99">
        <v>95.764189999999999</v>
      </c>
      <c r="BZ8" s="99">
        <v>95.441140000000004</v>
      </c>
      <c r="CA8" s="99">
        <v>81.148070000000004</v>
      </c>
      <c r="CB8" s="99">
        <v>13.01</v>
      </c>
      <c r="CC8" s="99">
        <v>8.8273100000000007</v>
      </c>
      <c r="CD8" s="97">
        <v>20648.973905743602</v>
      </c>
      <c r="CE8" s="97">
        <v>11484636</v>
      </c>
      <c r="CF8" s="97">
        <v>11352254</v>
      </c>
      <c r="CG8" s="97">
        <v>106440</v>
      </c>
      <c r="CH8" s="97"/>
    </row>
    <row r="9" spans="1:86" x14ac:dyDescent="0.25">
      <c r="A9" s="3" t="s">
        <v>365</v>
      </c>
      <c r="B9" s="116" t="s">
        <v>22</v>
      </c>
      <c r="C9" s="100" t="s">
        <v>21</v>
      </c>
      <c r="D9" s="97">
        <v>54.724210526315787</v>
      </c>
      <c r="E9" s="97">
        <v>0</v>
      </c>
      <c r="F9" s="97" t="s">
        <v>120</v>
      </c>
      <c r="G9" s="97">
        <v>8.9459999999999997</v>
      </c>
      <c r="H9" s="97">
        <v>1379.5140000000001</v>
      </c>
      <c r="I9" s="97">
        <v>145.21199999999999</v>
      </c>
      <c r="J9" s="97">
        <v>849.19200000000001</v>
      </c>
      <c r="K9" s="97">
        <v>0</v>
      </c>
      <c r="L9" s="98">
        <v>0</v>
      </c>
      <c r="M9" s="98">
        <v>-0.53360000000000019</v>
      </c>
      <c r="N9" s="97">
        <v>3668</v>
      </c>
      <c r="O9" s="97">
        <v>5249</v>
      </c>
      <c r="P9" s="99">
        <v>0.5</v>
      </c>
      <c r="Q9" s="98">
        <v>1.0999999999999999E-2</v>
      </c>
      <c r="R9" s="98">
        <v>3.0000000000000001E-3</v>
      </c>
      <c r="S9" s="97">
        <v>0</v>
      </c>
      <c r="T9" s="97">
        <v>0</v>
      </c>
      <c r="U9" s="99">
        <v>8.4</v>
      </c>
      <c r="V9" s="97">
        <v>6</v>
      </c>
      <c r="W9" s="97">
        <v>26</v>
      </c>
      <c r="X9" s="98">
        <v>0.71505659303342339</v>
      </c>
      <c r="Y9" s="99" t="s">
        <v>120</v>
      </c>
      <c r="Z9" s="99" t="s">
        <v>120</v>
      </c>
      <c r="AA9" s="98">
        <v>28.8</v>
      </c>
      <c r="AB9" s="98" t="s">
        <v>120</v>
      </c>
      <c r="AC9" s="98">
        <v>7.8491114561686031</v>
      </c>
      <c r="AD9" s="98" t="s">
        <v>120</v>
      </c>
      <c r="AE9" s="99">
        <v>34</v>
      </c>
      <c r="AF9" s="99" t="s">
        <v>120</v>
      </c>
      <c r="AG9" s="99">
        <v>32.5</v>
      </c>
      <c r="AH9" s="99">
        <v>10.8</v>
      </c>
      <c r="AI9" s="98">
        <v>1.77</v>
      </c>
      <c r="AJ9" s="97">
        <v>96</v>
      </c>
      <c r="AK9" s="97">
        <v>91</v>
      </c>
      <c r="AL9" s="97">
        <v>7.8</v>
      </c>
      <c r="AM9" s="99" t="s">
        <v>120</v>
      </c>
      <c r="AN9" s="99">
        <v>44.59</v>
      </c>
      <c r="AO9" s="98">
        <v>585.72540283203102</v>
      </c>
      <c r="AP9" s="99">
        <v>3.6877900000000001</v>
      </c>
      <c r="AQ9" s="99">
        <v>28.411370000000002</v>
      </c>
      <c r="AR9" s="98" t="s">
        <v>120</v>
      </c>
      <c r="AS9" s="98" t="s">
        <v>120</v>
      </c>
      <c r="AT9" s="98">
        <v>44</v>
      </c>
      <c r="AU9" s="99" t="s">
        <v>120</v>
      </c>
      <c r="AV9" s="260">
        <v>0</v>
      </c>
      <c r="AW9" s="260">
        <v>71393</v>
      </c>
      <c r="AX9" s="97">
        <v>0</v>
      </c>
      <c r="AY9" s="97">
        <v>0</v>
      </c>
      <c r="AZ9" s="97">
        <v>0</v>
      </c>
      <c r="BA9" s="97">
        <v>0</v>
      </c>
      <c r="BB9" s="97" t="s">
        <v>120</v>
      </c>
      <c r="BC9" s="97">
        <v>17.309684091531</v>
      </c>
      <c r="BD9" s="97">
        <v>120</v>
      </c>
      <c r="BE9" s="99">
        <v>5.8</v>
      </c>
      <c r="BF9" s="99">
        <v>24.413799999999998</v>
      </c>
      <c r="BG9" s="99" t="s">
        <v>120</v>
      </c>
      <c r="BH9" s="99" t="s">
        <v>120</v>
      </c>
      <c r="BI9" s="98" t="s">
        <v>120</v>
      </c>
      <c r="BJ9" s="98" t="s">
        <v>120</v>
      </c>
      <c r="BK9" s="98">
        <v>0.05</v>
      </c>
      <c r="BL9" s="97">
        <v>57</v>
      </c>
      <c r="BM9" s="99" t="s">
        <v>120</v>
      </c>
      <c r="BN9" s="99" t="s">
        <v>120</v>
      </c>
      <c r="BO9" s="99">
        <v>6.8</v>
      </c>
      <c r="BP9" s="97" t="s">
        <v>120</v>
      </c>
      <c r="BQ9" s="99">
        <v>100</v>
      </c>
      <c r="BR9" s="98">
        <v>67.599998474121094</v>
      </c>
      <c r="BS9" s="98">
        <v>107.43</v>
      </c>
      <c r="BT9" s="97">
        <v>1000</v>
      </c>
      <c r="BU9" s="99">
        <v>81.099999999999994</v>
      </c>
      <c r="BV9" s="99">
        <v>94.4</v>
      </c>
      <c r="BW9" s="99">
        <v>100</v>
      </c>
      <c r="BX9" s="99">
        <v>100</v>
      </c>
      <c r="BY9" s="99">
        <v>79.503219999999999</v>
      </c>
      <c r="BZ9" s="99">
        <v>95.865740000000002</v>
      </c>
      <c r="CA9" s="99" t="s">
        <v>120</v>
      </c>
      <c r="CB9" s="99">
        <v>5</v>
      </c>
      <c r="CC9" s="99">
        <v>13.076790000000001</v>
      </c>
      <c r="CD9" s="97">
        <v>10619.951171875</v>
      </c>
      <c r="CE9" s="97">
        <v>73925</v>
      </c>
      <c r="CF9" s="97">
        <v>72323</v>
      </c>
      <c r="CG9" s="97">
        <v>750</v>
      </c>
      <c r="CH9" s="97"/>
    </row>
    <row r="10" spans="1:86" x14ac:dyDescent="0.25">
      <c r="A10" s="3" t="s">
        <v>365</v>
      </c>
      <c r="B10" s="116" t="s">
        <v>24</v>
      </c>
      <c r="C10" s="100" t="s">
        <v>23</v>
      </c>
      <c r="D10" s="97">
        <v>12398.376842105263</v>
      </c>
      <c r="E10" s="97">
        <v>5016.0842105263155</v>
      </c>
      <c r="F10" s="97">
        <v>34960.277500000004</v>
      </c>
      <c r="G10" s="97">
        <v>36.652000000000001</v>
      </c>
      <c r="H10" s="97">
        <v>199800.12400000001</v>
      </c>
      <c r="I10" s="97">
        <v>56494.824000000001</v>
      </c>
      <c r="J10" s="97">
        <v>14196.406000000001</v>
      </c>
      <c r="K10" s="97">
        <v>0</v>
      </c>
      <c r="L10" s="98">
        <v>0</v>
      </c>
      <c r="M10" s="98">
        <v>3.1782805429864247</v>
      </c>
      <c r="N10" s="97">
        <v>1361328</v>
      </c>
      <c r="O10" s="97">
        <v>914033</v>
      </c>
      <c r="P10" s="99">
        <v>24.32</v>
      </c>
      <c r="Q10" s="98">
        <v>0.371</v>
      </c>
      <c r="R10" s="98">
        <v>8.2000000000000003E-2</v>
      </c>
      <c r="S10" s="97">
        <v>0</v>
      </c>
      <c r="T10" s="97">
        <v>0</v>
      </c>
      <c r="U10" s="99">
        <v>17.39</v>
      </c>
      <c r="V10" s="97">
        <v>1810</v>
      </c>
      <c r="W10" s="97">
        <v>1747</v>
      </c>
      <c r="X10" s="98">
        <v>0.73579791942238093</v>
      </c>
      <c r="Y10" s="99">
        <v>4.145435243844986</v>
      </c>
      <c r="Z10" s="99">
        <v>5.1874041557312012</v>
      </c>
      <c r="AA10" s="98">
        <v>30.5</v>
      </c>
      <c r="AB10" s="98">
        <v>56.934473176982827</v>
      </c>
      <c r="AC10" s="98">
        <v>8.1360005288433381</v>
      </c>
      <c r="AD10" s="98">
        <v>40.907000899314895</v>
      </c>
      <c r="AE10" s="99">
        <v>30.7</v>
      </c>
      <c r="AF10" s="99">
        <v>7.1</v>
      </c>
      <c r="AG10" s="99">
        <v>28</v>
      </c>
      <c r="AH10" s="99">
        <v>11</v>
      </c>
      <c r="AI10" s="98">
        <v>1.53</v>
      </c>
      <c r="AJ10" s="97">
        <v>85</v>
      </c>
      <c r="AK10" s="97">
        <v>84</v>
      </c>
      <c r="AL10" s="97">
        <v>60</v>
      </c>
      <c r="AM10" s="99">
        <v>1</v>
      </c>
      <c r="AN10" s="99">
        <v>12.62</v>
      </c>
      <c r="AO10" s="98">
        <v>873.11767578125</v>
      </c>
      <c r="AP10" s="99">
        <v>2.5109599999999999</v>
      </c>
      <c r="AQ10" s="99">
        <v>43.679319999999997</v>
      </c>
      <c r="AR10" s="98">
        <v>92</v>
      </c>
      <c r="AS10" s="98">
        <v>0.469747594574764</v>
      </c>
      <c r="AT10" s="98">
        <v>45.299999237060497</v>
      </c>
      <c r="AU10" s="99">
        <v>12.1</v>
      </c>
      <c r="AV10" s="260">
        <v>2792000</v>
      </c>
      <c r="AW10" s="260">
        <v>42587</v>
      </c>
      <c r="AX10" s="97">
        <v>0</v>
      </c>
      <c r="AY10" s="97">
        <v>0</v>
      </c>
      <c r="AZ10" s="97">
        <v>593</v>
      </c>
      <c r="BA10" s="97">
        <v>0</v>
      </c>
      <c r="BB10" s="97">
        <v>96.101600000000005</v>
      </c>
      <c r="BC10" s="97">
        <v>21.825091111192101</v>
      </c>
      <c r="BD10" s="97">
        <v>109</v>
      </c>
      <c r="BE10" s="99">
        <v>13.5</v>
      </c>
      <c r="BF10" s="99">
        <v>29.7044</v>
      </c>
      <c r="BG10" s="99">
        <v>4.09</v>
      </c>
      <c r="BH10" s="99">
        <v>5.2</v>
      </c>
      <c r="BI10" s="98">
        <v>3.166666666666667</v>
      </c>
      <c r="BJ10" s="98">
        <v>34.01</v>
      </c>
      <c r="BK10" s="98">
        <v>-0.25</v>
      </c>
      <c r="BL10" s="97">
        <v>29</v>
      </c>
      <c r="BM10" s="99">
        <v>6.4856600000000002</v>
      </c>
      <c r="BN10" s="99">
        <v>34.4</v>
      </c>
      <c r="BO10" s="99">
        <v>38.799999999999997</v>
      </c>
      <c r="BP10" s="97">
        <v>11</v>
      </c>
      <c r="BQ10" s="99">
        <v>100</v>
      </c>
      <c r="BR10" s="98">
        <v>51.930233001708999</v>
      </c>
      <c r="BS10" s="98">
        <v>80.83</v>
      </c>
      <c r="BT10" s="97">
        <v>29000</v>
      </c>
      <c r="BU10" s="99">
        <v>83.986149299999994</v>
      </c>
      <c r="BV10" s="99">
        <v>84.700428599999995</v>
      </c>
      <c r="BW10" s="99">
        <v>89.845641646489639</v>
      </c>
      <c r="BX10" s="99">
        <v>89.548022598870062</v>
      </c>
      <c r="BY10" s="99">
        <v>83.795580000000001</v>
      </c>
      <c r="BZ10" s="99">
        <v>86.461309999999997</v>
      </c>
      <c r="CA10" s="99">
        <v>56.611330000000002</v>
      </c>
      <c r="CB10" s="99">
        <v>2.5192522468934402</v>
      </c>
      <c r="CC10" s="99">
        <v>18.52102</v>
      </c>
      <c r="CD10" s="97">
        <v>16029.6240234375</v>
      </c>
      <c r="CE10" s="97">
        <v>10766998</v>
      </c>
      <c r="CF10" s="97">
        <v>10492152</v>
      </c>
      <c r="CG10" s="97">
        <v>48320</v>
      </c>
      <c r="CH10" s="97"/>
    </row>
    <row r="11" spans="1:86" x14ac:dyDescent="0.25">
      <c r="A11" s="3" t="s">
        <v>365</v>
      </c>
      <c r="B11" s="116" t="s">
        <v>30</v>
      </c>
      <c r="C11" s="100" t="s">
        <v>29</v>
      </c>
      <c r="D11" s="97">
        <v>18.545263157894738</v>
      </c>
      <c r="E11" s="97">
        <v>0</v>
      </c>
      <c r="F11" s="97" t="s">
        <v>120</v>
      </c>
      <c r="G11" s="97">
        <v>0</v>
      </c>
      <c r="H11" s="97">
        <v>682.04399999999998</v>
      </c>
      <c r="I11" s="97">
        <v>53.349000000000004</v>
      </c>
      <c r="J11" s="97">
        <v>0</v>
      </c>
      <c r="K11" s="97">
        <v>0</v>
      </c>
      <c r="L11" s="98">
        <v>0.03</v>
      </c>
      <c r="M11" s="98">
        <v>0</v>
      </c>
      <c r="N11" s="98" t="s">
        <v>120</v>
      </c>
      <c r="O11" s="98" t="s">
        <v>120</v>
      </c>
      <c r="P11" s="99">
        <v>1.05</v>
      </c>
      <c r="Q11" s="98">
        <v>5.0000000000000001E-3</v>
      </c>
      <c r="R11" s="98">
        <v>2E-3</v>
      </c>
      <c r="S11" s="97">
        <v>0</v>
      </c>
      <c r="T11" s="97">
        <v>0</v>
      </c>
      <c r="U11" s="99">
        <v>7.52</v>
      </c>
      <c r="V11" s="97">
        <v>8</v>
      </c>
      <c r="W11" s="97">
        <v>24</v>
      </c>
      <c r="X11" s="98">
        <v>0.77194849918157493</v>
      </c>
      <c r="Y11" s="99" t="s">
        <v>120</v>
      </c>
      <c r="Z11" s="99" t="s">
        <v>120</v>
      </c>
      <c r="AA11" s="98">
        <v>37.700000000000003</v>
      </c>
      <c r="AB11" s="98">
        <v>50.705130892979447</v>
      </c>
      <c r="AC11" s="98">
        <v>4.1038540593011215</v>
      </c>
      <c r="AD11" s="98" t="s">
        <v>120</v>
      </c>
      <c r="AE11" s="99">
        <v>16</v>
      </c>
      <c r="AF11" s="99" t="s">
        <v>120</v>
      </c>
      <c r="AG11" s="99">
        <v>34</v>
      </c>
      <c r="AH11" s="99">
        <v>8.8000000000000007</v>
      </c>
      <c r="AI11" s="98" t="s">
        <v>120</v>
      </c>
      <c r="AJ11" s="97">
        <v>95</v>
      </c>
      <c r="AK11" s="97">
        <v>96</v>
      </c>
      <c r="AL11" s="97">
        <v>6.4</v>
      </c>
      <c r="AM11" s="99" t="s">
        <v>120</v>
      </c>
      <c r="AN11" s="99">
        <v>213.39</v>
      </c>
      <c r="AO11" s="98">
        <v>677.46630859375</v>
      </c>
      <c r="AP11" s="99">
        <v>1.9360200000000001</v>
      </c>
      <c r="AQ11" s="99">
        <v>57.040790000000001</v>
      </c>
      <c r="AR11" s="98">
        <v>27</v>
      </c>
      <c r="AS11" s="98" t="s">
        <v>120</v>
      </c>
      <c r="AT11" s="98">
        <v>37</v>
      </c>
      <c r="AU11" s="99">
        <v>6</v>
      </c>
      <c r="AV11" s="260">
        <v>0</v>
      </c>
      <c r="AW11" s="260">
        <v>0</v>
      </c>
      <c r="AX11" s="97">
        <v>0</v>
      </c>
      <c r="AY11" s="97">
        <v>0</v>
      </c>
      <c r="AZ11" s="97">
        <v>2</v>
      </c>
      <c r="BA11" s="97">
        <v>0</v>
      </c>
      <c r="BB11" s="97">
        <v>30.4132</v>
      </c>
      <c r="BC11" s="97">
        <v>6.7278591852132701</v>
      </c>
      <c r="BD11" s="97">
        <v>100</v>
      </c>
      <c r="BE11" s="99">
        <v>25.5</v>
      </c>
      <c r="BF11" s="99">
        <v>23.4513</v>
      </c>
      <c r="BG11" s="99">
        <v>3.35</v>
      </c>
      <c r="BH11" s="99" t="s">
        <v>120</v>
      </c>
      <c r="BI11" s="98">
        <v>3.1333333333333333</v>
      </c>
      <c r="BJ11" s="98" t="s">
        <v>120</v>
      </c>
      <c r="BK11" s="98">
        <v>-0.18</v>
      </c>
      <c r="BL11" s="97">
        <v>52</v>
      </c>
      <c r="BM11" s="99" t="s">
        <v>120</v>
      </c>
      <c r="BN11" s="99" t="s">
        <v>120</v>
      </c>
      <c r="BO11" s="99">
        <v>9.5</v>
      </c>
      <c r="BP11" s="97" t="s">
        <v>120</v>
      </c>
      <c r="BQ11" s="99">
        <v>92.344367980957003</v>
      </c>
      <c r="BR11" s="98">
        <v>53.810001373291001</v>
      </c>
      <c r="BS11" s="98">
        <v>111.12</v>
      </c>
      <c r="BT11" s="97">
        <v>790</v>
      </c>
      <c r="BU11" s="99">
        <v>98.014883699999999</v>
      </c>
      <c r="BV11" s="99">
        <v>96.616491999999994</v>
      </c>
      <c r="BW11" s="99">
        <v>100</v>
      </c>
      <c r="BX11" s="99" t="s">
        <v>120</v>
      </c>
      <c r="BY11" s="99" t="s">
        <v>120</v>
      </c>
      <c r="BZ11" s="99">
        <v>85.520740000000004</v>
      </c>
      <c r="CA11" s="99" t="s">
        <v>120</v>
      </c>
      <c r="CB11" s="99">
        <v>3.75</v>
      </c>
      <c r="CC11" s="99">
        <v>16.182690000000001</v>
      </c>
      <c r="CD11" s="97">
        <v>14924.1015625</v>
      </c>
      <c r="CE11" s="97">
        <v>107825</v>
      </c>
      <c r="CF11" s="97">
        <v>105864</v>
      </c>
      <c r="CG11" s="97">
        <v>340</v>
      </c>
      <c r="CH11" s="97"/>
    </row>
    <row r="12" spans="1:86" x14ac:dyDescent="0.25">
      <c r="A12" s="3" t="s">
        <v>365</v>
      </c>
      <c r="B12" s="116" t="s">
        <v>36</v>
      </c>
      <c r="C12" s="100" t="s">
        <v>35</v>
      </c>
      <c r="D12" s="97">
        <v>18858.553684210525</v>
      </c>
      <c r="E12" s="97">
        <v>0</v>
      </c>
      <c r="F12" s="97">
        <v>28282.252999999997</v>
      </c>
      <c r="G12" s="97">
        <v>36.646000000000001</v>
      </c>
      <c r="H12" s="97">
        <v>203578.52100000001</v>
      </c>
      <c r="I12" s="97">
        <v>22842.205999999998</v>
      </c>
      <c r="J12" s="97">
        <v>26149.962</v>
      </c>
      <c r="K12" s="97">
        <v>170757</v>
      </c>
      <c r="L12" s="98">
        <v>0.152</v>
      </c>
      <c r="M12" s="98">
        <v>-0.65517241379310354</v>
      </c>
      <c r="N12" s="97">
        <v>4211933</v>
      </c>
      <c r="O12" s="97">
        <v>1913796</v>
      </c>
      <c r="P12" s="99">
        <v>8.6170000000000009</v>
      </c>
      <c r="Q12" s="98">
        <v>0.71799999999999997</v>
      </c>
      <c r="R12" s="98">
        <v>0.184</v>
      </c>
      <c r="S12" s="97">
        <v>0</v>
      </c>
      <c r="T12" s="97">
        <v>0</v>
      </c>
      <c r="U12" s="99">
        <v>10.039999999999999</v>
      </c>
      <c r="V12" s="97">
        <v>1033</v>
      </c>
      <c r="W12" s="97">
        <v>30665</v>
      </c>
      <c r="X12" s="98">
        <v>0.49794511062750563</v>
      </c>
      <c r="Y12" s="99">
        <v>47.59526252746582</v>
      </c>
      <c r="Z12" s="99">
        <v>20.407569408416748</v>
      </c>
      <c r="AA12" s="98">
        <v>58.5</v>
      </c>
      <c r="AB12" s="98">
        <v>60.70026155503858</v>
      </c>
      <c r="AC12" s="98">
        <v>29.245876365249941</v>
      </c>
      <c r="AD12" s="98">
        <v>87.491997241973849</v>
      </c>
      <c r="AE12" s="99">
        <v>67</v>
      </c>
      <c r="AF12" s="99">
        <v>21.9</v>
      </c>
      <c r="AG12" s="99">
        <v>58.2</v>
      </c>
      <c r="AH12" s="99">
        <v>23</v>
      </c>
      <c r="AI12" s="98">
        <v>0.23</v>
      </c>
      <c r="AJ12" s="97">
        <v>53</v>
      </c>
      <c r="AK12" s="97">
        <v>60</v>
      </c>
      <c r="AL12" s="97">
        <v>188</v>
      </c>
      <c r="AM12" s="99">
        <v>2.1</v>
      </c>
      <c r="AN12" s="99" t="s">
        <v>120</v>
      </c>
      <c r="AO12" s="98">
        <v>120.14574432373</v>
      </c>
      <c r="AP12" s="99">
        <v>0.73336000000000001</v>
      </c>
      <c r="AQ12" s="99">
        <v>36.272460000000002</v>
      </c>
      <c r="AR12" s="98">
        <v>359</v>
      </c>
      <c r="AS12" s="98">
        <v>0.59341001384296899</v>
      </c>
      <c r="AT12" s="98">
        <v>60.790000915527301</v>
      </c>
      <c r="AU12" s="99">
        <v>74.400000000000006</v>
      </c>
      <c r="AV12" s="260">
        <v>5801040</v>
      </c>
      <c r="AW12" s="260">
        <v>90434</v>
      </c>
      <c r="AX12" s="97">
        <v>350333</v>
      </c>
      <c r="AY12" s="97">
        <v>49648</v>
      </c>
      <c r="AZ12" s="97">
        <v>5</v>
      </c>
      <c r="BA12" s="97">
        <v>2</v>
      </c>
      <c r="BB12" s="97">
        <v>38.213000000000001</v>
      </c>
      <c r="BC12" s="97">
        <v>22.739889630483098</v>
      </c>
      <c r="BD12" s="97">
        <v>95</v>
      </c>
      <c r="BE12" s="99">
        <v>46.8</v>
      </c>
      <c r="BF12" s="99">
        <v>46.249400000000001</v>
      </c>
      <c r="BG12" s="99">
        <v>9.73</v>
      </c>
      <c r="BH12" s="99">
        <v>3.4</v>
      </c>
      <c r="BI12" s="98">
        <v>2.333333333333333</v>
      </c>
      <c r="BJ12" s="98">
        <v>25.98</v>
      </c>
      <c r="BK12" s="98">
        <v>-2.06</v>
      </c>
      <c r="BL12" s="97">
        <v>22</v>
      </c>
      <c r="BM12" s="99">
        <v>0.37097000000000002</v>
      </c>
      <c r="BN12" s="99" t="s">
        <v>120</v>
      </c>
      <c r="BO12" s="99">
        <v>4.5</v>
      </c>
      <c r="BP12" s="97">
        <v>7.0000000000000009</v>
      </c>
      <c r="BQ12" s="99">
        <v>38.6901664733887</v>
      </c>
      <c r="BR12" s="98">
        <v>12.197766304016101</v>
      </c>
      <c r="BS12" s="98">
        <v>60.54</v>
      </c>
      <c r="BT12" s="97">
        <v>23000</v>
      </c>
      <c r="BU12" s="99">
        <v>27.6049817</v>
      </c>
      <c r="BV12" s="99">
        <v>57.736357099999999</v>
      </c>
      <c r="BW12" s="99">
        <v>43.009955493089819</v>
      </c>
      <c r="BX12" s="99">
        <v>54.634135628953118</v>
      </c>
      <c r="BY12" s="99">
        <v>88</v>
      </c>
      <c r="BZ12" s="99" t="s">
        <v>120</v>
      </c>
      <c r="CA12" s="99">
        <v>28</v>
      </c>
      <c r="CB12" s="99">
        <v>1.461652</v>
      </c>
      <c r="CC12" s="99" t="s">
        <v>120</v>
      </c>
      <c r="CD12" s="97">
        <v>1814.94323730469</v>
      </c>
      <c r="CE12" s="97">
        <v>10981229</v>
      </c>
      <c r="CF12" s="97">
        <v>10678016</v>
      </c>
      <c r="CG12" s="97">
        <v>27560</v>
      </c>
      <c r="CH12" s="97"/>
    </row>
    <row r="13" spans="1:86" x14ac:dyDescent="0.25">
      <c r="A13" s="3" t="s">
        <v>365</v>
      </c>
      <c r="B13" s="116" t="s">
        <v>40</v>
      </c>
      <c r="C13" s="100" t="s">
        <v>39</v>
      </c>
      <c r="D13" s="97">
        <v>3562.4589473684209</v>
      </c>
      <c r="E13" s="97">
        <v>0</v>
      </c>
      <c r="F13" s="97">
        <v>6141.4105</v>
      </c>
      <c r="G13" s="97">
        <v>0</v>
      </c>
      <c r="H13" s="97">
        <v>53032.61</v>
      </c>
      <c r="I13" s="97">
        <v>6184.7160000000003</v>
      </c>
      <c r="J13" s="97">
        <v>16019.505999999999</v>
      </c>
      <c r="K13" s="97">
        <v>2774</v>
      </c>
      <c r="L13" s="98">
        <v>6.0999999999999999E-2</v>
      </c>
      <c r="M13" s="98">
        <v>-0.10911201392919366</v>
      </c>
      <c r="N13" s="97">
        <v>235533</v>
      </c>
      <c r="O13" s="97">
        <v>386313</v>
      </c>
      <c r="P13" s="99" t="s">
        <v>120</v>
      </c>
      <c r="Q13" s="98">
        <v>6.2E-2</v>
      </c>
      <c r="R13" s="98">
        <v>6.0000000000000001E-3</v>
      </c>
      <c r="S13" s="97">
        <v>0</v>
      </c>
      <c r="T13" s="97">
        <v>0</v>
      </c>
      <c r="U13" s="99">
        <v>43.21</v>
      </c>
      <c r="V13" s="97">
        <v>1207</v>
      </c>
      <c r="W13" s="97">
        <v>1049</v>
      </c>
      <c r="X13" s="98">
        <v>0.73224092347513436</v>
      </c>
      <c r="Y13" s="99">
        <v>4.6869043260812759</v>
      </c>
      <c r="Z13" s="99">
        <v>6.4129266887903214</v>
      </c>
      <c r="AA13" s="98">
        <v>19.899999999999999</v>
      </c>
      <c r="AB13" s="98">
        <v>47.95270507885985</v>
      </c>
      <c r="AC13" s="98">
        <v>16.626920511538231</v>
      </c>
      <c r="AD13" s="98">
        <v>37.83699822425838</v>
      </c>
      <c r="AE13" s="99">
        <v>15.3</v>
      </c>
      <c r="AF13" s="99">
        <v>6.2</v>
      </c>
      <c r="AG13" s="99">
        <v>27.7</v>
      </c>
      <c r="AH13" s="99">
        <v>11.3</v>
      </c>
      <c r="AI13" s="98">
        <v>0.472000002861023</v>
      </c>
      <c r="AJ13" s="97">
        <v>95</v>
      </c>
      <c r="AK13" s="97">
        <v>93</v>
      </c>
      <c r="AL13" s="97">
        <v>4.5</v>
      </c>
      <c r="AM13" s="99">
        <v>1.7</v>
      </c>
      <c r="AN13" s="99">
        <v>2.42</v>
      </c>
      <c r="AO13" s="98">
        <v>511.37738037109398</v>
      </c>
      <c r="AP13" s="99">
        <v>3.4716800000000001</v>
      </c>
      <c r="AQ13" s="99">
        <v>23.704219999999999</v>
      </c>
      <c r="AR13" s="98">
        <v>89</v>
      </c>
      <c r="AS13" s="98">
        <v>0.42220641369704698</v>
      </c>
      <c r="AT13" s="98">
        <v>45.459999084472699</v>
      </c>
      <c r="AU13" s="99">
        <v>60.5</v>
      </c>
      <c r="AV13" s="260">
        <v>125000</v>
      </c>
      <c r="AW13" s="260">
        <v>5000</v>
      </c>
      <c r="AX13" s="97">
        <v>0</v>
      </c>
      <c r="AY13" s="97">
        <v>0</v>
      </c>
      <c r="AZ13" s="97">
        <v>15</v>
      </c>
      <c r="BA13" s="97">
        <v>0</v>
      </c>
      <c r="BB13" s="97">
        <v>54.356400000000001</v>
      </c>
      <c r="BC13" s="97">
        <v>24.861310147893398</v>
      </c>
      <c r="BD13" s="97">
        <v>114</v>
      </c>
      <c r="BE13" s="99">
        <v>8.4</v>
      </c>
      <c r="BF13" s="99">
        <v>22.549099999999999</v>
      </c>
      <c r="BG13" s="99">
        <v>4.96</v>
      </c>
      <c r="BH13" s="99">
        <v>7</v>
      </c>
      <c r="BI13" s="98">
        <v>3.6833333333333327</v>
      </c>
      <c r="BJ13" s="98">
        <v>35.590000000000003</v>
      </c>
      <c r="BK13" s="98">
        <v>0.41</v>
      </c>
      <c r="BL13" s="97">
        <v>44</v>
      </c>
      <c r="BM13" s="99">
        <v>4.3422900000000002</v>
      </c>
      <c r="BN13" s="99" t="s">
        <v>120</v>
      </c>
      <c r="BO13" s="99">
        <v>49.8</v>
      </c>
      <c r="BP13" s="97">
        <v>21</v>
      </c>
      <c r="BQ13" s="99">
        <v>98.204269409179702</v>
      </c>
      <c r="BR13" s="98">
        <v>43.175895690917997</v>
      </c>
      <c r="BS13" s="98">
        <v>115.57</v>
      </c>
      <c r="BT13" s="97">
        <v>8300</v>
      </c>
      <c r="BU13" s="99">
        <v>81.784474799999998</v>
      </c>
      <c r="BV13" s="99">
        <v>93.843156500000006</v>
      </c>
      <c r="BW13" s="99">
        <v>83.26</v>
      </c>
      <c r="BX13" s="99">
        <v>83.26</v>
      </c>
      <c r="BY13" s="99">
        <v>93.377529999999993</v>
      </c>
      <c r="BZ13" s="99">
        <v>96.020229999999998</v>
      </c>
      <c r="CA13" s="99">
        <v>60.715029999999999</v>
      </c>
      <c r="CB13" s="99">
        <v>5.5050975463232596</v>
      </c>
      <c r="CC13" s="99">
        <v>22.106339999999999</v>
      </c>
      <c r="CD13" s="97">
        <v>8995.3505859375</v>
      </c>
      <c r="CE13" s="97">
        <v>2890299</v>
      </c>
      <c r="CF13" s="97">
        <v>2781153</v>
      </c>
      <c r="CG13" s="97">
        <v>10830</v>
      </c>
      <c r="CH13" s="97"/>
    </row>
    <row r="14" spans="1:86" x14ac:dyDescent="0.25">
      <c r="A14" s="3" t="s">
        <v>365</v>
      </c>
      <c r="B14" s="116" t="s">
        <v>52</v>
      </c>
      <c r="C14" s="100" t="s">
        <v>51</v>
      </c>
      <c r="D14" s="97">
        <v>0</v>
      </c>
      <c r="E14" s="97">
        <v>0</v>
      </c>
      <c r="F14" s="97" t="s">
        <v>120</v>
      </c>
      <c r="G14" s="97">
        <v>0</v>
      </c>
      <c r="H14" s="97">
        <v>1054.1959999999999</v>
      </c>
      <c r="I14" s="97">
        <v>332.904</v>
      </c>
      <c r="J14" s="97">
        <v>307.39799999999997</v>
      </c>
      <c r="K14" s="97">
        <v>0</v>
      </c>
      <c r="L14" s="98">
        <v>0</v>
      </c>
      <c r="M14" s="98">
        <v>0</v>
      </c>
      <c r="N14" s="98" t="s">
        <v>120</v>
      </c>
      <c r="O14" s="98" t="s">
        <v>120</v>
      </c>
      <c r="P14" s="99">
        <v>0.83330000000000004</v>
      </c>
      <c r="Q14" s="98">
        <v>3.0000000000000001E-3</v>
      </c>
      <c r="R14" s="98">
        <v>6.0000000000000001E-3</v>
      </c>
      <c r="S14" s="97">
        <v>0</v>
      </c>
      <c r="T14" s="97">
        <v>0</v>
      </c>
      <c r="U14" s="99">
        <v>33.549999999999997</v>
      </c>
      <c r="V14" s="97">
        <v>18</v>
      </c>
      <c r="W14" s="97">
        <v>5</v>
      </c>
      <c r="X14" s="98">
        <v>0.77784458523597233</v>
      </c>
      <c r="Y14" s="99" t="s">
        <v>120</v>
      </c>
      <c r="Z14" s="99" t="s">
        <v>120</v>
      </c>
      <c r="AA14" s="98">
        <v>21.8</v>
      </c>
      <c r="AB14" s="98" t="s">
        <v>120</v>
      </c>
      <c r="AC14" s="98">
        <v>1.1240371834235328</v>
      </c>
      <c r="AD14" s="98" t="s">
        <v>120</v>
      </c>
      <c r="AE14" s="99">
        <v>9.3000000000000007</v>
      </c>
      <c r="AF14" s="99" t="s">
        <v>120</v>
      </c>
      <c r="AG14" s="99" t="s">
        <v>120</v>
      </c>
      <c r="AH14" s="99">
        <v>10.4</v>
      </c>
      <c r="AI14" s="98" t="s">
        <v>120</v>
      </c>
      <c r="AJ14" s="97">
        <v>98</v>
      </c>
      <c r="AK14" s="97">
        <v>97</v>
      </c>
      <c r="AL14" s="97">
        <v>0</v>
      </c>
      <c r="AM14" s="99" t="s">
        <v>120</v>
      </c>
      <c r="AN14" s="99">
        <v>18.87</v>
      </c>
      <c r="AO14" s="98">
        <v>1442.73364257813</v>
      </c>
      <c r="AP14" s="99">
        <v>2.1095299999999999</v>
      </c>
      <c r="AQ14" s="99">
        <v>56.642470000000003</v>
      </c>
      <c r="AR14" s="98" t="s">
        <v>120</v>
      </c>
      <c r="AS14" s="98" t="s">
        <v>120</v>
      </c>
      <c r="AT14" s="98">
        <v>38</v>
      </c>
      <c r="AU14" s="99" t="s">
        <v>120</v>
      </c>
      <c r="AV14" s="260">
        <v>0</v>
      </c>
      <c r="AW14" s="260">
        <v>0</v>
      </c>
      <c r="AX14" s="97">
        <v>0</v>
      </c>
      <c r="AY14" s="97">
        <v>0</v>
      </c>
      <c r="AZ14" s="97">
        <v>0</v>
      </c>
      <c r="BA14" s="97">
        <v>0</v>
      </c>
      <c r="BB14" s="97" t="s">
        <v>120</v>
      </c>
      <c r="BC14" s="99" t="s">
        <v>120</v>
      </c>
      <c r="BD14" s="97">
        <v>101</v>
      </c>
      <c r="BE14" s="99">
        <v>6</v>
      </c>
      <c r="BF14" s="99" t="s">
        <v>120</v>
      </c>
      <c r="BG14" s="99">
        <v>2.86</v>
      </c>
      <c r="BH14" s="99" t="s">
        <v>120</v>
      </c>
      <c r="BI14" s="98">
        <v>3.4</v>
      </c>
      <c r="BJ14" s="98" t="s">
        <v>120</v>
      </c>
      <c r="BK14" s="98">
        <v>0.14000000000000001</v>
      </c>
      <c r="BL14" s="97" t="s">
        <v>120</v>
      </c>
      <c r="BM14" s="99" t="s">
        <v>120</v>
      </c>
      <c r="BN14" s="99" t="s">
        <v>120</v>
      </c>
      <c r="BO14" s="99">
        <v>68.3</v>
      </c>
      <c r="BP14" s="97" t="s">
        <v>120</v>
      </c>
      <c r="BQ14" s="99">
        <v>100</v>
      </c>
      <c r="BR14" s="98">
        <v>75.699996948242202</v>
      </c>
      <c r="BS14" s="98">
        <v>136.87</v>
      </c>
      <c r="BT14" s="97">
        <v>430</v>
      </c>
      <c r="BU14" s="99">
        <v>87.3</v>
      </c>
      <c r="BV14" s="99">
        <v>98.296609399999994</v>
      </c>
      <c r="BW14" s="99">
        <v>83.579354838709676</v>
      </c>
      <c r="BX14" s="99" t="s">
        <v>120</v>
      </c>
      <c r="BY14" s="99">
        <v>95.386669999999995</v>
      </c>
      <c r="BZ14" s="99">
        <v>92.689700000000002</v>
      </c>
      <c r="CA14" s="99" t="s">
        <v>120</v>
      </c>
      <c r="CB14" s="99">
        <v>3.31</v>
      </c>
      <c r="CC14" s="99">
        <v>13.872769999999999</v>
      </c>
      <c r="CD14" s="97">
        <v>27066.93359375</v>
      </c>
      <c r="CE14" s="97">
        <v>55345</v>
      </c>
      <c r="CF14" s="97">
        <v>55096</v>
      </c>
      <c r="CG14" s="97">
        <v>260</v>
      </c>
      <c r="CH14" s="97"/>
    </row>
    <row r="15" spans="1:86" x14ac:dyDescent="0.25">
      <c r="A15" s="3" t="s">
        <v>365</v>
      </c>
      <c r="B15" s="116" t="s">
        <v>54</v>
      </c>
      <c r="C15" s="100" t="s">
        <v>53</v>
      </c>
      <c r="D15" s="97">
        <v>269.24421052631578</v>
      </c>
      <c r="E15" s="97">
        <v>0</v>
      </c>
      <c r="F15" s="97" t="s">
        <v>120</v>
      </c>
      <c r="G15" s="97">
        <v>0</v>
      </c>
      <c r="H15" s="97">
        <v>2587.83</v>
      </c>
      <c r="I15" s="97">
        <v>369.69</v>
      </c>
      <c r="J15" s="97">
        <v>559.39200000000005</v>
      </c>
      <c r="K15" s="97">
        <v>0</v>
      </c>
      <c r="L15" s="98">
        <v>0.03</v>
      </c>
      <c r="M15" s="98">
        <v>-0.27522935779816515</v>
      </c>
      <c r="N15" s="97">
        <v>0</v>
      </c>
      <c r="O15" s="97">
        <v>12230</v>
      </c>
      <c r="P15" s="99" t="s">
        <v>120</v>
      </c>
      <c r="Q15" s="98">
        <v>2E-3</v>
      </c>
      <c r="R15" s="98">
        <v>5.0000000000000001E-3</v>
      </c>
      <c r="S15" s="97">
        <v>0</v>
      </c>
      <c r="T15" s="97">
        <v>0</v>
      </c>
      <c r="U15" s="99">
        <v>21.56</v>
      </c>
      <c r="V15" s="97">
        <v>39</v>
      </c>
      <c r="W15" s="97">
        <v>47</v>
      </c>
      <c r="X15" s="98">
        <v>0.74704915211912148</v>
      </c>
      <c r="Y15" s="99">
        <v>1.9211310893297195</v>
      </c>
      <c r="Z15" s="99">
        <v>1.6434136778116226</v>
      </c>
      <c r="AA15" s="98" t="s">
        <v>120</v>
      </c>
      <c r="AB15" s="98">
        <v>40.065473113732125</v>
      </c>
      <c r="AC15" s="98">
        <v>2.2875734711121134</v>
      </c>
      <c r="AD15" s="98">
        <v>29.0629997253418</v>
      </c>
      <c r="AE15" s="99">
        <v>13.3</v>
      </c>
      <c r="AF15" s="99">
        <v>2.5</v>
      </c>
      <c r="AG15" s="99">
        <v>35.299999999999997</v>
      </c>
      <c r="AH15" s="99">
        <v>10.1</v>
      </c>
      <c r="AI15" s="98">
        <v>1.29</v>
      </c>
      <c r="AJ15" s="97">
        <v>99</v>
      </c>
      <c r="AK15" s="97">
        <v>80</v>
      </c>
      <c r="AL15" s="97">
        <v>1.9</v>
      </c>
      <c r="AM15" s="99" t="s">
        <v>120</v>
      </c>
      <c r="AN15" s="99">
        <v>40</v>
      </c>
      <c r="AO15" s="98">
        <v>681.36810302734398</v>
      </c>
      <c r="AP15" s="99">
        <v>2.50082</v>
      </c>
      <c r="AQ15" s="99">
        <v>48.384950000000003</v>
      </c>
      <c r="AR15" s="98">
        <v>48</v>
      </c>
      <c r="AS15" s="98">
        <v>0.35354825636493198</v>
      </c>
      <c r="AT15" s="98">
        <v>42</v>
      </c>
      <c r="AU15" s="99">
        <v>11.9</v>
      </c>
      <c r="AV15" s="260">
        <v>25000</v>
      </c>
      <c r="AW15" s="260">
        <v>0</v>
      </c>
      <c r="AX15" s="97">
        <v>0</v>
      </c>
      <c r="AY15" s="97">
        <v>0</v>
      </c>
      <c r="AZ15" s="97">
        <v>2</v>
      </c>
      <c r="BA15" s="97">
        <v>0</v>
      </c>
      <c r="BB15" s="97">
        <v>41.261600000000001</v>
      </c>
      <c r="BC15" s="97">
        <v>19.344208262723399</v>
      </c>
      <c r="BD15" s="97">
        <v>106</v>
      </c>
      <c r="BE15" s="99">
        <v>17</v>
      </c>
      <c r="BF15" s="99">
        <v>21.935500000000001</v>
      </c>
      <c r="BG15" s="99">
        <v>3.44</v>
      </c>
      <c r="BH15" s="99">
        <v>12.3</v>
      </c>
      <c r="BI15" s="98">
        <v>2.916666666666667</v>
      </c>
      <c r="BJ15" s="98" t="s">
        <v>120</v>
      </c>
      <c r="BK15" s="98">
        <v>0.01</v>
      </c>
      <c r="BL15" s="97">
        <v>55</v>
      </c>
      <c r="BM15" s="99" t="s">
        <v>120</v>
      </c>
      <c r="BN15" s="99" t="s">
        <v>120</v>
      </c>
      <c r="BO15" s="99">
        <v>19.7</v>
      </c>
      <c r="BP15" s="97" t="s">
        <v>120</v>
      </c>
      <c r="BQ15" s="99">
        <v>97.760917663574205</v>
      </c>
      <c r="BR15" s="98">
        <v>52.349998474121101</v>
      </c>
      <c r="BS15" s="98">
        <v>94.82</v>
      </c>
      <c r="BT15" s="97">
        <v>690</v>
      </c>
      <c r="BU15" s="99">
        <v>90.541643899999997</v>
      </c>
      <c r="BV15" s="99">
        <v>96.330101600000006</v>
      </c>
      <c r="BW15" s="99">
        <v>99.29</v>
      </c>
      <c r="BX15" s="99">
        <v>99.29</v>
      </c>
      <c r="BY15" s="99">
        <v>92.522000000000006</v>
      </c>
      <c r="BZ15" s="99">
        <v>96.832700000000003</v>
      </c>
      <c r="CA15" s="99">
        <v>45.893129999999999</v>
      </c>
      <c r="CB15" s="99">
        <v>4.6367218442294602</v>
      </c>
      <c r="CC15" s="99">
        <v>15.2315</v>
      </c>
      <c r="CD15" s="97">
        <v>14219.2373046875</v>
      </c>
      <c r="CE15" s="97">
        <v>178844</v>
      </c>
      <c r="CF15" s="97">
        <v>183957</v>
      </c>
      <c r="CG15" s="97">
        <v>610</v>
      </c>
      <c r="CH15" s="97"/>
    </row>
    <row r="16" spans="1:86" x14ac:dyDescent="0.25">
      <c r="A16" s="3" t="s">
        <v>365</v>
      </c>
      <c r="B16" s="116" t="s">
        <v>56</v>
      </c>
      <c r="C16" s="100" t="s">
        <v>55</v>
      </c>
      <c r="D16" s="97">
        <v>12.117894736842105</v>
      </c>
      <c r="E16" s="97">
        <v>0</v>
      </c>
      <c r="F16" s="97" t="s">
        <v>120</v>
      </c>
      <c r="G16" s="97">
        <v>0</v>
      </c>
      <c r="H16" s="97">
        <v>1530.9139999999998</v>
      </c>
      <c r="I16" s="97">
        <v>216.29450000000003</v>
      </c>
      <c r="J16" s="97">
        <v>268.32</v>
      </c>
      <c r="K16" s="97">
        <v>0</v>
      </c>
      <c r="L16" s="98">
        <v>0.03</v>
      </c>
      <c r="M16" s="98">
        <v>0.32</v>
      </c>
      <c r="N16" s="98" t="s">
        <v>120</v>
      </c>
      <c r="O16" s="98" t="s">
        <v>120</v>
      </c>
      <c r="P16" s="99">
        <v>0</v>
      </c>
      <c r="Q16" s="98">
        <v>3.0000000000000001E-3</v>
      </c>
      <c r="R16" s="98">
        <v>4.0000000000000001E-3</v>
      </c>
      <c r="S16" s="97">
        <v>0</v>
      </c>
      <c r="T16" s="97">
        <v>0</v>
      </c>
      <c r="U16" s="99">
        <v>25.61</v>
      </c>
      <c r="V16" s="97">
        <v>28</v>
      </c>
      <c r="W16" s="97">
        <v>47</v>
      </c>
      <c r="X16" s="98">
        <v>0.72270789923458134</v>
      </c>
      <c r="Y16" s="99" t="s">
        <v>120</v>
      </c>
      <c r="Z16" s="99" t="s">
        <v>120</v>
      </c>
      <c r="AA16" s="98">
        <v>37.5</v>
      </c>
      <c r="AB16" s="98">
        <v>46.021179628227102</v>
      </c>
      <c r="AC16" s="98">
        <v>5.7316769131947138</v>
      </c>
      <c r="AD16" s="98">
        <v>9.1029999852180463</v>
      </c>
      <c r="AE16" s="99">
        <v>16.600000000000001</v>
      </c>
      <c r="AF16" s="99" t="s">
        <v>120</v>
      </c>
      <c r="AG16" s="99">
        <v>32.9</v>
      </c>
      <c r="AH16" s="99">
        <v>10.6</v>
      </c>
      <c r="AI16" s="98">
        <v>0.95</v>
      </c>
      <c r="AJ16" s="97">
        <v>99</v>
      </c>
      <c r="AK16" s="97">
        <v>99</v>
      </c>
      <c r="AL16" s="97">
        <v>6.3</v>
      </c>
      <c r="AM16" s="99" t="s">
        <v>120</v>
      </c>
      <c r="AN16" s="99">
        <v>2.94</v>
      </c>
      <c r="AO16" s="98">
        <v>469.50552368164102</v>
      </c>
      <c r="AP16" s="99">
        <v>2.94767</v>
      </c>
      <c r="AQ16" s="99">
        <v>21.445460000000001</v>
      </c>
      <c r="AR16" s="98">
        <v>45</v>
      </c>
      <c r="AS16" s="98" t="s">
        <v>120</v>
      </c>
      <c r="AT16" s="98">
        <v>40</v>
      </c>
      <c r="AU16" s="99" t="s">
        <v>120</v>
      </c>
      <c r="AV16" s="260">
        <v>25000</v>
      </c>
      <c r="AW16" s="260">
        <v>0</v>
      </c>
      <c r="AX16" s="97">
        <v>0</v>
      </c>
      <c r="AY16" s="97">
        <v>0</v>
      </c>
      <c r="AZ16" s="97">
        <v>0</v>
      </c>
      <c r="BA16" s="97">
        <v>0</v>
      </c>
      <c r="BB16" s="97">
        <v>50.117600000000003</v>
      </c>
      <c r="BC16" s="97">
        <v>21.651236901078001</v>
      </c>
      <c r="BD16" s="97">
        <v>121</v>
      </c>
      <c r="BE16" s="99">
        <v>6</v>
      </c>
      <c r="BF16" s="99">
        <v>24.542999999999999</v>
      </c>
      <c r="BG16" s="99">
        <v>3.4</v>
      </c>
      <c r="BH16" s="99">
        <v>4.8</v>
      </c>
      <c r="BI16" s="98" t="s">
        <v>120</v>
      </c>
      <c r="BJ16" s="98" t="s">
        <v>120</v>
      </c>
      <c r="BK16" s="98">
        <v>0.21</v>
      </c>
      <c r="BL16" s="97">
        <v>58</v>
      </c>
      <c r="BM16" s="99" t="s">
        <v>120</v>
      </c>
      <c r="BN16" s="99" t="s">
        <v>120</v>
      </c>
      <c r="BO16" s="99">
        <v>15.4</v>
      </c>
      <c r="BP16" s="97" t="s">
        <v>120</v>
      </c>
      <c r="BQ16" s="99">
        <v>100</v>
      </c>
      <c r="BR16" s="98">
        <v>51.7700004577637</v>
      </c>
      <c r="BS16" s="98">
        <v>102.98</v>
      </c>
      <c r="BT16" s="97">
        <v>410</v>
      </c>
      <c r="BU16" s="99">
        <v>76.099999999999994</v>
      </c>
      <c r="BV16" s="99">
        <v>95.060069100000007</v>
      </c>
      <c r="BW16" s="99">
        <v>100</v>
      </c>
      <c r="BX16" s="99">
        <v>100</v>
      </c>
      <c r="BY16" s="99">
        <v>87.820409999999995</v>
      </c>
      <c r="BZ16" s="99">
        <v>93.867429999999999</v>
      </c>
      <c r="CA16" s="99" t="s">
        <v>120</v>
      </c>
      <c r="CB16" s="99">
        <v>5.17857233256347</v>
      </c>
      <c r="CC16" s="99">
        <v>14.393370000000001</v>
      </c>
      <c r="CD16" s="97">
        <v>11776.84765625</v>
      </c>
      <c r="CE16" s="97">
        <v>109897</v>
      </c>
      <c r="CF16" s="97">
        <v>108676</v>
      </c>
      <c r="CG16" s="97">
        <v>390</v>
      </c>
      <c r="CH16" s="97"/>
    </row>
    <row r="17" spans="1:86" x14ac:dyDescent="0.25">
      <c r="A17" s="3" t="s">
        <v>365</v>
      </c>
      <c r="B17" s="116" t="s">
        <v>60</v>
      </c>
      <c r="C17" s="100" t="s">
        <v>59</v>
      </c>
      <c r="D17" s="97">
        <v>1950.0294736842104</v>
      </c>
      <c r="E17" s="97">
        <v>0</v>
      </c>
      <c r="F17" s="97">
        <v>163.00200000000001</v>
      </c>
      <c r="G17" s="97">
        <v>0</v>
      </c>
      <c r="H17" s="97">
        <v>2991.4539999999997</v>
      </c>
      <c r="I17" s="97">
        <v>0</v>
      </c>
      <c r="J17" s="97">
        <v>2146.1759999999999</v>
      </c>
      <c r="K17" s="97">
        <v>0</v>
      </c>
      <c r="L17" s="98">
        <v>0.03</v>
      </c>
      <c r="M17" s="98">
        <v>-0.10343165766514316</v>
      </c>
      <c r="N17" s="97">
        <v>7454</v>
      </c>
      <c r="O17" s="97">
        <v>67541</v>
      </c>
      <c r="P17" s="99">
        <v>0.43490000000000001</v>
      </c>
      <c r="Q17" s="98">
        <v>4.3999999999999997E-2</v>
      </c>
      <c r="R17" s="98">
        <v>4.0000000000000001E-3</v>
      </c>
      <c r="S17" s="97">
        <v>0</v>
      </c>
      <c r="T17" s="97">
        <v>0</v>
      </c>
      <c r="U17" s="99">
        <v>30.88</v>
      </c>
      <c r="V17" s="97">
        <v>420</v>
      </c>
      <c r="W17" s="97">
        <v>189</v>
      </c>
      <c r="X17" s="98">
        <v>0.78391525960107711</v>
      </c>
      <c r="Y17" s="99">
        <v>0.63656065613031387</v>
      </c>
      <c r="Z17" s="99">
        <v>3.6814434453845024</v>
      </c>
      <c r="AA17" s="98" t="s">
        <v>120</v>
      </c>
      <c r="AB17" s="98">
        <v>44.2485484273708</v>
      </c>
      <c r="AC17" s="98">
        <v>0.61114669359803886</v>
      </c>
      <c r="AD17" s="98">
        <v>16.459000289440151</v>
      </c>
      <c r="AE17" s="99">
        <v>18.5</v>
      </c>
      <c r="AF17" s="99">
        <v>11</v>
      </c>
      <c r="AG17" s="99">
        <v>32.1</v>
      </c>
      <c r="AH17" s="99">
        <v>11.9</v>
      </c>
      <c r="AI17" s="98">
        <v>1.17499995231628</v>
      </c>
      <c r="AJ17" s="97">
        <v>86</v>
      </c>
      <c r="AK17" s="97">
        <v>89</v>
      </c>
      <c r="AL17" s="97">
        <v>18</v>
      </c>
      <c r="AM17" s="99">
        <v>1.2</v>
      </c>
      <c r="AN17" s="99">
        <v>21.91</v>
      </c>
      <c r="AO17" s="98">
        <v>2204.13793945313</v>
      </c>
      <c r="AP17" s="99">
        <v>3.2340100000000001</v>
      </c>
      <c r="AQ17" s="99">
        <v>37.332769999999996</v>
      </c>
      <c r="AR17" s="98">
        <v>63</v>
      </c>
      <c r="AS17" s="98">
        <v>0.32413903930652599</v>
      </c>
      <c r="AT17" s="98">
        <v>39</v>
      </c>
      <c r="AU17" s="99">
        <v>24.7</v>
      </c>
      <c r="AV17" s="260">
        <v>0</v>
      </c>
      <c r="AW17" s="260">
        <v>0</v>
      </c>
      <c r="AX17" s="97">
        <v>0</v>
      </c>
      <c r="AY17" s="97">
        <v>0</v>
      </c>
      <c r="AZ17" s="97">
        <v>288</v>
      </c>
      <c r="BA17" s="97">
        <v>0</v>
      </c>
      <c r="BB17" s="97">
        <v>31.033000000000001</v>
      </c>
      <c r="BC17" s="97">
        <v>32.270429291019198</v>
      </c>
      <c r="BD17" s="97">
        <v>129</v>
      </c>
      <c r="BE17" s="99">
        <v>4.8</v>
      </c>
      <c r="BF17" s="99">
        <v>23.624199999999998</v>
      </c>
      <c r="BG17" s="99">
        <v>4.04</v>
      </c>
      <c r="BH17" s="99">
        <v>16.5</v>
      </c>
      <c r="BI17" s="98">
        <v>3.2333333333333329</v>
      </c>
      <c r="BJ17" s="98">
        <v>22.42</v>
      </c>
      <c r="BK17" s="98">
        <v>0.22</v>
      </c>
      <c r="BL17" s="97">
        <v>41</v>
      </c>
      <c r="BM17" s="99" t="s">
        <v>120</v>
      </c>
      <c r="BN17" s="99" t="s">
        <v>120</v>
      </c>
      <c r="BO17" s="99">
        <v>67.7</v>
      </c>
      <c r="BP17" s="97">
        <v>18</v>
      </c>
      <c r="BQ17" s="99">
        <v>100</v>
      </c>
      <c r="BR17" s="98">
        <v>69.198471069335895</v>
      </c>
      <c r="BS17" s="98">
        <v>160.61000000000001</v>
      </c>
      <c r="BT17" s="97">
        <v>8900</v>
      </c>
      <c r="BU17" s="99">
        <v>91.515908899999999</v>
      </c>
      <c r="BV17" s="99">
        <v>95.142634200000003</v>
      </c>
      <c r="BW17" s="99" t="s">
        <v>120</v>
      </c>
      <c r="BX17" s="99" t="s">
        <v>120</v>
      </c>
      <c r="BY17" s="99" t="s">
        <v>120</v>
      </c>
      <c r="BZ17" s="99" t="s">
        <v>120</v>
      </c>
      <c r="CA17" s="99" t="s">
        <v>120</v>
      </c>
      <c r="CB17" s="99">
        <v>2.87</v>
      </c>
      <c r="CC17" s="99" t="s">
        <v>120</v>
      </c>
      <c r="CD17" s="97">
        <v>31577.673828125</v>
      </c>
      <c r="CE17" s="97">
        <v>1369125</v>
      </c>
      <c r="CF17" s="97">
        <v>1351409</v>
      </c>
      <c r="CG17" s="97">
        <v>5130</v>
      </c>
      <c r="CH17" s="97"/>
    </row>
    <row r="18" spans="1:86" x14ac:dyDescent="0.25">
      <c r="A18" s="3" t="s">
        <v>370</v>
      </c>
      <c r="B18" s="116" t="s">
        <v>9</v>
      </c>
      <c r="C18" s="100" t="s">
        <v>8</v>
      </c>
      <c r="D18" s="97">
        <v>265.56842105263161</v>
      </c>
      <c r="E18" s="97">
        <v>0</v>
      </c>
      <c r="F18" s="97">
        <v>6340.1775000000007</v>
      </c>
      <c r="G18" s="97">
        <v>1.198</v>
      </c>
      <c r="H18" s="97">
        <v>4211.0860000000002</v>
      </c>
      <c r="I18" s="97">
        <v>514.59799999999996</v>
      </c>
      <c r="J18" s="97">
        <v>4109.0789999999997</v>
      </c>
      <c r="K18" s="97">
        <v>0</v>
      </c>
      <c r="L18" s="98">
        <v>0</v>
      </c>
      <c r="M18" s="98">
        <v>-0.61812581101677155</v>
      </c>
      <c r="N18" s="97">
        <v>639</v>
      </c>
      <c r="O18" s="97">
        <v>36479</v>
      </c>
      <c r="P18" s="99" t="s">
        <v>120</v>
      </c>
      <c r="Q18" s="98">
        <v>0.04</v>
      </c>
      <c r="R18" s="98">
        <v>1.0999999999999999E-2</v>
      </c>
      <c r="S18" s="97">
        <v>0</v>
      </c>
      <c r="T18" s="97">
        <v>0</v>
      </c>
      <c r="U18" s="99">
        <v>34.4</v>
      </c>
      <c r="V18" s="97">
        <v>121</v>
      </c>
      <c r="W18" s="97">
        <v>84</v>
      </c>
      <c r="X18" s="98">
        <v>0.70755315436627941</v>
      </c>
      <c r="Y18" s="99">
        <v>4.3514750897884369</v>
      </c>
      <c r="Z18" s="99">
        <v>8.4708057343959808</v>
      </c>
      <c r="AA18" s="98">
        <v>41.3</v>
      </c>
      <c r="AB18" s="98">
        <v>54.496161109690824</v>
      </c>
      <c r="AC18" s="98">
        <v>4.9082979487008922</v>
      </c>
      <c r="AD18" s="98">
        <v>26.93400049209593</v>
      </c>
      <c r="AE18" s="99">
        <v>14.9</v>
      </c>
      <c r="AF18" s="99">
        <v>15</v>
      </c>
      <c r="AG18" s="99">
        <v>22.5</v>
      </c>
      <c r="AH18" s="99">
        <v>11.1</v>
      </c>
      <c r="AI18" s="98">
        <v>0.82800000905990601</v>
      </c>
      <c r="AJ18" s="97">
        <v>95</v>
      </c>
      <c r="AK18" s="97">
        <v>88</v>
      </c>
      <c r="AL18" s="97">
        <v>38</v>
      </c>
      <c r="AM18" s="99">
        <v>1.8</v>
      </c>
      <c r="AN18" s="99">
        <v>790.93</v>
      </c>
      <c r="AO18" s="98">
        <v>523.72888183593795</v>
      </c>
      <c r="AP18" s="99">
        <v>4.1239299999999997</v>
      </c>
      <c r="AQ18" s="99">
        <v>22.65352</v>
      </c>
      <c r="AR18" s="98">
        <v>28</v>
      </c>
      <c r="AS18" s="98">
        <v>0.37523759269691298</v>
      </c>
      <c r="AT18" s="98">
        <v>36.200000000000003</v>
      </c>
      <c r="AU18" s="99">
        <v>10.8</v>
      </c>
      <c r="AV18" s="260">
        <v>10355</v>
      </c>
      <c r="AW18" s="260">
        <v>0</v>
      </c>
      <c r="AX18" s="97">
        <v>0</v>
      </c>
      <c r="AY18" s="97">
        <v>0</v>
      </c>
      <c r="AZ18" s="97">
        <v>0</v>
      </c>
      <c r="BA18" s="97">
        <v>0</v>
      </c>
      <c r="BB18" s="97">
        <v>64.7226</v>
      </c>
      <c r="BC18" s="97">
        <v>30.736219033773899</v>
      </c>
      <c r="BD18" s="97">
        <v>123</v>
      </c>
      <c r="BE18" s="99">
        <v>6.2</v>
      </c>
      <c r="BF18" s="99">
        <v>21.680399999999999</v>
      </c>
      <c r="BG18" s="99">
        <v>3.03</v>
      </c>
      <c r="BH18" s="99">
        <v>27.9</v>
      </c>
      <c r="BI18" s="98" t="s">
        <v>120</v>
      </c>
      <c r="BJ18" s="98">
        <v>36.4</v>
      </c>
      <c r="BK18" s="98">
        <v>-0.68</v>
      </c>
      <c r="BL18" s="97" t="s">
        <v>120</v>
      </c>
      <c r="BM18" s="99" t="s">
        <v>120</v>
      </c>
      <c r="BN18" s="99" t="s">
        <v>120</v>
      </c>
      <c r="BO18" s="99">
        <v>8.8000000000000007</v>
      </c>
      <c r="BP18" s="97" t="s">
        <v>120</v>
      </c>
      <c r="BQ18" s="99">
        <v>92.214317321777301</v>
      </c>
      <c r="BR18" s="98">
        <v>41.590000152587898</v>
      </c>
      <c r="BS18" s="98">
        <v>63.87</v>
      </c>
      <c r="BT18" s="97">
        <v>6000</v>
      </c>
      <c r="BU18" s="99">
        <v>90.539646399999995</v>
      </c>
      <c r="BV18" s="99">
        <v>99.504312499999997</v>
      </c>
      <c r="BW18" s="99">
        <v>95.399999999999991</v>
      </c>
      <c r="BX18" s="99">
        <v>93.899999999999977</v>
      </c>
      <c r="BY18" s="99">
        <v>93.000439999999998</v>
      </c>
      <c r="BZ18" s="99">
        <v>68.929209999999998</v>
      </c>
      <c r="CA18" s="99">
        <v>83.93477</v>
      </c>
      <c r="CB18" s="99">
        <v>6.39</v>
      </c>
      <c r="CC18" s="99">
        <v>19.586310000000001</v>
      </c>
      <c r="CD18" s="97">
        <v>8590.013671875</v>
      </c>
      <c r="CE18" s="97">
        <v>374681</v>
      </c>
      <c r="CF18" s="97">
        <v>359600</v>
      </c>
      <c r="CG18" s="97">
        <v>22810</v>
      </c>
      <c r="CH18" s="97"/>
    </row>
    <row r="19" spans="1:86" x14ac:dyDescent="0.25">
      <c r="A19" s="3" t="s">
        <v>370</v>
      </c>
      <c r="B19" s="116" t="s">
        <v>18</v>
      </c>
      <c r="C19" s="100" t="s">
        <v>17</v>
      </c>
      <c r="D19" s="97">
        <v>9780.6905263157896</v>
      </c>
      <c r="E19" s="97">
        <v>9738.9894736842107</v>
      </c>
      <c r="F19" s="97">
        <v>8892.3460000000014</v>
      </c>
      <c r="G19" s="97">
        <v>298.62599999999998</v>
      </c>
      <c r="H19" s="97">
        <v>2287.7869999999998</v>
      </c>
      <c r="I19" s="97">
        <v>0</v>
      </c>
      <c r="J19" s="97">
        <v>1777.7860000000001</v>
      </c>
      <c r="K19" s="97">
        <v>0</v>
      </c>
      <c r="L19" s="98">
        <v>9.0999999999999998E-2</v>
      </c>
      <c r="M19" s="98">
        <v>0.29953198127925112</v>
      </c>
      <c r="N19" s="97">
        <v>193584</v>
      </c>
      <c r="O19" s="97">
        <v>1475473</v>
      </c>
      <c r="P19" s="99">
        <v>1.177</v>
      </c>
      <c r="Q19" s="98">
        <v>1.0999999999999999E-2</v>
      </c>
      <c r="R19" s="98">
        <v>8.0000000000000002E-3</v>
      </c>
      <c r="S19" s="97">
        <v>0</v>
      </c>
      <c r="T19" s="97">
        <v>0</v>
      </c>
      <c r="U19" s="99">
        <v>11.77</v>
      </c>
      <c r="V19" s="97">
        <v>566</v>
      </c>
      <c r="W19" s="97">
        <v>178</v>
      </c>
      <c r="X19" s="98">
        <v>0.79386463168332178</v>
      </c>
      <c r="Y19" s="99" t="s">
        <v>120</v>
      </c>
      <c r="Z19" s="99" t="s">
        <v>120</v>
      </c>
      <c r="AA19" s="98">
        <v>20</v>
      </c>
      <c r="AB19" s="98">
        <v>45.169269538703375</v>
      </c>
      <c r="AC19" s="98">
        <v>0.9876255341323541</v>
      </c>
      <c r="AD19" s="98">
        <v>13.966000020504008</v>
      </c>
      <c r="AE19" s="99">
        <v>8.8000000000000007</v>
      </c>
      <c r="AF19" s="99">
        <v>5.6</v>
      </c>
      <c r="AG19" s="99">
        <v>28.7</v>
      </c>
      <c r="AH19" s="99">
        <v>7.3</v>
      </c>
      <c r="AI19" s="98">
        <v>1.1130000352859499</v>
      </c>
      <c r="AJ19" s="97">
        <v>93</v>
      </c>
      <c r="AK19" s="97">
        <v>96</v>
      </c>
      <c r="AL19" s="97">
        <v>9.5</v>
      </c>
      <c r="AM19" s="99">
        <v>0.4</v>
      </c>
      <c r="AN19" s="99">
        <v>113.35</v>
      </c>
      <c r="AO19" s="98">
        <v>1286.46276855469</v>
      </c>
      <c r="AP19" s="99">
        <v>6.1881700000000004</v>
      </c>
      <c r="AQ19" s="99">
        <v>21.485749999999999</v>
      </c>
      <c r="AR19" s="98">
        <v>25</v>
      </c>
      <c r="AS19" s="98">
        <v>0.30802674243285999</v>
      </c>
      <c r="AT19" s="98">
        <v>48.700000762939503</v>
      </c>
      <c r="AU19" s="99">
        <v>5.5</v>
      </c>
      <c r="AV19" s="260">
        <v>50000</v>
      </c>
      <c r="AW19" s="260">
        <v>11500</v>
      </c>
      <c r="AX19" s="97">
        <v>125190</v>
      </c>
      <c r="AY19" s="97">
        <v>0</v>
      </c>
      <c r="AZ19" s="97">
        <v>4493</v>
      </c>
      <c r="BA19" s="97">
        <v>0</v>
      </c>
      <c r="BB19" s="97">
        <v>54.58</v>
      </c>
      <c r="BC19" s="97">
        <v>15.560534148546701</v>
      </c>
      <c r="BD19" s="97">
        <v>117</v>
      </c>
      <c r="BE19" s="99">
        <v>5.6</v>
      </c>
      <c r="BF19" s="99">
        <v>14.938700000000001</v>
      </c>
      <c r="BG19" s="99">
        <v>3.24</v>
      </c>
      <c r="BH19" s="99">
        <v>7.6</v>
      </c>
      <c r="BI19" s="98">
        <v>4.4166666666666661</v>
      </c>
      <c r="BJ19" s="98">
        <v>47.74</v>
      </c>
      <c r="BK19" s="98">
        <v>0.36</v>
      </c>
      <c r="BL19" s="97">
        <v>59</v>
      </c>
      <c r="BM19" s="99">
        <v>15.582050000000001</v>
      </c>
      <c r="BN19" s="99">
        <v>18.2</v>
      </c>
      <c r="BO19" s="99">
        <v>21.4</v>
      </c>
      <c r="BP19" s="97">
        <v>9</v>
      </c>
      <c r="BQ19" s="99">
        <v>100</v>
      </c>
      <c r="BR19" s="98">
        <v>59.762950897216797</v>
      </c>
      <c r="BS19" s="98">
        <v>159.22999999999999</v>
      </c>
      <c r="BT19" s="97">
        <v>23000</v>
      </c>
      <c r="BU19" s="99">
        <v>94.522395299999999</v>
      </c>
      <c r="BV19" s="99">
        <v>97.780635500000002</v>
      </c>
      <c r="BW19" s="99">
        <v>89.989776128750719</v>
      </c>
      <c r="BX19" s="99">
        <v>89.90046437236208</v>
      </c>
      <c r="BY19" s="99">
        <v>94.414770000000004</v>
      </c>
      <c r="BZ19" s="99">
        <v>66.998599999999996</v>
      </c>
      <c r="CA19" s="99">
        <v>53.106960000000001</v>
      </c>
      <c r="CB19" s="99">
        <v>7.0715088440711504</v>
      </c>
      <c r="CC19" s="99">
        <v>11.97865</v>
      </c>
      <c r="CD19" s="97">
        <v>17044.189453125</v>
      </c>
      <c r="CE19" s="97">
        <v>4905769</v>
      </c>
      <c r="CF19" s="97">
        <v>4781618</v>
      </c>
      <c r="CG19" s="97">
        <v>51060</v>
      </c>
      <c r="CH19" s="97"/>
    </row>
    <row r="20" spans="1:86" x14ac:dyDescent="0.25">
      <c r="A20" s="3" t="s">
        <v>370</v>
      </c>
      <c r="B20" s="116" t="s">
        <v>28</v>
      </c>
      <c r="C20" s="100" t="s">
        <v>27</v>
      </c>
      <c r="D20" s="97">
        <v>11831.482105263158</v>
      </c>
      <c r="E20" s="97">
        <v>4977.9768421052631</v>
      </c>
      <c r="F20" s="97">
        <v>7803.7894999999999</v>
      </c>
      <c r="G20" s="97">
        <v>211.93</v>
      </c>
      <c r="H20" s="97">
        <v>36733.846000000005</v>
      </c>
      <c r="I20" s="97">
        <v>865.05150000000003</v>
      </c>
      <c r="J20" s="97">
        <v>990.77400000000011</v>
      </c>
      <c r="K20" s="97">
        <v>33333</v>
      </c>
      <c r="L20" s="98">
        <v>0.152</v>
      </c>
      <c r="M20" s="98">
        <v>-1.1883289124668437</v>
      </c>
      <c r="N20" s="97">
        <v>409643</v>
      </c>
      <c r="O20" s="97">
        <v>1534299</v>
      </c>
      <c r="P20" s="99" t="s">
        <v>120</v>
      </c>
      <c r="Q20" s="98">
        <v>0.65800000000000003</v>
      </c>
      <c r="R20" s="98">
        <v>0.53400000000000003</v>
      </c>
      <c r="S20" s="97">
        <v>0</v>
      </c>
      <c r="T20" s="97">
        <v>4</v>
      </c>
      <c r="U20" s="99">
        <v>108.64</v>
      </c>
      <c r="V20" s="97">
        <v>6656</v>
      </c>
      <c r="W20" s="97">
        <v>60274</v>
      </c>
      <c r="X20" s="98">
        <v>0.67415872684264022</v>
      </c>
      <c r="Y20" s="99">
        <v>7.9485803842544556</v>
      </c>
      <c r="Z20" s="99">
        <v>9.9437922239303589</v>
      </c>
      <c r="AA20" s="98">
        <v>29.2</v>
      </c>
      <c r="AB20" s="98">
        <v>55.401079499547293</v>
      </c>
      <c r="AC20" s="98">
        <v>20.374707675187096</v>
      </c>
      <c r="AD20" s="98">
        <v>36.00899887084956</v>
      </c>
      <c r="AE20" s="99">
        <v>15</v>
      </c>
      <c r="AF20" s="99">
        <v>13.6</v>
      </c>
      <c r="AG20" s="99">
        <v>30.6</v>
      </c>
      <c r="AH20" s="99">
        <v>8.6999999999999993</v>
      </c>
      <c r="AI20" s="98">
        <v>1.5959999561309799</v>
      </c>
      <c r="AJ20" s="97">
        <v>90</v>
      </c>
      <c r="AK20" s="97">
        <v>85</v>
      </c>
      <c r="AL20" s="97">
        <v>60</v>
      </c>
      <c r="AM20" s="99">
        <v>0.6</v>
      </c>
      <c r="AN20" s="99">
        <v>67.42</v>
      </c>
      <c r="AO20" s="98">
        <v>578.4609375</v>
      </c>
      <c r="AP20" s="99">
        <v>4.4393900000000004</v>
      </c>
      <c r="AQ20" s="99">
        <v>27.86139</v>
      </c>
      <c r="AR20" s="98">
        <v>54</v>
      </c>
      <c r="AS20" s="98">
        <v>0.38439429725146401</v>
      </c>
      <c r="AT20" s="98">
        <v>40</v>
      </c>
      <c r="AU20" s="99">
        <v>28.9</v>
      </c>
      <c r="AV20" s="260">
        <v>0</v>
      </c>
      <c r="AW20" s="260">
        <v>584</v>
      </c>
      <c r="AX20" s="97">
        <v>386610</v>
      </c>
      <c r="AY20" s="97">
        <v>0</v>
      </c>
      <c r="AZ20" s="97">
        <v>44</v>
      </c>
      <c r="BA20" s="97">
        <v>0</v>
      </c>
      <c r="BB20" s="97">
        <v>70.270200000000003</v>
      </c>
      <c r="BC20" s="97">
        <v>81.945451766307997</v>
      </c>
      <c r="BD20" s="97">
        <v>114</v>
      </c>
      <c r="BE20" s="99">
        <v>12.3</v>
      </c>
      <c r="BF20" s="99">
        <v>22.653300000000002</v>
      </c>
      <c r="BG20" s="99">
        <v>4.28</v>
      </c>
      <c r="BH20" s="99">
        <v>3</v>
      </c>
      <c r="BI20" s="98">
        <v>2.9333333333333331</v>
      </c>
      <c r="BJ20" s="98">
        <v>23.51</v>
      </c>
      <c r="BK20" s="98">
        <v>-0.28000000000000003</v>
      </c>
      <c r="BL20" s="97">
        <v>33</v>
      </c>
      <c r="BM20" s="99">
        <v>6.15611</v>
      </c>
      <c r="BN20" s="99">
        <v>50.4</v>
      </c>
      <c r="BO20" s="99">
        <v>65.2</v>
      </c>
      <c r="BP20" s="97">
        <v>49</v>
      </c>
      <c r="BQ20" s="99">
        <v>98.618896484375</v>
      </c>
      <c r="BR20" s="98">
        <v>26.915075302123999</v>
      </c>
      <c r="BS20" s="98">
        <v>140.75</v>
      </c>
      <c r="BT20" s="97">
        <v>11000</v>
      </c>
      <c r="BU20" s="99">
        <v>74.992242500000003</v>
      </c>
      <c r="BV20" s="99">
        <v>93.847496500000005</v>
      </c>
      <c r="BW20" s="99">
        <v>85.77680044327235</v>
      </c>
      <c r="BX20" s="99">
        <v>86.517510038133707</v>
      </c>
      <c r="BY20" s="99">
        <v>74.286490000000001</v>
      </c>
      <c r="BZ20" s="99">
        <v>78.04665</v>
      </c>
      <c r="CA20" s="99">
        <v>41.037970000000001</v>
      </c>
      <c r="CB20" s="99">
        <v>3.4696837481464402</v>
      </c>
      <c r="CC20" s="99">
        <v>28.27102</v>
      </c>
      <c r="CD20" s="97">
        <v>8006.05908203125</v>
      </c>
      <c r="CE20" s="97">
        <v>6377853</v>
      </c>
      <c r="CF20" s="97">
        <v>6108926</v>
      </c>
      <c r="CG20" s="97">
        <v>20720</v>
      </c>
      <c r="CH20" s="97"/>
    </row>
    <row r="21" spans="1:86" x14ac:dyDescent="0.25">
      <c r="A21" s="3" t="s">
        <v>370</v>
      </c>
      <c r="B21" s="116" t="s">
        <v>32</v>
      </c>
      <c r="C21" s="100" t="s">
        <v>31</v>
      </c>
      <c r="D21" s="97">
        <v>33751.214736842107</v>
      </c>
      <c r="E21" s="97">
        <v>15987.964210526316</v>
      </c>
      <c r="F21" s="97">
        <v>57590.860499999995</v>
      </c>
      <c r="G21" s="97">
        <v>160.768</v>
      </c>
      <c r="H21" s="97">
        <v>109138.444</v>
      </c>
      <c r="I21" s="97">
        <v>8279.5040000000008</v>
      </c>
      <c r="J21" s="97">
        <v>1354.6370000000002</v>
      </c>
      <c r="K21" s="97">
        <v>128881</v>
      </c>
      <c r="L21" s="98">
        <v>0.182</v>
      </c>
      <c r="M21" s="98">
        <v>-1.0176916596461669</v>
      </c>
      <c r="N21" s="97">
        <v>1630041</v>
      </c>
      <c r="O21" s="97">
        <v>4214242</v>
      </c>
      <c r="P21" s="99" t="s">
        <v>120</v>
      </c>
      <c r="Q21" s="98">
        <v>0.55300000000000005</v>
      </c>
      <c r="R21" s="98">
        <v>0.20300000000000001</v>
      </c>
      <c r="S21" s="97">
        <v>0</v>
      </c>
      <c r="T21" s="97">
        <v>0</v>
      </c>
      <c r="U21" s="99">
        <v>31.21</v>
      </c>
      <c r="V21" s="97">
        <v>4998</v>
      </c>
      <c r="W21" s="97">
        <v>36546</v>
      </c>
      <c r="X21" s="98">
        <v>0.65031162252060382</v>
      </c>
      <c r="Y21" s="99">
        <v>29.070544242858887</v>
      </c>
      <c r="Z21" s="99">
        <v>21.085095405578613</v>
      </c>
      <c r="AA21" s="98">
        <v>59.3</v>
      </c>
      <c r="AB21" s="98">
        <v>65.961285944371411</v>
      </c>
      <c r="AC21" s="98">
        <v>11.178113357193725</v>
      </c>
      <c r="AD21" s="98">
        <v>34.698999404907191</v>
      </c>
      <c r="AE21" s="99">
        <v>28.5</v>
      </c>
      <c r="AF21" s="99">
        <v>46.5</v>
      </c>
      <c r="AG21" s="99">
        <v>36.5</v>
      </c>
      <c r="AH21" s="99">
        <v>11.4</v>
      </c>
      <c r="AI21" s="98">
        <v>0.93199998140335105</v>
      </c>
      <c r="AJ21" s="97">
        <v>86</v>
      </c>
      <c r="AK21" s="97">
        <v>82</v>
      </c>
      <c r="AL21" s="97">
        <v>24</v>
      </c>
      <c r="AM21" s="99">
        <v>0.5</v>
      </c>
      <c r="AN21" s="99">
        <v>24.91</v>
      </c>
      <c r="AO21" s="98">
        <v>443.90185546875</v>
      </c>
      <c r="AP21" s="99">
        <v>1.8311299999999999</v>
      </c>
      <c r="AQ21" s="99">
        <v>55.765720000000002</v>
      </c>
      <c r="AR21" s="98">
        <v>88</v>
      </c>
      <c r="AS21" s="98">
        <v>0.49401227757385602</v>
      </c>
      <c r="AT21" s="98">
        <v>48.659999847412102</v>
      </c>
      <c r="AU21" s="99">
        <v>38.700000000000003</v>
      </c>
      <c r="AV21" s="260">
        <v>101</v>
      </c>
      <c r="AW21" s="260">
        <v>46573</v>
      </c>
      <c r="AX21" s="97">
        <v>3214414</v>
      </c>
      <c r="AY21" s="97">
        <v>242386</v>
      </c>
      <c r="AZ21" s="97">
        <v>370</v>
      </c>
      <c r="BA21" s="97">
        <v>0</v>
      </c>
      <c r="BB21" s="97">
        <v>72.458200000000005</v>
      </c>
      <c r="BC21" s="97">
        <v>43.635030466230397</v>
      </c>
      <c r="BD21" s="97">
        <v>115</v>
      </c>
      <c r="BE21" s="99">
        <v>15.6</v>
      </c>
      <c r="BF21" s="99">
        <v>16.446300000000001</v>
      </c>
      <c r="BG21" s="99">
        <v>7.11</v>
      </c>
      <c r="BH21" s="99">
        <v>5.5</v>
      </c>
      <c r="BI21" s="98">
        <v>2.8</v>
      </c>
      <c r="BJ21" s="98">
        <v>38.020000000000003</v>
      </c>
      <c r="BK21" s="98">
        <v>-0.6</v>
      </c>
      <c r="BL21" s="97">
        <v>28</v>
      </c>
      <c r="BM21" s="99">
        <v>3.9958</v>
      </c>
      <c r="BN21" s="99">
        <v>32.9</v>
      </c>
      <c r="BO21" s="99">
        <v>45.6</v>
      </c>
      <c r="BP21" s="97">
        <v>16</v>
      </c>
      <c r="BQ21" s="99">
        <v>91.779228210449205</v>
      </c>
      <c r="BR21" s="98">
        <v>27.100000381469702</v>
      </c>
      <c r="BS21" s="98">
        <v>115.34</v>
      </c>
      <c r="BT21" s="97">
        <v>21000</v>
      </c>
      <c r="BU21" s="99">
        <v>63.854660000000003</v>
      </c>
      <c r="BV21" s="99">
        <v>92.794843299999997</v>
      </c>
      <c r="BW21" s="99">
        <v>81.054178955008581</v>
      </c>
      <c r="BX21" s="99">
        <v>76.20396600566572</v>
      </c>
      <c r="BY21" s="99">
        <v>74.755359999999996</v>
      </c>
      <c r="BZ21" s="99">
        <v>81.372349999999997</v>
      </c>
      <c r="CA21" s="99">
        <v>36.79421</v>
      </c>
      <c r="CB21" s="99">
        <v>2.9156332413797701</v>
      </c>
      <c r="CC21" s="99">
        <v>21.74437</v>
      </c>
      <c r="CD21" s="97">
        <v>8150.26220703125</v>
      </c>
      <c r="CE21" s="97">
        <v>16913504</v>
      </c>
      <c r="CF21" s="97">
        <v>16295964</v>
      </c>
      <c r="CG21" s="97">
        <v>107160</v>
      </c>
      <c r="CH21" s="97"/>
    </row>
    <row r="22" spans="1:86" x14ac:dyDescent="0.25">
      <c r="A22" s="3" t="s">
        <v>370</v>
      </c>
      <c r="B22" s="116" t="s">
        <v>38</v>
      </c>
      <c r="C22" s="100" t="s">
        <v>37</v>
      </c>
      <c r="D22" s="97">
        <v>16609.844210526317</v>
      </c>
      <c r="E22" s="97">
        <v>0</v>
      </c>
      <c r="F22" s="97">
        <v>38341.169000000002</v>
      </c>
      <c r="G22" s="97">
        <v>65.617999999999995</v>
      </c>
      <c r="H22" s="97">
        <v>53989.46</v>
      </c>
      <c r="I22" s="97">
        <v>3920.6424999999999</v>
      </c>
      <c r="J22" s="97">
        <v>3232.4480000000003</v>
      </c>
      <c r="K22" s="97">
        <v>35070</v>
      </c>
      <c r="L22" s="98">
        <v>0.27300000000000002</v>
      </c>
      <c r="M22" s="98">
        <v>-1.742379547689282</v>
      </c>
      <c r="N22" s="97">
        <v>1695206</v>
      </c>
      <c r="O22" s="97">
        <v>2587785</v>
      </c>
      <c r="P22" s="99" t="s">
        <v>120</v>
      </c>
      <c r="Q22" s="98">
        <v>0.52600000000000002</v>
      </c>
      <c r="R22" s="98">
        <v>7.3999999999999996E-2</v>
      </c>
      <c r="S22" s="97">
        <v>0</v>
      </c>
      <c r="T22" s="97">
        <v>0</v>
      </c>
      <c r="U22" s="99">
        <v>63.75</v>
      </c>
      <c r="V22" s="97">
        <v>5148</v>
      </c>
      <c r="W22" s="97">
        <v>35061</v>
      </c>
      <c r="X22" s="98">
        <v>0.61671674935789755</v>
      </c>
      <c r="Y22" s="99">
        <v>19.487307965755463</v>
      </c>
      <c r="Z22" s="99">
        <v>22.177280485630035</v>
      </c>
      <c r="AA22" s="98">
        <v>64.3</v>
      </c>
      <c r="AB22" s="98">
        <v>56.976127941142082</v>
      </c>
      <c r="AC22" s="98">
        <v>18.812174097189533</v>
      </c>
      <c r="AD22" s="98">
        <v>37.289999008178683</v>
      </c>
      <c r="AE22" s="99">
        <v>18.7</v>
      </c>
      <c r="AF22" s="99">
        <v>22.7</v>
      </c>
      <c r="AG22" s="99">
        <v>31.4</v>
      </c>
      <c r="AH22" s="99">
        <v>9.9</v>
      </c>
      <c r="AI22" s="98" t="s">
        <v>120</v>
      </c>
      <c r="AJ22" s="97">
        <v>88</v>
      </c>
      <c r="AK22" s="97">
        <v>97</v>
      </c>
      <c r="AL22" s="97">
        <v>40</v>
      </c>
      <c r="AM22" s="99">
        <v>0.4</v>
      </c>
      <c r="AN22" s="99">
        <v>56.31</v>
      </c>
      <c r="AO22" s="98">
        <v>353.36456298828102</v>
      </c>
      <c r="AP22" s="99">
        <v>2.9457599999999999</v>
      </c>
      <c r="AQ22" s="99">
        <v>49.125810000000001</v>
      </c>
      <c r="AR22" s="98">
        <v>129</v>
      </c>
      <c r="AS22" s="98">
        <v>0.460537163520649</v>
      </c>
      <c r="AT22" s="98">
        <v>50</v>
      </c>
      <c r="AU22" s="99">
        <v>27.5</v>
      </c>
      <c r="AV22" s="260">
        <v>450651</v>
      </c>
      <c r="AW22" s="260">
        <v>48140</v>
      </c>
      <c r="AX22" s="97">
        <v>366948</v>
      </c>
      <c r="AY22" s="97">
        <v>190000</v>
      </c>
      <c r="AZ22" s="97">
        <v>25</v>
      </c>
      <c r="BA22" s="97">
        <v>0</v>
      </c>
      <c r="BB22" s="97">
        <v>72.183400000000006</v>
      </c>
      <c r="BC22" s="97">
        <v>35.9900493143777</v>
      </c>
      <c r="BD22" s="97">
        <v>115</v>
      </c>
      <c r="BE22" s="99">
        <v>14.8</v>
      </c>
      <c r="BF22" s="99">
        <v>17.793800000000001</v>
      </c>
      <c r="BG22" s="99">
        <v>4.76</v>
      </c>
      <c r="BH22" s="99">
        <v>4.8</v>
      </c>
      <c r="BI22" s="98">
        <v>2.916666666666667</v>
      </c>
      <c r="BJ22" s="98" t="s">
        <v>120</v>
      </c>
      <c r="BK22" s="98">
        <v>-0.73</v>
      </c>
      <c r="BL22" s="97">
        <v>29</v>
      </c>
      <c r="BM22" s="99">
        <v>2.7174299999999998</v>
      </c>
      <c r="BN22" s="99">
        <v>37.4</v>
      </c>
      <c r="BO22" s="99">
        <v>47.9</v>
      </c>
      <c r="BP22" s="97">
        <v>30</v>
      </c>
      <c r="BQ22" s="99">
        <v>87.576629638671903</v>
      </c>
      <c r="BR22" s="98">
        <v>20.356866836547901</v>
      </c>
      <c r="BS22" s="98">
        <v>91.22</v>
      </c>
      <c r="BT22" s="97">
        <v>15000</v>
      </c>
      <c r="BU22" s="99">
        <v>82.646659499999998</v>
      </c>
      <c r="BV22" s="99">
        <v>91.236452099999994</v>
      </c>
      <c r="BW22" s="99">
        <v>78.422340751215188</v>
      </c>
      <c r="BX22" s="99">
        <v>81.531658669677299</v>
      </c>
      <c r="BY22" s="99">
        <v>82.69117</v>
      </c>
      <c r="BZ22" s="99">
        <v>84.764539999999997</v>
      </c>
      <c r="CA22" s="99">
        <v>33.695059999999998</v>
      </c>
      <c r="CB22" s="99">
        <v>6.33</v>
      </c>
      <c r="CC22" s="99">
        <v>25.597729999999999</v>
      </c>
      <c r="CD22" s="97">
        <v>4986.2314453125</v>
      </c>
      <c r="CE22" s="97">
        <v>9265067</v>
      </c>
      <c r="CF22" s="97">
        <v>7762750</v>
      </c>
      <c r="CG22" s="97">
        <v>111890</v>
      </c>
      <c r="CH22" s="97"/>
    </row>
    <row r="23" spans="1:86" x14ac:dyDescent="0.25">
      <c r="A23" s="3" t="s">
        <v>370</v>
      </c>
      <c r="B23" s="116" t="s">
        <v>42</v>
      </c>
      <c r="C23" s="100" t="s">
        <v>41</v>
      </c>
      <c r="D23" s="97">
        <v>173318.42736842105</v>
      </c>
      <c r="E23" s="97">
        <v>28202.456842105265</v>
      </c>
      <c r="F23" s="97">
        <v>536662.85300000012</v>
      </c>
      <c r="G23" s="97">
        <v>201.87200000000001</v>
      </c>
      <c r="H23" s="97">
        <v>1535119.9295000001</v>
      </c>
      <c r="I23" s="97">
        <v>516785.83350000007</v>
      </c>
      <c r="J23" s="97">
        <v>86727.087000000014</v>
      </c>
      <c r="K23" s="97">
        <v>77727</v>
      </c>
      <c r="L23" s="98">
        <v>0.182</v>
      </c>
      <c r="M23" s="98">
        <v>-0.21330275229357798</v>
      </c>
      <c r="N23" s="97">
        <v>8246848</v>
      </c>
      <c r="O23" s="97">
        <v>17052916</v>
      </c>
      <c r="P23" s="99">
        <v>14.15</v>
      </c>
      <c r="Q23" s="98">
        <v>0.96899999999999997</v>
      </c>
      <c r="R23" s="98">
        <v>0.64200000000000002</v>
      </c>
      <c r="S23" s="97">
        <v>0</v>
      </c>
      <c r="T23" s="97">
        <v>5</v>
      </c>
      <c r="U23" s="99">
        <v>16.350000000000001</v>
      </c>
      <c r="V23" s="97">
        <v>20762</v>
      </c>
      <c r="W23" s="97">
        <v>29164</v>
      </c>
      <c r="X23" s="98">
        <v>0.77403462077387097</v>
      </c>
      <c r="Y23" s="99">
        <v>6.3203245401382446</v>
      </c>
      <c r="Z23" s="99">
        <v>4.737420380115509</v>
      </c>
      <c r="AA23" s="98">
        <v>43.6</v>
      </c>
      <c r="AB23" s="98">
        <v>50.432298453464519</v>
      </c>
      <c r="AC23" s="98">
        <v>2.8063292689788892</v>
      </c>
      <c r="AD23" s="98">
        <v>27.10899925231935</v>
      </c>
      <c r="AE23" s="99">
        <v>14.6</v>
      </c>
      <c r="AF23" s="99">
        <v>12.4</v>
      </c>
      <c r="AG23" s="99">
        <v>28.2</v>
      </c>
      <c r="AH23" s="99">
        <v>9.15</v>
      </c>
      <c r="AI23" s="98">
        <v>2.0950000286102299</v>
      </c>
      <c r="AJ23" s="97">
        <v>96</v>
      </c>
      <c r="AK23" s="97">
        <v>97</v>
      </c>
      <c r="AL23" s="97">
        <v>22</v>
      </c>
      <c r="AM23" s="99">
        <v>0.3</v>
      </c>
      <c r="AN23" s="99">
        <v>69.599999999999994</v>
      </c>
      <c r="AO23" s="98">
        <v>1008.67620849609</v>
      </c>
      <c r="AP23" s="99">
        <v>3.0594299999999999</v>
      </c>
      <c r="AQ23" s="99">
        <v>41.370019999999997</v>
      </c>
      <c r="AR23" s="98">
        <v>38</v>
      </c>
      <c r="AS23" s="98">
        <v>0.34533413290405002</v>
      </c>
      <c r="AT23" s="98">
        <v>43.400001525878899</v>
      </c>
      <c r="AU23" s="99">
        <v>11.1</v>
      </c>
      <c r="AV23" s="260">
        <v>74500</v>
      </c>
      <c r="AW23" s="260">
        <v>1460060</v>
      </c>
      <c r="AX23" s="97">
        <v>3124</v>
      </c>
      <c r="AY23" s="97">
        <v>329917</v>
      </c>
      <c r="AZ23" s="97">
        <v>9017</v>
      </c>
      <c r="BA23" s="97">
        <v>0</v>
      </c>
      <c r="BB23" s="97">
        <v>61.405200000000001</v>
      </c>
      <c r="BC23" s="97">
        <v>42.702351781457899</v>
      </c>
      <c r="BD23" s="97">
        <v>130</v>
      </c>
      <c r="BE23" s="99">
        <v>4.2</v>
      </c>
      <c r="BF23" s="99">
        <v>14.625</v>
      </c>
      <c r="BG23" s="99">
        <v>3.74</v>
      </c>
      <c r="BH23" s="99">
        <v>4.7</v>
      </c>
      <c r="BI23" s="98">
        <v>2.9666666666666668</v>
      </c>
      <c r="BJ23" s="98">
        <v>38.83</v>
      </c>
      <c r="BK23" s="98">
        <v>0.14000000000000001</v>
      </c>
      <c r="BL23" s="97">
        <v>29</v>
      </c>
      <c r="BM23" s="99">
        <v>46.957630000000002</v>
      </c>
      <c r="BN23" s="99">
        <v>40.799999999999997</v>
      </c>
      <c r="BO23" s="99">
        <v>35</v>
      </c>
      <c r="BP23" s="97">
        <v>14.000000000000002</v>
      </c>
      <c r="BQ23" s="99">
        <v>100</v>
      </c>
      <c r="BR23" s="98">
        <v>57.431041717529297</v>
      </c>
      <c r="BS23" s="98">
        <v>88.23</v>
      </c>
      <c r="BT23" s="97">
        <v>360000</v>
      </c>
      <c r="BU23" s="99">
        <v>85.157210899999995</v>
      </c>
      <c r="BV23" s="99">
        <v>96.110478599999993</v>
      </c>
      <c r="BW23" s="99">
        <v>88.6344757727652</v>
      </c>
      <c r="BX23" s="99">
        <v>95.267830781256151</v>
      </c>
      <c r="BY23" s="99">
        <v>92.194749999999999</v>
      </c>
      <c r="BZ23" s="99">
        <v>89.631640000000004</v>
      </c>
      <c r="CA23" s="99">
        <v>59.712670000000003</v>
      </c>
      <c r="CB23" s="99">
        <v>5.1257973211948196</v>
      </c>
      <c r="CC23" s="99">
        <v>26.742010000000001</v>
      </c>
      <c r="CD23" s="97">
        <v>18149.099609375</v>
      </c>
      <c r="CE23" s="97">
        <v>129163280</v>
      </c>
      <c r="CF23" s="97">
        <v>125993490</v>
      </c>
      <c r="CG23" s="97">
        <v>1943950</v>
      </c>
      <c r="CH23" s="97"/>
    </row>
    <row r="24" spans="1:86" x14ac:dyDescent="0.25">
      <c r="A24" s="3" t="s">
        <v>370</v>
      </c>
      <c r="B24" s="116" t="s">
        <v>44</v>
      </c>
      <c r="C24" s="100" t="s">
        <v>43</v>
      </c>
      <c r="D24" s="97">
        <v>11894.957894736843</v>
      </c>
      <c r="E24" s="97">
        <v>5709.6947368421052</v>
      </c>
      <c r="F24" s="97">
        <v>34153.228499999997</v>
      </c>
      <c r="G24" s="97">
        <v>182.26599999999999</v>
      </c>
      <c r="H24" s="97">
        <v>18979.775000000001</v>
      </c>
      <c r="I24" s="97">
        <v>296.43350000000004</v>
      </c>
      <c r="J24" s="97">
        <v>3831.3440000000005</v>
      </c>
      <c r="K24" s="97">
        <v>30696</v>
      </c>
      <c r="L24" s="98">
        <v>0.152</v>
      </c>
      <c r="M24" s="98">
        <v>-1.2405848471422243</v>
      </c>
      <c r="N24" s="97">
        <v>1218682</v>
      </c>
      <c r="O24" s="97">
        <v>2009180</v>
      </c>
      <c r="P24" s="99">
        <v>0.72040000000000004</v>
      </c>
      <c r="Q24" s="98">
        <v>0.307</v>
      </c>
      <c r="R24" s="98">
        <v>5.6000000000000001E-2</v>
      </c>
      <c r="S24" s="97">
        <v>0</v>
      </c>
      <c r="T24" s="97">
        <v>0</v>
      </c>
      <c r="U24" s="99">
        <v>11.49</v>
      </c>
      <c r="V24" s="97">
        <v>675</v>
      </c>
      <c r="W24" s="97">
        <v>1490</v>
      </c>
      <c r="X24" s="98">
        <v>0.65773978911588127</v>
      </c>
      <c r="Y24" s="99">
        <v>16.30440354347229</v>
      </c>
      <c r="Z24" s="99">
        <v>13.240966200828552</v>
      </c>
      <c r="AA24" s="98">
        <v>24.9</v>
      </c>
      <c r="AB24" s="98">
        <v>52.620247478454253</v>
      </c>
      <c r="AC24" s="98">
        <v>10.096087991468156</v>
      </c>
      <c r="AD24" s="98">
        <v>39.39300060272214</v>
      </c>
      <c r="AE24" s="99">
        <v>19.7</v>
      </c>
      <c r="AF24" s="99">
        <v>17.3</v>
      </c>
      <c r="AG24" s="99">
        <v>29.2</v>
      </c>
      <c r="AH24" s="99">
        <v>7.6</v>
      </c>
      <c r="AI24" s="98">
        <v>0.89700001478195202</v>
      </c>
      <c r="AJ24" s="97">
        <v>99</v>
      </c>
      <c r="AK24" s="97">
        <v>98</v>
      </c>
      <c r="AL24" s="97">
        <v>48</v>
      </c>
      <c r="AM24" s="99">
        <v>0.2</v>
      </c>
      <c r="AN24" s="99">
        <v>1040.72</v>
      </c>
      <c r="AO24" s="98">
        <v>405.99227905273398</v>
      </c>
      <c r="AP24" s="99">
        <v>4.4131499999999999</v>
      </c>
      <c r="AQ24" s="99">
        <v>35.98827</v>
      </c>
      <c r="AR24" s="98">
        <v>150</v>
      </c>
      <c r="AS24" s="98">
        <v>0.46233989130373399</v>
      </c>
      <c r="AT24" s="98">
        <v>47.049999237060497</v>
      </c>
      <c r="AU24" s="99">
        <v>45.5</v>
      </c>
      <c r="AV24" s="260">
        <v>10570</v>
      </c>
      <c r="AW24" s="260">
        <v>52915</v>
      </c>
      <c r="AX24" s="97">
        <v>313000</v>
      </c>
      <c r="AY24" s="97">
        <v>0</v>
      </c>
      <c r="AZ24" s="97">
        <v>328</v>
      </c>
      <c r="BA24" s="97">
        <v>0</v>
      </c>
      <c r="BB24" s="97">
        <v>86.873599999999996</v>
      </c>
      <c r="BC24" s="97">
        <v>14.9933436666996</v>
      </c>
      <c r="BD24" s="97">
        <v>116</v>
      </c>
      <c r="BE24" s="99">
        <v>17</v>
      </c>
      <c r="BF24" s="99">
        <v>16.347100000000001</v>
      </c>
      <c r="BG24" s="99">
        <v>4.54</v>
      </c>
      <c r="BH24" s="99">
        <v>6.4</v>
      </c>
      <c r="BI24" s="98">
        <v>3.1333333333333333</v>
      </c>
      <c r="BJ24" s="98">
        <v>44.56</v>
      </c>
      <c r="BK24" s="98">
        <v>-0.7</v>
      </c>
      <c r="BL24" s="97">
        <v>26</v>
      </c>
      <c r="BM24" s="99">
        <v>13.70804</v>
      </c>
      <c r="BN24" s="99">
        <v>14.9</v>
      </c>
      <c r="BO24" s="99">
        <v>4.7</v>
      </c>
      <c r="BP24" s="97">
        <v>9</v>
      </c>
      <c r="BQ24" s="99">
        <v>81.796798706054702</v>
      </c>
      <c r="BR24" s="98">
        <v>19.704292297363299</v>
      </c>
      <c r="BS24" s="98">
        <v>122.14</v>
      </c>
      <c r="BT24" s="97">
        <v>18000</v>
      </c>
      <c r="BU24" s="99">
        <v>67.900858499999998</v>
      </c>
      <c r="BV24" s="99">
        <v>86.978571099999996</v>
      </c>
      <c r="BW24" s="99">
        <v>68.457295389445108</v>
      </c>
      <c r="BX24" s="99">
        <v>43.175487465181057</v>
      </c>
      <c r="BY24" s="99" t="s">
        <v>120</v>
      </c>
      <c r="BZ24" s="99" t="s">
        <v>120</v>
      </c>
      <c r="CA24" s="99" t="s">
        <v>120</v>
      </c>
      <c r="CB24" s="99">
        <v>4.0999999999999996</v>
      </c>
      <c r="CC24" s="99" t="s">
        <v>120</v>
      </c>
      <c r="CD24" s="97">
        <v>5842.171875</v>
      </c>
      <c r="CE24" s="97">
        <v>6217581</v>
      </c>
      <c r="CF24" s="97">
        <v>6056548</v>
      </c>
      <c r="CG24" s="97">
        <v>120340</v>
      </c>
      <c r="CH24" s="97"/>
    </row>
    <row r="25" spans="1:86" x14ac:dyDescent="0.25">
      <c r="A25" s="3" t="s">
        <v>370</v>
      </c>
      <c r="B25" s="116" t="s">
        <v>46</v>
      </c>
      <c r="C25" s="100" t="s">
        <v>45</v>
      </c>
      <c r="D25" s="97">
        <v>5369.8821052631583</v>
      </c>
      <c r="E25" s="97">
        <v>1229.8042105263157</v>
      </c>
      <c r="F25" s="97">
        <v>6505.9204999999993</v>
      </c>
      <c r="G25" s="97">
        <v>378.80200000000002</v>
      </c>
      <c r="H25" s="97">
        <v>1245.067</v>
      </c>
      <c r="I25" s="97">
        <v>0</v>
      </c>
      <c r="J25" s="97">
        <v>5548.9820000000009</v>
      </c>
      <c r="K25" s="97">
        <v>0</v>
      </c>
      <c r="L25" s="98">
        <v>6.0999999999999999E-2</v>
      </c>
      <c r="M25" s="98">
        <v>-0.33571428571428574</v>
      </c>
      <c r="N25" s="97">
        <v>289173</v>
      </c>
      <c r="O25" s="97">
        <v>931393</v>
      </c>
      <c r="P25" s="99">
        <v>0.32019999999999998</v>
      </c>
      <c r="Q25" s="98">
        <v>0.03</v>
      </c>
      <c r="R25" s="98">
        <v>2E-3</v>
      </c>
      <c r="S25" s="97">
        <v>0</v>
      </c>
      <c r="T25" s="97">
        <v>0</v>
      </c>
      <c r="U25" s="99">
        <v>11.38</v>
      </c>
      <c r="V25" s="97">
        <v>447</v>
      </c>
      <c r="W25" s="97">
        <v>59</v>
      </c>
      <c r="X25" s="98">
        <v>0.78932029989074803</v>
      </c>
      <c r="Y25" s="99" t="s">
        <v>120</v>
      </c>
      <c r="Z25" s="99" t="s">
        <v>120</v>
      </c>
      <c r="AA25" s="98">
        <v>22.1</v>
      </c>
      <c r="AB25" s="98">
        <v>54.574182341240963</v>
      </c>
      <c r="AC25" s="98">
        <v>0.86225053229982263</v>
      </c>
      <c r="AD25" s="98">
        <v>32.112000465393059</v>
      </c>
      <c r="AE25" s="99">
        <v>16.399999999999999</v>
      </c>
      <c r="AF25" s="99">
        <v>19.100000000000001</v>
      </c>
      <c r="AG25" s="99">
        <v>28.7</v>
      </c>
      <c r="AH25" s="99">
        <v>8.3000000000000007</v>
      </c>
      <c r="AI25" s="98">
        <v>1.6499999761581401</v>
      </c>
      <c r="AJ25" s="97">
        <v>90</v>
      </c>
      <c r="AK25" s="97">
        <v>81</v>
      </c>
      <c r="AL25" s="97">
        <v>55</v>
      </c>
      <c r="AM25" s="99">
        <v>0.8</v>
      </c>
      <c r="AN25" s="99">
        <v>221.44</v>
      </c>
      <c r="AO25" s="98">
        <v>1542.79626464844</v>
      </c>
      <c r="AP25" s="99">
        <v>4.3162799999999999</v>
      </c>
      <c r="AQ25" s="99">
        <v>30.522739999999999</v>
      </c>
      <c r="AR25" s="98">
        <v>94</v>
      </c>
      <c r="AS25" s="98">
        <v>0.45738898473531903</v>
      </c>
      <c r="AT25" s="98">
        <v>50.400001525878899</v>
      </c>
      <c r="AU25" s="99">
        <v>25.8</v>
      </c>
      <c r="AV25" s="260">
        <v>12000</v>
      </c>
      <c r="AW25" s="260">
        <v>12000</v>
      </c>
      <c r="AX25" s="97">
        <v>0</v>
      </c>
      <c r="AY25" s="97">
        <v>0</v>
      </c>
      <c r="AZ25" s="97">
        <v>2432</v>
      </c>
      <c r="BA25" s="97">
        <v>0</v>
      </c>
      <c r="BB25" s="97">
        <v>82.834599999999995</v>
      </c>
      <c r="BC25" s="97">
        <v>31.8095675528103</v>
      </c>
      <c r="BD25" s="97">
        <v>120</v>
      </c>
      <c r="BE25" s="99">
        <v>9.3000000000000007</v>
      </c>
      <c r="BF25" s="99">
        <v>23.440799999999999</v>
      </c>
      <c r="BG25" s="99">
        <v>2.95</v>
      </c>
      <c r="BH25" s="99">
        <v>2.1</v>
      </c>
      <c r="BI25" s="98">
        <v>3.3</v>
      </c>
      <c r="BJ25" s="98">
        <v>41.15</v>
      </c>
      <c r="BK25" s="98">
        <v>0.19</v>
      </c>
      <c r="BL25" s="97">
        <v>37</v>
      </c>
      <c r="BM25" s="99">
        <v>17.88278</v>
      </c>
      <c r="BN25" s="99">
        <v>25.9</v>
      </c>
      <c r="BO25" s="99">
        <v>25.7</v>
      </c>
      <c r="BP25" s="97">
        <v>7.0000000000000009</v>
      </c>
      <c r="BQ25" s="99">
        <v>93.417800903320298</v>
      </c>
      <c r="BR25" s="98">
        <v>51.2054252624512</v>
      </c>
      <c r="BS25" s="98">
        <v>172.3</v>
      </c>
      <c r="BT25" s="97">
        <v>12000</v>
      </c>
      <c r="BU25" s="99">
        <v>74.992289099999994</v>
      </c>
      <c r="BV25" s="99">
        <v>94.684575699999996</v>
      </c>
      <c r="BW25" s="99">
        <v>80.273492981007394</v>
      </c>
      <c r="BX25" s="99">
        <v>81.502890173410407</v>
      </c>
      <c r="BY25" s="99">
        <v>85.961299999999994</v>
      </c>
      <c r="BZ25" s="99" t="s">
        <v>120</v>
      </c>
      <c r="CA25" s="99">
        <v>61.490290000000002</v>
      </c>
      <c r="CB25" s="99">
        <v>2.8</v>
      </c>
      <c r="CC25" s="99">
        <v>21.443010000000001</v>
      </c>
      <c r="CD25" s="97">
        <v>24445.970703125</v>
      </c>
      <c r="CE25" s="97">
        <v>4098587</v>
      </c>
      <c r="CF25" s="97">
        <v>3786017</v>
      </c>
      <c r="CG25" s="97">
        <v>74340</v>
      </c>
      <c r="CH25" s="97"/>
    </row>
    <row r="26" spans="1:86" x14ac:dyDescent="0.25">
      <c r="A26" s="3" t="s">
        <v>367</v>
      </c>
      <c r="B26" s="116" t="s">
        <v>3</v>
      </c>
      <c r="C26" s="100" t="s">
        <v>2</v>
      </c>
      <c r="D26" s="97">
        <v>19017.903157894736</v>
      </c>
      <c r="E26" s="97">
        <v>959.68421052631584</v>
      </c>
      <c r="F26" s="97">
        <v>220859.038</v>
      </c>
      <c r="G26" s="97">
        <v>0</v>
      </c>
      <c r="H26" s="97">
        <v>0</v>
      </c>
      <c r="I26" s="97">
        <v>0</v>
      </c>
      <c r="J26" s="97">
        <v>0</v>
      </c>
      <c r="K26" s="97">
        <v>0</v>
      </c>
      <c r="L26" s="98">
        <v>6.0999999999999999E-2</v>
      </c>
      <c r="M26" s="98">
        <v>-0.88305118845744834</v>
      </c>
      <c r="N26" s="97">
        <v>977596</v>
      </c>
      <c r="O26" s="97">
        <v>1502027</v>
      </c>
      <c r="P26" s="99">
        <v>3.1880000000000002</v>
      </c>
      <c r="Q26" s="98">
        <v>9.4E-2</v>
      </c>
      <c r="R26" s="98">
        <v>0.03</v>
      </c>
      <c r="S26" s="97">
        <v>0</v>
      </c>
      <c r="T26" s="97">
        <v>0</v>
      </c>
      <c r="U26" s="99">
        <v>6.53</v>
      </c>
      <c r="V26" s="97">
        <v>2837</v>
      </c>
      <c r="W26" s="97">
        <v>165</v>
      </c>
      <c r="X26" s="98">
        <v>0.82484965000841348</v>
      </c>
      <c r="Y26" s="99" t="s">
        <v>120</v>
      </c>
      <c r="Z26" s="99" t="s">
        <v>120</v>
      </c>
      <c r="AA26" s="98">
        <v>25.7</v>
      </c>
      <c r="AB26" s="98">
        <v>56.454764679472824</v>
      </c>
      <c r="AC26" s="98">
        <v>8.9449181941380809E-2</v>
      </c>
      <c r="AD26" s="98">
        <v>20.868999421596524</v>
      </c>
      <c r="AE26" s="99">
        <v>11.1</v>
      </c>
      <c r="AF26" s="99">
        <v>8.1999999999999993</v>
      </c>
      <c r="AG26" s="99">
        <v>22.2</v>
      </c>
      <c r="AH26" s="99">
        <v>7.2</v>
      </c>
      <c r="AI26" s="98">
        <v>3.8589999675750701</v>
      </c>
      <c r="AJ26" s="97">
        <v>90</v>
      </c>
      <c r="AK26" s="97">
        <v>86</v>
      </c>
      <c r="AL26" s="97">
        <v>24</v>
      </c>
      <c r="AM26" s="99">
        <v>0.4</v>
      </c>
      <c r="AN26" s="99">
        <v>1.26</v>
      </c>
      <c r="AO26" s="98">
        <v>1389.84033203125</v>
      </c>
      <c r="AP26" s="99">
        <v>4.8810099999999998</v>
      </c>
      <c r="AQ26" s="99">
        <v>17.628080000000001</v>
      </c>
      <c r="AR26" s="98">
        <v>52</v>
      </c>
      <c r="AS26" s="98">
        <v>0.36181526035093903</v>
      </c>
      <c r="AT26" s="98">
        <v>42.400001525878899</v>
      </c>
      <c r="AU26" s="99">
        <v>16.7</v>
      </c>
      <c r="AV26" s="260">
        <v>85769</v>
      </c>
      <c r="AW26" s="260">
        <v>54443</v>
      </c>
      <c r="AX26" s="97">
        <v>62000</v>
      </c>
      <c r="AY26" s="97">
        <v>0</v>
      </c>
      <c r="AZ26" s="97">
        <v>3360</v>
      </c>
      <c r="BA26" s="97">
        <v>0</v>
      </c>
      <c r="BB26" s="97">
        <v>63.027200000000001</v>
      </c>
      <c r="BC26" s="97">
        <v>23.480920098313501</v>
      </c>
      <c r="BD26" s="97">
        <v>134</v>
      </c>
      <c r="BE26" s="99">
        <v>3.6</v>
      </c>
      <c r="BF26" s="99">
        <v>18.5915</v>
      </c>
      <c r="BG26" s="99" t="s">
        <v>120</v>
      </c>
      <c r="BH26" s="99" t="s">
        <v>120</v>
      </c>
      <c r="BI26" s="98">
        <v>3.5</v>
      </c>
      <c r="BJ26" s="98">
        <v>36.869999999999997</v>
      </c>
      <c r="BK26" s="98">
        <v>0.18</v>
      </c>
      <c r="BL26" s="97">
        <v>39</v>
      </c>
      <c r="BM26" s="99">
        <v>30.59056</v>
      </c>
      <c r="BN26" s="99">
        <v>42.8</v>
      </c>
      <c r="BO26" s="99">
        <v>33.700000000000003</v>
      </c>
      <c r="BP26" s="97">
        <v>7.0000000000000009</v>
      </c>
      <c r="BQ26" s="99">
        <v>100</v>
      </c>
      <c r="BR26" s="98">
        <v>69.400924682617202</v>
      </c>
      <c r="BS26" s="98">
        <v>150.66999999999999</v>
      </c>
      <c r="BT26" s="97">
        <v>520000</v>
      </c>
      <c r="BU26" s="99">
        <v>96.355067899999995</v>
      </c>
      <c r="BV26" s="99">
        <v>99.074060500000002</v>
      </c>
      <c r="BW26" s="99">
        <v>89.899999999999636</v>
      </c>
      <c r="BX26" s="99">
        <v>77</v>
      </c>
      <c r="BY26" s="99">
        <v>97.476010000000002</v>
      </c>
      <c r="BZ26" s="99">
        <v>86.915710000000004</v>
      </c>
      <c r="CA26" s="99">
        <v>54.723970000000001</v>
      </c>
      <c r="CB26" s="99">
        <v>5.0573139048625197</v>
      </c>
      <c r="CC26" s="99" t="s">
        <v>120</v>
      </c>
      <c r="CD26" s="97">
        <v>20786.6796875</v>
      </c>
      <c r="CE26" s="97">
        <v>44271040</v>
      </c>
      <c r="CF26" s="97">
        <v>43307081</v>
      </c>
      <c r="CG26" s="97">
        <v>2736690</v>
      </c>
      <c r="CH26" s="97"/>
    </row>
    <row r="27" spans="1:86" x14ac:dyDescent="0.25">
      <c r="A27" s="3" t="s">
        <v>367</v>
      </c>
      <c r="B27" s="116" t="s">
        <v>426</v>
      </c>
      <c r="C27" s="100" t="s">
        <v>10</v>
      </c>
      <c r="D27" s="97">
        <v>20312.206315789474</v>
      </c>
      <c r="E27" s="97">
        <v>0</v>
      </c>
      <c r="F27" s="97">
        <v>59201.149999999994</v>
      </c>
      <c r="G27" s="97">
        <v>0</v>
      </c>
      <c r="H27" s="97">
        <v>0</v>
      </c>
      <c r="I27" s="97">
        <v>0</v>
      </c>
      <c r="J27" s="97">
        <v>0</v>
      </c>
      <c r="K27" s="97">
        <v>47111</v>
      </c>
      <c r="L27" s="98">
        <v>0.30299999999999999</v>
      </c>
      <c r="M27" s="98">
        <v>-0.51156939246755317</v>
      </c>
      <c r="N27" s="97">
        <v>1651655</v>
      </c>
      <c r="O27" s="97">
        <v>2100116</v>
      </c>
      <c r="P27" s="99">
        <v>0.33450000000000002</v>
      </c>
      <c r="Q27" s="98">
        <v>0.80700000000000005</v>
      </c>
      <c r="R27" s="98">
        <v>7.2999999999999995E-2</v>
      </c>
      <c r="S27" s="97">
        <v>0</v>
      </c>
      <c r="T27" s="97">
        <v>0</v>
      </c>
      <c r="U27" s="99">
        <v>12.4</v>
      </c>
      <c r="V27" s="97">
        <v>1270</v>
      </c>
      <c r="W27" s="97">
        <v>199</v>
      </c>
      <c r="X27" s="98">
        <v>0.69253697050931096</v>
      </c>
      <c r="Y27" s="99">
        <v>20.450408756732941</v>
      </c>
      <c r="Z27" s="99">
        <v>15.646250545978546</v>
      </c>
      <c r="AA27" s="98">
        <v>39.5</v>
      </c>
      <c r="AB27" s="98">
        <v>62.188824151570735</v>
      </c>
      <c r="AC27" s="98">
        <v>3.4794744470114471</v>
      </c>
      <c r="AD27" s="98">
        <v>30.753000736236562</v>
      </c>
      <c r="AE27" s="99">
        <v>36.9</v>
      </c>
      <c r="AF27" s="99">
        <v>16.100000000000001</v>
      </c>
      <c r="AG27" s="99">
        <v>46.9</v>
      </c>
      <c r="AH27" s="99">
        <v>6</v>
      </c>
      <c r="AI27" s="98">
        <v>0.42</v>
      </c>
      <c r="AJ27" s="97">
        <v>99</v>
      </c>
      <c r="AK27" s="97">
        <v>84</v>
      </c>
      <c r="AL27" s="97">
        <v>114</v>
      </c>
      <c r="AM27" s="99">
        <v>0.3</v>
      </c>
      <c r="AN27" s="99">
        <v>89.78</v>
      </c>
      <c r="AO27" s="98">
        <v>445.82263183593801</v>
      </c>
      <c r="AP27" s="99">
        <v>4.3605499999999999</v>
      </c>
      <c r="AQ27" s="99">
        <v>25.92191</v>
      </c>
      <c r="AR27" s="98">
        <v>206</v>
      </c>
      <c r="AS27" s="98">
        <v>0.44558403443998101</v>
      </c>
      <c r="AT27" s="98">
        <v>44.599998474121101</v>
      </c>
      <c r="AU27" s="99">
        <v>43.5</v>
      </c>
      <c r="AV27" s="260">
        <v>670420</v>
      </c>
      <c r="AW27" s="260">
        <v>0</v>
      </c>
      <c r="AX27" s="97">
        <v>12186</v>
      </c>
      <c r="AY27" s="97">
        <v>0</v>
      </c>
      <c r="AZ27" s="97">
        <v>786</v>
      </c>
      <c r="BA27" s="97">
        <v>0</v>
      </c>
      <c r="BB27" s="97">
        <v>69.031800000000004</v>
      </c>
      <c r="BC27" s="97">
        <v>13.7734083379534</v>
      </c>
      <c r="BD27" s="97">
        <v>103</v>
      </c>
      <c r="BE27" s="99">
        <v>20.2</v>
      </c>
      <c r="BF27" s="99">
        <v>30.2181</v>
      </c>
      <c r="BG27" s="99">
        <v>5.85</v>
      </c>
      <c r="BH27" s="99">
        <v>12.2</v>
      </c>
      <c r="BI27" s="98">
        <v>2.7666666666666666</v>
      </c>
      <c r="BJ27" s="98">
        <v>25.51</v>
      </c>
      <c r="BK27" s="98">
        <v>-0.56999999999999995</v>
      </c>
      <c r="BL27" s="97">
        <v>33</v>
      </c>
      <c r="BM27" s="99">
        <v>8.5498399999999997</v>
      </c>
      <c r="BN27" s="99">
        <v>28.9</v>
      </c>
      <c r="BO27" s="99">
        <v>21.3</v>
      </c>
      <c r="BP27" s="97">
        <v>11</v>
      </c>
      <c r="BQ27" s="99">
        <v>93.039131164550795</v>
      </c>
      <c r="BR27" s="98">
        <v>45.099998474121101</v>
      </c>
      <c r="BS27" s="98">
        <v>90.75</v>
      </c>
      <c r="BT27" s="97">
        <v>95000</v>
      </c>
      <c r="BU27" s="99">
        <v>50.329057400000003</v>
      </c>
      <c r="BV27" s="99">
        <v>90.036293599999993</v>
      </c>
      <c r="BW27" s="99" t="s">
        <v>120</v>
      </c>
      <c r="BX27" s="99" t="s">
        <v>120</v>
      </c>
      <c r="BY27" s="99">
        <v>94.682270000000003</v>
      </c>
      <c r="BZ27" s="99">
        <v>94.950450000000004</v>
      </c>
      <c r="CA27" s="99">
        <v>58.820700000000002</v>
      </c>
      <c r="CB27" s="99">
        <v>6.08</v>
      </c>
      <c r="CC27" s="99">
        <v>18.760429999999999</v>
      </c>
      <c r="CD27" s="97">
        <v>7559.63916015625</v>
      </c>
      <c r="CE27" s="97">
        <v>11051600</v>
      </c>
      <c r="CF27" s="97">
        <v>10561753</v>
      </c>
      <c r="CG27" s="97">
        <v>1083300</v>
      </c>
      <c r="CH27" s="97"/>
    </row>
    <row r="28" spans="1:86" x14ac:dyDescent="0.25">
      <c r="A28" s="3" t="s">
        <v>367</v>
      </c>
      <c r="B28" s="116" t="s">
        <v>12</v>
      </c>
      <c r="C28" s="100" t="s">
        <v>11</v>
      </c>
      <c r="D28" s="97">
        <v>5135.68</v>
      </c>
      <c r="E28" s="97">
        <v>0</v>
      </c>
      <c r="F28" s="97">
        <v>977995.05449999985</v>
      </c>
      <c r="G28" s="97">
        <v>0</v>
      </c>
      <c r="H28" s="97">
        <v>0</v>
      </c>
      <c r="I28" s="97">
        <v>0</v>
      </c>
      <c r="J28" s="97">
        <v>0</v>
      </c>
      <c r="K28" s="97">
        <v>1327636</v>
      </c>
      <c r="L28" s="98">
        <v>0.39400000000000002</v>
      </c>
      <c r="M28" s="98">
        <v>-0.38899955186069263</v>
      </c>
      <c r="N28" s="97">
        <v>12806863</v>
      </c>
      <c r="O28" s="97">
        <v>12459284</v>
      </c>
      <c r="P28" s="99">
        <v>0.51929999999999998</v>
      </c>
      <c r="Q28" s="98">
        <v>0.73099999999999998</v>
      </c>
      <c r="R28" s="98">
        <v>0.55600000000000005</v>
      </c>
      <c r="S28" s="97">
        <v>0</v>
      </c>
      <c r="T28" s="97">
        <v>4</v>
      </c>
      <c r="U28" s="99">
        <v>26.74</v>
      </c>
      <c r="V28" s="97">
        <v>55574</v>
      </c>
      <c r="W28" s="97">
        <v>3387</v>
      </c>
      <c r="X28" s="98">
        <v>0.75924536998366643</v>
      </c>
      <c r="Y28" s="99">
        <v>3.8419270000000001</v>
      </c>
      <c r="Z28" s="99">
        <v>6.2107950000000001</v>
      </c>
      <c r="AA28" s="98">
        <v>8.6999999999999993</v>
      </c>
      <c r="AB28" s="98">
        <v>43.471036247194029</v>
      </c>
      <c r="AC28" s="98">
        <v>0.13129474225775836</v>
      </c>
      <c r="AD28" s="98">
        <v>27.47799921035763</v>
      </c>
      <c r="AE28" s="99">
        <v>15.1</v>
      </c>
      <c r="AF28" s="99">
        <v>7.1</v>
      </c>
      <c r="AG28" s="99">
        <v>25.1</v>
      </c>
      <c r="AH28" s="99">
        <v>8.5</v>
      </c>
      <c r="AI28" s="98">
        <v>1.8910000324249301</v>
      </c>
      <c r="AJ28" s="97">
        <v>96</v>
      </c>
      <c r="AK28" s="97">
        <v>89</v>
      </c>
      <c r="AL28" s="97">
        <v>42</v>
      </c>
      <c r="AM28" s="99">
        <v>0.6</v>
      </c>
      <c r="AN28" s="99">
        <v>120.43</v>
      </c>
      <c r="AO28" s="98">
        <v>1391.52258300781</v>
      </c>
      <c r="AP28" s="99">
        <v>3.80999</v>
      </c>
      <c r="AQ28" s="99">
        <v>28.289819999999999</v>
      </c>
      <c r="AR28" s="98">
        <v>44</v>
      </c>
      <c r="AS28" s="98">
        <v>0.41445600997491</v>
      </c>
      <c r="AT28" s="98">
        <v>51.4799995422363</v>
      </c>
      <c r="AU28" s="99">
        <v>22.3</v>
      </c>
      <c r="AV28" s="260">
        <v>51277</v>
      </c>
      <c r="AW28" s="260">
        <v>104450</v>
      </c>
      <c r="AX28" s="97">
        <v>1250</v>
      </c>
      <c r="AY28" s="97">
        <v>0</v>
      </c>
      <c r="AZ28" s="97">
        <v>10264</v>
      </c>
      <c r="BA28" s="97">
        <v>0</v>
      </c>
      <c r="BB28" s="97">
        <v>62.677399999999999</v>
      </c>
      <c r="BC28" s="97">
        <v>58.923226167876201</v>
      </c>
      <c r="BD28" s="97">
        <v>131</v>
      </c>
      <c r="BE28" s="99">
        <v>2.4</v>
      </c>
      <c r="BF28" s="99">
        <v>27.179500000000001</v>
      </c>
      <c r="BG28" s="99">
        <v>2.61</v>
      </c>
      <c r="BH28" s="99">
        <v>4.4000000000000004</v>
      </c>
      <c r="BI28" s="98">
        <v>3.2833333333333328</v>
      </c>
      <c r="BJ28" s="98" t="s">
        <v>120</v>
      </c>
      <c r="BK28" s="98">
        <v>-0.18</v>
      </c>
      <c r="BL28" s="97">
        <v>37</v>
      </c>
      <c r="BM28" s="99">
        <v>30.535309999999999</v>
      </c>
      <c r="BN28" s="99">
        <v>44.8</v>
      </c>
      <c r="BO28" s="99">
        <v>27.3</v>
      </c>
      <c r="BP28" s="97">
        <v>13</v>
      </c>
      <c r="BQ28" s="99">
        <v>100</v>
      </c>
      <c r="BR28" s="98">
        <v>59.079479217529297</v>
      </c>
      <c r="BS28" s="98">
        <v>118.92</v>
      </c>
      <c r="BT28" s="97">
        <v>900000</v>
      </c>
      <c r="BU28" s="99">
        <v>82.775672900000004</v>
      </c>
      <c r="BV28" s="99">
        <v>98.124383100000003</v>
      </c>
      <c r="BW28" s="99">
        <v>83.228696267172381</v>
      </c>
      <c r="BX28" s="99">
        <v>95.35344159905344</v>
      </c>
      <c r="BY28" s="99" t="s">
        <v>120</v>
      </c>
      <c r="BZ28" s="99" t="s">
        <v>120</v>
      </c>
      <c r="CA28" s="99">
        <v>57.570990000000002</v>
      </c>
      <c r="CB28" s="99">
        <v>5.6885953774398503</v>
      </c>
      <c r="CC28" s="99">
        <v>20.318989999999999</v>
      </c>
      <c r="CD28" s="97">
        <v>15483.541015625</v>
      </c>
      <c r="CE28" s="97">
        <v>209288272</v>
      </c>
      <c r="CF28" s="97">
        <v>202645045</v>
      </c>
      <c r="CG28" s="97">
        <v>8459420</v>
      </c>
      <c r="CH28" s="97"/>
    </row>
    <row r="29" spans="1:86" x14ac:dyDescent="0.25">
      <c r="A29" s="3" t="s">
        <v>367</v>
      </c>
      <c r="B29" s="116" t="s">
        <v>14</v>
      </c>
      <c r="C29" s="100" t="s">
        <v>13</v>
      </c>
      <c r="D29" s="97">
        <v>36078.616842105264</v>
      </c>
      <c r="E29" s="97">
        <v>28558.983157894738</v>
      </c>
      <c r="F29" s="97">
        <v>82456.862999999983</v>
      </c>
      <c r="G29" s="97">
        <v>1189.386</v>
      </c>
      <c r="H29" s="97">
        <v>0</v>
      </c>
      <c r="I29" s="97">
        <v>0</v>
      </c>
      <c r="J29" s="97">
        <v>0</v>
      </c>
      <c r="K29" s="97">
        <v>0</v>
      </c>
      <c r="L29" s="98">
        <v>0.03</v>
      </c>
      <c r="M29" s="98">
        <v>0.64784118456397821</v>
      </c>
      <c r="N29" s="97">
        <v>2097187</v>
      </c>
      <c r="O29" s="97">
        <v>1575305</v>
      </c>
      <c r="P29" s="99" t="s">
        <v>120</v>
      </c>
      <c r="Q29" s="98">
        <v>0.109</v>
      </c>
      <c r="R29" s="98">
        <v>7.0000000000000007E-2</v>
      </c>
      <c r="S29" s="97">
        <v>0</v>
      </c>
      <c r="T29" s="97">
        <v>0</v>
      </c>
      <c r="U29" s="99">
        <v>3.59</v>
      </c>
      <c r="V29" s="97">
        <v>638</v>
      </c>
      <c r="W29" s="97">
        <v>245</v>
      </c>
      <c r="X29" s="98">
        <v>0.84285878076783016</v>
      </c>
      <c r="Y29" s="99" t="s">
        <v>120</v>
      </c>
      <c r="Z29" s="99" t="s">
        <v>120</v>
      </c>
      <c r="AA29" s="98">
        <v>8.6</v>
      </c>
      <c r="AB29" s="98">
        <v>45.779457162514625</v>
      </c>
      <c r="AC29" s="98">
        <v>1.6107078828211E-2</v>
      </c>
      <c r="AD29" s="98">
        <v>23.713000059127811</v>
      </c>
      <c r="AE29" s="99">
        <v>8.3000000000000007</v>
      </c>
      <c r="AF29" s="99">
        <v>1.8</v>
      </c>
      <c r="AG29" s="99">
        <v>20</v>
      </c>
      <c r="AH29" s="99">
        <v>5.9</v>
      </c>
      <c r="AI29" s="98">
        <v>1.02600002288818</v>
      </c>
      <c r="AJ29" s="97">
        <v>93</v>
      </c>
      <c r="AK29" s="97">
        <v>93</v>
      </c>
      <c r="AL29" s="97">
        <v>16</v>
      </c>
      <c r="AM29" s="99">
        <v>0.5</v>
      </c>
      <c r="AN29" s="99">
        <v>0.06</v>
      </c>
      <c r="AO29" s="98">
        <v>1903.11865234375</v>
      </c>
      <c r="AP29" s="99">
        <v>4.9057000000000004</v>
      </c>
      <c r="AQ29" s="99">
        <v>32.24071</v>
      </c>
      <c r="AR29" s="98">
        <v>22</v>
      </c>
      <c r="AS29" s="98">
        <v>0.32226891578762701</v>
      </c>
      <c r="AT29" s="98">
        <v>50.450000762939503</v>
      </c>
      <c r="AU29" s="99">
        <v>9</v>
      </c>
      <c r="AV29" s="260">
        <v>100</v>
      </c>
      <c r="AW29" s="260">
        <v>14989</v>
      </c>
      <c r="AX29" s="97">
        <v>0</v>
      </c>
      <c r="AY29" s="97">
        <v>0</v>
      </c>
      <c r="AZ29" s="97">
        <v>1869</v>
      </c>
      <c r="BA29" s="97">
        <v>0</v>
      </c>
      <c r="BB29" s="97">
        <v>46.581000000000003</v>
      </c>
      <c r="BC29" s="97">
        <v>14.701403789750399</v>
      </c>
      <c r="BD29" s="97">
        <v>122</v>
      </c>
      <c r="BE29" s="99">
        <v>3.7</v>
      </c>
      <c r="BF29" s="99">
        <v>15.0425</v>
      </c>
      <c r="BG29" s="99">
        <v>2.62</v>
      </c>
      <c r="BH29" s="99">
        <v>7.4</v>
      </c>
      <c r="BI29" s="98">
        <v>3.7166666666666672</v>
      </c>
      <c r="BJ29" s="98">
        <v>41.67</v>
      </c>
      <c r="BK29" s="98">
        <v>1.02</v>
      </c>
      <c r="BL29" s="97">
        <v>67</v>
      </c>
      <c r="BM29" s="99">
        <v>44.394750000000002</v>
      </c>
      <c r="BN29" s="99">
        <v>26.6</v>
      </c>
      <c r="BO29" s="99">
        <v>26.4</v>
      </c>
      <c r="BP29" s="97">
        <v>6</v>
      </c>
      <c r="BQ29" s="99">
        <v>100</v>
      </c>
      <c r="BR29" s="98">
        <v>64.289001464843807</v>
      </c>
      <c r="BS29" s="98">
        <v>127.12</v>
      </c>
      <c r="BT29" s="97">
        <v>150000</v>
      </c>
      <c r="BU29" s="99">
        <v>99.050801100000001</v>
      </c>
      <c r="BV29" s="99">
        <v>98.996890300000004</v>
      </c>
      <c r="BW29" s="99">
        <v>96.371428571428623</v>
      </c>
      <c r="BX29" s="99">
        <v>96.3</v>
      </c>
      <c r="BY29" s="99">
        <v>99.410079999999994</v>
      </c>
      <c r="BZ29" s="99">
        <v>99.148229999999998</v>
      </c>
      <c r="CA29" s="99">
        <v>78.530990000000003</v>
      </c>
      <c r="CB29" s="99">
        <v>4.57</v>
      </c>
      <c r="CC29" s="99">
        <v>18.377800000000001</v>
      </c>
      <c r="CD29" s="97">
        <v>24084.970703125</v>
      </c>
      <c r="CE29" s="97">
        <v>18054726</v>
      </c>
      <c r="CF29" s="97">
        <v>17894412</v>
      </c>
      <c r="CG29" s="97">
        <v>743532</v>
      </c>
      <c r="CH29" s="97"/>
    </row>
    <row r="30" spans="1:86" x14ac:dyDescent="0.25">
      <c r="A30" s="3" t="s">
        <v>367</v>
      </c>
      <c r="B30" s="116" t="s">
        <v>16</v>
      </c>
      <c r="C30" s="100" t="s">
        <v>15</v>
      </c>
      <c r="D30" s="97">
        <v>99901.317894736843</v>
      </c>
      <c r="E30" s="97">
        <v>3204.7284210526318</v>
      </c>
      <c r="F30" s="97">
        <v>269719.66899999999</v>
      </c>
      <c r="G30" s="97">
        <v>513.178</v>
      </c>
      <c r="H30" s="97">
        <v>16475.826500000003</v>
      </c>
      <c r="I30" s="97">
        <v>84.069000000000003</v>
      </c>
      <c r="J30" s="97">
        <v>42889.378000000004</v>
      </c>
      <c r="K30" s="97">
        <v>3030</v>
      </c>
      <c r="L30" s="98">
        <v>6.0999999999999999E-2</v>
      </c>
      <c r="M30" s="98">
        <v>-0.36731049257183679</v>
      </c>
      <c r="N30" s="97">
        <v>1610393</v>
      </c>
      <c r="O30" s="97">
        <v>3208568</v>
      </c>
      <c r="P30" s="99">
        <v>0.27079999999999999</v>
      </c>
      <c r="Q30" s="98">
        <v>0.91900000000000004</v>
      </c>
      <c r="R30" s="98">
        <v>0.47</v>
      </c>
      <c r="S30" s="97">
        <v>0</v>
      </c>
      <c r="T30" s="97">
        <v>4</v>
      </c>
      <c r="U30" s="99">
        <v>26.5</v>
      </c>
      <c r="V30" s="97">
        <v>12782</v>
      </c>
      <c r="W30" s="97">
        <v>17649</v>
      </c>
      <c r="X30" s="98">
        <v>0.74704538259088049</v>
      </c>
      <c r="Y30" s="99">
        <v>5.0325252115726471</v>
      </c>
      <c r="Z30" s="99">
        <v>6.1761848628520966</v>
      </c>
      <c r="AA30" s="98">
        <v>26.9</v>
      </c>
      <c r="AB30" s="98">
        <v>45.192274003578909</v>
      </c>
      <c r="AC30" s="98">
        <v>1.787674086786516</v>
      </c>
      <c r="AD30" s="98">
        <v>46.842001199722311</v>
      </c>
      <c r="AE30" s="99">
        <v>15.3</v>
      </c>
      <c r="AF30" s="99">
        <v>12.7</v>
      </c>
      <c r="AG30" s="99">
        <v>26.6</v>
      </c>
      <c r="AH30" s="99">
        <v>9.5</v>
      </c>
      <c r="AI30" s="98">
        <v>1.4709999561309799</v>
      </c>
      <c r="AJ30" s="97">
        <v>93</v>
      </c>
      <c r="AK30" s="97">
        <v>92</v>
      </c>
      <c r="AL30" s="97">
        <v>32</v>
      </c>
      <c r="AM30" s="99">
        <v>0.4</v>
      </c>
      <c r="AN30" s="99">
        <v>53.56</v>
      </c>
      <c r="AO30" s="98">
        <v>852.81219482421898</v>
      </c>
      <c r="AP30" s="99">
        <v>4.1343899999999998</v>
      </c>
      <c r="AQ30" s="99">
        <v>18.294350000000001</v>
      </c>
      <c r="AR30" s="98">
        <v>64</v>
      </c>
      <c r="AS30" s="98">
        <v>0.392622537649294</v>
      </c>
      <c r="AT30" s="98">
        <v>50.799999237060497</v>
      </c>
      <c r="AU30" s="99">
        <v>13.1</v>
      </c>
      <c r="AV30" s="260">
        <v>2284</v>
      </c>
      <c r="AW30" s="260">
        <v>76725</v>
      </c>
      <c r="AX30" s="97">
        <v>0</v>
      </c>
      <c r="AY30" s="97">
        <v>6509223</v>
      </c>
      <c r="AZ30" s="97">
        <v>277</v>
      </c>
      <c r="BA30" s="97">
        <v>194</v>
      </c>
      <c r="BB30" s="97">
        <v>49.497</v>
      </c>
      <c r="BC30" s="97">
        <v>43.331995139090203</v>
      </c>
      <c r="BD30" s="97">
        <v>125</v>
      </c>
      <c r="BE30" s="99">
        <v>7.1</v>
      </c>
      <c r="BF30" s="99">
        <v>21.1082</v>
      </c>
      <c r="BG30" s="99">
        <v>2.74</v>
      </c>
      <c r="BH30" s="99">
        <v>4.5</v>
      </c>
      <c r="BI30" s="98">
        <v>3.7833333333333328</v>
      </c>
      <c r="BJ30" s="98">
        <v>45.7</v>
      </c>
      <c r="BK30" s="98">
        <v>0.02</v>
      </c>
      <c r="BL30" s="97">
        <v>37</v>
      </c>
      <c r="BM30" s="99">
        <v>9.2703199999999999</v>
      </c>
      <c r="BN30" s="99">
        <v>35.4</v>
      </c>
      <c r="BO30" s="99">
        <v>35.5</v>
      </c>
      <c r="BP30" s="97">
        <v>34</v>
      </c>
      <c r="BQ30" s="99">
        <v>99.004455566406307</v>
      </c>
      <c r="BR30" s="98">
        <v>55.904972076416001</v>
      </c>
      <c r="BS30" s="98">
        <v>117.09</v>
      </c>
      <c r="BT30" s="97">
        <v>120000</v>
      </c>
      <c r="BU30" s="99">
        <v>81.0978463</v>
      </c>
      <c r="BV30" s="99">
        <v>91.404130699999996</v>
      </c>
      <c r="BW30" s="99">
        <v>74.085446756425966</v>
      </c>
      <c r="BX30" s="99">
        <v>77.8</v>
      </c>
      <c r="BY30" s="99">
        <v>91.678629999999998</v>
      </c>
      <c r="BZ30" s="99">
        <v>71.834990000000005</v>
      </c>
      <c r="CA30" s="99">
        <v>52.079349999999998</v>
      </c>
      <c r="CB30" s="99">
        <v>3.4247612401436802</v>
      </c>
      <c r="CC30" s="99">
        <v>23.601320000000001</v>
      </c>
      <c r="CD30" s="97">
        <v>14552.0087890625</v>
      </c>
      <c r="CE30" s="97">
        <v>49065616</v>
      </c>
      <c r="CF30" s="97">
        <v>48089508</v>
      </c>
      <c r="CG30" s="97">
        <v>1109500</v>
      </c>
      <c r="CH30" s="97"/>
    </row>
    <row r="31" spans="1:86" x14ac:dyDescent="0.25">
      <c r="A31" s="3" t="s">
        <v>367</v>
      </c>
      <c r="B31" s="116" t="s">
        <v>26</v>
      </c>
      <c r="C31" s="100" t="s">
        <v>25</v>
      </c>
      <c r="D31" s="97">
        <v>33563.658947368422</v>
      </c>
      <c r="E31" s="97">
        <v>12664.484210526316</v>
      </c>
      <c r="F31" s="97">
        <v>127310.45150000001</v>
      </c>
      <c r="G31" s="97">
        <v>1227.3779999999999</v>
      </c>
      <c r="H31" s="97">
        <v>0</v>
      </c>
      <c r="I31" s="97">
        <v>0</v>
      </c>
      <c r="J31" s="97">
        <v>0</v>
      </c>
      <c r="K31" s="97">
        <v>4383</v>
      </c>
      <c r="L31" s="98">
        <v>9.0999999999999998E-2</v>
      </c>
      <c r="M31" s="98">
        <v>-0.56947379738165527</v>
      </c>
      <c r="N31" s="97">
        <v>949683</v>
      </c>
      <c r="O31" s="97">
        <v>1652620</v>
      </c>
      <c r="P31" s="99" t="s">
        <v>120</v>
      </c>
      <c r="Q31" s="98">
        <v>0.16700000000000001</v>
      </c>
      <c r="R31" s="98">
        <v>1.6E-2</v>
      </c>
      <c r="S31" s="97">
        <v>0</v>
      </c>
      <c r="T31" s="97">
        <v>0</v>
      </c>
      <c r="U31" s="99">
        <v>8.23</v>
      </c>
      <c r="V31" s="97">
        <v>1309</v>
      </c>
      <c r="W31" s="97">
        <v>4123</v>
      </c>
      <c r="X31" s="98">
        <v>0.75189975257563157</v>
      </c>
      <c r="Y31" s="99">
        <v>4.4891718775033951</v>
      </c>
      <c r="Z31" s="99">
        <v>7.5487907975912094</v>
      </c>
      <c r="AA31" s="98">
        <v>21.5</v>
      </c>
      <c r="AB31" s="98">
        <v>55.138115628294671</v>
      </c>
      <c r="AC31" s="98">
        <v>2.7645663178345976</v>
      </c>
      <c r="AD31" s="98">
        <v>45.183001518249498</v>
      </c>
      <c r="AE31" s="99">
        <v>20.9</v>
      </c>
      <c r="AF31" s="99">
        <v>23.9</v>
      </c>
      <c r="AG31" s="99">
        <v>27.7</v>
      </c>
      <c r="AH31" s="99">
        <v>8.6</v>
      </c>
      <c r="AI31" s="98">
        <v>1.72399997711182</v>
      </c>
      <c r="AJ31" s="97">
        <v>86</v>
      </c>
      <c r="AK31" s="97">
        <v>85</v>
      </c>
      <c r="AL31" s="97">
        <v>50</v>
      </c>
      <c r="AM31" s="99">
        <v>0.3</v>
      </c>
      <c r="AN31" s="99">
        <v>68.489999999999995</v>
      </c>
      <c r="AO31" s="98">
        <v>980.22998046875</v>
      </c>
      <c r="AP31" s="99">
        <v>4.2430300000000001</v>
      </c>
      <c r="AQ31" s="99">
        <v>43.712130000000002</v>
      </c>
      <c r="AR31" s="98">
        <v>64</v>
      </c>
      <c r="AS31" s="98">
        <v>0.39053970441142699</v>
      </c>
      <c r="AT31" s="98">
        <v>45</v>
      </c>
      <c r="AU31" s="99">
        <v>36</v>
      </c>
      <c r="AV31" s="260">
        <v>423466</v>
      </c>
      <c r="AW31" s="260">
        <v>0</v>
      </c>
      <c r="AX31" s="97">
        <v>0</v>
      </c>
      <c r="AY31" s="97">
        <v>0</v>
      </c>
      <c r="AZ31" s="97">
        <v>92416</v>
      </c>
      <c r="BA31" s="97">
        <v>0</v>
      </c>
      <c r="BB31" s="97">
        <v>74.598600000000005</v>
      </c>
      <c r="BC31" s="97">
        <v>24.980153101452199</v>
      </c>
      <c r="BD31" s="97">
        <v>108</v>
      </c>
      <c r="BE31" s="99">
        <v>12.1</v>
      </c>
      <c r="BF31" s="99">
        <v>18.817599999999999</v>
      </c>
      <c r="BG31" s="99">
        <v>3.39</v>
      </c>
      <c r="BH31" s="99">
        <v>5.7</v>
      </c>
      <c r="BI31" s="98">
        <v>3.8166666666666673</v>
      </c>
      <c r="BJ31" s="98">
        <v>26.75</v>
      </c>
      <c r="BK31" s="98">
        <v>-0.43</v>
      </c>
      <c r="BL31" s="97">
        <v>32</v>
      </c>
      <c r="BM31" s="99">
        <v>10.93042</v>
      </c>
      <c r="BN31" s="99">
        <v>19.2</v>
      </c>
      <c r="BO31" s="99">
        <v>28.4</v>
      </c>
      <c r="BP31" s="97">
        <v>6</v>
      </c>
      <c r="BQ31" s="99">
        <v>99.936813354492202</v>
      </c>
      <c r="BR31" s="98">
        <v>48.940433502197301</v>
      </c>
      <c r="BS31" s="98">
        <v>84.3</v>
      </c>
      <c r="BT31" s="97">
        <v>62000</v>
      </c>
      <c r="BU31" s="99">
        <v>84.688627400000001</v>
      </c>
      <c r="BV31" s="99">
        <v>86.935071100000002</v>
      </c>
      <c r="BW31" s="99">
        <v>97.887213457683174</v>
      </c>
      <c r="BX31" s="99">
        <v>82.727272727272734</v>
      </c>
      <c r="BY31" s="99">
        <v>90.728530000000006</v>
      </c>
      <c r="BZ31" s="99">
        <v>90.875540000000001</v>
      </c>
      <c r="CA31" s="99">
        <v>51.863959999999999</v>
      </c>
      <c r="CB31" s="99">
        <v>3.93</v>
      </c>
      <c r="CC31" s="99">
        <v>25.09592</v>
      </c>
      <c r="CD31" s="97">
        <v>11617.4287109375</v>
      </c>
      <c r="CE31" s="97">
        <v>16624858</v>
      </c>
      <c r="CF31" s="97">
        <v>15964890</v>
      </c>
      <c r="CG31" s="97">
        <v>248360</v>
      </c>
      <c r="CH31" s="97"/>
    </row>
    <row r="32" spans="1:86" x14ac:dyDescent="0.25">
      <c r="A32" s="3" t="s">
        <v>367</v>
      </c>
      <c r="B32" s="116" t="s">
        <v>34</v>
      </c>
      <c r="C32" s="100" t="s">
        <v>33</v>
      </c>
      <c r="D32" s="97">
        <v>0</v>
      </c>
      <c r="E32" s="97">
        <v>0</v>
      </c>
      <c r="F32" s="97">
        <v>5922.9529999999995</v>
      </c>
      <c r="G32" s="97">
        <v>9.1720000000000006</v>
      </c>
      <c r="H32" s="97">
        <v>0</v>
      </c>
      <c r="I32" s="97">
        <v>0</v>
      </c>
      <c r="J32" s="97">
        <v>0</v>
      </c>
      <c r="K32" s="97">
        <v>18400</v>
      </c>
      <c r="L32" s="98">
        <v>9.0999999999999998E-2</v>
      </c>
      <c r="M32" s="98">
        <v>-3.2172869147659065E-2</v>
      </c>
      <c r="N32" s="97">
        <v>32689</v>
      </c>
      <c r="O32" s="97">
        <v>137568</v>
      </c>
      <c r="P32" s="99">
        <v>0.503</v>
      </c>
      <c r="Q32" s="98">
        <v>4.4999999999999998E-2</v>
      </c>
      <c r="R32" s="98">
        <v>6.0000000000000001E-3</v>
      </c>
      <c r="S32" s="97">
        <v>0</v>
      </c>
      <c r="T32" s="97">
        <v>0</v>
      </c>
      <c r="U32" s="99">
        <v>19.420000000000002</v>
      </c>
      <c r="V32" s="97">
        <v>149</v>
      </c>
      <c r="W32" s="97">
        <v>230</v>
      </c>
      <c r="X32" s="98">
        <v>0.65363724298193082</v>
      </c>
      <c r="Y32" s="99">
        <v>3.3662345260381699</v>
      </c>
      <c r="Z32" s="99">
        <v>5.8717574924230576</v>
      </c>
      <c r="AA32" s="98" t="s">
        <v>120</v>
      </c>
      <c r="AB32" s="98">
        <v>52.213960041484839</v>
      </c>
      <c r="AC32" s="98">
        <v>7.4893670161671437</v>
      </c>
      <c r="AD32" s="98">
        <v>31.580999374389691</v>
      </c>
      <c r="AE32" s="99">
        <v>32.4</v>
      </c>
      <c r="AF32" s="99">
        <v>12</v>
      </c>
      <c r="AG32" s="99">
        <v>37.9</v>
      </c>
      <c r="AH32" s="99">
        <v>14.3</v>
      </c>
      <c r="AI32" s="98">
        <v>0.21400000154972099</v>
      </c>
      <c r="AJ32" s="97">
        <v>99</v>
      </c>
      <c r="AK32" s="97">
        <v>97</v>
      </c>
      <c r="AL32" s="97">
        <v>93</v>
      </c>
      <c r="AM32" s="99">
        <v>1.6</v>
      </c>
      <c r="AN32" s="99">
        <v>0.51</v>
      </c>
      <c r="AO32" s="98">
        <v>336.1484375</v>
      </c>
      <c r="AP32" s="99">
        <v>2.3052700000000002</v>
      </c>
      <c r="AQ32" s="99">
        <v>40.50667</v>
      </c>
      <c r="AR32" s="98">
        <v>229</v>
      </c>
      <c r="AS32" s="98">
        <v>0.50827639494431598</v>
      </c>
      <c r="AT32" s="98">
        <v>35</v>
      </c>
      <c r="AU32" s="99">
        <v>33.1</v>
      </c>
      <c r="AV32" s="260">
        <v>0</v>
      </c>
      <c r="AW32" s="260">
        <v>3274</v>
      </c>
      <c r="AX32" s="97">
        <v>0</v>
      </c>
      <c r="AY32" s="97">
        <v>0</v>
      </c>
      <c r="AZ32" s="97">
        <v>14</v>
      </c>
      <c r="BA32" s="97">
        <v>0</v>
      </c>
      <c r="BB32" s="97">
        <v>86.669399999999996</v>
      </c>
      <c r="BC32" s="97">
        <v>29.951814436201499</v>
      </c>
      <c r="BD32" s="97">
        <v>118</v>
      </c>
      <c r="BE32" s="99">
        <v>8.5</v>
      </c>
      <c r="BF32" s="99">
        <v>32.320099999999996</v>
      </c>
      <c r="BG32" s="99" t="s">
        <v>120</v>
      </c>
      <c r="BH32" s="99" t="s">
        <v>120</v>
      </c>
      <c r="BI32" s="98" t="s">
        <v>120</v>
      </c>
      <c r="BJ32" s="98" t="s">
        <v>120</v>
      </c>
      <c r="BK32" s="98">
        <v>-0.3</v>
      </c>
      <c r="BL32" s="97">
        <v>38</v>
      </c>
      <c r="BM32" s="99" t="s">
        <v>120</v>
      </c>
      <c r="BN32" s="99" t="s">
        <v>120</v>
      </c>
      <c r="BO32" s="99">
        <v>27</v>
      </c>
      <c r="BP32" s="97">
        <v>13</v>
      </c>
      <c r="BQ32" s="99">
        <v>84.242904663085895</v>
      </c>
      <c r="BR32" s="98">
        <v>38.200000762939503</v>
      </c>
      <c r="BS32" s="98">
        <v>66.430000000000007</v>
      </c>
      <c r="BT32" s="97">
        <v>4200</v>
      </c>
      <c r="BU32" s="99">
        <v>83.650173199999998</v>
      </c>
      <c r="BV32" s="99">
        <v>98.275407299999998</v>
      </c>
      <c r="BW32" s="99">
        <v>83</v>
      </c>
      <c r="BX32" s="99">
        <v>98</v>
      </c>
      <c r="BY32" s="99">
        <v>96.4</v>
      </c>
      <c r="BZ32" s="99" t="s">
        <v>120</v>
      </c>
      <c r="CA32" s="99" t="s">
        <v>120</v>
      </c>
      <c r="CB32" s="99">
        <v>2.92</v>
      </c>
      <c r="CC32" s="99">
        <v>23.1645</v>
      </c>
      <c r="CD32" s="97">
        <v>8162.6015625</v>
      </c>
      <c r="CE32" s="97">
        <v>777859</v>
      </c>
      <c r="CF32" s="97">
        <v>723086</v>
      </c>
      <c r="CG32" s="97">
        <v>196850</v>
      </c>
      <c r="CH32" s="97"/>
    </row>
    <row r="33" spans="1:86" x14ac:dyDescent="0.25">
      <c r="A33" s="3" t="s">
        <v>367</v>
      </c>
      <c r="B33" s="116" t="s">
        <v>48</v>
      </c>
      <c r="C33" s="100" t="s">
        <v>47</v>
      </c>
      <c r="D33" s="97">
        <v>4.3010526315789477</v>
      </c>
      <c r="E33" s="97">
        <v>0</v>
      </c>
      <c r="F33" s="97">
        <v>29225.708500000001</v>
      </c>
      <c r="G33" s="97">
        <v>0</v>
      </c>
      <c r="H33" s="97">
        <v>0</v>
      </c>
      <c r="I33" s="97">
        <v>0</v>
      </c>
      <c r="J33" s="97">
        <v>0</v>
      </c>
      <c r="K33" s="97">
        <v>53875</v>
      </c>
      <c r="L33" s="98">
        <v>0.21199999999999999</v>
      </c>
      <c r="M33" s="98">
        <v>-1.1029919175686536</v>
      </c>
      <c r="N33" s="97">
        <v>468593</v>
      </c>
      <c r="O33" s="97">
        <v>817260</v>
      </c>
      <c r="P33" s="99">
        <v>0.48920000000000002</v>
      </c>
      <c r="Q33" s="98">
        <v>0.185</v>
      </c>
      <c r="R33" s="98">
        <v>4.3999999999999997E-2</v>
      </c>
      <c r="S33" s="97">
        <v>0</v>
      </c>
      <c r="T33" s="97">
        <v>0</v>
      </c>
      <c r="U33" s="99">
        <v>9.2899999999999991</v>
      </c>
      <c r="V33" s="97">
        <v>617</v>
      </c>
      <c r="W33" s="97">
        <v>62</v>
      </c>
      <c r="X33" s="98">
        <v>0.70166243405093431</v>
      </c>
      <c r="Y33" s="99">
        <v>4.573875293135643</v>
      </c>
      <c r="Z33" s="99">
        <v>7.3057342320680618</v>
      </c>
      <c r="AA33" s="98">
        <v>26.4</v>
      </c>
      <c r="AB33" s="98">
        <v>55.707858069023288</v>
      </c>
      <c r="AC33" s="98">
        <v>2.3678361538062616</v>
      </c>
      <c r="AD33" s="98">
        <v>39.175999641418493</v>
      </c>
      <c r="AE33" s="99">
        <v>19.899999999999999</v>
      </c>
      <c r="AF33" s="99">
        <v>5.6</v>
      </c>
      <c r="AG33" s="99">
        <v>25.7</v>
      </c>
      <c r="AH33" s="99">
        <v>6.3</v>
      </c>
      <c r="AI33" s="98">
        <v>1.22699999809265</v>
      </c>
      <c r="AJ33" s="97">
        <v>99</v>
      </c>
      <c r="AK33" s="97">
        <v>92</v>
      </c>
      <c r="AL33" s="97">
        <v>42</v>
      </c>
      <c r="AM33" s="99">
        <v>0.5</v>
      </c>
      <c r="AN33" s="99">
        <v>26.9</v>
      </c>
      <c r="AO33" s="98">
        <v>724.31164550781295</v>
      </c>
      <c r="AP33" s="99">
        <v>4.1863099999999998</v>
      </c>
      <c r="AQ33" s="99">
        <v>36.485750000000003</v>
      </c>
      <c r="AR33" s="98">
        <v>132</v>
      </c>
      <c r="AS33" s="98">
        <v>0.46422783393269501</v>
      </c>
      <c r="AT33" s="98">
        <v>47.900001525878899</v>
      </c>
      <c r="AU33" s="99">
        <v>17.600000000000001</v>
      </c>
      <c r="AV33" s="260">
        <v>0</v>
      </c>
      <c r="AW33" s="260">
        <v>0</v>
      </c>
      <c r="AX33" s="97">
        <v>5000</v>
      </c>
      <c r="AY33" s="97">
        <v>0</v>
      </c>
      <c r="AZ33" s="97">
        <v>205</v>
      </c>
      <c r="BA33" s="97">
        <v>0</v>
      </c>
      <c r="BB33" s="97">
        <v>56.603400000000001</v>
      </c>
      <c r="BC33" s="97">
        <v>22.7135753151233</v>
      </c>
      <c r="BD33" s="97">
        <v>110</v>
      </c>
      <c r="BE33" s="99">
        <v>12</v>
      </c>
      <c r="BF33" s="99">
        <v>22.841999999999999</v>
      </c>
      <c r="BG33" s="99">
        <v>4.33</v>
      </c>
      <c r="BH33" s="99">
        <v>11.2</v>
      </c>
      <c r="BI33" s="98">
        <v>3.5166666666666671</v>
      </c>
      <c r="BJ33" s="98">
        <v>34.869999999999997</v>
      </c>
      <c r="BK33" s="98">
        <v>-0.77</v>
      </c>
      <c r="BL33" s="97">
        <v>29</v>
      </c>
      <c r="BM33" s="99">
        <v>6.3110099999999996</v>
      </c>
      <c r="BN33" s="99">
        <v>34.700000000000003</v>
      </c>
      <c r="BO33" s="99">
        <v>17.100000000000001</v>
      </c>
      <c r="BP33" s="97">
        <v>7.0000000000000009</v>
      </c>
      <c r="BQ33" s="99">
        <v>98.400001525878906</v>
      </c>
      <c r="BR33" s="98">
        <v>44.381595611572301</v>
      </c>
      <c r="BS33" s="98">
        <v>104.77</v>
      </c>
      <c r="BT33" s="97">
        <v>74000</v>
      </c>
      <c r="BU33" s="99">
        <v>88.597886900000006</v>
      </c>
      <c r="BV33" s="99">
        <v>97.9626734</v>
      </c>
      <c r="BW33" s="99">
        <v>96.565789235857665</v>
      </c>
      <c r="BX33" s="99">
        <v>76.590330788804067</v>
      </c>
      <c r="BY33" s="99">
        <v>84.146770000000004</v>
      </c>
      <c r="BZ33" s="99" t="s">
        <v>120</v>
      </c>
      <c r="CA33" s="99">
        <v>47.796100000000003</v>
      </c>
      <c r="CB33" s="99">
        <v>4.88</v>
      </c>
      <c r="CC33" s="99">
        <v>24.159739999999999</v>
      </c>
      <c r="CD33" s="97">
        <v>9690.7744140625</v>
      </c>
      <c r="CE33" s="97">
        <v>6811297</v>
      </c>
      <c r="CF33" s="97">
        <v>6601582</v>
      </c>
      <c r="CG33" s="97">
        <v>397300</v>
      </c>
      <c r="CH33" s="97"/>
    </row>
    <row r="34" spans="1:86" x14ac:dyDescent="0.25">
      <c r="A34" s="3" t="s">
        <v>367</v>
      </c>
      <c r="B34" s="116" t="s">
        <v>50</v>
      </c>
      <c r="C34" s="100" t="s">
        <v>49</v>
      </c>
      <c r="D34" s="97">
        <v>51593.93894736842</v>
      </c>
      <c r="E34" s="97">
        <v>24591.648421052632</v>
      </c>
      <c r="F34" s="97">
        <v>174814.49000000002</v>
      </c>
      <c r="G34" s="97">
        <v>2270.9360000000001</v>
      </c>
      <c r="H34" s="97">
        <v>0</v>
      </c>
      <c r="I34" s="97">
        <v>0</v>
      </c>
      <c r="J34" s="97">
        <v>0</v>
      </c>
      <c r="K34" s="97">
        <v>100651</v>
      </c>
      <c r="L34" s="98">
        <v>0.152</v>
      </c>
      <c r="M34" s="98">
        <v>-0.20266680355744918</v>
      </c>
      <c r="N34" s="97">
        <v>4296394</v>
      </c>
      <c r="O34" s="97">
        <v>4372796</v>
      </c>
      <c r="P34" s="99">
        <v>0.64470000000000005</v>
      </c>
      <c r="Q34" s="98">
        <v>0.311</v>
      </c>
      <c r="R34" s="98">
        <v>1.7999999999999999E-2</v>
      </c>
      <c r="S34" s="97">
        <v>0</v>
      </c>
      <c r="T34" s="97">
        <v>0</v>
      </c>
      <c r="U34" s="99">
        <v>7.16</v>
      </c>
      <c r="V34" s="97">
        <v>2247</v>
      </c>
      <c r="W34" s="97">
        <v>1475</v>
      </c>
      <c r="X34" s="98">
        <v>0.74977285457469078</v>
      </c>
      <c r="Y34" s="99">
        <v>12.445326149463654</v>
      </c>
      <c r="Z34" s="99">
        <v>12.457317113876343</v>
      </c>
      <c r="AA34" s="98">
        <v>20.7</v>
      </c>
      <c r="AB34" s="98">
        <v>52.75701960517619</v>
      </c>
      <c r="AC34" s="98">
        <v>1.4434218548992965</v>
      </c>
      <c r="AD34" s="98">
        <v>49.736000061035199</v>
      </c>
      <c r="AE34" s="99">
        <v>15.3</v>
      </c>
      <c r="AF34" s="99">
        <v>13.1</v>
      </c>
      <c r="AG34" s="99">
        <v>31.9</v>
      </c>
      <c r="AH34" s="99">
        <v>6.9</v>
      </c>
      <c r="AI34" s="98">
        <v>1.1319999694824201</v>
      </c>
      <c r="AJ34" s="97">
        <v>88</v>
      </c>
      <c r="AK34" s="97">
        <v>83</v>
      </c>
      <c r="AL34" s="97">
        <v>117</v>
      </c>
      <c r="AM34" s="99">
        <v>0.3</v>
      </c>
      <c r="AN34" s="99">
        <v>236.57</v>
      </c>
      <c r="AO34" s="98">
        <v>671.003662109375</v>
      </c>
      <c r="AP34" s="99">
        <v>3.2483399999999998</v>
      </c>
      <c r="AQ34" s="99">
        <v>30.91676</v>
      </c>
      <c r="AR34" s="98">
        <v>68</v>
      </c>
      <c r="AS34" s="98">
        <v>0.38514731848655998</v>
      </c>
      <c r="AT34" s="98">
        <v>43.799999237060497</v>
      </c>
      <c r="AU34" s="99">
        <v>34.200000000000003</v>
      </c>
      <c r="AV34" s="260">
        <v>21493</v>
      </c>
      <c r="AW34" s="260">
        <v>2188505</v>
      </c>
      <c r="AX34" s="97">
        <v>9319</v>
      </c>
      <c r="AY34" s="97">
        <v>59302</v>
      </c>
      <c r="AZ34" s="97">
        <v>1817</v>
      </c>
      <c r="BA34" s="97">
        <v>1</v>
      </c>
      <c r="BB34" s="97">
        <v>48.401400000000002</v>
      </c>
      <c r="BC34" s="97">
        <v>7.3165095161220401</v>
      </c>
      <c r="BD34" s="97">
        <v>121</v>
      </c>
      <c r="BE34" s="99">
        <v>7.9</v>
      </c>
      <c r="BF34" s="99">
        <v>18.489100000000001</v>
      </c>
      <c r="BG34" s="99">
        <v>3.87</v>
      </c>
      <c r="BH34" s="99">
        <v>3.4</v>
      </c>
      <c r="BI34" s="98">
        <v>3.55</v>
      </c>
      <c r="BJ34" s="98">
        <v>40.9</v>
      </c>
      <c r="BK34" s="98">
        <v>-0.17</v>
      </c>
      <c r="BL34" s="97">
        <v>37</v>
      </c>
      <c r="BM34" s="99">
        <v>11.51586</v>
      </c>
      <c r="BN34" s="99">
        <v>40.5</v>
      </c>
      <c r="BO34" s="99">
        <v>46.7</v>
      </c>
      <c r="BP34" s="97">
        <v>6</v>
      </c>
      <c r="BQ34" s="99">
        <v>94.851745605468807</v>
      </c>
      <c r="BR34" s="98">
        <v>40.900001525878899</v>
      </c>
      <c r="BS34" s="98">
        <v>117.06</v>
      </c>
      <c r="BT34" s="97">
        <v>84000</v>
      </c>
      <c r="BU34" s="99">
        <v>76.193446199999997</v>
      </c>
      <c r="BV34" s="99">
        <v>86.697263300000003</v>
      </c>
      <c r="BW34" s="99">
        <v>78.171884941675557</v>
      </c>
      <c r="BX34" s="99">
        <v>96.175000000000182</v>
      </c>
      <c r="BY34" s="99">
        <v>93.093540000000004</v>
      </c>
      <c r="BZ34" s="99">
        <v>92.815740000000005</v>
      </c>
      <c r="CA34" s="99">
        <v>62.296880000000002</v>
      </c>
      <c r="CB34" s="99">
        <v>3.2067103214358501</v>
      </c>
      <c r="CC34" s="99">
        <v>17.936769999999999</v>
      </c>
      <c r="CD34" s="97">
        <v>13434.1259765625</v>
      </c>
      <c r="CE34" s="97">
        <v>32165484</v>
      </c>
      <c r="CF34" s="97">
        <v>30776225</v>
      </c>
      <c r="CG34" s="97">
        <v>1280000</v>
      </c>
      <c r="CH34" s="97"/>
    </row>
    <row r="35" spans="1:86" x14ac:dyDescent="0.25">
      <c r="A35" s="3" t="s">
        <v>367</v>
      </c>
      <c r="B35" s="116" t="s">
        <v>58</v>
      </c>
      <c r="C35" s="100" t="s">
        <v>57</v>
      </c>
      <c r="D35" s="97">
        <v>0</v>
      </c>
      <c r="E35" s="97">
        <v>0</v>
      </c>
      <c r="F35" s="97">
        <v>14977.762499999997</v>
      </c>
      <c r="G35" s="97">
        <v>0.14199999999999999</v>
      </c>
      <c r="H35" s="97">
        <v>0</v>
      </c>
      <c r="I35" s="97">
        <v>0</v>
      </c>
      <c r="J35" s="97">
        <v>0</v>
      </c>
      <c r="K35" s="97">
        <v>0</v>
      </c>
      <c r="L35" s="98">
        <v>0</v>
      </c>
      <c r="M35" s="98">
        <v>-2.5405055087491895E-2</v>
      </c>
      <c r="N35" s="97">
        <v>186</v>
      </c>
      <c r="O35" s="97">
        <v>38711</v>
      </c>
      <c r="P35" s="99" t="s">
        <v>120</v>
      </c>
      <c r="Q35" s="98">
        <v>1.2E-2</v>
      </c>
      <c r="R35" s="98">
        <v>1E-3</v>
      </c>
      <c r="S35" s="97">
        <v>0</v>
      </c>
      <c r="T35" s="97">
        <v>0</v>
      </c>
      <c r="U35" s="99">
        <v>10.68</v>
      </c>
      <c r="V35" s="97">
        <v>58</v>
      </c>
      <c r="W35" s="97">
        <v>29</v>
      </c>
      <c r="X35" s="98">
        <v>0.71961242187116581</v>
      </c>
      <c r="Y35" s="99">
        <v>9.3831323087215424</v>
      </c>
      <c r="Z35" s="99">
        <v>4.4727660715579987</v>
      </c>
      <c r="AA35" s="98">
        <v>7.5</v>
      </c>
      <c r="AB35" s="98">
        <v>50.077649058222143</v>
      </c>
      <c r="AC35" s="98">
        <v>1.9761601643610668E-2</v>
      </c>
      <c r="AD35" s="98">
        <v>13.61100006103514</v>
      </c>
      <c r="AE35" s="99">
        <v>20</v>
      </c>
      <c r="AF35" s="99">
        <v>8.8000000000000007</v>
      </c>
      <c r="AG35" s="99">
        <v>34.299999999999997</v>
      </c>
      <c r="AH35" s="99">
        <v>13.9</v>
      </c>
      <c r="AI35" s="98">
        <v>1.03</v>
      </c>
      <c r="AJ35" s="97">
        <v>97</v>
      </c>
      <c r="AK35" s="97">
        <v>81</v>
      </c>
      <c r="AL35" s="97">
        <v>26</v>
      </c>
      <c r="AM35" s="99">
        <v>1.4</v>
      </c>
      <c r="AN35" s="99">
        <v>0.18</v>
      </c>
      <c r="AO35" s="98">
        <v>1016.90887451172</v>
      </c>
      <c r="AP35" s="99">
        <v>3.30599</v>
      </c>
      <c r="AQ35" s="99">
        <v>10.14791</v>
      </c>
      <c r="AR35" s="98">
        <v>155</v>
      </c>
      <c r="AS35" s="98">
        <v>0.44762957820494198</v>
      </c>
      <c r="AT35" s="98" t="s">
        <v>120</v>
      </c>
      <c r="AU35" s="99">
        <v>7.3</v>
      </c>
      <c r="AV35" s="260">
        <v>0</v>
      </c>
      <c r="AW35" s="260">
        <v>0</v>
      </c>
      <c r="AX35" s="97">
        <v>0</v>
      </c>
      <c r="AY35" s="97">
        <v>0</v>
      </c>
      <c r="AZ35" s="97">
        <v>37</v>
      </c>
      <c r="BA35" s="97">
        <v>0</v>
      </c>
      <c r="BB35" s="97">
        <v>46.683199999999999</v>
      </c>
      <c r="BC35" s="97">
        <v>26.812910101482601</v>
      </c>
      <c r="BD35" s="97">
        <v>117</v>
      </c>
      <c r="BE35" s="99">
        <v>7.9</v>
      </c>
      <c r="BF35" s="99">
        <v>24.100300000000001</v>
      </c>
      <c r="BG35" s="99">
        <v>6.23</v>
      </c>
      <c r="BH35" s="99">
        <v>9.6999999999999993</v>
      </c>
      <c r="BI35" s="98" t="s">
        <v>120</v>
      </c>
      <c r="BJ35" s="98">
        <v>17.86</v>
      </c>
      <c r="BK35" s="98">
        <v>-0.34</v>
      </c>
      <c r="BL35" s="97">
        <v>41</v>
      </c>
      <c r="BM35" s="99" t="s">
        <v>120</v>
      </c>
      <c r="BN35" s="99" t="s">
        <v>120</v>
      </c>
      <c r="BO35" s="99" t="s">
        <v>120</v>
      </c>
      <c r="BP35" s="97" t="s">
        <v>120</v>
      </c>
      <c r="BQ35" s="99">
        <v>87.176315307617202</v>
      </c>
      <c r="BR35" s="98">
        <v>42.763828277587898</v>
      </c>
      <c r="BS35" s="98">
        <v>145.94</v>
      </c>
      <c r="BT35" s="97">
        <v>6800</v>
      </c>
      <c r="BU35" s="99">
        <v>79.219299300000003</v>
      </c>
      <c r="BV35" s="99">
        <v>94.794295300000002</v>
      </c>
      <c r="BW35" s="99" t="s">
        <v>120</v>
      </c>
      <c r="BX35" s="99" t="s">
        <v>120</v>
      </c>
      <c r="BY35" s="99">
        <v>91.269490000000005</v>
      </c>
      <c r="BZ35" s="99">
        <v>74.373930000000001</v>
      </c>
      <c r="CA35" s="99">
        <v>61.803789999999999</v>
      </c>
      <c r="CB35" s="99">
        <v>3.4447781000000002</v>
      </c>
      <c r="CC35" s="99">
        <v>14.56772</v>
      </c>
      <c r="CD35" s="97">
        <v>15114.2958984375</v>
      </c>
      <c r="CE35" s="97">
        <v>563402</v>
      </c>
      <c r="CF35" s="97">
        <v>536348</v>
      </c>
      <c r="CG35" s="97">
        <v>156000</v>
      </c>
      <c r="CH35" s="97"/>
    </row>
    <row r="36" spans="1:86" x14ac:dyDescent="0.25">
      <c r="A36" s="3" t="s">
        <v>367</v>
      </c>
      <c r="B36" s="116" t="s">
        <v>62</v>
      </c>
      <c r="C36" s="100" t="s">
        <v>61</v>
      </c>
      <c r="D36" s="97">
        <v>0</v>
      </c>
      <c r="E36" s="97">
        <v>0</v>
      </c>
      <c r="F36" s="97">
        <v>12233.434000000003</v>
      </c>
      <c r="G36" s="97">
        <v>0</v>
      </c>
      <c r="H36" s="97">
        <v>0</v>
      </c>
      <c r="I36" s="97">
        <v>0</v>
      </c>
      <c r="J36" s="97">
        <v>0</v>
      </c>
      <c r="K36" s="97">
        <v>0</v>
      </c>
      <c r="L36" s="98">
        <v>0.03</v>
      </c>
      <c r="M36" s="98">
        <v>5.2504387064427185</v>
      </c>
      <c r="N36" s="97">
        <v>196120</v>
      </c>
      <c r="O36" s="97">
        <v>65646</v>
      </c>
      <c r="P36" s="99" t="s">
        <v>120</v>
      </c>
      <c r="Q36" s="98">
        <v>4.0000000000000001E-3</v>
      </c>
      <c r="R36" s="98">
        <v>8.0000000000000002E-3</v>
      </c>
      <c r="S36" s="97">
        <v>0</v>
      </c>
      <c r="T36" s="97">
        <v>0</v>
      </c>
      <c r="U36" s="99">
        <v>8.42</v>
      </c>
      <c r="V36" s="97">
        <v>289</v>
      </c>
      <c r="W36" s="97">
        <v>71</v>
      </c>
      <c r="X36" s="98">
        <v>0.80394843313691133</v>
      </c>
      <c r="Y36" s="99" t="s">
        <v>120</v>
      </c>
      <c r="Z36" s="99" t="s">
        <v>120</v>
      </c>
      <c r="AA36" s="98">
        <v>7.9</v>
      </c>
      <c r="AB36" s="98">
        <v>55.555445554356538</v>
      </c>
      <c r="AC36" s="98">
        <v>0.17839827053277971</v>
      </c>
      <c r="AD36" s="98">
        <v>23.798000812530507</v>
      </c>
      <c r="AE36" s="99">
        <v>9.1999999999999993</v>
      </c>
      <c r="AF36" s="99">
        <v>10.7</v>
      </c>
      <c r="AG36" s="99">
        <v>23.1</v>
      </c>
      <c r="AH36" s="99">
        <v>8.1</v>
      </c>
      <c r="AI36" s="98">
        <v>3.7360000610351598</v>
      </c>
      <c r="AJ36" s="97">
        <v>95</v>
      </c>
      <c r="AK36" s="97">
        <v>95</v>
      </c>
      <c r="AL36" s="97">
        <v>29</v>
      </c>
      <c r="AM36" s="99">
        <v>0.6</v>
      </c>
      <c r="AN36" s="99">
        <v>0</v>
      </c>
      <c r="AO36" s="98">
        <v>1747.77172851563</v>
      </c>
      <c r="AP36" s="99">
        <v>6.4399100000000002</v>
      </c>
      <c r="AQ36" s="99">
        <v>16.19144</v>
      </c>
      <c r="AR36" s="98">
        <v>15</v>
      </c>
      <c r="AS36" s="98">
        <v>0.28404842254717799</v>
      </c>
      <c r="AT36" s="98">
        <v>39.700000762939503</v>
      </c>
      <c r="AU36" s="99" t="s">
        <v>120</v>
      </c>
      <c r="AV36" s="260">
        <v>10605</v>
      </c>
      <c r="AW36" s="260">
        <v>6639</v>
      </c>
      <c r="AX36" s="97">
        <v>11135</v>
      </c>
      <c r="AY36" s="97">
        <v>0</v>
      </c>
      <c r="AZ36" s="97">
        <v>344</v>
      </c>
      <c r="BA36" s="97">
        <v>0</v>
      </c>
      <c r="BB36" s="97">
        <v>55.377600000000001</v>
      </c>
      <c r="BC36" s="97">
        <v>20.735925112151801</v>
      </c>
      <c r="BD36" s="97">
        <v>131</v>
      </c>
      <c r="BE36" s="99">
        <v>2.4</v>
      </c>
      <c r="BF36" s="99">
        <v>20.7805</v>
      </c>
      <c r="BG36" s="99">
        <v>3.14</v>
      </c>
      <c r="BH36" s="99">
        <v>6.4</v>
      </c>
      <c r="BI36" s="98">
        <v>3.416666666666667</v>
      </c>
      <c r="BJ36" s="98">
        <v>33.56</v>
      </c>
      <c r="BK36" s="98">
        <v>0.55000000000000004</v>
      </c>
      <c r="BL36" s="97">
        <v>70</v>
      </c>
      <c r="BM36" s="99">
        <v>36.557040000000001</v>
      </c>
      <c r="BN36" s="99">
        <v>28.7</v>
      </c>
      <c r="BO36" s="99">
        <v>50</v>
      </c>
      <c r="BP36" s="97">
        <v>7.0000000000000009</v>
      </c>
      <c r="BQ36" s="99">
        <v>100</v>
      </c>
      <c r="BR36" s="98">
        <v>64.599998474121094</v>
      </c>
      <c r="BS36" s="98">
        <v>148.71</v>
      </c>
      <c r="BT36" s="97">
        <v>58000</v>
      </c>
      <c r="BU36" s="99">
        <v>96.435769500000006</v>
      </c>
      <c r="BV36" s="99">
        <v>99.712186299999999</v>
      </c>
      <c r="BW36" s="99">
        <v>93.699139414802175</v>
      </c>
      <c r="BX36" s="99">
        <v>83.132530120481931</v>
      </c>
      <c r="BY36" s="99">
        <v>99.515839999999997</v>
      </c>
      <c r="BZ36" s="99" t="s">
        <v>120</v>
      </c>
      <c r="CA36" s="99">
        <v>54.945599999999999</v>
      </c>
      <c r="CB36" s="99">
        <v>4.3015239503853904</v>
      </c>
      <c r="CC36" s="99">
        <v>11.13129</v>
      </c>
      <c r="CD36" s="97">
        <v>22562.4609375</v>
      </c>
      <c r="CE36" s="97">
        <v>3456750</v>
      </c>
      <c r="CF36" s="97">
        <v>3403406</v>
      </c>
      <c r="CG36" s="97">
        <v>175020</v>
      </c>
      <c r="CH36" s="97"/>
    </row>
    <row r="37" spans="1:86" x14ac:dyDescent="0.25">
      <c r="A37" s="3" t="s">
        <v>367</v>
      </c>
      <c r="B37" s="116" t="s">
        <v>427</v>
      </c>
      <c r="C37" s="100" t="s">
        <v>63</v>
      </c>
      <c r="D37" s="97">
        <v>58264.27368421053</v>
      </c>
      <c r="E37" s="97">
        <v>9594.4547368421045</v>
      </c>
      <c r="F37" s="97">
        <v>113901.955</v>
      </c>
      <c r="G37" s="97">
        <v>113.104</v>
      </c>
      <c r="H37" s="97">
        <v>37295.661</v>
      </c>
      <c r="I37" s="97">
        <v>23.084500000000002</v>
      </c>
      <c r="J37" s="97">
        <v>63812.089000000007</v>
      </c>
      <c r="K37" s="97">
        <v>0</v>
      </c>
      <c r="L37" s="98">
        <v>0.03</v>
      </c>
      <c r="M37" s="98">
        <v>-0.4107946026986507</v>
      </c>
      <c r="N37" s="97">
        <v>1250513</v>
      </c>
      <c r="O37" s="97">
        <v>2588376</v>
      </c>
      <c r="P37" s="99">
        <v>1.2609999999999999</v>
      </c>
      <c r="Q37" s="98">
        <v>0.83</v>
      </c>
      <c r="R37" s="98">
        <v>0.31900000000000001</v>
      </c>
      <c r="S37" s="97">
        <v>0</v>
      </c>
      <c r="T37" s="97">
        <v>0</v>
      </c>
      <c r="U37" s="99">
        <v>57.15</v>
      </c>
      <c r="V37" s="97">
        <v>17778</v>
      </c>
      <c r="W37" s="97">
        <v>112328</v>
      </c>
      <c r="X37" s="98">
        <v>0.76077299007881205</v>
      </c>
      <c r="Y37" s="99" t="s">
        <v>120</v>
      </c>
      <c r="Z37" s="99" t="s">
        <v>120</v>
      </c>
      <c r="AA37" s="98">
        <v>33.1</v>
      </c>
      <c r="AB37" s="98">
        <v>51.996674779445563</v>
      </c>
      <c r="AC37" s="98">
        <v>2.6536234508126678E-2</v>
      </c>
      <c r="AD37" s="98">
        <v>33.010999679565415</v>
      </c>
      <c r="AE37" s="99">
        <v>16.3</v>
      </c>
      <c r="AF37" s="99">
        <v>13.4</v>
      </c>
      <c r="AG37" s="99">
        <v>30</v>
      </c>
      <c r="AH37" s="99">
        <v>8.6</v>
      </c>
      <c r="AI37" s="98" t="s">
        <v>120</v>
      </c>
      <c r="AJ37" s="97">
        <v>88</v>
      </c>
      <c r="AK37" s="97">
        <v>84</v>
      </c>
      <c r="AL37" s="97">
        <v>32</v>
      </c>
      <c r="AM37" s="99">
        <v>0.6</v>
      </c>
      <c r="AN37" s="99">
        <v>26.94</v>
      </c>
      <c r="AO37" s="98">
        <v>579.41473388671898</v>
      </c>
      <c r="AP37" s="99">
        <v>1.5073099999999999</v>
      </c>
      <c r="AQ37" s="99">
        <v>45.82197</v>
      </c>
      <c r="AR37" s="98">
        <v>95</v>
      </c>
      <c r="AS37" s="98">
        <v>0.460951286761421</v>
      </c>
      <c r="AT37" s="98">
        <v>46.939998626708999</v>
      </c>
      <c r="AU37" s="99">
        <v>32</v>
      </c>
      <c r="AV37" s="260">
        <v>0</v>
      </c>
      <c r="AW37" s="260">
        <v>0</v>
      </c>
      <c r="AX37" s="97">
        <v>10700</v>
      </c>
      <c r="AY37" s="97">
        <v>0</v>
      </c>
      <c r="AZ37" s="97">
        <v>122810</v>
      </c>
      <c r="BA37" s="97">
        <v>0</v>
      </c>
      <c r="BB37" s="97">
        <v>85.833600000000004</v>
      </c>
      <c r="BC37" s="97">
        <v>96.606766680461604</v>
      </c>
      <c r="BD37" s="97">
        <v>104</v>
      </c>
      <c r="BE37" s="99">
        <v>13</v>
      </c>
      <c r="BF37" s="99">
        <v>23.8612</v>
      </c>
      <c r="BG37" s="99">
        <v>4.5199999999999996</v>
      </c>
      <c r="BH37" s="99">
        <v>12.8</v>
      </c>
      <c r="BI37" s="98">
        <v>4</v>
      </c>
      <c r="BJ37" s="98">
        <v>29.11</v>
      </c>
      <c r="BK37" s="98">
        <v>-1.29</v>
      </c>
      <c r="BL37" s="97">
        <v>18</v>
      </c>
      <c r="BM37" s="99" t="s">
        <v>120</v>
      </c>
      <c r="BN37" s="99">
        <v>52.8</v>
      </c>
      <c r="BO37" s="99">
        <v>30.3</v>
      </c>
      <c r="BP37" s="97">
        <v>16</v>
      </c>
      <c r="BQ37" s="99">
        <v>99.603836059570298</v>
      </c>
      <c r="BR37" s="98">
        <v>61.869247436523402</v>
      </c>
      <c r="BS37" s="98">
        <v>86.99</v>
      </c>
      <c r="BT37" s="97">
        <v>70000</v>
      </c>
      <c r="BU37" s="99">
        <v>94.446922499999999</v>
      </c>
      <c r="BV37" s="99">
        <v>93.110262599999999</v>
      </c>
      <c r="BW37" s="99">
        <v>97.49</v>
      </c>
      <c r="BX37" s="99">
        <v>90.41</v>
      </c>
      <c r="BY37" s="99">
        <v>82.959299999999999</v>
      </c>
      <c r="BZ37" s="99">
        <v>74.599109999999996</v>
      </c>
      <c r="CA37" s="99">
        <v>74.430229999999995</v>
      </c>
      <c r="CB37" s="99">
        <v>6.54</v>
      </c>
      <c r="CC37" s="99" t="s">
        <v>120</v>
      </c>
      <c r="CD37" s="97">
        <v>18281.193359375</v>
      </c>
      <c r="CE37" s="97">
        <v>31977064</v>
      </c>
      <c r="CF37" s="97">
        <v>31086589</v>
      </c>
      <c r="CG37" s="97">
        <v>882050</v>
      </c>
      <c r="CH37" s="97"/>
    </row>
  </sheetData>
  <sortState ref="A4:BG193">
    <sortCondition ref="A4:A193"/>
    <sortCondition ref="B4:B193"/>
  </sortState>
  <printOptions gridLines="1"/>
  <pageMargins left="0.23622047244094491" right="0.23622047244094491" top="0.74803149606299213" bottom="0.74803149606299213" header="0.31496062992125984" footer="0.31496062992125984"/>
  <pageSetup scale="62" fitToWidth="0" orientation="landscape" horizontalDpi="4294967293" r:id="rId1"/>
  <headerFooter>
    <oddFooter>&amp;R&amp;P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H36"/>
  <sheetViews>
    <sheetView showGridLines="0" workbookViewId="0">
      <pane xSplit="3" ySplit="3" topLeftCell="BP4" activePane="bottomRight" state="frozen"/>
      <selection activeCell="AA35" sqref="AA35"/>
      <selection pane="topRight" activeCell="AA35" sqref="AA35"/>
      <selection pane="bottomLeft" activeCell="AA35" sqref="AA35"/>
      <selection pane="bottomRight" activeCell="BR1" sqref="BR1"/>
    </sheetView>
  </sheetViews>
  <sheetFormatPr defaultColWidth="9.140625" defaultRowHeight="15" x14ac:dyDescent="0.25"/>
  <cols>
    <col min="1" max="1" width="18.42578125" style="3" customWidth="1"/>
    <col min="2" max="2" width="25.140625" style="3" customWidth="1"/>
    <col min="3" max="3" width="5.5703125" style="3" bestFit="1" customWidth="1"/>
    <col min="4" max="84" width="11.42578125" style="3" customWidth="1"/>
    <col min="85" max="16384" width="9.140625" style="3"/>
  </cols>
  <sheetData>
    <row r="1" spans="1:86" x14ac:dyDescent="0.25">
      <c r="A1" s="154"/>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row>
    <row r="2" spans="1:86" s="267" customFormat="1" ht="126.75" customHeight="1" x14ac:dyDescent="0.2">
      <c r="A2" s="267" t="s">
        <v>553</v>
      </c>
      <c r="B2" s="128" t="s">
        <v>75</v>
      </c>
      <c r="C2" s="129" t="s">
        <v>64</v>
      </c>
      <c r="D2" s="126" t="s">
        <v>115</v>
      </c>
      <c r="E2" s="126" t="s">
        <v>116</v>
      </c>
      <c r="F2" s="126" t="s">
        <v>438</v>
      </c>
      <c r="G2" s="126" t="s">
        <v>439</v>
      </c>
      <c r="H2" s="126" t="s">
        <v>440</v>
      </c>
      <c r="I2" s="126" t="s">
        <v>441</v>
      </c>
      <c r="J2" s="126" t="s">
        <v>446</v>
      </c>
      <c r="K2" s="126" t="s">
        <v>406</v>
      </c>
      <c r="L2" s="126" t="s">
        <v>407</v>
      </c>
      <c r="M2" s="126" t="s">
        <v>554</v>
      </c>
      <c r="N2" s="126" t="s">
        <v>562</v>
      </c>
      <c r="O2" s="126" t="s">
        <v>563</v>
      </c>
      <c r="P2" s="126" t="s">
        <v>564</v>
      </c>
      <c r="Q2" s="126" t="s">
        <v>387</v>
      </c>
      <c r="R2" s="126" t="s">
        <v>424</v>
      </c>
      <c r="S2" s="126" t="s">
        <v>513</v>
      </c>
      <c r="T2" s="126" t="s">
        <v>514</v>
      </c>
      <c r="U2" s="126" t="s">
        <v>565</v>
      </c>
      <c r="V2" s="126" t="s">
        <v>566</v>
      </c>
      <c r="W2" s="126" t="s">
        <v>840</v>
      </c>
      <c r="X2" s="126" t="s">
        <v>81</v>
      </c>
      <c r="Y2" s="126" t="s">
        <v>882</v>
      </c>
      <c r="Z2" s="126" t="s">
        <v>883</v>
      </c>
      <c r="AA2" s="126" t="s">
        <v>567</v>
      </c>
      <c r="AB2" s="126" t="s">
        <v>570</v>
      </c>
      <c r="AC2" s="126" t="s">
        <v>572</v>
      </c>
      <c r="AD2" s="126" t="s">
        <v>574</v>
      </c>
      <c r="AE2" s="126" t="s">
        <v>154</v>
      </c>
      <c r="AF2" s="126" t="s">
        <v>579</v>
      </c>
      <c r="AG2" s="126" t="s">
        <v>960</v>
      </c>
      <c r="AH2" s="126" t="s">
        <v>580</v>
      </c>
      <c r="AI2" s="126" t="s">
        <v>472</v>
      </c>
      <c r="AJ2" s="126" t="s">
        <v>153</v>
      </c>
      <c r="AK2" s="126" t="s">
        <v>608</v>
      </c>
      <c r="AL2" s="126" t="s">
        <v>577</v>
      </c>
      <c r="AM2" s="126" t="s">
        <v>957</v>
      </c>
      <c r="AN2" s="126" t="s">
        <v>578</v>
      </c>
      <c r="AO2" s="126" t="s">
        <v>984</v>
      </c>
      <c r="AP2" s="126" t="s">
        <v>609</v>
      </c>
      <c r="AQ2" s="126" t="s">
        <v>610</v>
      </c>
      <c r="AR2" s="126" t="s">
        <v>524</v>
      </c>
      <c r="AS2" s="126" t="s">
        <v>80</v>
      </c>
      <c r="AT2" s="126" t="s">
        <v>155</v>
      </c>
      <c r="AU2" s="126" t="s">
        <v>569</v>
      </c>
      <c r="AV2" s="126" t="s">
        <v>156</v>
      </c>
      <c r="AW2" s="126" t="s">
        <v>156</v>
      </c>
      <c r="AX2" s="126" t="s">
        <v>156</v>
      </c>
      <c r="AY2" s="126" t="s">
        <v>157</v>
      </c>
      <c r="AZ2" s="126" t="s">
        <v>158</v>
      </c>
      <c r="BA2" s="126" t="s">
        <v>87</v>
      </c>
      <c r="BB2" s="126" t="s">
        <v>581</v>
      </c>
      <c r="BC2" s="126" t="s">
        <v>583</v>
      </c>
      <c r="BD2" s="126" t="s">
        <v>99</v>
      </c>
      <c r="BE2" s="126" t="s">
        <v>100</v>
      </c>
      <c r="BF2" s="126" t="s">
        <v>950</v>
      </c>
      <c r="BG2" s="126" t="s">
        <v>101</v>
      </c>
      <c r="BH2" s="126" t="s">
        <v>102</v>
      </c>
      <c r="BI2" s="126" t="s">
        <v>119</v>
      </c>
      <c r="BJ2" s="126" t="s">
        <v>587</v>
      </c>
      <c r="BK2" s="126" t="s">
        <v>66</v>
      </c>
      <c r="BL2" s="126" t="s">
        <v>92</v>
      </c>
      <c r="BM2" s="126" t="s">
        <v>592</v>
      </c>
      <c r="BN2" s="126" t="s">
        <v>595</v>
      </c>
      <c r="BO2" s="126" t="s">
        <v>596</v>
      </c>
      <c r="BP2" s="126" t="s">
        <v>598</v>
      </c>
      <c r="BQ2" s="126" t="s">
        <v>67</v>
      </c>
      <c r="BR2" s="126" t="s">
        <v>68</v>
      </c>
      <c r="BS2" s="126" t="s">
        <v>69</v>
      </c>
      <c r="BT2" s="126" t="s">
        <v>932</v>
      </c>
      <c r="BU2" s="126" t="s">
        <v>83</v>
      </c>
      <c r="BV2" s="126" t="s">
        <v>82</v>
      </c>
      <c r="BW2" s="126" t="s">
        <v>601</v>
      </c>
      <c r="BX2" s="126" t="s">
        <v>602</v>
      </c>
      <c r="BY2" s="126" t="s">
        <v>619</v>
      </c>
      <c r="BZ2" s="126" t="s">
        <v>618</v>
      </c>
      <c r="CA2" s="126" t="s">
        <v>623</v>
      </c>
      <c r="CB2" s="126" t="s">
        <v>621</v>
      </c>
      <c r="CC2" s="126" t="s">
        <v>1014</v>
      </c>
      <c r="CD2" s="126" t="s">
        <v>474</v>
      </c>
      <c r="CE2" s="126" t="s">
        <v>495</v>
      </c>
      <c r="CF2" s="126" t="s">
        <v>515</v>
      </c>
      <c r="CG2" s="126" t="s">
        <v>384</v>
      </c>
    </row>
    <row r="3" spans="1:86" s="258" customFormat="1" x14ac:dyDescent="0.25">
      <c r="B3" s="268" t="s">
        <v>1045</v>
      </c>
      <c r="C3" s="129"/>
      <c r="D3" s="141">
        <v>2015</v>
      </c>
      <c r="E3" s="141">
        <v>2015</v>
      </c>
      <c r="F3" s="141">
        <v>2015</v>
      </c>
      <c r="G3" s="141">
        <v>2015</v>
      </c>
      <c r="H3" s="141">
        <v>2015</v>
      </c>
      <c r="I3" s="141">
        <v>2015</v>
      </c>
      <c r="J3" s="141">
        <v>2015</v>
      </c>
      <c r="K3" s="141">
        <v>2016</v>
      </c>
      <c r="L3" s="141">
        <v>2016</v>
      </c>
      <c r="M3" s="141">
        <v>2015</v>
      </c>
      <c r="N3" s="141">
        <v>2011</v>
      </c>
      <c r="O3" s="141">
        <v>2011</v>
      </c>
      <c r="P3" s="141">
        <v>2015</v>
      </c>
      <c r="Q3" s="141">
        <v>2018</v>
      </c>
      <c r="R3" s="141">
        <v>2018</v>
      </c>
      <c r="S3" s="141">
        <v>2017</v>
      </c>
      <c r="T3" s="141">
        <v>2017</v>
      </c>
      <c r="U3" s="141">
        <v>2015</v>
      </c>
      <c r="V3" s="141">
        <v>2015</v>
      </c>
      <c r="W3" s="141">
        <v>2017</v>
      </c>
      <c r="X3" s="141">
        <v>2017</v>
      </c>
      <c r="Y3" s="141">
        <v>2016</v>
      </c>
      <c r="Z3" s="141">
        <v>2016</v>
      </c>
      <c r="AA3" s="141">
        <v>2017</v>
      </c>
      <c r="AB3" s="141">
        <v>2017</v>
      </c>
      <c r="AC3" s="141">
        <v>2017</v>
      </c>
      <c r="AD3" s="141">
        <v>2017</v>
      </c>
      <c r="AE3" s="141">
        <v>2016</v>
      </c>
      <c r="AF3" s="141">
        <v>2016</v>
      </c>
      <c r="AG3" s="141">
        <v>2016</v>
      </c>
      <c r="AH3" s="141">
        <v>2012</v>
      </c>
      <c r="AI3" s="141">
        <v>2016</v>
      </c>
      <c r="AJ3" s="141">
        <v>2016</v>
      </c>
      <c r="AK3" s="141">
        <v>2017</v>
      </c>
      <c r="AL3" s="141">
        <v>2016</v>
      </c>
      <c r="AM3" s="141">
        <v>2016</v>
      </c>
      <c r="AN3" s="141">
        <v>2017</v>
      </c>
      <c r="AO3" s="141">
        <v>2015</v>
      </c>
      <c r="AP3" s="141">
        <v>2015</v>
      </c>
      <c r="AQ3" s="141">
        <v>2015</v>
      </c>
      <c r="AR3" s="141">
        <v>2015</v>
      </c>
      <c r="AS3" s="141">
        <v>2015</v>
      </c>
      <c r="AT3" s="141">
        <v>2016</v>
      </c>
      <c r="AU3" s="141">
        <v>2014</v>
      </c>
      <c r="AV3" s="141">
        <v>2016</v>
      </c>
      <c r="AW3" s="141">
        <v>2017</v>
      </c>
      <c r="AX3" s="141">
        <v>2018</v>
      </c>
      <c r="AY3" s="141">
        <v>2018</v>
      </c>
      <c r="AZ3" s="141">
        <v>2018</v>
      </c>
      <c r="BA3" s="141">
        <v>2017</v>
      </c>
      <c r="BB3" s="141">
        <v>2016</v>
      </c>
      <c r="BC3" s="141">
        <v>2017</v>
      </c>
      <c r="BD3" s="141">
        <v>2014</v>
      </c>
      <c r="BE3" s="141">
        <v>2014</v>
      </c>
      <c r="BF3" s="141">
        <v>2016</v>
      </c>
      <c r="BG3" s="141">
        <v>2014</v>
      </c>
      <c r="BH3" s="141">
        <v>2014</v>
      </c>
      <c r="BI3" s="141">
        <v>2015</v>
      </c>
      <c r="BJ3" s="141">
        <v>2013</v>
      </c>
      <c r="BK3" s="141">
        <v>2016</v>
      </c>
      <c r="BL3" s="141">
        <v>2017</v>
      </c>
      <c r="BM3" s="141">
        <v>2014</v>
      </c>
      <c r="BN3" s="141">
        <v>2015</v>
      </c>
      <c r="BO3" s="141">
        <v>2016</v>
      </c>
      <c r="BP3" s="141">
        <v>2018</v>
      </c>
      <c r="BQ3" s="141">
        <v>2016</v>
      </c>
      <c r="BR3" s="141">
        <v>2015</v>
      </c>
      <c r="BS3" s="141">
        <v>2016</v>
      </c>
      <c r="BT3" s="141">
        <v>2014</v>
      </c>
      <c r="BU3" s="141">
        <v>2015</v>
      </c>
      <c r="BV3" s="141">
        <v>2015</v>
      </c>
      <c r="BW3" s="141">
        <v>2016</v>
      </c>
      <c r="BX3" s="141">
        <v>2016</v>
      </c>
      <c r="BY3" s="141">
        <v>2016</v>
      </c>
      <c r="BZ3" s="141">
        <v>2016</v>
      </c>
      <c r="CA3" s="141">
        <v>2016</v>
      </c>
      <c r="CB3" s="141">
        <v>2016</v>
      </c>
      <c r="CC3" s="141">
        <v>2017</v>
      </c>
      <c r="CD3" s="141">
        <v>2017</v>
      </c>
      <c r="CE3" s="141">
        <v>2017</v>
      </c>
      <c r="CF3" s="141">
        <v>2015</v>
      </c>
      <c r="CG3" s="141">
        <v>2014</v>
      </c>
    </row>
    <row r="4" spans="1:86" x14ac:dyDescent="0.25">
      <c r="A4" s="3" t="str">
        <f>VLOOKUP(C4,Regions!B$3:H$35,7,FALSE)</f>
        <v>Caribbean</v>
      </c>
      <c r="B4" s="116" t="s">
        <v>1</v>
      </c>
      <c r="C4" s="100" t="s">
        <v>0</v>
      </c>
      <c r="D4" s="142">
        <v>2015</v>
      </c>
      <c r="E4" s="142">
        <v>2015</v>
      </c>
      <c r="F4" s="142" t="s">
        <v>517</v>
      </c>
      <c r="G4" s="142">
        <v>2015</v>
      </c>
      <c r="H4" s="142">
        <v>2015</v>
      </c>
      <c r="I4" s="142">
        <v>2015</v>
      </c>
      <c r="J4" s="142">
        <v>2015</v>
      </c>
      <c r="K4" s="142">
        <v>2016</v>
      </c>
      <c r="L4" s="142">
        <v>2016</v>
      </c>
      <c r="M4" s="142">
        <v>2015</v>
      </c>
      <c r="N4" s="261">
        <v>2011</v>
      </c>
      <c r="O4" s="261">
        <v>2011</v>
      </c>
      <c r="P4" s="142">
        <v>2012</v>
      </c>
      <c r="Q4" s="144">
        <v>2018</v>
      </c>
      <c r="R4" s="144">
        <v>2018</v>
      </c>
      <c r="S4" s="144">
        <v>2017</v>
      </c>
      <c r="T4" s="144">
        <v>2017</v>
      </c>
      <c r="U4" s="144">
        <v>2012</v>
      </c>
      <c r="V4" s="144">
        <v>2012</v>
      </c>
      <c r="W4" s="144">
        <v>2017</v>
      </c>
      <c r="X4" s="144">
        <v>2017</v>
      </c>
      <c r="Y4" s="144"/>
      <c r="Z4" s="144"/>
      <c r="AA4" s="144" t="s">
        <v>517</v>
      </c>
      <c r="AB4" s="162">
        <v>2017</v>
      </c>
      <c r="AC4" s="162">
        <v>2017</v>
      </c>
      <c r="AD4" s="144" t="s">
        <v>517</v>
      </c>
      <c r="AE4" s="144">
        <v>2016</v>
      </c>
      <c r="AF4" s="144"/>
      <c r="AG4" s="144">
        <v>2016</v>
      </c>
      <c r="AH4" s="144">
        <v>2011</v>
      </c>
      <c r="AI4" s="144" t="s">
        <v>517</v>
      </c>
      <c r="AJ4" s="144">
        <v>2016</v>
      </c>
      <c r="AK4" s="144">
        <v>2017</v>
      </c>
      <c r="AL4" s="144">
        <v>2016</v>
      </c>
      <c r="AM4" s="144" t="s">
        <v>517</v>
      </c>
      <c r="AN4" s="144">
        <v>2017</v>
      </c>
      <c r="AO4" s="144">
        <v>2015</v>
      </c>
      <c r="AP4" s="144">
        <v>2015</v>
      </c>
      <c r="AQ4" s="144">
        <v>2015</v>
      </c>
      <c r="AR4" s="144" t="s">
        <v>517</v>
      </c>
      <c r="AS4" s="144" t="s">
        <v>517</v>
      </c>
      <c r="AT4" s="143">
        <v>2007</v>
      </c>
      <c r="AU4" s="143"/>
      <c r="AV4" s="144">
        <v>2016</v>
      </c>
      <c r="AW4" s="144">
        <v>2017</v>
      </c>
      <c r="AX4" s="144">
        <v>2018</v>
      </c>
      <c r="AY4" s="145" t="s">
        <v>517</v>
      </c>
      <c r="AZ4" s="145" t="s">
        <v>986</v>
      </c>
      <c r="BA4" s="144">
        <v>2017</v>
      </c>
      <c r="BB4" s="162">
        <v>2016</v>
      </c>
      <c r="BC4" s="144">
        <v>2017</v>
      </c>
      <c r="BD4" s="144">
        <v>2014</v>
      </c>
      <c r="BE4" s="144">
        <v>2014</v>
      </c>
      <c r="BF4" s="144">
        <v>2016</v>
      </c>
      <c r="BG4" s="144">
        <v>2014</v>
      </c>
      <c r="BH4" s="144" t="s">
        <v>517</v>
      </c>
      <c r="BI4" s="144">
        <v>2009</v>
      </c>
      <c r="BJ4" s="144"/>
      <c r="BK4" s="144">
        <v>2016</v>
      </c>
      <c r="BL4" s="144" t="s">
        <v>517</v>
      </c>
      <c r="BM4" s="97" t="s">
        <v>517</v>
      </c>
      <c r="BN4" s="97"/>
      <c r="BO4" s="97">
        <v>2016</v>
      </c>
      <c r="BP4" s="97" t="s">
        <v>517</v>
      </c>
      <c r="BQ4" s="144">
        <v>2016</v>
      </c>
      <c r="BR4" s="144">
        <v>2015</v>
      </c>
      <c r="BS4" s="144">
        <v>2016</v>
      </c>
      <c r="BT4" s="144">
        <v>2014</v>
      </c>
      <c r="BU4" s="151">
        <v>2011</v>
      </c>
      <c r="BV4" s="151">
        <v>2015</v>
      </c>
      <c r="BW4" s="151" t="s">
        <v>517</v>
      </c>
      <c r="BX4" s="151" t="s">
        <v>517</v>
      </c>
      <c r="BY4" s="151" t="s">
        <v>517</v>
      </c>
      <c r="BZ4" s="146">
        <v>2014</v>
      </c>
      <c r="CA4" s="151" t="s">
        <v>517</v>
      </c>
      <c r="CB4" s="166">
        <v>2016</v>
      </c>
      <c r="CC4" s="166">
        <v>2015</v>
      </c>
      <c r="CD4" s="144">
        <v>2017</v>
      </c>
      <c r="CE4" s="144">
        <v>2017</v>
      </c>
      <c r="CF4" s="144">
        <v>2015</v>
      </c>
      <c r="CG4" s="144">
        <v>2014</v>
      </c>
      <c r="CH4" s="97"/>
    </row>
    <row r="5" spans="1:86" x14ac:dyDescent="0.25">
      <c r="A5" s="3" t="str">
        <f>VLOOKUP(C5,Regions!B$3:H$35,7,FALSE)</f>
        <v>Caribbean</v>
      </c>
      <c r="B5" s="116" t="s">
        <v>5</v>
      </c>
      <c r="C5" s="100" t="s">
        <v>4</v>
      </c>
      <c r="D5" s="142">
        <v>2015</v>
      </c>
      <c r="E5" s="142">
        <v>2015</v>
      </c>
      <c r="F5" s="142" t="s">
        <v>517</v>
      </c>
      <c r="G5" s="142">
        <v>2015</v>
      </c>
      <c r="H5" s="142">
        <v>2015</v>
      </c>
      <c r="I5" s="142">
        <v>2015</v>
      </c>
      <c r="J5" s="142">
        <v>2015</v>
      </c>
      <c r="K5" s="142">
        <v>2016</v>
      </c>
      <c r="L5" s="142">
        <v>2016</v>
      </c>
      <c r="M5" s="142">
        <v>2015</v>
      </c>
      <c r="N5" s="261">
        <v>2011</v>
      </c>
      <c r="O5" s="261">
        <v>2011</v>
      </c>
      <c r="P5" s="142"/>
      <c r="Q5" s="144">
        <v>2018</v>
      </c>
      <c r="R5" s="144">
        <v>2018</v>
      </c>
      <c r="S5" s="144">
        <v>2017</v>
      </c>
      <c r="T5" s="144">
        <v>2017</v>
      </c>
      <c r="U5" s="144">
        <v>2012</v>
      </c>
      <c r="V5" s="144">
        <v>2012</v>
      </c>
      <c r="W5" s="144">
        <v>2017</v>
      </c>
      <c r="X5" s="144">
        <v>2017</v>
      </c>
      <c r="Y5" s="144"/>
      <c r="Z5" s="144"/>
      <c r="AA5" s="144">
        <v>2013</v>
      </c>
      <c r="AB5" s="162">
        <v>2017</v>
      </c>
      <c r="AC5" s="162" t="s">
        <v>517</v>
      </c>
      <c r="AD5" s="162">
        <v>2017</v>
      </c>
      <c r="AE5" s="144">
        <v>2016</v>
      </c>
      <c r="AF5" s="144"/>
      <c r="AG5" s="144">
        <v>2016</v>
      </c>
      <c r="AH5" s="144">
        <v>2011</v>
      </c>
      <c r="AI5" s="144" t="s">
        <v>517</v>
      </c>
      <c r="AJ5" s="144">
        <v>2016</v>
      </c>
      <c r="AK5" s="144">
        <v>2017</v>
      </c>
      <c r="AL5" s="144">
        <v>2016</v>
      </c>
      <c r="AM5" s="144">
        <v>2016</v>
      </c>
      <c r="AN5" s="144">
        <v>2017</v>
      </c>
      <c r="AO5" s="144">
        <v>2015</v>
      </c>
      <c r="AP5" s="144">
        <v>2015</v>
      </c>
      <c r="AQ5" s="144">
        <v>2015</v>
      </c>
      <c r="AR5" s="144">
        <v>2015</v>
      </c>
      <c r="AS5" s="144">
        <v>2015</v>
      </c>
      <c r="AT5" s="143" t="s">
        <v>517</v>
      </c>
      <c r="AU5" s="143"/>
      <c r="AV5" s="144">
        <v>2016</v>
      </c>
      <c r="AW5" s="144">
        <v>2017</v>
      </c>
      <c r="AX5" s="144">
        <v>2018</v>
      </c>
      <c r="AY5" s="145" t="s">
        <v>517</v>
      </c>
      <c r="AZ5" s="145" t="s">
        <v>986</v>
      </c>
      <c r="BA5" s="144">
        <v>2017</v>
      </c>
      <c r="BB5" s="162">
        <v>2016</v>
      </c>
      <c r="BC5" s="144">
        <v>2017</v>
      </c>
      <c r="BD5" s="144">
        <v>2014</v>
      </c>
      <c r="BE5" s="144">
        <v>2014</v>
      </c>
      <c r="BF5" s="144">
        <v>2016</v>
      </c>
      <c r="BG5" s="144">
        <v>2014</v>
      </c>
      <c r="BH5" s="144">
        <v>2014</v>
      </c>
      <c r="BI5" s="144" t="s">
        <v>517</v>
      </c>
      <c r="BJ5" s="144">
        <v>2010</v>
      </c>
      <c r="BK5" s="144">
        <v>2016</v>
      </c>
      <c r="BL5" s="144">
        <v>2017</v>
      </c>
      <c r="BM5" s="97" t="s">
        <v>517</v>
      </c>
      <c r="BN5" s="97"/>
      <c r="BO5" s="97"/>
      <c r="BP5" s="97" t="s">
        <v>517</v>
      </c>
      <c r="BQ5" s="144">
        <v>2016</v>
      </c>
      <c r="BR5" s="144">
        <v>2015</v>
      </c>
      <c r="BS5" s="144">
        <v>2016</v>
      </c>
      <c r="BT5" s="144">
        <v>2014</v>
      </c>
      <c r="BU5" s="151">
        <v>2015</v>
      </c>
      <c r="BV5" s="151">
        <v>2015</v>
      </c>
      <c r="BW5" s="151" t="s">
        <v>517</v>
      </c>
      <c r="BX5" s="151" t="s">
        <v>517</v>
      </c>
      <c r="BY5" s="151" t="s">
        <v>517</v>
      </c>
      <c r="BZ5" s="245" t="s">
        <v>517</v>
      </c>
      <c r="CA5" s="166">
        <v>2010</v>
      </c>
      <c r="CB5" s="166">
        <v>2016</v>
      </c>
      <c r="CC5" s="166">
        <v>2016</v>
      </c>
      <c r="CD5" s="144">
        <v>2017</v>
      </c>
      <c r="CE5" s="144">
        <v>2017</v>
      </c>
      <c r="CF5" s="144">
        <v>2015</v>
      </c>
      <c r="CG5" s="144">
        <v>2014</v>
      </c>
      <c r="CH5" s="97"/>
    </row>
    <row r="6" spans="1:86" x14ac:dyDescent="0.25">
      <c r="A6" s="3" t="str">
        <f>VLOOKUP(C6,Regions!B$3:H$35,7,FALSE)</f>
        <v>Caribbean</v>
      </c>
      <c r="B6" s="116" t="s">
        <v>7</v>
      </c>
      <c r="C6" s="100" t="s">
        <v>6</v>
      </c>
      <c r="D6" s="142">
        <v>2015</v>
      </c>
      <c r="E6" s="142">
        <v>2015</v>
      </c>
      <c r="F6" s="142" t="s">
        <v>517</v>
      </c>
      <c r="G6" s="142">
        <v>2015</v>
      </c>
      <c r="H6" s="142">
        <v>2015</v>
      </c>
      <c r="I6" s="142">
        <v>2015</v>
      </c>
      <c r="J6" s="142">
        <v>2015</v>
      </c>
      <c r="K6" s="142">
        <v>2016</v>
      </c>
      <c r="L6" s="142">
        <v>2016</v>
      </c>
      <c r="M6" s="142">
        <v>2015</v>
      </c>
      <c r="N6" s="142" t="s">
        <v>517</v>
      </c>
      <c r="O6" s="142" t="s">
        <v>517</v>
      </c>
      <c r="P6" s="142"/>
      <c r="Q6" s="144">
        <v>2018</v>
      </c>
      <c r="R6" s="144">
        <v>2018</v>
      </c>
      <c r="S6" s="144">
        <v>2017</v>
      </c>
      <c r="T6" s="144">
        <v>2017</v>
      </c>
      <c r="U6" s="144">
        <v>2015</v>
      </c>
      <c r="V6" s="144">
        <v>2015</v>
      </c>
      <c r="W6" s="144">
        <v>2017</v>
      </c>
      <c r="X6" s="144">
        <v>2017</v>
      </c>
      <c r="Y6" s="144">
        <v>2012</v>
      </c>
      <c r="Z6" s="144">
        <v>2012</v>
      </c>
      <c r="AA6" s="144">
        <v>2010</v>
      </c>
      <c r="AB6" s="162">
        <v>2017</v>
      </c>
      <c r="AC6" s="162">
        <v>2017</v>
      </c>
      <c r="AD6" s="162">
        <v>2017</v>
      </c>
      <c r="AE6" s="144">
        <v>2016</v>
      </c>
      <c r="AF6" s="144">
        <v>2012</v>
      </c>
      <c r="AG6" s="144">
        <v>2016</v>
      </c>
      <c r="AH6" s="144">
        <v>2011</v>
      </c>
      <c r="AI6" s="144">
        <v>2010</v>
      </c>
      <c r="AJ6" s="144">
        <v>2016</v>
      </c>
      <c r="AK6" s="144">
        <v>2017</v>
      </c>
      <c r="AL6" s="144">
        <v>2016</v>
      </c>
      <c r="AM6" s="144">
        <v>2016</v>
      </c>
      <c r="AN6" s="144">
        <v>2017</v>
      </c>
      <c r="AO6" s="144">
        <v>2015</v>
      </c>
      <c r="AP6" s="144">
        <v>2015</v>
      </c>
      <c r="AQ6" s="144">
        <v>2015</v>
      </c>
      <c r="AR6" s="144">
        <v>2015</v>
      </c>
      <c r="AS6" s="144">
        <v>2015</v>
      </c>
      <c r="AT6" s="143">
        <v>2010</v>
      </c>
      <c r="AU6" s="143"/>
      <c r="AV6" s="144">
        <v>2016</v>
      </c>
      <c r="AW6" s="144">
        <v>2017</v>
      </c>
      <c r="AX6" s="144">
        <v>2018</v>
      </c>
      <c r="AY6" s="145" t="s">
        <v>517</v>
      </c>
      <c r="AZ6" s="145" t="s">
        <v>986</v>
      </c>
      <c r="BA6" s="144">
        <v>2017</v>
      </c>
      <c r="BB6" s="162">
        <v>2016</v>
      </c>
      <c r="BC6" s="144">
        <v>2017</v>
      </c>
      <c r="BD6" s="144">
        <v>2014</v>
      </c>
      <c r="BE6" s="144">
        <v>2014</v>
      </c>
      <c r="BF6" s="144">
        <v>2016</v>
      </c>
      <c r="BG6" s="144">
        <v>2014</v>
      </c>
      <c r="BH6" s="144">
        <v>2014</v>
      </c>
      <c r="BI6" s="144">
        <v>2011</v>
      </c>
      <c r="BJ6" s="144">
        <v>2008</v>
      </c>
      <c r="BK6" s="144">
        <v>2016</v>
      </c>
      <c r="BL6" s="144">
        <v>2017</v>
      </c>
      <c r="BM6" s="97" t="s">
        <v>517</v>
      </c>
      <c r="BN6" s="97"/>
      <c r="BO6" s="97"/>
      <c r="BP6" s="97" t="s">
        <v>517</v>
      </c>
      <c r="BQ6" s="144">
        <v>2016</v>
      </c>
      <c r="BR6" s="144">
        <v>2015</v>
      </c>
      <c r="BS6" s="144">
        <v>2016</v>
      </c>
      <c r="BT6" s="144">
        <v>2014</v>
      </c>
      <c r="BU6" s="151">
        <v>2015</v>
      </c>
      <c r="BV6" s="151">
        <v>2015</v>
      </c>
      <c r="BW6" s="151">
        <v>2016</v>
      </c>
      <c r="BX6" s="151">
        <v>2016</v>
      </c>
      <c r="BY6" s="166" t="s">
        <v>517</v>
      </c>
      <c r="BZ6" s="245" t="s">
        <v>517</v>
      </c>
      <c r="CA6" s="151">
        <v>2012</v>
      </c>
      <c r="CB6" s="166">
        <v>2016</v>
      </c>
      <c r="CC6" s="166">
        <v>2017</v>
      </c>
      <c r="CD6" s="144">
        <v>2017</v>
      </c>
      <c r="CE6" s="144">
        <v>2017</v>
      </c>
      <c r="CF6" s="144">
        <v>2015</v>
      </c>
      <c r="CG6" s="144">
        <v>2014</v>
      </c>
      <c r="CH6" s="97"/>
    </row>
    <row r="7" spans="1:86" x14ac:dyDescent="0.25">
      <c r="A7" s="3" t="str">
        <f>VLOOKUP(C7,Regions!B$3:H$35,7,FALSE)</f>
        <v>Caribbean</v>
      </c>
      <c r="B7" s="116" t="s">
        <v>20</v>
      </c>
      <c r="C7" s="100" t="s">
        <v>19</v>
      </c>
      <c r="D7" s="142">
        <v>2015</v>
      </c>
      <c r="E7" s="142">
        <v>2015</v>
      </c>
      <c r="F7" s="142">
        <v>2015</v>
      </c>
      <c r="G7" s="142">
        <v>2015</v>
      </c>
      <c r="H7" s="142">
        <v>2015</v>
      </c>
      <c r="I7" s="142">
        <v>2015</v>
      </c>
      <c r="J7" s="142">
        <v>2015</v>
      </c>
      <c r="K7" s="142">
        <v>2016</v>
      </c>
      <c r="L7" s="142">
        <v>2016</v>
      </c>
      <c r="M7" s="142">
        <v>2015</v>
      </c>
      <c r="N7" s="261">
        <v>2011</v>
      </c>
      <c r="O7" s="261">
        <v>2011</v>
      </c>
      <c r="P7" s="142">
        <v>2013</v>
      </c>
      <c r="Q7" s="144">
        <v>2018</v>
      </c>
      <c r="R7" s="144">
        <v>2018</v>
      </c>
      <c r="S7" s="144">
        <v>2017</v>
      </c>
      <c r="T7" s="144">
        <v>2017</v>
      </c>
      <c r="U7" s="144">
        <v>2011</v>
      </c>
      <c r="V7" s="144">
        <v>2011</v>
      </c>
      <c r="W7" s="144">
        <v>2017</v>
      </c>
      <c r="X7" s="144">
        <v>2017</v>
      </c>
      <c r="Y7" s="144"/>
      <c r="Z7" s="144"/>
      <c r="AA7" s="144" t="s">
        <v>517</v>
      </c>
      <c r="AB7" s="162">
        <v>2017</v>
      </c>
      <c r="AC7" s="162" t="s">
        <v>517</v>
      </c>
      <c r="AD7" s="162">
        <v>2017</v>
      </c>
      <c r="AE7" s="144">
        <v>2016</v>
      </c>
      <c r="AF7" s="144"/>
      <c r="AG7" s="144">
        <v>2016</v>
      </c>
      <c r="AH7" s="144">
        <v>2012</v>
      </c>
      <c r="AI7" s="144">
        <v>2010</v>
      </c>
      <c r="AJ7" s="144">
        <v>2016</v>
      </c>
      <c r="AK7" s="144">
        <v>2017</v>
      </c>
      <c r="AL7" s="144">
        <v>2016</v>
      </c>
      <c r="AM7" s="144">
        <v>2016</v>
      </c>
      <c r="AN7" s="144">
        <v>2017</v>
      </c>
      <c r="AO7" s="144" t="s">
        <v>517</v>
      </c>
      <c r="AP7" s="144">
        <v>2015</v>
      </c>
      <c r="AQ7" s="144">
        <v>2015</v>
      </c>
      <c r="AR7" s="144">
        <v>2015</v>
      </c>
      <c r="AS7" s="144">
        <v>2015</v>
      </c>
      <c r="AT7" s="143" t="s">
        <v>517</v>
      </c>
      <c r="AU7" s="143"/>
      <c r="AV7" s="144">
        <v>2016</v>
      </c>
      <c r="AW7" s="144">
        <v>2017</v>
      </c>
      <c r="AX7" s="144">
        <v>2018</v>
      </c>
      <c r="AY7" s="145" t="s">
        <v>517</v>
      </c>
      <c r="AZ7" s="145" t="s">
        <v>986</v>
      </c>
      <c r="BA7" s="144">
        <v>2017</v>
      </c>
      <c r="BB7" s="162">
        <v>2016</v>
      </c>
      <c r="BC7" s="144">
        <v>2017</v>
      </c>
      <c r="BD7" s="144">
        <v>2014</v>
      </c>
      <c r="BE7" s="144">
        <v>2014</v>
      </c>
      <c r="BF7" s="144">
        <v>2016</v>
      </c>
      <c r="BG7" s="144" t="s">
        <v>517</v>
      </c>
      <c r="BH7" s="144" t="s">
        <v>517</v>
      </c>
      <c r="BI7" s="144">
        <v>2011</v>
      </c>
      <c r="BJ7" s="144"/>
      <c r="BK7" s="144">
        <v>2016</v>
      </c>
      <c r="BL7" s="144">
        <v>2017</v>
      </c>
      <c r="BM7" s="97" t="s">
        <v>517</v>
      </c>
      <c r="BN7" s="97"/>
      <c r="BO7" s="97"/>
      <c r="BP7" s="97">
        <v>2018</v>
      </c>
      <c r="BQ7" s="144">
        <v>2016</v>
      </c>
      <c r="BR7" s="144">
        <v>2015</v>
      </c>
      <c r="BS7" s="144">
        <v>2016</v>
      </c>
      <c r="BT7" s="144">
        <v>2014</v>
      </c>
      <c r="BU7" s="151">
        <v>2015</v>
      </c>
      <c r="BV7" s="151">
        <v>2015</v>
      </c>
      <c r="BW7" s="151" t="s">
        <v>517</v>
      </c>
      <c r="BX7" s="151" t="s">
        <v>517</v>
      </c>
      <c r="BY7" s="166">
        <v>2016</v>
      </c>
      <c r="BZ7" s="146">
        <v>2016</v>
      </c>
      <c r="CA7" s="166">
        <v>2012</v>
      </c>
      <c r="CB7" s="166">
        <v>2016</v>
      </c>
      <c r="CC7" s="166">
        <v>2017</v>
      </c>
      <c r="CD7" s="144">
        <v>2013</v>
      </c>
      <c r="CE7" s="144">
        <v>2017</v>
      </c>
      <c r="CF7" s="144">
        <v>2015</v>
      </c>
      <c r="CG7" s="144">
        <v>2014</v>
      </c>
      <c r="CH7" s="97"/>
    </row>
    <row r="8" spans="1:86" x14ac:dyDescent="0.25">
      <c r="A8" s="3" t="str">
        <f>VLOOKUP(C8,Regions!B$3:H$35,7,FALSE)</f>
        <v>Caribbean</v>
      </c>
      <c r="B8" s="116" t="s">
        <v>22</v>
      </c>
      <c r="C8" s="100" t="s">
        <v>21</v>
      </c>
      <c r="D8" s="142">
        <v>2015</v>
      </c>
      <c r="E8" s="142">
        <v>2015</v>
      </c>
      <c r="F8" s="142" t="s">
        <v>517</v>
      </c>
      <c r="G8" s="142">
        <v>2015</v>
      </c>
      <c r="H8" s="142">
        <v>2015</v>
      </c>
      <c r="I8" s="142">
        <v>2015</v>
      </c>
      <c r="J8" s="142">
        <v>2015</v>
      </c>
      <c r="K8" s="142">
        <v>2016</v>
      </c>
      <c r="L8" s="142">
        <v>2016</v>
      </c>
      <c r="M8" s="142">
        <v>2015</v>
      </c>
      <c r="N8" s="261">
        <v>2011</v>
      </c>
      <c r="O8" s="261">
        <v>2011</v>
      </c>
      <c r="P8" s="142">
        <v>2010</v>
      </c>
      <c r="Q8" s="144">
        <v>2018</v>
      </c>
      <c r="R8" s="144">
        <v>2018</v>
      </c>
      <c r="S8" s="144">
        <v>2017</v>
      </c>
      <c r="T8" s="144">
        <v>2017</v>
      </c>
      <c r="U8" s="144">
        <v>2011</v>
      </c>
      <c r="V8" s="144">
        <v>2011</v>
      </c>
      <c r="W8" s="144">
        <v>2017</v>
      </c>
      <c r="X8" s="144">
        <v>2017</v>
      </c>
      <c r="Y8" s="144"/>
      <c r="Z8" s="144"/>
      <c r="AA8" s="144">
        <v>2009</v>
      </c>
      <c r="AB8" s="144" t="s">
        <v>517</v>
      </c>
      <c r="AC8" s="162">
        <v>2017</v>
      </c>
      <c r="AD8" s="144" t="s">
        <v>517</v>
      </c>
      <c r="AE8" s="144">
        <v>2016</v>
      </c>
      <c r="AF8" s="144"/>
      <c r="AG8" s="144">
        <v>2016</v>
      </c>
      <c r="AH8" s="144">
        <v>2011</v>
      </c>
      <c r="AI8" s="144">
        <v>2011</v>
      </c>
      <c r="AJ8" s="144">
        <v>2016</v>
      </c>
      <c r="AK8" s="144">
        <v>2017</v>
      </c>
      <c r="AL8" s="144">
        <v>2016</v>
      </c>
      <c r="AM8" s="144" t="s">
        <v>517</v>
      </c>
      <c r="AN8" s="144">
        <v>2017</v>
      </c>
      <c r="AO8" s="144">
        <v>2015</v>
      </c>
      <c r="AP8" s="144">
        <v>2015</v>
      </c>
      <c r="AQ8" s="144">
        <v>2015</v>
      </c>
      <c r="AR8" s="144" t="s">
        <v>517</v>
      </c>
      <c r="AS8" s="144" t="s">
        <v>517</v>
      </c>
      <c r="AT8" s="143">
        <v>2009</v>
      </c>
      <c r="AU8" s="143"/>
      <c r="AV8" s="144">
        <v>2016</v>
      </c>
      <c r="AW8" s="144">
        <v>2017</v>
      </c>
      <c r="AX8" s="144">
        <v>2018</v>
      </c>
      <c r="AY8" s="145" t="s">
        <v>517</v>
      </c>
      <c r="AZ8" s="145" t="s">
        <v>986</v>
      </c>
      <c r="BA8" s="144">
        <v>2017</v>
      </c>
      <c r="BB8" s="144" t="s">
        <v>517</v>
      </c>
      <c r="BC8" s="144">
        <v>2017</v>
      </c>
      <c r="BD8" s="144">
        <v>2014</v>
      </c>
      <c r="BE8" s="144">
        <v>2014</v>
      </c>
      <c r="BF8" s="144">
        <v>2016</v>
      </c>
      <c r="BG8" s="144" t="s">
        <v>517</v>
      </c>
      <c r="BH8" s="144" t="s">
        <v>517</v>
      </c>
      <c r="BI8" s="144" t="s">
        <v>517</v>
      </c>
      <c r="BJ8" s="144"/>
      <c r="BK8" s="144">
        <v>2016</v>
      </c>
      <c r="BL8" s="144">
        <v>2017</v>
      </c>
      <c r="BM8" s="97" t="s">
        <v>517</v>
      </c>
      <c r="BN8" s="97"/>
      <c r="BO8" s="97">
        <v>2016</v>
      </c>
      <c r="BP8" s="97" t="s">
        <v>517</v>
      </c>
      <c r="BQ8" s="144">
        <v>2016</v>
      </c>
      <c r="BR8" s="144">
        <v>2015</v>
      </c>
      <c r="BS8" s="144">
        <v>2016</v>
      </c>
      <c r="BT8" s="144">
        <v>2014</v>
      </c>
      <c r="BU8" s="151">
        <v>2007</v>
      </c>
      <c r="BV8" s="151">
        <v>2007</v>
      </c>
      <c r="BW8" s="151">
        <v>2016</v>
      </c>
      <c r="BX8" s="151">
        <v>2016</v>
      </c>
      <c r="BY8" s="166">
        <v>2014</v>
      </c>
      <c r="BZ8" s="146">
        <v>2014</v>
      </c>
      <c r="CA8" s="151" t="s">
        <v>517</v>
      </c>
      <c r="CB8" s="166">
        <v>2016</v>
      </c>
      <c r="CC8" s="166">
        <v>2016</v>
      </c>
      <c r="CD8" s="144">
        <v>2017</v>
      </c>
      <c r="CE8" s="144">
        <v>2017</v>
      </c>
      <c r="CF8" s="144">
        <v>2015</v>
      </c>
      <c r="CG8" s="144">
        <v>2014</v>
      </c>
      <c r="CH8" s="97"/>
    </row>
    <row r="9" spans="1:86" x14ac:dyDescent="0.25">
      <c r="A9" s="3" t="str">
        <f>VLOOKUP(C9,Regions!B$3:H$35,7,FALSE)</f>
        <v>Caribbean</v>
      </c>
      <c r="B9" s="116" t="s">
        <v>24</v>
      </c>
      <c r="C9" s="100" t="s">
        <v>23</v>
      </c>
      <c r="D9" s="142">
        <v>2015</v>
      </c>
      <c r="E9" s="142">
        <v>2015</v>
      </c>
      <c r="F9" s="142">
        <v>2015</v>
      </c>
      <c r="G9" s="142">
        <v>2015</v>
      </c>
      <c r="H9" s="142">
        <v>2015</v>
      </c>
      <c r="I9" s="142">
        <v>2015</v>
      </c>
      <c r="J9" s="142">
        <v>2015</v>
      </c>
      <c r="K9" s="142">
        <v>2016</v>
      </c>
      <c r="L9" s="142">
        <v>2016</v>
      </c>
      <c r="M9" s="142">
        <v>2015</v>
      </c>
      <c r="N9" s="261">
        <v>2011</v>
      </c>
      <c r="O9" s="261">
        <v>2011</v>
      </c>
      <c r="P9" s="142">
        <v>2010</v>
      </c>
      <c r="Q9" s="144">
        <v>2018</v>
      </c>
      <c r="R9" s="144">
        <v>2018</v>
      </c>
      <c r="S9" s="144">
        <v>2017</v>
      </c>
      <c r="T9" s="144">
        <v>2017</v>
      </c>
      <c r="U9" s="144">
        <v>2014</v>
      </c>
      <c r="V9" s="144">
        <v>2014</v>
      </c>
      <c r="W9" s="144">
        <v>2017</v>
      </c>
      <c r="X9" s="144">
        <v>2017</v>
      </c>
      <c r="Y9" s="144">
        <v>2014</v>
      </c>
      <c r="Z9" s="144">
        <v>2014</v>
      </c>
      <c r="AA9" s="162">
        <v>2016</v>
      </c>
      <c r="AB9" s="162">
        <v>2017</v>
      </c>
      <c r="AC9" s="162">
        <v>2017</v>
      </c>
      <c r="AD9" s="162">
        <v>2017</v>
      </c>
      <c r="AE9" s="144">
        <v>2016</v>
      </c>
      <c r="AF9" s="144">
        <v>2013</v>
      </c>
      <c r="AG9" s="144">
        <v>2016</v>
      </c>
      <c r="AH9" s="144">
        <v>2007</v>
      </c>
      <c r="AI9" s="144">
        <v>2012</v>
      </c>
      <c r="AJ9" s="144">
        <v>2016</v>
      </c>
      <c r="AK9" s="144">
        <v>2017</v>
      </c>
      <c r="AL9" s="144">
        <v>2016</v>
      </c>
      <c r="AM9" s="144">
        <v>2016</v>
      </c>
      <c r="AN9" s="144">
        <v>2017</v>
      </c>
      <c r="AO9" s="144">
        <v>2015</v>
      </c>
      <c r="AP9" s="144">
        <v>2015</v>
      </c>
      <c r="AQ9" s="144">
        <v>2015</v>
      </c>
      <c r="AR9" s="144">
        <v>2015</v>
      </c>
      <c r="AS9" s="144">
        <v>2015</v>
      </c>
      <c r="AT9" s="143">
        <v>2016</v>
      </c>
      <c r="AU9" s="143">
        <v>2014</v>
      </c>
      <c r="AV9" s="144">
        <v>2016</v>
      </c>
      <c r="AW9" s="144">
        <v>2017</v>
      </c>
      <c r="AX9" s="144">
        <v>2018</v>
      </c>
      <c r="AY9" s="145" t="s">
        <v>517</v>
      </c>
      <c r="AZ9" s="145" t="s">
        <v>986</v>
      </c>
      <c r="BA9" s="144">
        <v>2017</v>
      </c>
      <c r="BB9" s="162">
        <v>2016</v>
      </c>
      <c r="BC9" s="144">
        <v>2017</v>
      </c>
      <c r="BD9" s="144">
        <v>2014</v>
      </c>
      <c r="BE9" s="144">
        <v>2014</v>
      </c>
      <c r="BF9" s="144">
        <v>2016</v>
      </c>
      <c r="BG9" s="144">
        <v>2014</v>
      </c>
      <c r="BH9" s="144">
        <v>2014</v>
      </c>
      <c r="BI9" s="144">
        <v>2015</v>
      </c>
      <c r="BJ9" s="144">
        <v>2013</v>
      </c>
      <c r="BK9" s="144">
        <v>2016</v>
      </c>
      <c r="BL9" s="144">
        <v>2017</v>
      </c>
      <c r="BM9" s="97">
        <v>2014</v>
      </c>
      <c r="BN9" s="97">
        <v>2015</v>
      </c>
      <c r="BO9" s="97">
        <v>2014</v>
      </c>
      <c r="BP9" s="97">
        <v>2018</v>
      </c>
      <c r="BQ9" s="144">
        <v>2016</v>
      </c>
      <c r="BR9" s="144">
        <v>2015</v>
      </c>
      <c r="BS9" s="144">
        <v>2016</v>
      </c>
      <c r="BT9" s="144">
        <v>2014</v>
      </c>
      <c r="BU9" s="151">
        <v>2015</v>
      </c>
      <c r="BV9" s="151">
        <v>2015</v>
      </c>
      <c r="BW9" s="151">
        <v>2016</v>
      </c>
      <c r="BX9" s="151">
        <v>2016</v>
      </c>
      <c r="BY9" s="166">
        <v>2015</v>
      </c>
      <c r="BZ9" s="146">
        <v>2015</v>
      </c>
      <c r="CA9" s="166">
        <v>2015</v>
      </c>
      <c r="CB9" s="166">
        <v>2016</v>
      </c>
      <c r="CC9" s="166">
        <v>2016</v>
      </c>
      <c r="CD9" s="144">
        <v>2017</v>
      </c>
      <c r="CE9" s="144">
        <v>2017</v>
      </c>
      <c r="CF9" s="144">
        <v>2015</v>
      </c>
      <c r="CG9" s="144">
        <v>2014</v>
      </c>
      <c r="CH9" s="97"/>
    </row>
    <row r="10" spans="1:86" x14ac:dyDescent="0.25">
      <c r="A10" s="3" t="str">
        <f>VLOOKUP(C10,Regions!B$3:H$35,7,FALSE)</f>
        <v>Caribbean</v>
      </c>
      <c r="B10" s="116" t="s">
        <v>30</v>
      </c>
      <c r="C10" s="100" t="s">
        <v>29</v>
      </c>
      <c r="D10" s="142">
        <v>2015</v>
      </c>
      <c r="E10" s="142">
        <v>2015</v>
      </c>
      <c r="F10" s="142" t="s">
        <v>517</v>
      </c>
      <c r="G10" s="142">
        <v>2015</v>
      </c>
      <c r="H10" s="142">
        <v>2015</v>
      </c>
      <c r="I10" s="142">
        <v>2015</v>
      </c>
      <c r="J10" s="142">
        <v>2015</v>
      </c>
      <c r="K10" s="142">
        <v>2016</v>
      </c>
      <c r="L10" s="142">
        <v>2016</v>
      </c>
      <c r="M10" s="142">
        <v>2015</v>
      </c>
      <c r="N10" s="142" t="s">
        <v>517</v>
      </c>
      <c r="O10" s="142" t="s">
        <v>517</v>
      </c>
      <c r="P10" s="142">
        <v>2014</v>
      </c>
      <c r="Q10" s="144">
        <v>2018</v>
      </c>
      <c r="R10" s="144">
        <v>2018</v>
      </c>
      <c r="S10" s="144">
        <v>2017</v>
      </c>
      <c r="T10" s="144">
        <v>2017</v>
      </c>
      <c r="U10" s="144">
        <v>2014</v>
      </c>
      <c r="V10" s="144">
        <v>2014</v>
      </c>
      <c r="W10" s="144">
        <v>2017</v>
      </c>
      <c r="X10" s="144">
        <v>2017</v>
      </c>
      <c r="Y10" s="144"/>
      <c r="Z10" s="144"/>
      <c r="AA10" s="144">
        <v>2008</v>
      </c>
      <c r="AB10" s="162">
        <v>2017</v>
      </c>
      <c r="AC10" s="162">
        <v>2017</v>
      </c>
      <c r="AD10" s="144" t="s">
        <v>517</v>
      </c>
      <c r="AE10" s="144">
        <v>2016</v>
      </c>
      <c r="AF10" s="144"/>
      <c r="AG10" s="144">
        <v>2016</v>
      </c>
      <c r="AH10" s="144">
        <v>2011</v>
      </c>
      <c r="AI10" s="144" t="s">
        <v>517</v>
      </c>
      <c r="AJ10" s="144">
        <v>2016</v>
      </c>
      <c r="AK10" s="144">
        <v>2017</v>
      </c>
      <c r="AL10" s="144">
        <v>2016</v>
      </c>
      <c r="AM10" s="144" t="s">
        <v>517</v>
      </c>
      <c r="AN10" s="144">
        <v>2017</v>
      </c>
      <c r="AO10" s="144">
        <v>2015</v>
      </c>
      <c r="AP10" s="144">
        <v>2015</v>
      </c>
      <c r="AQ10" s="144">
        <v>2015</v>
      </c>
      <c r="AR10" s="144">
        <v>2015</v>
      </c>
      <c r="AS10" s="144" t="s">
        <v>517</v>
      </c>
      <c r="AT10" s="143">
        <v>2008</v>
      </c>
      <c r="AU10" s="143">
        <v>2014</v>
      </c>
      <c r="AV10" s="144">
        <v>2016</v>
      </c>
      <c r="AW10" s="144">
        <v>2017</v>
      </c>
      <c r="AX10" s="144">
        <v>2018</v>
      </c>
      <c r="AY10" s="145" t="s">
        <v>517</v>
      </c>
      <c r="AZ10" s="145" t="s">
        <v>986</v>
      </c>
      <c r="BA10" s="144">
        <v>2017</v>
      </c>
      <c r="BB10" s="162">
        <v>2016</v>
      </c>
      <c r="BC10" s="144">
        <v>2017</v>
      </c>
      <c r="BD10" s="144">
        <v>2014</v>
      </c>
      <c r="BE10" s="144">
        <v>2014</v>
      </c>
      <c r="BF10" s="144">
        <v>2016</v>
      </c>
      <c r="BG10" s="144">
        <v>2014</v>
      </c>
      <c r="BH10" s="144" t="s">
        <v>517</v>
      </c>
      <c r="BI10" s="144">
        <v>2011</v>
      </c>
      <c r="BJ10" s="144"/>
      <c r="BK10" s="144">
        <v>2016</v>
      </c>
      <c r="BL10" s="144">
        <v>2017</v>
      </c>
      <c r="BM10" s="97" t="s">
        <v>517</v>
      </c>
      <c r="BN10" s="97"/>
      <c r="BO10" s="97">
        <v>2016</v>
      </c>
      <c r="BP10" s="97" t="s">
        <v>517</v>
      </c>
      <c r="BQ10" s="144">
        <v>2016</v>
      </c>
      <c r="BR10" s="144">
        <v>2015</v>
      </c>
      <c r="BS10" s="144">
        <v>2016</v>
      </c>
      <c r="BT10" s="144">
        <v>2014</v>
      </c>
      <c r="BU10" s="151">
        <v>2015</v>
      </c>
      <c r="BV10" s="151">
        <v>2015</v>
      </c>
      <c r="BW10" s="151">
        <v>2016</v>
      </c>
      <c r="BX10" s="151" t="s">
        <v>517</v>
      </c>
      <c r="BY10" s="151" t="s">
        <v>517</v>
      </c>
      <c r="BZ10" s="146">
        <v>2016</v>
      </c>
      <c r="CA10" s="151" t="s">
        <v>517</v>
      </c>
      <c r="CB10" s="166">
        <v>2016</v>
      </c>
      <c r="CC10" s="166">
        <v>2017</v>
      </c>
      <c r="CD10" s="144">
        <v>2017</v>
      </c>
      <c r="CE10" s="144">
        <v>2017</v>
      </c>
      <c r="CF10" s="144">
        <v>2015</v>
      </c>
      <c r="CG10" s="144">
        <v>2014</v>
      </c>
      <c r="CH10" s="97"/>
    </row>
    <row r="11" spans="1:86" x14ac:dyDescent="0.25">
      <c r="A11" s="3" t="str">
        <f>VLOOKUP(C11,Regions!B$3:H$35,7,FALSE)</f>
        <v>Caribbean</v>
      </c>
      <c r="B11" s="116" t="s">
        <v>36</v>
      </c>
      <c r="C11" s="100" t="s">
        <v>35</v>
      </c>
      <c r="D11" s="142">
        <v>2015</v>
      </c>
      <c r="E11" s="142">
        <v>2015</v>
      </c>
      <c r="F11" s="142">
        <v>2015</v>
      </c>
      <c r="G11" s="142">
        <v>2015</v>
      </c>
      <c r="H11" s="142">
        <v>2015</v>
      </c>
      <c r="I11" s="142">
        <v>2015</v>
      </c>
      <c r="J11" s="142">
        <v>2015</v>
      </c>
      <c r="K11" s="142">
        <v>2016</v>
      </c>
      <c r="L11" s="142">
        <v>2016</v>
      </c>
      <c r="M11" s="142">
        <v>2015</v>
      </c>
      <c r="N11" s="261">
        <v>2011</v>
      </c>
      <c r="O11" s="261">
        <v>2011</v>
      </c>
      <c r="P11" s="142">
        <v>2009</v>
      </c>
      <c r="Q11" s="144">
        <v>2018</v>
      </c>
      <c r="R11" s="144">
        <v>2018</v>
      </c>
      <c r="S11" s="144">
        <v>2017</v>
      </c>
      <c r="T11" s="144">
        <v>2017</v>
      </c>
      <c r="U11" s="144">
        <v>2012</v>
      </c>
      <c r="V11" s="144">
        <v>2012</v>
      </c>
      <c r="W11" s="144">
        <v>2017</v>
      </c>
      <c r="X11" s="144">
        <v>2017</v>
      </c>
      <c r="Y11" s="144">
        <v>2012</v>
      </c>
      <c r="Z11" s="144">
        <v>2012</v>
      </c>
      <c r="AA11" s="162">
        <v>2012</v>
      </c>
      <c r="AB11" s="162">
        <v>2017</v>
      </c>
      <c r="AC11" s="162">
        <v>2017</v>
      </c>
      <c r="AD11" s="162">
        <v>2017</v>
      </c>
      <c r="AE11" s="144">
        <v>2016</v>
      </c>
      <c r="AF11" s="144">
        <v>2012</v>
      </c>
      <c r="AG11" s="144">
        <v>2016</v>
      </c>
      <c r="AH11" s="144">
        <v>2012</v>
      </c>
      <c r="AI11" s="144">
        <v>2014</v>
      </c>
      <c r="AJ11" s="144">
        <v>2016</v>
      </c>
      <c r="AK11" s="144">
        <v>2017</v>
      </c>
      <c r="AL11" s="144">
        <v>2016</v>
      </c>
      <c r="AM11" s="144">
        <v>2016</v>
      </c>
      <c r="AN11" s="144" t="s">
        <v>517</v>
      </c>
      <c r="AO11" s="144">
        <v>2015</v>
      </c>
      <c r="AP11" s="144">
        <v>2015</v>
      </c>
      <c r="AQ11" s="144">
        <v>2015</v>
      </c>
      <c r="AR11" s="144">
        <v>2015</v>
      </c>
      <c r="AS11" s="144">
        <v>2015</v>
      </c>
      <c r="AT11" s="143">
        <v>2012</v>
      </c>
      <c r="AU11" s="143">
        <v>2014</v>
      </c>
      <c r="AV11" s="144">
        <v>2016</v>
      </c>
      <c r="AW11" s="144">
        <v>2017</v>
      </c>
      <c r="AX11" s="144">
        <v>2018</v>
      </c>
      <c r="AY11" s="145" t="s">
        <v>1021</v>
      </c>
      <c r="AZ11" s="145" t="s">
        <v>986</v>
      </c>
      <c r="BA11" s="144">
        <v>2017</v>
      </c>
      <c r="BB11" s="162">
        <v>2016</v>
      </c>
      <c r="BC11" s="144">
        <v>2017</v>
      </c>
      <c r="BD11" s="144">
        <v>2014</v>
      </c>
      <c r="BE11" s="144">
        <v>2014</v>
      </c>
      <c r="BF11" s="144">
        <v>2016</v>
      </c>
      <c r="BG11" s="144">
        <v>2014</v>
      </c>
      <c r="BH11" s="144">
        <v>2014</v>
      </c>
      <c r="BI11" s="144">
        <v>2011</v>
      </c>
      <c r="BJ11" s="144">
        <v>2010</v>
      </c>
      <c r="BK11" s="144">
        <v>2016</v>
      </c>
      <c r="BL11" s="144">
        <v>2017</v>
      </c>
      <c r="BM11" s="97">
        <v>2012</v>
      </c>
      <c r="BN11" s="97"/>
      <c r="BO11" s="97">
        <v>2014</v>
      </c>
      <c r="BP11" s="97">
        <v>2018</v>
      </c>
      <c r="BQ11" s="144">
        <v>2016</v>
      </c>
      <c r="BR11" s="144">
        <v>2015</v>
      </c>
      <c r="BS11" s="144">
        <v>2016</v>
      </c>
      <c r="BT11" s="144">
        <v>2014</v>
      </c>
      <c r="BU11" s="151">
        <v>2015</v>
      </c>
      <c r="BV11" s="151">
        <v>2015</v>
      </c>
      <c r="BW11" s="151">
        <v>2016</v>
      </c>
      <c r="BX11" s="151">
        <v>2016</v>
      </c>
      <c r="BY11" s="151">
        <v>2012</v>
      </c>
      <c r="BZ11" s="245" t="s">
        <v>517</v>
      </c>
      <c r="CA11" s="151">
        <v>2012</v>
      </c>
      <c r="CB11" s="166">
        <v>2016</v>
      </c>
      <c r="CC11" s="151"/>
      <c r="CD11" s="144">
        <v>2017</v>
      </c>
      <c r="CE11" s="144">
        <v>2017</v>
      </c>
      <c r="CF11" s="144">
        <v>2015</v>
      </c>
      <c r="CG11" s="144">
        <v>2014</v>
      </c>
      <c r="CH11" s="97"/>
    </row>
    <row r="12" spans="1:86" x14ac:dyDescent="0.25">
      <c r="A12" s="3" t="str">
        <f>VLOOKUP(C12,Regions!B$3:H$35,7,FALSE)</f>
        <v>Caribbean</v>
      </c>
      <c r="B12" s="116" t="s">
        <v>40</v>
      </c>
      <c r="C12" s="100" t="s">
        <v>39</v>
      </c>
      <c r="D12" s="142">
        <v>2015</v>
      </c>
      <c r="E12" s="142">
        <v>2015</v>
      </c>
      <c r="F12" s="142">
        <v>2015</v>
      </c>
      <c r="G12" s="142">
        <v>2015</v>
      </c>
      <c r="H12" s="142">
        <v>2015</v>
      </c>
      <c r="I12" s="142">
        <v>2015</v>
      </c>
      <c r="J12" s="142">
        <v>2015</v>
      </c>
      <c r="K12" s="142">
        <v>2016</v>
      </c>
      <c r="L12" s="142">
        <v>2016</v>
      </c>
      <c r="M12" s="142">
        <v>2015</v>
      </c>
      <c r="N12" s="261">
        <v>2011</v>
      </c>
      <c r="O12" s="261">
        <v>2011</v>
      </c>
      <c r="P12" s="142"/>
      <c r="Q12" s="144">
        <v>2018</v>
      </c>
      <c r="R12" s="144">
        <v>2018</v>
      </c>
      <c r="S12" s="144">
        <v>2017</v>
      </c>
      <c r="T12" s="144">
        <v>2017</v>
      </c>
      <c r="U12" s="144">
        <v>2015</v>
      </c>
      <c r="V12" s="144">
        <v>2015</v>
      </c>
      <c r="W12" s="144">
        <v>2017</v>
      </c>
      <c r="X12" s="144">
        <v>2017</v>
      </c>
      <c r="Y12" s="144">
        <v>2014</v>
      </c>
      <c r="Z12" s="144">
        <v>2014</v>
      </c>
      <c r="AA12" s="162">
        <v>2012</v>
      </c>
      <c r="AB12" s="162">
        <v>2017</v>
      </c>
      <c r="AC12" s="162">
        <v>2017</v>
      </c>
      <c r="AD12" s="162">
        <v>2017</v>
      </c>
      <c r="AE12" s="144">
        <v>2016</v>
      </c>
      <c r="AF12" s="144">
        <v>2014</v>
      </c>
      <c r="AG12" s="144">
        <v>2016</v>
      </c>
      <c r="AH12" s="144">
        <v>2011</v>
      </c>
      <c r="AI12" s="144">
        <v>2016</v>
      </c>
      <c r="AJ12" s="144">
        <v>2016</v>
      </c>
      <c r="AK12" s="144">
        <v>2017</v>
      </c>
      <c r="AL12" s="144">
        <v>2016</v>
      </c>
      <c r="AM12" s="144">
        <v>2016</v>
      </c>
      <c r="AN12" s="144">
        <v>2017</v>
      </c>
      <c r="AO12" s="144">
        <v>2015</v>
      </c>
      <c r="AP12" s="144">
        <v>2015</v>
      </c>
      <c r="AQ12" s="144">
        <v>2015</v>
      </c>
      <c r="AR12" s="144">
        <v>2015</v>
      </c>
      <c r="AS12" s="144">
        <v>2015</v>
      </c>
      <c r="AT12" s="143">
        <v>2004</v>
      </c>
      <c r="AU12" s="143">
        <v>2014</v>
      </c>
      <c r="AV12" s="144">
        <v>2016</v>
      </c>
      <c r="AW12" s="144">
        <v>2017</v>
      </c>
      <c r="AX12" s="144">
        <v>2018</v>
      </c>
      <c r="AY12" s="145" t="s">
        <v>517</v>
      </c>
      <c r="AZ12" s="145" t="s">
        <v>986</v>
      </c>
      <c r="BA12" s="144">
        <v>2017</v>
      </c>
      <c r="BB12" s="162">
        <v>2016</v>
      </c>
      <c r="BC12" s="144">
        <v>2017</v>
      </c>
      <c r="BD12" s="144">
        <v>2014</v>
      </c>
      <c r="BE12" s="144">
        <v>2014</v>
      </c>
      <c r="BF12" s="144">
        <v>2016</v>
      </c>
      <c r="BG12" s="144">
        <v>2014</v>
      </c>
      <c r="BH12" s="144">
        <v>2014</v>
      </c>
      <c r="BI12" s="144">
        <v>2011</v>
      </c>
      <c r="BJ12" s="144">
        <v>2013</v>
      </c>
      <c r="BK12" s="144">
        <v>2016</v>
      </c>
      <c r="BL12" s="144">
        <v>2017</v>
      </c>
      <c r="BM12" s="97">
        <v>2010</v>
      </c>
      <c r="BN12" s="97"/>
      <c r="BO12" s="97">
        <v>2014</v>
      </c>
      <c r="BP12" s="97">
        <v>2018</v>
      </c>
      <c r="BQ12" s="144">
        <v>2016</v>
      </c>
      <c r="BR12" s="144">
        <v>2015</v>
      </c>
      <c r="BS12" s="144">
        <v>2016</v>
      </c>
      <c r="BT12" s="144">
        <v>2014</v>
      </c>
      <c r="BU12" s="151">
        <v>2015</v>
      </c>
      <c r="BV12" s="151">
        <v>2015</v>
      </c>
      <c r="BW12" s="151">
        <v>2016</v>
      </c>
      <c r="BX12" s="151">
        <v>2016</v>
      </c>
      <c r="BY12" s="166">
        <v>2016</v>
      </c>
      <c r="BZ12" s="146">
        <v>2016</v>
      </c>
      <c r="CA12" s="166">
        <v>2011</v>
      </c>
      <c r="CB12" s="166">
        <v>2016</v>
      </c>
      <c r="CC12" s="166">
        <v>2017</v>
      </c>
      <c r="CD12" s="144">
        <v>2017</v>
      </c>
      <c r="CE12" s="144">
        <v>2017</v>
      </c>
      <c r="CF12" s="144">
        <v>2015</v>
      </c>
      <c r="CG12" s="144">
        <v>2014</v>
      </c>
      <c r="CH12" s="97"/>
    </row>
    <row r="13" spans="1:86" x14ac:dyDescent="0.25">
      <c r="A13" s="3" t="str">
        <f>VLOOKUP(C13,Regions!B$3:H$35,7,FALSE)</f>
        <v>Caribbean</v>
      </c>
      <c r="B13" s="116" t="s">
        <v>52</v>
      </c>
      <c r="C13" s="100" t="s">
        <v>51</v>
      </c>
      <c r="D13" s="142">
        <v>2015</v>
      </c>
      <c r="E13" s="142">
        <v>2015</v>
      </c>
      <c r="F13" s="142" t="s">
        <v>517</v>
      </c>
      <c r="G13" s="142">
        <v>2015</v>
      </c>
      <c r="H13" s="142">
        <v>2015</v>
      </c>
      <c r="I13" s="142">
        <v>2015</v>
      </c>
      <c r="J13" s="142">
        <v>2015</v>
      </c>
      <c r="K13" s="142">
        <v>2016</v>
      </c>
      <c r="L13" s="142">
        <v>2016</v>
      </c>
      <c r="M13" s="142">
        <v>2015</v>
      </c>
      <c r="N13" s="142" t="s">
        <v>517</v>
      </c>
      <c r="O13" s="142" t="s">
        <v>517</v>
      </c>
      <c r="P13" s="142">
        <v>2012</v>
      </c>
      <c r="Q13" s="144">
        <v>2018</v>
      </c>
      <c r="R13" s="144">
        <v>2018</v>
      </c>
      <c r="S13" s="144">
        <v>2017</v>
      </c>
      <c r="T13" s="144">
        <v>2017</v>
      </c>
      <c r="U13" s="144">
        <v>2012</v>
      </c>
      <c r="V13" s="144">
        <v>2012</v>
      </c>
      <c r="W13" s="144">
        <v>2017</v>
      </c>
      <c r="X13" s="144">
        <v>2017</v>
      </c>
      <c r="Y13" s="144"/>
      <c r="Z13" s="144"/>
      <c r="AA13" s="144">
        <v>2008</v>
      </c>
      <c r="AB13" s="144" t="s">
        <v>517</v>
      </c>
      <c r="AC13" s="162">
        <v>2017</v>
      </c>
      <c r="AD13" s="144" t="s">
        <v>517</v>
      </c>
      <c r="AE13" s="144">
        <v>2015</v>
      </c>
      <c r="AF13" s="144"/>
      <c r="AG13" s="144"/>
      <c r="AH13" s="144">
        <v>2011</v>
      </c>
      <c r="AI13" s="144" t="s">
        <v>517</v>
      </c>
      <c r="AJ13" s="144">
        <v>2016</v>
      </c>
      <c r="AK13" s="144">
        <v>2017</v>
      </c>
      <c r="AL13" s="144">
        <v>2016</v>
      </c>
      <c r="AM13" s="144" t="s">
        <v>517</v>
      </c>
      <c r="AN13" s="144">
        <v>2017</v>
      </c>
      <c r="AO13" s="144">
        <v>2015</v>
      </c>
      <c r="AP13" s="144">
        <v>2015</v>
      </c>
      <c r="AQ13" s="144">
        <v>2015</v>
      </c>
      <c r="AR13" s="144" t="s">
        <v>517</v>
      </c>
      <c r="AS13" s="144" t="s">
        <v>517</v>
      </c>
      <c r="AT13" s="143">
        <v>2009</v>
      </c>
      <c r="AU13" s="143"/>
      <c r="AV13" s="144">
        <v>2016</v>
      </c>
      <c r="AW13" s="144">
        <v>2017</v>
      </c>
      <c r="AX13" s="144">
        <v>2018</v>
      </c>
      <c r="AY13" s="145" t="s">
        <v>517</v>
      </c>
      <c r="AZ13" s="145" t="s">
        <v>986</v>
      </c>
      <c r="BA13" s="144">
        <v>2017</v>
      </c>
      <c r="BB13" s="144" t="s">
        <v>517</v>
      </c>
      <c r="BC13" s="145"/>
      <c r="BD13" s="144">
        <v>2014</v>
      </c>
      <c r="BE13" s="144">
        <v>2014</v>
      </c>
      <c r="BF13" s="144"/>
      <c r="BG13" s="144">
        <v>2014</v>
      </c>
      <c r="BH13" s="144" t="s">
        <v>517</v>
      </c>
      <c r="BI13" s="144">
        <v>2015</v>
      </c>
      <c r="BJ13" s="144"/>
      <c r="BK13" s="144">
        <v>2016</v>
      </c>
      <c r="BL13" s="144" t="s">
        <v>517</v>
      </c>
      <c r="BM13" s="97" t="s">
        <v>517</v>
      </c>
      <c r="BN13" s="97"/>
      <c r="BO13" s="97">
        <v>2016</v>
      </c>
      <c r="BP13" s="97" t="s">
        <v>517</v>
      </c>
      <c r="BQ13" s="144">
        <v>2016</v>
      </c>
      <c r="BR13" s="144">
        <v>2015</v>
      </c>
      <c r="BS13" s="144">
        <v>2016</v>
      </c>
      <c r="BT13" s="144">
        <v>2014</v>
      </c>
      <c r="BU13" s="151">
        <v>2007</v>
      </c>
      <c r="BV13" s="151">
        <v>2015</v>
      </c>
      <c r="BW13" s="151">
        <v>2016</v>
      </c>
      <c r="BX13" s="151" t="s">
        <v>517</v>
      </c>
      <c r="BY13" s="166">
        <v>2014</v>
      </c>
      <c r="BZ13" s="146">
        <v>2015</v>
      </c>
      <c r="CA13" s="151" t="s">
        <v>517</v>
      </c>
      <c r="CB13" s="166">
        <v>2016</v>
      </c>
      <c r="CC13" s="166">
        <v>2016</v>
      </c>
      <c r="CD13" s="144">
        <v>2017</v>
      </c>
      <c r="CE13" s="144">
        <v>2017</v>
      </c>
      <c r="CF13" s="144">
        <v>2015</v>
      </c>
      <c r="CG13" s="144">
        <v>2014</v>
      </c>
      <c r="CH13" s="97"/>
    </row>
    <row r="14" spans="1:86" x14ac:dyDescent="0.25">
      <c r="A14" s="3" t="str">
        <f>VLOOKUP(C14,Regions!B$3:H$35,7,FALSE)</f>
        <v>Caribbean</v>
      </c>
      <c r="B14" s="116" t="s">
        <v>54</v>
      </c>
      <c r="C14" s="100" t="s">
        <v>53</v>
      </c>
      <c r="D14" s="142">
        <v>2015</v>
      </c>
      <c r="E14" s="142">
        <v>2015</v>
      </c>
      <c r="F14" s="142" t="s">
        <v>517</v>
      </c>
      <c r="G14" s="142">
        <v>2015</v>
      </c>
      <c r="H14" s="142">
        <v>2015</v>
      </c>
      <c r="I14" s="142">
        <v>2015</v>
      </c>
      <c r="J14" s="142">
        <v>2015</v>
      </c>
      <c r="K14" s="142">
        <v>2016</v>
      </c>
      <c r="L14" s="142">
        <v>2016</v>
      </c>
      <c r="M14" s="142">
        <v>2015</v>
      </c>
      <c r="N14" s="261">
        <v>2011</v>
      </c>
      <c r="O14" s="261">
        <v>2011</v>
      </c>
      <c r="P14" s="142"/>
      <c r="Q14" s="144">
        <v>2018</v>
      </c>
      <c r="R14" s="144">
        <v>2018</v>
      </c>
      <c r="S14" s="144">
        <v>2017</v>
      </c>
      <c r="T14" s="144">
        <v>2017</v>
      </c>
      <c r="U14" s="144">
        <v>2012</v>
      </c>
      <c r="V14" s="144">
        <v>2012</v>
      </c>
      <c r="W14" s="144">
        <v>2017</v>
      </c>
      <c r="X14" s="144">
        <v>2017</v>
      </c>
      <c r="Y14" s="144">
        <v>2012</v>
      </c>
      <c r="Z14" s="144">
        <v>2012</v>
      </c>
      <c r="AA14" s="144" t="s">
        <v>517</v>
      </c>
      <c r="AB14" s="162">
        <v>2017</v>
      </c>
      <c r="AC14" s="162">
        <v>2017</v>
      </c>
      <c r="AD14" s="162">
        <v>2017</v>
      </c>
      <c r="AE14" s="144">
        <v>2015</v>
      </c>
      <c r="AF14" s="144">
        <v>2012</v>
      </c>
      <c r="AG14" s="144">
        <v>2016</v>
      </c>
      <c r="AH14" s="144">
        <v>2011</v>
      </c>
      <c r="AI14" s="144">
        <v>2012</v>
      </c>
      <c r="AJ14" s="144">
        <v>2016</v>
      </c>
      <c r="AK14" s="144">
        <v>2017</v>
      </c>
      <c r="AL14" s="144">
        <v>2016</v>
      </c>
      <c r="AM14" s="144" t="s">
        <v>517</v>
      </c>
      <c r="AN14" s="144">
        <v>2017</v>
      </c>
      <c r="AO14" s="144">
        <v>2015</v>
      </c>
      <c r="AP14" s="144">
        <v>2015</v>
      </c>
      <c r="AQ14" s="144">
        <v>2015</v>
      </c>
      <c r="AR14" s="144">
        <v>2015</v>
      </c>
      <c r="AS14" s="144">
        <v>2015</v>
      </c>
      <c r="AT14" s="143">
        <v>2005</v>
      </c>
      <c r="AU14" s="143">
        <v>2014</v>
      </c>
      <c r="AV14" s="144">
        <v>2016</v>
      </c>
      <c r="AW14" s="144">
        <v>2017</v>
      </c>
      <c r="AX14" s="144">
        <v>2018</v>
      </c>
      <c r="AY14" s="145" t="s">
        <v>517</v>
      </c>
      <c r="AZ14" s="145" t="s">
        <v>986</v>
      </c>
      <c r="BA14" s="144">
        <v>2017</v>
      </c>
      <c r="BB14" s="162">
        <v>2016</v>
      </c>
      <c r="BC14" s="144">
        <v>2017</v>
      </c>
      <c r="BD14" s="144">
        <v>2014</v>
      </c>
      <c r="BE14" s="144">
        <v>2014</v>
      </c>
      <c r="BF14" s="144">
        <v>2016</v>
      </c>
      <c r="BG14" s="144">
        <v>2014</v>
      </c>
      <c r="BH14" s="144">
        <v>2014</v>
      </c>
      <c r="BI14" s="144">
        <v>2009</v>
      </c>
      <c r="BJ14" s="144"/>
      <c r="BK14" s="144">
        <v>2016</v>
      </c>
      <c r="BL14" s="144">
        <v>2017</v>
      </c>
      <c r="BM14" s="97" t="s">
        <v>517</v>
      </c>
      <c r="BN14" s="97"/>
      <c r="BO14" s="97">
        <v>2016</v>
      </c>
      <c r="BP14" s="97" t="s">
        <v>517</v>
      </c>
      <c r="BQ14" s="144">
        <v>2016</v>
      </c>
      <c r="BR14" s="144">
        <v>2015</v>
      </c>
      <c r="BS14" s="144">
        <v>2016</v>
      </c>
      <c r="BT14" s="144">
        <v>2014</v>
      </c>
      <c r="BU14" s="151">
        <v>2015</v>
      </c>
      <c r="BV14" s="151">
        <v>2015</v>
      </c>
      <c r="BW14" s="151">
        <v>2016</v>
      </c>
      <c r="BX14" s="151">
        <v>2016</v>
      </c>
      <c r="BY14" s="166">
        <v>2016</v>
      </c>
      <c r="BZ14" s="146">
        <v>2016</v>
      </c>
      <c r="CA14" s="166">
        <v>2013</v>
      </c>
      <c r="CB14" s="166">
        <v>2016</v>
      </c>
      <c r="CC14" s="166">
        <v>2017</v>
      </c>
      <c r="CD14" s="144">
        <v>2017</v>
      </c>
      <c r="CE14" s="144">
        <v>2017</v>
      </c>
      <c r="CF14" s="144">
        <v>2015</v>
      </c>
      <c r="CG14" s="144">
        <v>2014</v>
      </c>
      <c r="CH14" s="97"/>
    </row>
    <row r="15" spans="1:86" x14ac:dyDescent="0.25">
      <c r="A15" s="3" t="str">
        <f>VLOOKUP(C15,Regions!B$3:H$35,7,FALSE)</f>
        <v>Caribbean</v>
      </c>
      <c r="B15" s="116" t="s">
        <v>56</v>
      </c>
      <c r="C15" s="100" t="s">
        <v>55</v>
      </c>
      <c r="D15" s="142">
        <v>2015</v>
      </c>
      <c r="E15" s="142">
        <v>2015</v>
      </c>
      <c r="F15" s="142" t="s">
        <v>517</v>
      </c>
      <c r="G15" s="142">
        <v>2015</v>
      </c>
      <c r="H15" s="142">
        <v>2015</v>
      </c>
      <c r="I15" s="142">
        <v>2015</v>
      </c>
      <c r="J15" s="142">
        <v>2015</v>
      </c>
      <c r="K15" s="142">
        <v>2016</v>
      </c>
      <c r="L15" s="142">
        <v>2016</v>
      </c>
      <c r="M15" s="142">
        <v>2015</v>
      </c>
      <c r="N15" s="142" t="s">
        <v>517</v>
      </c>
      <c r="O15" s="142" t="s">
        <v>517</v>
      </c>
      <c r="P15" s="142">
        <v>2013</v>
      </c>
      <c r="Q15" s="144">
        <v>2018</v>
      </c>
      <c r="R15" s="144">
        <v>2018</v>
      </c>
      <c r="S15" s="144">
        <v>2017</v>
      </c>
      <c r="T15" s="144">
        <v>2017</v>
      </c>
      <c r="U15" s="144">
        <v>2012</v>
      </c>
      <c r="V15" s="144">
        <v>2012</v>
      </c>
      <c r="W15" s="144">
        <v>2017</v>
      </c>
      <c r="X15" s="144">
        <v>2017</v>
      </c>
      <c r="Y15" s="144"/>
      <c r="Z15" s="144"/>
      <c r="AA15" s="144">
        <v>2007</v>
      </c>
      <c r="AB15" s="162">
        <v>2017</v>
      </c>
      <c r="AC15" s="162">
        <v>2017</v>
      </c>
      <c r="AD15" s="162">
        <v>2017</v>
      </c>
      <c r="AE15" s="144">
        <v>2015</v>
      </c>
      <c r="AF15" s="144"/>
      <c r="AG15" s="144">
        <v>2016</v>
      </c>
      <c r="AH15" s="144">
        <v>2011</v>
      </c>
      <c r="AI15" s="144">
        <v>2012</v>
      </c>
      <c r="AJ15" s="144">
        <v>2016</v>
      </c>
      <c r="AK15" s="144">
        <v>2017</v>
      </c>
      <c r="AL15" s="144">
        <v>2016</v>
      </c>
      <c r="AM15" s="144" t="s">
        <v>517</v>
      </c>
      <c r="AN15" s="144">
        <v>2017</v>
      </c>
      <c r="AO15" s="144">
        <v>2015</v>
      </c>
      <c r="AP15" s="144">
        <v>2015</v>
      </c>
      <c r="AQ15" s="144">
        <v>2015</v>
      </c>
      <c r="AR15" s="144">
        <v>2015</v>
      </c>
      <c r="AS15" s="144" t="s">
        <v>517</v>
      </c>
      <c r="AT15" s="143">
        <v>2008</v>
      </c>
      <c r="AU15" s="143"/>
      <c r="AV15" s="144">
        <v>2016</v>
      </c>
      <c r="AW15" s="144">
        <v>2017</v>
      </c>
      <c r="AX15" s="144">
        <v>2018</v>
      </c>
      <c r="AY15" s="145" t="s">
        <v>517</v>
      </c>
      <c r="AZ15" s="145" t="s">
        <v>986</v>
      </c>
      <c r="BA15" s="144">
        <v>2017</v>
      </c>
      <c r="BB15" s="162">
        <v>2016</v>
      </c>
      <c r="BC15" s="144">
        <v>2017</v>
      </c>
      <c r="BD15" s="144">
        <v>2014</v>
      </c>
      <c r="BE15" s="144">
        <v>2014</v>
      </c>
      <c r="BF15" s="144">
        <v>2016</v>
      </c>
      <c r="BG15" s="144">
        <v>2014</v>
      </c>
      <c r="BH15" s="144">
        <v>2014</v>
      </c>
      <c r="BI15" s="144" t="s">
        <v>517</v>
      </c>
      <c r="BJ15" s="144"/>
      <c r="BK15" s="144">
        <v>2016</v>
      </c>
      <c r="BL15" s="144">
        <v>2017</v>
      </c>
      <c r="BM15" s="97" t="s">
        <v>517</v>
      </c>
      <c r="BN15" s="97"/>
      <c r="BO15" s="97">
        <v>2016</v>
      </c>
      <c r="BP15" s="97" t="s">
        <v>517</v>
      </c>
      <c r="BQ15" s="144">
        <v>2016</v>
      </c>
      <c r="BR15" s="144">
        <v>2015</v>
      </c>
      <c r="BS15" s="144">
        <v>2016</v>
      </c>
      <c r="BT15" s="144">
        <v>2014</v>
      </c>
      <c r="BU15" s="151">
        <v>2007</v>
      </c>
      <c r="BV15" s="151">
        <v>2015</v>
      </c>
      <c r="BW15" s="151">
        <v>2016</v>
      </c>
      <c r="BX15" s="151">
        <v>2016</v>
      </c>
      <c r="BY15" s="166">
        <v>2016</v>
      </c>
      <c r="BZ15" s="146">
        <v>2016</v>
      </c>
      <c r="CA15" s="151" t="s">
        <v>517</v>
      </c>
      <c r="CB15" s="166">
        <v>2016</v>
      </c>
      <c r="CC15" s="166">
        <v>2017</v>
      </c>
      <c r="CD15" s="144">
        <v>2017</v>
      </c>
      <c r="CE15" s="144">
        <v>2017</v>
      </c>
      <c r="CF15" s="144">
        <v>2015</v>
      </c>
      <c r="CG15" s="144">
        <v>2014</v>
      </c>
      <c r="CH15" s="97"/>
    </row>
    <row r="16" spans="1:86" x14ac:dyDescent="0.25">
      <c r="A16" s="3" t="str">
        <f>VLOOKUP(C16,Regions!B$3:H$35,7,FALSE)</f>
        <v>Caribbean</v>
      </c>
      <c r="B16" s="116" t="s">
        <v>60</v>
      </c>
      <c r="C16" s="100" t="s">
        <v>59</v>
      </c>
      <c r="D16" s="142">
        <v>2015</v>
      </c>
      <c r="E16" s="142">
        <v>2015</v>
      </c>
      <c r="F16" s="142">
        <v>2015</v>
      </c>
      <c r="G16" s="142">
        <v>2015</v>
      </c>
      <c r="H16" s="142">
        <v>2015</v>
      </c>
      <c r="I16" s="142">
        <v>2015</v>
      </c>
      <c r="J16" s="142">
        <v>2015</v>
      </c>
      <c r="K16" s="142">
        <v>2016</v>
      </c>
      <c r="L16" s="142">
        <v>2016</v>
      </c>
      <c r="M16" s="142">
        <v>2015</v>
      </c>
      <c r="N16" s="261">
        <v>2011</v>
      </c>
      <c r="O16" s="261">
        <v>2011</v>
      </c>
      <c r="P16" s="142">
        <v>2011</v>
      </c>
      <c r="Q16" s="144">
        <v>2018</v>
      </c>
      <c r="R16" s="144">
        <v>2018</v>
      </c>
      <c r="S16" s="144">
        <v>2017</v>
      </c>
      <c r="T16" s="144">
        <v>2017</v>
      </c>
      <c r="U16" s="144">
        <v>2015</v>
      </c>
      <c r="V16" s="144">
        <v>2015</v>
      </c>
      <c r="W16" s="144">
        <v>2017</v>
      </c>
      <c r="X16" s="144">
        <v>2017</v>
      </c>
      <c r="Y16" s="144">
        <v>2011</v>
      </c>
      <c r="Z16" s="144">
        <v>2011</v>
      </c>
      <c r="AA16" s="144" t="s">
        <v>517</v>
      </c>
      <c r="AB16" s="162">
        <v>2017</v>
      </c>
      <c r="AC16" s="162">
        <v>2017</v>
      </c>
      <c r="AD16" s="162">
        <v>2017</v>
      </c>
      <c r="AE16" s="144">
        <v>2015</v>
      </c>
      <c r="AF16" s="144">
        <v>2011</v>
      </c>
      <c r="AG16" s="144">
        <v>2016</v>
      </c>
      <c r="AH16" s="144">
        <v>2011</v>
      </c>
      <c r="AI16" s="144">
        <v>2010</v>
      </c>
      <c r="AJ16" s="144">
        <v>2016</v>
      </c>
      <c r="AK16" s="144">
        <v>2017</v>
      </c>
      <c r="AL16" s="144">
        <v>2016</v>
      </c>
      <c r="AM16" s="144">
        <v>2016</v>
      </c>
      <c r="AN16" s="144">
        <v>2017</v>
      </c>
      <c r="AO16" s="144">
        <v>2015</v>
      </c>
      <c r="AP16" s="144">
        <v>2015</v>
      </c>
      <c r="AQ16" s="144">
        <v>2015</v>
      </c>
      <c r="AR16" s="144">
        <v>2015</v>
      </c>
      <c r="AS16" s="144">
        <v>2015</v>
      </c>
      <c r="AT16" s="143">
        <v>2005</v>
      </c>
      <c r="AU16" s="143">
        <v>2014</v>
      </c>
      <c r="AV16" s="144">
        <v>2016</v>
      </c>
      <c r="AW16" s="144">
        <v>2017</v>
      </c>
      <c r="AX16" s="144">
        <v>2018</v>
      </c>
      <c r="AY16" s="145" t="s">
        <v>517</v>
      </c>
      <c r="AZ16" s="145" t="s">
        <v>986</v>
      </c>
      <c r="BA16" s="144">
        <v>2017</v>
      </c>
      <c r="BB16" s="162">
        <v>2016</v>
      </c>
      <c r="BC16" s="144">
        <v>2017</v>
      </c>
      <c r="BD16" s="144">
        <v>2014</v>
      </c>
      <c r="BE16" s="144">
        <v>2014</v>
      </c>
      <c r="BF16" s="144">
        <v>2016</v>
      </c>
      <c r="BG16" s="144">
        <v>2013</v>
      </c>
      <c r="BH16" s="144">
        <v>2013</v>
      </c>
      <c r="BI16" s="144">
        <v>2011</v>
      </c>
      <c r="BJ16" s="144">
        <v>2008</v>
      </c>
      <c r="BK16" s="144">
        <v>2016</v>
      </c>
      <c r="BL16" s="144">
        <v>2017</v>
      </c>
      <c r="BM16" s="97" t="s">
        <v>517</v>
      </c>
      <c r="BN16" s="97"/>
      <c r="BO16" s="97">
        <v>2014</v>
      </c>
      <c r="BP16" s="97">
        <v>2018</v>
      </c>
      <c r="BQ16" s="144">
        <v>2016</v>
      </c>
      <c r="BR16" s="144">
        <v>2015</v>
      </c>
      <c r="BS16" s="144">
        <v>2016</v>
      </c>
      <c r="BT16" s="144">
        <v>2014</v>
      </c>
      <c r="BU16" s="151">
        <v>2015</v>
      </c>
      <c r="BV16" s="151">
        <v>2015</v>
      </c>
      <c r="BW16" s="151" t="s">
        <v>517</v>
      </c>
      <c r="BX16" s="151" t="s">
        <v>517</v>
      </c>
      <c r="BY16" s="151" t="s">
        <v>517</v>
      </c>
      <c r="BZ16" s="245" t="s">
        <v>517</v>
      </c>
      <c r="CA16" s="166" t="s">
        <v>517</v>
      </c>
      <c r="CB16" s="166">
        <v>2016</v>
      </c>
      <c r="CC16" s="151"/>
      <c r="CD16" s="144">
        <v>2017</v>
      </c>
      <c r="CE16" s="144">
        <v>2017</v>
      </c>
      <c r="CF16" s="144">
        <v>2015</v>
      </c>
      <c r="CG16" s="144">
        <v>2014</v>
      </c>
      <c r="CH16" s="97"/>
    </row>
    <row r="17" spans="1:86" x14ac:dyDescent="0.25">
      <c r="A17" s="3" t="str">
        <f>VLOOKUP(C17,Regions!B$3:H$35,7,FALSE)</f>
        <v>Central America</v>
      </c>
      <c r="B17" s="116" t="s">
        <v>9</v>
      </c>
      <c r="C17" s="100" t="s">
        <v>8</v>
      </c>
      <c r="D17" s="142">
        <v>2015</v>
      </c>
      <c r="E17" s="142">
        <v>2015</v>
      </c>
      <c r="F17" s="142">
        <v>2015</v>
      </c>
      <c r="G17" s="142">
        <v>2015</v>
      </c>
      <c r="H17" s="142">
        <v>2015</v>
      </c>
      <c r="I17" s="142">
        <v>2015</v>
      </c>
      <c r="J17" s="142">
        <v>2015</v>
      </c>
      <c r="K17" s="142">
        <v>2016</v>
      </c>
      <c r="L17" s="142">
        <v>2016</v>
      </c>
      <c r="M17" s="142">
        <v>2015</v>
      </c>
      <c r="N17" s="261">
        <v>2011</v>
      </c>
      <c r="O17" s="261">
        <v>2011</v>
      </c>
      <c r="P17" s="142"/>
      <c r="Q17" s="144">
        <v>2018</v>
      </c>
      <c r="R17" s="144">
        <v>2018</v>
      </c>
      <c r="S17" s="144">
        <v>2017</v>
      </c>
      <c r="T17" s="144">
        <v>2017</v>
      </c>
      <c r="U17" s="144">
        <v>2014</v>
      </c>
      <c r="V17" s="144">
        <v>2014</v>
      </c>
      <c r="W17" s="144">
        <v>2017</v>
      </c>
      <c r="X17" s="144">
        <v>2017</v>
      </c>
      <c r="Y17" s="144">
        <v>2015</v>
      </c>
      <c r="Z17" s="144">
        <v>2015</v>
      </c>
      <c r="AA17" s="144">
        <v>2009</v>
      </c>
      <c r="AB17" s="162">
        <v>2017</v>
      </c>
      <c r="AC17" s="162">
        <v>2017</v>
      </c>
      <c r="AD17" s="162">
        <v>2017</v>
      </c>
      <c r="AE17" s="144">
        <v>2016</v>
      </c>
      <c r="AF17" s="144">
        <v>2015</v>
      </c>
      <c r="AG17" s="144">
        <v>2016</v>
      </c>
      <c r="AH17" s="144">
        <v>2011</v>
      </c>
      <c r="AI17" s="144">
        <v>2010</v>
      </c>
      <c r="AJ17" s="144">
        <v>2016</v>
      </c>
      <c r="AK17" s="144">
        <v>2017</v>
      </c>
      <c r="AL17" s="144">
        <v>2016</v>
      </c>
      <c r="AM17" s="144">
        <v>2016</v>
      </c>
      <c r="AN17" s="144">
        <v>2017</v>
      </c>
      <c r="AO17" s="144">
        <v>2015</v>
      </c>
      <c r="AP17" s="144">
        <v>2015</v>
      </c>
      <c r="AQ17" s="144">
        <v>2015</v>
      </c>
      <c r="AR17" s="144">
        <v>2015</v>
      </c>
      <c r="AS17" s="144">
        <v>2015</v>
      </c>
      <c r="AT17" s="143">
        <v>2009</v>
      </c>
      <c r="AU17" s="143">
        <v>2014</v>
      </c>
      <c r="AV17" s="144">
        <v>2016</v>
      </c>
      <c r="AW17" s="144">
        <v>2017</v>
      </c>
      <c r="AX17" s="144">
        <v>2018</v>
      </c>
      <c r="AY17" s="145" t="s">
        <v>517</v>
      </c>
      <c r="AZ17" s="145" t="s">
        <v>986</v>
      </c>
      <c r="BA17" s="144">
        <v>2017</v>
      </c>
      <c r="BB17" s="162">
        <v>2016</v>
      </c>
      <c r="BC17" s="144">
        <v>2017</v>
      </c>
      <c r="BD17" s="144">
        <v>2014</v>
      </c>
      <c r="BE17" s="144">
        <v>2014</v>
      </c>
      <c r="BF17" s="144">
        <v>2016</v>
      </c>
      <c r="BG17" s="144">
        <v>2011</v>
      </c>
      <c r="BH17" s="144">
        <v>2012</v>
      </c>
      <c r="BI17" s="144" t="s">
        <v>517</v>
      </c>
      <c r="BJ17" s="144">
        <v>2010</v>
      </c>
      <c r="BK17" s="144">
        <v>2016</v>
      </c>
      <c r="BL17" s="144" t="s">
        <v>517</v>
      </c>
      <c r="BM17" s="97" t="s">
        <v>517</v>
      </c>
      <c r="BN17" s="97"/>
      <c r="BO17" s="97">
        <v>2014</v>
      </c>
      <c r="BP17" s="97" t="s">
        <v>517</v>
      </c>
      <c r="BQ17" s="144">
        <v>2016</v>
      </c>
      <c r="BR17" s="144">
        <v>2015</v>
      </c>
      <c r="BS17" s="144">
        <v>2016</v>
      </c>
      <c r="BT17" s="144">
        <v>2014</v>
      </c>
      <c r="BU17" s="151">
        <v>2015</v>
      </c>
      <c r="BV17" s="151">
        <v>2015</v>
      </c>
      <c r="BW17" s="151">
        <v>2013</v>
      </c>
      <c r="BX17" s="151">
        <v>2013</v>
      </c>
      <c r="BY17" s="166">
        <v>2016</v>
      </c>
      <c r="BZ17" s="146">
        <v>2016</v>
      </c>
      <c r="CA17" s="166">
        <v>2010</v>
      </c>
      <c r="CB17" s="166">
        <v>2016</v>
      </c>
      <c r="CC17" s="166">
        <v>2017</v>
      </c>
      <c r="CD17" s="144">
        <v>2017</v>
      </c>
      <c r="CE17" s="144">
        <v>2017</v>
      </c>
      <c r="CF17" s="144">
        <v>2015</v>
      </c>
      <c r="CG17" s="144">
        <v>2014</v>
      </c>
      <c r="CH17" s="97"/>
    </row>
    <row r="18" spans="1:86" x14ac:dyDescent="0.25">
      <c r="A18" s="3" t="str">
        <f>VLOOKUP(C18,Regions!B$3:H$35,7,FALSE)</f>
        <v>Central America</v>
      </c>
      <c r="B18" s="116" t="s">
        <v>18</v>
      </c>
      <c r="C18" s="100" t="s">
        <v>17</v>
      </c>
      <c r="D18" s="142">
        <v>2015</v>
      </c>
      <c r="E18" s="142">
        <v>2015</v>
      </c>
      <c r="F18" s="142">
        <v>2015</v>
      </c>
      <c r="G18" s="142">
        <v>2015</v>
      </c>
      <c r="H18" s="142">
        <v>2015</v>
      </c>
      <c r="I18" s="142">
        <v>2015</v>
      </c>
      <c r="J18" s="142">
        <v>2015</v>
      </c>
      <c r="K18" s="142">
        <v>2016</v>
      </c>
      <c r="L18" s="142">
        <v>2016</v>
      </c>
      <c r="M18" s="142">
        <v>2015</v>
      </c>
      <c r="N18" s="261">
        <v>2011</v>
      </c>
      <c r="O18" s="261">
        <v>2011</v>
      </c>
      <c r="P18" s="142">
        <v>2013</v>
      </c>
      <c r="Q18" s="144">
        <v>2018</v>
      </c>
      <c r="R18" s="144">
        <v>2018</v>
      </c>
      <c r="S18" s="144">
        <v>2017</v>
      </c>
      <c r="T18" s="144">
        <v>2017</v>
      </c>
      <c r="U18" s="144">
        <v>2015</v>
      </c>
      <c r="V18" s="144">
        <v>2015</v>
      </c>
      <c r="W18" s="144">
        <v>2017</v>
      </c>
      <c r="X18" s="144">
        <v>2017</v>
      </c>
      <c r="Y18" s="144"/>
      <c r="Z18" s="144"/>
      <c r="AA18" s="162">
        <v>2017</v>
      </c>
      <c r="AB18" s="162">
        <v>2017</v>
      </c>
      <c r="AC18" s="162">
        <v>2017</v>
      </c>
      <c r="AD18" s="162">
        <v>2017</v>
      </c>
      <c r="AE18" s="144">
        <v>2016</v>
      </c>
      <c r="AF18" s="144">
        <v>2008</v>
      </c>
      <c r="AG18" s="144">
        <v>2016</v>
      </c>
      <c r="AH18" s="144">
        <v>2012</v>
      </c>
      <c r="AI18" s="144">
        <v>2013</v>
      </c>
      <c r="AJ18" s="144">
        <v>2016</v>
      </c>
      <c r="AK18" s="144">
        <v>2017</v>
      </c>
      <c r="AL18" s="144">
        <v>2016</v>
      </c>
      <c r="AM18" s="144">
        <v>2016</v>
      </c>
      <c r="AN18" s="144">
        <v>2017</v>
      </c>
      <c r="AO18" s="144">
        <v>2015</v>
      </c>
      <c r="AP18" s="144">
        <v>2015</v>
      </c>
      <c r="AQ18" s="144">
        <v>2015</v>
      </c>
      <c r="AR18" s="144">
        <v>2015</v>
      </c>
      <c r="AS18" s="144">
        <v>2015</v>
      </c>
      <c r="AT18" s="143">
        <v>2016</v>
      </c>
      <c r="AU18" s="143">
        <v>2014</v>
      </c>
      <c r="AV18" s="144">
        <v>2016</v>
      </c>
      <c r="AW18" s="144">
        <v>2017</v>
      </c>
      <c r="AX18" s="144">
        <v>2018</v>
      </c>
      <c r="AY18" s="145" t="s">
        <v>517</v>
      </c>
      <c r="AZ18" s="145" t="s">
        <v>986</v>
      </c>
      <c r="BA18" s="144">
        <v>2017</v>
      </c>
      <c r="BB18" s="162">
        <v>2016</v>
      </c>
      <c r="BC18" s="144">
        <v>2017</v>
      </c>
      <c r="BD18" s="144">
        <v>2014</v>
      </c>
      <c r="BE18" s="144">
        <v>2014</v>
      </c>
      <c r="BF18" s="144">
        <v>2016</v>
      </c>
      <c r="BG18" s="144">
        <v>2014</v>
      </c>
      <c r="BH18" s="144">
        <v>2014</v>
      </c>
      <c r="BI18" s="144">
        <v>2011</v>
      </c>
      <c r="BJ18" s="144">
        <v>2013</v>
      </c>
      <c r="BK18" s="144">
        <v>2016</v>
      </c>
      <c r="BL18" s="144">
        <v>2017</v>
      </c>
      <c r="BM18" s="97">
        <v>2014</v>
      </c>
      <c r="BN18" s="97">
        <v>2015</v>
      </c>
      <c r="BO18" s="97">
        <v>2014</v>
      </c>
      <c r="BP18" s="97">
        <v>2018</v>
      </c>
      <c r="BQ18" s="144">
        <v>2016</v>
      </c>
      <c r="BR18" s="144">
        <v>2015</v>
      </c>
      <c r="BS18" s="144">
        <v>2016</v>
      </c>
      <c r="BT18" s="144">
        <v>2014</v>
      </c>
      <c r="BU18" s="151">
        <v>2015</v>
      </c>
      <c r="BV18" s="151">
        <v>2015</v>
      </c>
      <c r="BW18" s="151">
        <v>2016</v>
      </c>
      <c r="BX18" s="151">
        <v>2016</v>
      </c>
      <c r="BY18" s="166">
        <v>2015</v>
      </c>
      <c r="BZ18" s="146">
        <v>2015</v>
      </c>
      <c r="CA18" s="166">
        <v>2016</v>
      </c>
      <c r="CB18" s="166">
        <v>2016</v>
      </c>
      <c r="CC18" s="166">
        <v>2016</v>
      </c>
      <c r="CD18" s="144">
        <v>2017</v>
      </c>
      <c r="CE18" s="144">
        <v>2017</v>
      </c>
      <c r="CF18" s="144">
        <v>2015</v>
      </c>
      <c r="CG18" s="144">
        <v>2014</v>
      </c>
      <c r="CH18" s="97"/>
    </row>
    <row r="19" spans="1:86" x14ac:dyDescent="0.25">
      <c r="A19" s="3" t="str">
        <f>VLOOKUP(C19,Regions!B$3:H$35,7,FALSE)</f>
        <v>Central America</v>
      </c>
      <c r="B19" s="116" t="s">
        <v>28</v>
      </c>
      <c r="C19" s="100" t="s">
        <v>27</v>
      </c>
      <c r="D19" s="142">
        <v>2015</v>
      </c>
      <c r="E19" s="142">
        <v>2015</v>
      </c>
      <c r="F19" s="142">
        <v>2015</v>
      </c>
      <c r="G19" s="142">
        <v>2015</v>
      </c>
      <c r="H19" s="142">
        <v>2015</v>
      </c>
      <c r="I19" s="142">
        <v>2015</v>
      </c>
      <c r="J19" s="142">
        <v>2015</v>
      </c>
      <c r="K19" s="142">
        <v>2016</v>
      </c>
      <c r="L19" s="142">
        <v>2016</v>
      </c>
      <c r="M19" s="142">
        <v>2015</v>
      </c>
      <c r="N19" s="261">
        <v>2011</v>
      </c>
      <c r="O19" s="261">
        <v>2011</v>
      </c>
      <c r="P19" s="142"/>
      <c r="Q19" s="144">
        <v>2018</v>
      </c>
      <c r="R19" s="144">
        <v>2018</v>
      </c>
      <c r="S19" s="144">
        <v>2017</v>
      </c>
      <c r="T19" s="144">
        <v>2017</v>
      </c>
      <c r="U19" s="144">
        <v>2015</v>
      </c>
      <c r="V19" s="144">
        <v>2015</v>
      </c>
      <c r="W19" s="144">
        <v>2017</v>
      </c>
      <c r="X19" s="144">
        <v>2017</v>
      </c>
      <c r="Y19" s="144">
        <v>2014</v>
      </c>
      <c r="Z19" s="144">
        <v>2014</v>
      </c>
      <c r="AA19" s="162">
        <v>2017</v>
      </c>
      <c r="AB19" s="162">
        <v>2017</v>
      </c>
      <c r="AC19" s="162">
        <v>2017</v>
      </c>
      <c r="AD19" s="162">
        <v>2017</v>
      </c>
      <c r="AE19" s="144">
        <v>2016</v>
      </c>
      <c r="AF19" s="144">
        <v>2014</v>
      </c>
      <c r="AG19" s="144">
        <v>2016</v>
      </c>
      <c r="AH19" s="144">
        <v>2011</v>
      </c>
      <c r="AI19" s="144">
        <v>2010</v>
      </c>
      <c r="AJ19" s="144">
        <v>2016</v>
      </c>
      <c r="AK19" s="144">
        <v>2017</v>
      </c>
      <c r="AL19" s="144">
        <v>2016</v>
      </c>
      <c r="AM19" s="144">
        <v>2016</v>
      </c>
      <c r="AN19" s="144">
        <v>2017</v>
      </c>
      <c r="AO19" s="144">
        <v>2015</v>
      </c>
      <c r="AP19" s="144">
        <v>2015</v>
      </c>
      <c r="AQ19" s="144">
        <v>2015</v>
      </c>
      <c r="AR19" s="144">
        <v>2015</v>
      </c>
      <c r="AS19" s="144">
        <v>2015</v>
      </c>
      <c r="AT19" s="143">
        <v>2016</v>
      </c>
      <c r="AU19" s="143">
        <v>2014</v>
      </c>
      <c r="AV19" s="144">
        <v>2016</v>
      </c>
      <c r="AW19" s="144">
        <v>2017</v>
      </c>
      <c r="AX19" s="144">
        <v>2018</v>
      </c>
      <c r="AY19" s="145" t="s">
        <v>986</v>
      </c>
      <c r="AZ19" s="145" t="s">
        <v>986</v>
      </c>
      <c r="BA19" s="144">
        <v>2017</v>
      </c>
      <c r="BB19" s="162">
        <v>2016</v>
      </c>
      <c r="BC19" s="144">
        <v>2017</v>
      </c>
      <c r="BD19" s="144">
        <v>2014</v>
      </c>
      <c r="BE19" s="144">
        <v>2014</v>
      </c>
      <c r="BF19" s="144">
        <v>2016</v>
      </c>
      <c r="BG19" s="144">
        <v>2014</v>
      </c>
      <c r="BH19" s="144">
        <v>2014</v>
      </c>
      <c r="BI19" s="144">
        <v>2009</v>
      </c>
      <c r="BJ19" s="144">
        <v>2008</v>
      </c>
      <c r="BK19" s="144">
        <v>2016</v>
      </c>
      <c r="BL19" s="144">
        <v>2017</v>
      </c>
      <c r="BM19" s="97">
        <v>2014</v>
      </c>
      <c r="BN19" s="97">
        <v>2015</v>
      </c>
      <c r="BO19" s="97">
        <v>2014</v>
      </c>
      <c r="BP19" s="97">
        <v>2018</v>
      </c>
      <c r="BQ19" s="144">
        <v>2016</v>
      </c>
      <c r="BR19" s="144">
        <v>2015</v>
      </c>
      <c r="BS19" s="144">
        <v>2016</v>
      </c>
      <c r="BT19" s="144">
        <v>2014</v>
      </c>
      <c r="BU19" s="151">
        <v>2015</v>
      </c>
      <c r="BV19" s="151">
        <v>2015</v>
      </c>
      <c r="BW19" s="151">
        <v>2016</v>
      </c>
      <c r="BX19" s="151">
        <v>2016</v>
      </c>
      <c r="BY19" s="166">
        <v>2016</v>
      </c>
      <c r="BZ19" s="146">
        <v>2016</v>
      </c>
      <c r="CA19" s="166">
        <v>2013</v>
      </c>
      <c r="CB19" s="166">
        <v>2016</v>
      </c>
      <c r="CC19" s="166">
        <v>2017</v>
      </c>
      <c r="CD19" s="144">
        <v>2017</v>
      </c>
      <c r="CE19" s="144">
        <v>2017</v>
      </c>
      <c r="CF19" s="144">
        <v>2015</v>
      </c>
      <c r="CG19" s="144">
        <v>2014</v>
      </c>
      <c r="CH19" s="97"/>
    </row>
    <row r="20" spans="1:86" x14ac:dyDescent="0.25">
      <c r="A20" s="3" t="str">
        <f>VLOOKUP(C20,Regions!B$3:H$35,7,FALSE)</f>
        <v>Central America</v>
      </c>
      <c r="B20" s="116" t="s">
        <v>32</v>
      </c>
      <c r="C20" s="100" t="s">
        <v>31</v>
      </c>
      <c r="D20" s="142">
        <v>2015</v>
      </c>
      <c r="E20" s="142">
        <v>2015</v>
      </c>
      <c r="F20" s="142">
        <v>2015</v>
      </c>
      <c r="G20" s="142">
        <v>2015</v>
      </c>
      <c r="H20" s="142">
        <v>2015</v>
      </c>
      <c r="I20" s="142">
        <v>2015</v>
      </c>
      <c r="J20" s="142">
        <v>2015</v>
      </c>
      <c r="K20" s="142">
        <v>2016</v>
      </c>
      <c r="L20" s="142">
        <v>2016</v>
      </c>
      <c r="M20" s="142">
        <v>2015</v>
      </c>
      <c r="N20" s="261">
        <v>2011</v>
      </c>
      <c r="O20" s="261">
        <v>2011</v>
      </c>
      <c r="P20" s="142"/>
      <c r="Q20" s="144">
        <v>2018</v>
      </c>
      <c r="R20" s="144">
        <v>2018</v>
      </c>
      <c r="S20" s="144">
        <v>2017</v>
      </c>
      <c r="T20" s="144">
        <v>2017</v>
      </c>
      <c r="U20" s="144">
        <v>2014</v>
      </c>
      <c r="V20" s="144">
        <v>2014</v>
      </c>
      <c r="W20" s="144">
        <v>2017</v>
      </c>
      <c r="X20" s="144">
        <v>2017</v>
      </c>
      <c r="Y20" s="144">
        <v>2014</v>
      </c>
      <c r="Z20" s="144">
        <v>2014</v>
      </c>
      <c r="AA20" s="162">
        <v>2014</v>
      </c>
      <c r="AB20" s="162">
        <v>2017</v>
      </c>
      <c r="AC20" s="162">
        <v>2017</v>
      </c>
      <c r="AD20" s="162">
        <v>2017</v>
      </c>
      <c r="AE20" s="144">
        <v>2016</v>
      </c>
      <c r="AF20" s="144">
        <v>2015</v>
      </c>
      <c r="AG20" s="144">
        <v>2016</v>
      </c>
      <c r="AH20" s="144">
        <v>2008</v>
      </c>
      <c r="AI20" s="144">
        <v>2009</v>
      </c>
      <c r="AJ20" s="144">
        <v>2016</v>
      </c>
      <c r="AK20" s="144">
        <v>2017</v>
      </c>
      <c r="AL20" s="144">
        <v>2016</v>
      </c>
      <c r="AM20" s="144">
        <v>2016</v>
      </c>
      <c r="AN20" s="144">
        <v>2017</v>
      </c>
      <c r="AO20" s="144">
        <v>2015</v>
      </c>
      <c r="AP20" s="144">
        <v>2015</v>
      </c>
      <c r="AQ20" s="144">
        <v>2015</v>
      </c>
      <c r="AR20" s="144">
        <v>2015</v>
      </c>
      <c r="AS20" s="144">
        <v>2015</v>
      </c>
      <c r="AT20" s="143">
        <v>2014</v>
      </c>
      <c r="AU20" s="143">
        <v>2014</v>
      </c>
      <c r="AV20" s="144">
        <v>2016</v>
      </c>
      <c r="AW20" s="144">
        <v>2017</v>
      </c>
      <c r="AX20" s="144">
        <v>2018</v>
      </c>
      <c r="AY20" s="145" t="s">
        <v>986</v>
      </c>
      <c r="AZ20" s="145" t="s">
        <v>986</v>
      </c>
      <c r="BA20" s="144">
        <v>2017</v>
      </c>
      <c r="BB20" s="162">
        <v>2016</v>
      </c>
      <c r="BC20" s="144">
        <v>2017</v>
      </c>
      <c r="BD20" s="144">
        <v>2014</v>
      </c>
      <c r="BE20" s="144">
        <v>2014</v>
      </c>
      <c r="BF20" s="144">
        <v>2016</v>
      </c>
      <c r="BG20" s="144">
        <v>2014</v>
      </c>
      <c r="BH20" s="144">
        <v>2014</v>
      </c>
      <c r="BI20" s="144">
        <v>2015</v>
      </c>
      <c r="BJ20" s="144">
        <v>2013</v>
      </c>
      <c r="BK20" s="144">
        <v>2016</v>
      </c>
      <c r="BL20" s="144">
        <v>2017</v>
      </c>
      <c r="BM20" s="97">
        <v>2014</v>
      </c>
      <c r="BN20" s="97">
        <v>2015</v>
      </c>
      <c r="BO20" s="97">
        <v>2014</v>
      </c>
      <c r="BP20" s="97">
        <v>2018</v>
      </c>
      <c r="BQ20" s="144">
        <v>2016</v>
      </c>
      <c r="BR20" s="144">
        <v>2015</v>
      </c>
      <c r="BS20" s="144">
        <v>2016</v>
      </c>
      <c r="BT20" s="144">
        <v>2014</v>
      </c>
      <c r="BU20" s="151">
        <v>2015</v>
      </c>
      <c r="BV20" s="151">
        <v>2015</v>
      </c>
      <c r="BW20" s="151">
        <v>2016</v>
      </c>
      <c r="BX20" s="151">
        <v>2016</v>
      </c>
      <c r="BY20" s="166">
        <v>2014</v>
      </c>
      <c r="BZ20" s="146">
        <v>2015</v>
      </c>
      <c r="CA20" s="166">
        <v>2014</v>
      </c>
      <c r="CB20" s="166">
        <v>2016</v>
      </c>
      <c r="CC20" s="166">
        <v>2016</v>
      </c>
      <c r="CD20" s="144">
        <v>2017</v>
      </c>
      <c r="CE20" s="144">
        <v>2017</v>
      </c>
      <c r="CF20" s="144">
        <v>2015</v>
      </c>
      <c r="CG20" s="144">
        <v>2014</v>
      </c>
      <c r="CH20" s="97"/>
    </row>
    <row r="21" spans="1:86" x14ac:dyDescent="0.25">
      <c r="A21" s="3" t="str">
        <f>VLOOKUP(C21,Regions!B$3:H$35,7,FALSE)</f>
        <v>Central America</v>
      </c>
      <c r="B21" s="116" t="s">
        <v>38</v>
      </c>
      <c r="C21" s="100" t="s">
        <v>37</v>
      </c>
      <c r="D21" s="142">
        <v>2015</v>
      </c>
      <c r="E21" s="142">
        <v>2015</v>
      </c>
      <c r="F21" s="142">
        <v>2015</v>
      </c>
      <c r="G21" s="142">
        <v>2015</v>
      </c>
      <c r="H21" s="142">
        <v>2015</v>
      </c>
      <c r="I21" s="142">
        <v>2015</v>
      </c>
      <c r="J21" s="142">
        <v>2015</v>
      </c>
      <c r="K21" s="142">
        <v>2016</v>
      </c>
      <c r="L21" s="142">
        <v>2016</v>
      </c>
      <c r="M21" s="142">
        <v>2015</v>
      </c>
      <c r="N21" s="261">
        <v>2011</v>
      </c>
      <c r="O21" s="261">
        <v>2011</v>
      </c>
      <c r="P21" s="142"/>
      <c r="Q21" s="144">
        <v>2018</v>
      </c>
      <c r="R21" s="144">
        <v>2018</v>
      </c>
      <c r="S21" s="144">
        <v>2017</v>
      </c>
      <c r="T21" s="144">
        <v>2017</v>
      </c>
      <c r="U21" s="144">
        <v>2015</v>
      </c>
      <c r="V21" s="144">
        <v>2015</v>
      </c>
      <c r="W21" s="144">
        <v>2017</v>
      </c>
      <c r="X21" s="144">
        <v>2017</v>
      </c>
      <c r="Y21" s="144">
        <v>2011</v>
      </c>
      <c r="Z21" s="144">
        <v>2011</v>
      </c>
      <c r="AA21" s="162">
        <v>2017</v>
      </c>
      <c r="AB21" s="162">
        <v>2017</v>
      </c>
      <c r="AC21" s="162">
        <v>2017</v>
      </c>
      <c r="AD21" s="162">
        <v>2017</v>
      </c>
      <c r="AE21" s="144">
        <v>2016</v>
      </c>
      <c r="AF21" s="144">
        <v>2012</v>
      </c>
      <c r="AG21" s="144">
        <v>2016</v>
      </c>
      <c r="AH21" s="144">
        <v>2011</v>
      </c>
      <c r="AI21" s="144" t="s">
        <v>517</v>
      </c>
      <c r="AJ21" s="144">
        <v>2016</v>
      </c>
      <c r="AK21" s="144">
        <v>2017</v>
      </c>
      <c r="AL21" s="144">
        <v>2016</v>
      </c>
      <c r="AM21" s="144">
        <v>2016</v>
      </c>
      <c r="AN21" s="144">
        <v>2017</v>
      </c>
      <c r="AO21" s="144">
        <v>2015</v>
      </c>
      <c r="AP21" s="144">
        <v>2015</v>
      </c>
      <c r="AQ21" s="144">
        <v>2015</v>
      </c>
      <c r="AR21" s="144">
        <v>2015</v>
      </c>
      <c r="AS21" s="144">
        <v>2015</v>
      </c>
      <c r="AT21" s="143">
        <v>2016</v>
      </c>
      <c r="AU21" s="143">
        <v>2014</v>
      </c>
      <c r="AV21" s="144">
        <v>2016</v>
      </c>
      <c r="AW21" s="144">
        <v>2017</v>
      </c>
      <c r="AX21" s="144">
        <v>2018</v>
      </c>
      <c r="AY21" s="145" t="s">
        <v>986</v>
      </c>
      <c r="AZ21" s="145" t="s">
        <v>986</v>
      </c>
      <c r="BA21" s="144">
        <v>2017</v>
      </c>
      <c r="BB21" s="162">
        <v>2016</v>
      </c>
      <c r="BC21" s="144">
        <v>2017</v>
      </c>
      <c r="BD21" s="144">
        <v>2014</v>
      </c>
      <c r="BE21" s="144">
        <v>2014</v>
      </c>
      <c r="BF21" s="144">
        <v>2016</v>
      </c>
      <c r="BG21" s="144">
        <v>2014</v>
      </c>
      <c r="BH21" s="144">
        <v>2014</v>
      </c>
      <c r="BI21" s="144">
        <v>2011</v>
      </c>
      <c r="BJ21" s="144"/>
      <c r="BK21" s="144">
        <v>2016</v>
      </c>
      <c r="BL21" s="144">
        <v>2017</v>
      </c>
      <c r="BM21" s="97">
        <v>2013</v>
      </c>
      <c r="BN21" s="97">
        <v>2015</v>
      </c>
      <c r="BO21" s="97">
        <v>2014</v>
      </c>
      <c r="BP21" s="97">
        <v>2018</v>
      </c>
      <c r="BQ21" s="144">
        <v>2016</v>
      </c>
      <c r="BR21" s="144">
        <v>2015</v>
      </c>
      <c r="BS21" s="144">
        <v>2016</v>
      </c>
      <c r="BT21" s="144">
        <v>2014</v>
      </c>
      <c r="BU21" s="151">
        <v>2015</v>
      </c>
      <c r="BV21" s="151">
        <v>2015</v>
      </c>
      <c r="BW21" s="151">
        <v>2016</v>
      </c>
      <c r="BX21" s="151">
        <v>2016</v>
      </c>
      <c r="BY21" s="166">
        <v>2016</v>
      </c>
      <c r="BZ21" s="146">
        <v>2015</v>
      </c>
      <c r="CA21" s="166">
        <v>2016</v>
      </c>
      <c r="CB21" s="166">
        <v>2016</v>
      </c>
      <c r="CC21" s="166">
        <v>2017</v>
      </c>
      <c r="CD21" s="144">
        <v>2017</v>
      </c>
      <c r="CE21" s="144">
        <v>2017</v>
      </c>
      <c r="CF21" s="144">
        <v>2015</v>
      </c>
      <c r="CG21" s="144">
        <v>2014</v>
      </c>
      <c r="CH21" s="97"/>
    </row>
    <row r="22" spans="1:86" x14ac:dyDescent="0.25">
      <c r="A22" s="3" t="str">
        <f>VLOOKUP(C22,Regions!B$3:H$35,7,FALSE)</f>
        <v>Central America</v>
      </c>
      <c r="B22" s="116" t="s">
        <v>42</v>
      </c>
      <c r="C22" s="100" t="s">
        <v>41</v>
      </c>
      <c r="D22" s="142">
        <v>2015</v>
      </c>
      <c r="E22" s="142">
        <v>2015</v>
      </c>
      <c r="F22" s="142">
        <v>2015</v>
      </c>
      <c r="G22" s="142">
        <v>2015</v>
      </c>
      <c r="H22" s="142">
        <v>2015</v>
      </c>
      <c r="I22" s="142">
        <v>2015</v>
      </c>
      <c r="J22" s="142">
        <v>2015</v>
      </c>
      <c r="K22" s="142">
        <v>2016</v>
      </c>
      <c r="L22" s="142">
        <v>2016</v>
      </c>
      <c r="M22" s="142">
        <v>2015</v>
      </c>
      <c r="N22" s="261">
        <v>2011</v>
      </c>
      <c r="O22" s="261">
        <v>2011</v>
      </c>
      <c r="P22" s="142">
        <v>2015</v>
      </c>
      <c r="Q22" s="144">
        <v>2018</v>
      </c>
      <c r="R22" s="144">
        <v>2018</v>
      </c>
      <c r="S22" s="144">
        <v>2017</v>
      </c>
      <c r="T22" s="144">
        <v>2017</v>
      </c>
      <c r="U22" s="144">
        <v>2015</v>
      </c>
      <c r="V22" s="144">
        <v>2015</v>
      </c>
      <c r="W22" s="144">
        <v>2017</v>
      </c>
      <c r="X22" s="144">
        <v>2017</v>
      </c>
      <c r="Y22" s="144">
        <v>2016</v>
      </c>
      <c r="Z22" s="144">
        <v>2016</v>
      </c>
      <c r="AA22" s="162">
        <v>2016</v>
      </c>
      <c r="AB22" s="162">
        <v>2017</v>
      </c>
      <c r="AC22" s="162">
        <v>2017</v>
      </c>
      <c r="AD22" s="162">
        <v>2017</v>
      </c>
      <c r="AE22" s="144">
        <v>2015</v>
      </c>
      <c r="AF22" s="144">
        <v>2015</v>
      </c>
      <c r="AG22" s="144">
        <v>2016</v>
      </c>
      <c r="AH22" s="144">
        <v>2012</v>
      </c>
      <c r="AI22" s="144">
        <v>2011</v>
      </c>
      <c r="AJ22" s="144">
        <v>2016</v>
      </c>
      <c r="AK22" s="144">
        <v>2017</v>
      </c>
      <c r="AL22" s="144">
        <v>2016</v>
      </c>
      <c r="AM22" s="144">
        <v>2016</v>
      </c>
      <c r="AN22" s="144">
        <v>2017</v>
      </c>
      <c r="AO22" s="144">
        <v>2015</v>
      </c>
      <c r="AP22" s="144">
        <v>2015</v>
      </c>
      <c r="AQ22" s="144">
        <v>2015</v>
      </c>
      <c r="AR22" s="144">
        <v>2015</v>
      </c>
      <c r="AS22" s="144">
        <v>2015</v>
      </c>
      <c r="AT22" s="143">
        <v>2016</v>
      </c>
      <c r="AU22" s="143">
        <v>2014</v>
      </c>
      <c r="AV22" s="144">
        <v>2016</v>
      </c>
      <c r="AW22" s="144">
        <v>2017</v>
      </c>
      <c r="AX22" s="144">
        <v>2018</v>
      </c>
      <c r="AY22" s="145" t="s">
        <v>986</v>
      </c>
      <c r="AZ22" s="145" t="s">
        <v>986</v>
      </c>
      <c r="BA22" s="144">
        <v>2017</v>
      </c>
      <c r="BB22" s="162">
        <v>2016</v>
      </c>
      <c r="BC22" s="144">
        <v>2017</v>
      </c>
      <c r="BD22" s="144">
        <v>2014</v>
      </c>
      <c r="BE22" s="144">
        <v>2014</v>
      </c>
      <c r="BF22" s="144">
        <v>2016</v>
      </c>
      <c r="BG22" s="144">
        <v>2014</v>
      </c>
      <c r="BH22" s="144">
        <v>2014</v>
      </c>
      <c r="BI22" s="144">
        <v>2015</v>
      </c>
      <c r="BJ22" s="144">
        <v>2013</v>
      </c>
      <c r="BK22" s="144">
        <v>2016</v>
      </c>
      <c r="BL22" s="144">
        <v>2017</v>
      </c>
      <c r="BM22" s="97">
        <v>2012</v>
      </c>
      <c r="BN22" s="97">
        <v>2015</v>
      </c>
      <c r="BO22" s="97">
        <v>2014</v>
      </c>
      <c r="BP22" s="97">
        <v>2018</v>
      </c>
      <c r="BQ22" s="144">
        <v>2016</v>
      </c>
      <c r="BR22" s="144">
        <v>2015</v>
      </c>
      <c r="BS22" s="144">
        <v>2016</v>
      </c>
      <c r="BT22" s="144">
        <v>2014</v>
      </c>
      <c r="BU22" s="151">
        <v>2015</v>
      </c>
      <c r="BV22" s="151">
        <v>2015</v>
      </c>
      <c r="BW22" s="151">
        <v>2016</v>
      </c>
      <c r="BX22" s="151">
        <v>2016</v>
      </c>
      <c r="BY22" s="166">
        <v>2015</v>
      </c>
      <c r="BZ22" s="146">
        <v>2015</v>
      </c>
      <c r="CA22" s="166">
        <v>2016</v>
      </c>
      <c r="CB22" s="166">
        <v>2016</v>
      </c>
      <c r="CC22" s="166">
        <v>2016</v>
      </c>
      <c r="CD22" s="144">
        <v>2017</v>
      </c>
      <c r="CE22" s="144">
        <v>2017</v>
      </c>
      <c r="CF22" s="144">
        <v>2015</v>
      </c>
      <c r="CG22" s="144">
        <v>2014</v>
      </c>
      <c r="CH22" s="97"/>
    </row>
    <row r="23" spans="1:86" x14ac:dyDescent="0.25">
      <c r="A23" s="3" t="str">
        <f>VLOOKUP(C23,Regions!B$3:H$35,7,FALSE)</f>
        <v>Central America</v>
      </c>
      <c r="B23" s="116" t="s">
        <v>44</v>
      </c>
      <c r="C23" s="100" t="s">
        <v>43</v>
      </c>
      <c r="D23" s="142">
        <v>2015</v>
      </c>
      <c r="E23" s="142">
        <v>2015</v>
      </c>
      <c r="F23" s="142">
        <v>2015</v>
      </c>
      <c r="G23" s="142">
        <v>2015</v>
      </c>
      <c r="H23" s="142">
        <v>2015</v>
      </c>
      <c r="I23" s="142">
        <v>2015</v>
      </c>
      <c r="J23" s="142">
        <v>2015</v>
      </c>
      <c r="K23" s="142">
        <v>2016</v>
      </c>
      <c r="L23" s="142">
        <v>2016</v>
      </c>
      <c r="M23" s="142">
        <v>2015</v>
      </c>
      <c r="N23" s="261">
        <v>2011</v>
      </c>
      <c r="O23" s="261">
        <v>2011</v>
      </c>
      <c r="P23" s="142">
        <v>2011</v>
      </c>
      <c r="Q23" s="144">
        <v>2018</v>
      </c>
      <c r="R23" s="144">
        <v>2018</v>
      </c>
      <c r="S23" s="144">
        <v>2017</v>
      </c>
      <c r="T23" s="144">
        <v>2017</v>
      </c>
      <c r="U23" s="144">
        <v>2012</v>
      </c>
      <c r="V23" s="144">
        <v>2012</v>
      </c>
      <c r="W23" s="144">
        <v>2017</v>
      </c>
      <c r="X23" s="144">
        <v>2017</v>
      </c>
      <c r="Y23" s="144">
        <v>2011</v>
      </c>
      <c r="Z23" s="144">
        <v>2011</v>
      </c>
      <c r="AA23" s="162">
        <v>2016</v>
      </c>
      <c r="AB23" s="162">
        <v>2017</v>
      </c>
      <c r="AC23" s="162">
        <v>2017</v>
      </c>
      <c r="AD23" s="162">
        <v>2017</v>
      </c>
      <c r="AE23" s="144">
        <v>2015</v>
      </c>
      <c r="AF23" s="144">
        <v>2012</v>
      </c>
      <c r="AG23" s="144">
        <v>2016</v>
      </c>
      <c r="AH23" s="144">
        <v>2011</v>
      </c>
      <c r="AI23" s="144">
        <v>2014</v>
      </c>
      <c r="AJ23" s="144">
        <v>2016</v>
      </c>
      <c r="AK23" s="144">
        <v>2017</v>
      </c>
      <c r="AL23" s="144">
        <v>2016</v>
      </c>
      <c r="AM23" s="144">
        <v>2016</v>
      </c>
      <c r="AN23" s="144">
        <v>2017</v>
      </c>
      <c r="AO23" s="144">
        <v>2015</v>
      </c>
      <c r="AP23" s="144">
        <v>2015</v>
      </c>
      <c r="AQ23" s="144">
        <v>2015</v>
      </c>
      <c r="AR23" s="144">
        <v>2015</v>
      </c>
      <c r="AS23" s="144">
        <v>2015</v>
      </c>
      <c r="AT23" s="143">
        <v>2014</v>
      </c>
      <c r="AU23" s="143">
        <v>2014</v>
      </c>
      <c r="AV23" s="144">
        <v>2016</v>
      </c>
      <c r="AW23" s="144">
        <v>2017</v>
      </c>
      <c r="AX23" s="144">
        <v>2018</v>
      </c>
      <c r="AY23" s="145" t="s">
        <v>517</v>
      </c>
      <c r="AZ23" s="145" t="s">
        <v>986</v>
      </c>
      <c r="BA23" s="144">
        <v>2017</v>
      </c>
      <c r="BB23" s="162">
        <v>2016</v>
      </c>
      <c r="BC23" s="144">
        <v>2017</v>
      </c>
      <c r="BD23" s="144">
        <v>2014</v>
      </c>
      <c r="BE23" s="144">
        <v>2014</v>
      </c>
      <c r="BF23" s="144">
        <v>2016</v>
      </c>
      <c r="BG23" s="144">
        <v>2014</v>
      </c>
      <c r="BH23" s="144">
        <v>2014</v>
      </c>
      <c r="BI23" s="144">
        <v>2009</v>
      </c>
      <c r="BJ23" s="144">
        <v>2013</v>
      </c>
      <c r="BK23" s="144">
        <v>2016</v>
      </c>
      <c r="BL23" s="144">
        <v>2017</v>
      </c>
      <c r="BM23" s="97">
        <v>2014</v>
      </c>
      <c r="BN23" s="97">
        <v>2015</v>
      </c>
      <c r="BO23" s="97">
        <v>2014</v>
      </c>
      <c r="BP23" s="97">
        <v>2018</v>
      </c>
      <c r="BQ23" s="144">
        <v>2016</v>
      </c>
      <c r="BR23" s="144">
        <v>2015</v>
      </c>
      <c r="BS23" s="144">
        <v>2016</v>
      </c>
      <c r="BT23" s="144">
        <v>2014</v>
      </c>
      <c r="BU23" s="151">
        <v>2015</v>
      </c>
      <c r="BV23" s="151">
        <v>2015</v>
      </c>
      <c r="BW23" s="151">
        <v>2016</v>
      </c>
      <c r="BX23" s="151">
        <v>2016</v>
      </c>
      <c r="BY23" s="151" t="s">
        <v>517</v>
      </c>
      <c r="BZ23" s="245" t="s">
        <v>517</v>
      </c>
      <c r="CA23" s="151" t="s">
        <v>517</v>
      </c>
      <c r="CB23" s="166">
        <v>2016</v>
      </c>
      <c r="CC23" s="166"/>
      <c r="CD23" s="144">
        <v>2017</v>
      </c>
      <c r="CE23" s="144">
        <v>2017</v>
      </c>
      <c r="CF23" s="144">
        <v>2015</v>
      </c>
      <c r="CG23" s="144">
        <v>2014</v>
      </c>
      <c r="CH23" s="97"/>
    </row>
    <row r="24" spans="1:86" x14ac:dyDescent="0.25">
      <c r="A24" s="3" t="str">
        <f>VLOOKUP(C24,Regions!B$3:H$35,7,FALSE)</f>
        <v>Central America</v>
      </c>
      <c r="B24" s="116" t="s">
        <v>46</v>
      </c>
      <c r="C24" s="100" t="s">
        <v>45</v>
      </c>
      <c r="D24" s="142">
        <v>2015</v>
      </c>
      <c r="E24" s="142">
        <v>2015</v>
      </c>
      <c r="F24" s="142">
        <v>2015</v>
      </c>
      <c r="G24" s="142">
        <v>2015</v>
      </c>
      <c r="H24" s="142">
        <v>2015</v>
      </c>
      <c r="I24" s="142">
        <v>2015</v>
      </c>
      <c r="J24" s="142">
        <v>2015</v>
      </c>
      <c r="K24" s="142">
        <v>2016</v>
      </c>
      <c r="L24" s="142">
        <v>2016</v>
      </c>
      <c r="M24" s="142">
        <v>2015</v>
      </c>
      <c r="N24" s="261">
        <v>2011</v>
      </c>
      <c r="O24" s="261">
        <v>2011</v>
      </c>
      <c r="P24" s="142">
        <v>2010</v>
      </c>
      <c r="Q24" s="144">
        <v>2018</v>
      </c>
      <c r="R24" s="144">
        <v>2018</v>
      </c>
      <c r="S24" s="144">
        <v>2017</v>
      </c>
      <c r="T24" s="144">
        <v>2017</v>
      </c>
      <c r="U24" s="144">
        <v>2015</v>
      </c>
      <c r="V24" s="144">
        <v>2015</v>
      </c>
      <c r="W24" s="144">
        <v>2017</v>
      </c>
      <c r="X24" s="144">
        <v>2017</v>
      </c>
      <c r="Y24" s="144"/>
      <c r="Z24" s="144"/>
      <c r="AA24" s="162">
        <v>2016</v>
      </c>
      <c r="AB24" s="162">
        <v>2017</v>
      </c>
      <c r="AC24" s="162">
        <v>2017</v>
      </c>
      <c r="AD24" s="162">
        <v>2017</v>
      </c>
      <c r="AE24" s="144">
        <v>2015</v>
      </c>
      <c r="AF24" s="144">
        <v>2008</v>
      </c>
      <c r="AG24" s="144">
        <v>2016</v>
      </c>
      <c r="AH24" s="144">
        <v>2011</v>
      </c>
      <c r="AI24" s="144">
        <v>2013</v>
      </c>
      <c r="AJ24" s="144">
        <v>2016</v>
      </c>
      <c r="AK24" s="144">
        <v>2017</v>
      </c>
      <c r="AL24" s="144">
        <v>2016</v>
      </c>
      <c r="AM24" s="144">
        <v>2016</v>
      </c>
      <c r="AN24" s="144">
        <v>2017</v>
      </c>
      <c r="AO24" s="144">
        <v>2015</v>
      </c>
      <c r="AP24" s="144">
        <v>2015</v>
      </c>
      <c r="AQ24" s="144">
        <v>2015</v>
      </c>
      <c r="AR24" s="144">
        <v>2015</v>
      </c>
      <c r="AS24" s="144">
        <v>2015</v>
      </c>
      <c r="AT24" s="143">
        <v>2016</v>
      </c>
      <c r="AU24" s="143">
        <v>2014</v>
      </c>
      <c r="AV24" s="144">
        <v>2016</v>
      </c>
      <c r="AW24" s="144">
        <v>2017</v>
      </c>
      <c r="AX24" s="144">
        <v>2018</v>
      </c>
      <c r="AY24" s="145" t="s">
        <v>517</v>
      </c>
      <c r="AZ24" s="145" t="s">
        <v>986</v>
      </c>
      <c r="BA24" s="144">
        <v>2017</v>
      </c>
      <c r="BB24" s="162">
        <v>2016</v>
      </c>
      <c r="BC24" s="144">
        <v>2017</v>
      </c>
      <c r="BD24" s="144">
        <v>2014</v>
      </c>
      <c r="BE24" s="144">
        <v>2014</v>
      </c>
      <c r="BF24" s="144">
        <v>2016</v>
      </c>
      <c r="BG24" s="144">
        <v>2014</v>
      </c>
      <c r="BH24" s="144">
        <v>2014</v>
      </c>
      <c r="BI24" s="144">
        <v>2011</v>
      </c>
      <c r="BJ24" s="144">
        <v>2008</v>
      </c>
      <c r="BK24" s="144">
        <v>2016</v>
      </c>
      <c r="BL24" s="144">
        <v>2017</v>
      </c>
      <c r="BM24" s="97">
        <v>2014</v>
      </c>
      <c r="BN24" s="97">
        <v>2015</v>
      </c>
      <c r="BO24" s="97">
        <v>2014</v>
      </c>
      <c r="BP24" s="97">
        <v>2018</v>
      </c>
      <c r="BQ24" s="144">
        <v>2016</v>
      </c>
      <c r="BR24" s="144">
        <v>2015</v>
      </c>
      <c r="BS24" s="144">
        <v>2016</v>
      </c>
      <c r="BT24" s="144">
        <v>2014</v>
      </c>
      <c r="BU24" s="151">
        <v>2015</v>
      </c>
      <c r="BV24" s="151">
        <v>2015</v>
      </c>
      <c r="BW24" s="151">
        <v>2016</v>
      </c>
      <c r="BX24" s="151">
        <v>2016</v>
      </c>
      <c r="BY24" s="166">
        <v>2013</v>
      </c>
      <c r="BZ24" s="146" t="s">
        <v>517</v>
      </c>
      <c r="CA24" s="166">
        <v>2010</v>
      </c>
      <c r="CB24" s="166">
        <v>2016</v>
      </c>
      <c r="CC24" s="166">
        <v>2016</v>
      </c>
      <c r="CD24" s="144">
        <v>2017</v>
      </c>
      <c r="CE24" s="144">
        <v>2017</v>
      </c>
      <c r="CF24" s="144">
        <v>2015</v>
      </c>
      <c r="CG24" s="144">
        <v>2014</v>
      </c>
      <c r="CH24" s="97"/>
    </row>
    <row r="25" spans="1:86" x14ac:dyDescent="0.25">
      <c r="A25" s="3" t="str">
        <f>VLOOKUP(C25,Regions!B$3:H$35,7,FALSE)</f>
        <v>South America</v>
      </c>
      <c r="B25" s="116" t="s">
        <v>3</v>
      </c>
      <c r="C25" s="100" t="s">
        <v>2</v>
      </c>
      <c r="D25" s="142">
        <v>2015</v>
      </c>
      <c r="E25" s="142">
        <v>2015</v>
      </c>
      <c r="F25" s="142">
        <v>2015</v>
      </c>
      <c r="G25" s="142">
        <v>2015</v>
      </c>
      <c r="H25" s="142">
        <v>2015</v>
      </c>
      <c r="I25" s="142">
        <v>2015</v>
      </c>
      <c r="J25" s="142">
        <v>2015</v>
      </c>
      <c r="K25" s="142">
        <v>2016</v>
      </c>
      <c r="L25" s="142">
        <v>2016</v>
      </c>
      <c r="M25" s="142">
        <v>2015</v>
      </c>
      <c r="N25" s="261">
        <v>2011</v>
      </c>
      <c r="O25" s="261">
        <v>2011</v>
      </c>
      <c r="P25" s="142">
        <v>2011</v>
      </c>
      <c r="Q25" s="144">
        <v>2018</v>
      </c>
      <c r="R25" s="144">
        <v>2018</v>
      </c>
      <c r="S25" s="144">
        <v>2017</v>
      </c>
      <c r="T25" s="144">
        <v>2017</v>
      </c>
      <c r="U25" s="144">
        <v>2015</v>
      </c>
      <c r="V25" s="144">
        <v>2015</v>
      </c>
      <c r="W25" s="144">
        <v>2017</v>
      </c>
      <c r="X25" s="144">
        <v>2017</v>
      </c>
      <c r="Y25" s="144"/>
      <c r="Z25" s="144"/>
      <c r="AA25" s="144">
        <v>2017</v>
      </c>
      <c r="AB25" s="162">
        <v>2017</v>
      </c>
      <c r="AC25" s="162">
        <v>2017</v>
      </c>
      <c r="AD25" s="162">
        <v>2017</v>
      </c>
      <c r="AE25" s="144">
        <v>2016</v>
      </c>
      <c r="AF25" s="144">
        <v>2005</v>
      </c>
      <c r="AG25" s="144">
        <v>2016</v>
      </c>
      <c r="AH25" s="144">
        <v>2011</v>
      </c>
      <c r="AI25" s="144">
        <v>2013</v>
      </c>
      <c r="AJ25" s="144">
        <v>2016</v>
      </c>
      <c r="AK25" s="144">
        <v>2017</v>
      </c>
      <c r="AL25" s="144">
        <v>2016</v>
      </c>
      <c r="AM25" s="144">
        <v>2016</v>
      </c>
      <c r="AN25" s="144">
        <v>2017</v>
      </c>
      <c r="AO25" s="144">
        <v>2015</v>
      </c>
      <c r="AP25" s="144">
        <v>2015</v>
      </c>
      <c r="AQ25" s="144">
        <v>2015</v>
      </c>
      <c r="AR25" s="144">
        <v>2015</v>
      </c>
      <c r="AS25" s="144">
        <v>2015</v>
      </c>
      <c r="AT25" s="143">
        <v>2016</v>
      </c>
      <c r="AU25" s="143">
        <v>2014</v>
      </c>
      <c r="AV25" s="144">
        <v>2016</v>
      </c>
      <c r="AW25" s="144">
        <v>2017</v>
      </c>
      <c r="AX25" s="144">
        <v>2018</v>
      </c>
      <c r="AY25" s="145" t="s">
        <v>517</v>
      </c>
      <c r="AZ25" s="145" t="s">
        <v>986</v>
      </c>
      <c r="BA25" s="144">
        <v>2017</v>
      </c>
      <c r="BB25" s="162">
        <v>2016</v>
      </c>
      <c r="BC25" s="144">
        <v>2017</v>
      </c>
      <c r="BD25" s="144">
        <v>2014</v>
      </c>
      <c r="BE25" s="144">
        <v>2014</v>
      </c>
      <c r="BF25" s="144">
        <v>2016</v>
      </c>
      <c r="BG25" s="144" t="s">
        <v>517</v>
      </c>
      <c r="BH25" s="144" t="s">
        <v>517</v>
      </c>
      <c r="BI25" s="144">
        <v>2015</v>
      </c>
      <c r="BJ25" s="144">
        <v>2013</v>
      </c>
      <c r="BK25" s="144">
        <v>2016</v>
      </c>
      <c r="BL25" s="144">
        <v>2017</v>
      </c>
      <c r="BM25" s="97">
        <v>2013</v>
      </c>
      <c r="BN25" s="97">
        <v>2015</v>
      </c>
      <c r="BO25" s="97">
        <v>2014</v>
      </c>
      <c r="BP25" s="97">
        <v>2018</v>
      </c>
      <c r="BQ25" s="144">
        <v>2016</v>
      </c>
      <c r="BR25" s="144">
        <v>2015</v>
      </c>
      <c r="BS25" s="144">
        <v>2016</v>
      </c>
      <c r="BT25" s="144">
        <v>2014</v>
      </c>
      <c r="BU25" s="151">
        <v>2015</v>
      </c>
      <c r="BV25" s="151">
        <v>2015</v>
      </c>
      <c r="BW25" s="151">
        <v>2016</v>
      </c>
      <c r="BX25" s="151">
        <v>2016</v>
      </c>
      <c r="BY25" s="166">
        <v>2015</v>
      </c>
      <c r="BZ25" s="146">
        <v>2015</v>
      </c>
      <c r="CA25" s="151">
        <v>2016</v>
      </c>
      <c r="CB25" s="166">
        <v>2016</v>
      </c>
      <c r="CC25" s="151"/>
      <c r="CD25" s="144">
        <v>2017</v>
      </c>
      <c r="CE25" s="144">
        <v>2017</v>
      </c>
      <c r="CF25" s="144">
        <v>2015</v>
      </c>
      <c r="CG25" s="144">
        <v>2014</v>
      </c>
      <c r="CH25" s="97"/>
    </row>
    <row r="26" spans="1:86" x14ac:dyDescent="0.25">
      <c r="A26" s="3" t="str">
        <f>VLOOKUP(C26,Regions!B$3:H$35,7,FALSE)</f>
        <v>South America</v>
      </c>
      <c r="B26" s="116" t="s">
        <v>426</v>
      </c>
      <c r="C26" s="100" t="s">
        <v>10</v>
      </c>
      <c r="D26" s="142">
        <v>2015</v>
      </c>
      <c r="E26" s="142">
        <v>2015</v>
      </c>
      <c r="F26" s="142">
        <v>2015</v>
      </c>
      <c r="G26" s="142">
        <v>2015</v>
      </c>
      <c r="H26" s="142">
        <v>2015</v>
      </c>
      <c r="I26" s="142">
        <v>2015</v>
      </c>
      <c r="J26" s="142">
        <v>2015</v>
      </c>
      <c r="K26" s="142">
        <v>2016</v>
      </c>
      <c r="L26" s="142">
        <v>2016</v>
      </c>
      <c r="M26" s="142">
        <v>2015</v>
      </c>
      <c r="N26" s="261">
        <v>2011</v>
      </c>
      <c r="O26" s="261">
        <v>2011</v>
      </c>
      <c r="P26" s="142">
        <v>2008</v>
      </c>
      <c r="Q26" s="144">
        <v>2018</v>
      </c>
      <c r="R26" s="144">
        <v>2018</v>
      </c>
      <c r="S26" s="144">
        <v>2017</v>
      </c>
      <c r="T26" s="144">
        <v>2017</v>
      </c>
      <c r="U26" s="144">
        <v>2012</v>
      </c>
      <c r="V26" s="144">
        <v>2012</v>
      </c>
      <c r="W26" s="144">
        <v>2017</v>
      </c>
      <c r="X26" s="144">
        <v>2017</v>
      </c>
      <c r="Y26" s="144">
        <v>2008</v>
      </c>
      <c r="Z26" s="144">
        <v>2008</v>
      </c>
      <c r="AA26" s="162">
        <v>2016</v>
      </c>
      <c r="AB26" s="162">
        <v>2017</v>
      </c>
      <c r="AC26" s="162">
        <v>2017</v>
      </c>
      <c r="AD26" s="162">
        <v>2017</v>
      </c>
      <c r="AE26" s="144">
        <v>2016</v>
      </c>
      <c r="AF26" s="144">
        <v>2016</v>
      </c>
      <c r="AG26" s="144">
        <v>2016</v>
      </c>
      <c r="AH26" s="144">
        <v>2008</v>
      </c>
      <c r="AI26" s="144">
        <v>2012</v>
      </c>
      <c r="AJ26" s="144">
        <v>2016</v>
      </c>
      <c r="AK26" s="144">
        <v>2017</v>
      </c>
      <c r="AL26" s="144">
        <v>2016</v>
      </c>
      <c r="AM26" s="144">
        <v>2016</v>
      </c>
      <c r="AN26" s="144">
        <v>2017</v>
      </c>
      <c r="AO26" s="144">
        <v>2015</v>
      </c>
      <c r="AP26" s="144">
        <v>2015</v>
      </c>
      <c r="AQ26" s="144">
        <v>2015</v>
      </c>
      <c r="AR26" s="144">
        <v>2015</v>
      </c>
      <c r="AS26" s="144">
        <v>2015</v>
      </c>
      <c r="AT26" s="143">
        <v>2016</v>
      </c>
      <c r="AU26" s="143">
        <v>2014</v>
      </c>
      <c r="AV26" s="144">
        <v>2016</v>
      </c>
      <c r="AW26" s="144">
        <v>2017</v>
      </c>
      <c r="AX26" s="144">
        <v>2018</v>
      </c>
      <c r="AY26" s="145" t="s">
        <v>517</v>
      </c>
      <c r="AZ26" s="145" t="s">
        <v>986</v>
      </c>
      <c r="BA26" s="144">
        <v>2017</v>
      </c>
      <c r="BB26" s="162">
        <v>2016</v>
      </c>
      <c r="BC26" s="144">
        <v>2017</v>
      </c>
      <c r="BD26" s="144">
        <v>2014</v>
      </c>
      <c r="BE26" s="144">
        <v>2014</v>
      </c>
      <c r="BF26" s="144">
        <v>2016</v>
      </c>
      <c r="BG26" s="144">
        <v>2014</v>
      </c>
      <c r="BH26" s="144">
        <v>2014</v>
      </c>
      <c r="BI26" s="144">
        <v>2011</v>
      </c>
      <c r="BJ26" s="144">
        <v>2013</v>
      </c>
      <c r="BK26" s="144">
        <v>2016</v>
      </c>
      <c r="BL26" s="144">
        <v>2017</v>
      </c>
      <c r="BM26" s="97">
        <v>2012</v>
      </c>
      <c r="BN26" s="97">
        <v>2015</v>
      </c>
      <c r="BO26" s="97">
        <v>2014</v>
      </c>
      <c r="BP26" s="97">
        <v>2018</v>
      </c>
      <c r="BQ26" s="144">
        <v>2016</v>
      </c>
      <c r="BR26" s="144">
        <v>2015</v>
      </c>
      <c r="BS26" s="144">
        <v>2016</v>
      </c>
      <c r="BT26" s="144">
        <v>2014</v>
      </c>
      <c r="BU26" s="151">
        <v>2015</v>
      </c>
      <c r="BV26" s="151">
        <v>2015</v>
      </c>
      <c r="BW26" s="151" t="s">
        <v>517</v>
      </c>
      <c r="BX26" s="151" t="s">
        <v>517</v>
      </c>
      <c r="BY26" s="166">
        <v>2016</v>
      </c>
      <c r="BZ26" s="146">
        <v>2016</v>
      </c>
      <c r="CA26" s="166">
        <v>2015</v>
      </c>
      <c r="CB26" s="166">
        <v>2016</v>
      </c>
      <c r="CC26" s="166">
        <v>2017</v>
      </c>
      <c r="CD26" s="144">
        <v>2017</v>
      </c>
      <c r="CE26" s="144">
        <v>2017</v>
      </c>
      <c r="CF26" s="144">
        <v>2015</v>
      </c>
      <c r="CG26" s="144">
        <v>2014</v>
      </c>
      <c r="CH26" s="97"/>
    </row>
    <row r="27" spans="1:86" x14ac:dyDescent="0.25">
      <c r="A27" s="3" t="str">
        <f>VLOOKUP(C27,Regions!B$3:H$35,7,FALSE)</f>
        <v>South America</v>
      </c>
      <c r="B27" s="116" t="s">
        <v>12</v>
      </c>
      <c r="C27" s="100" t="s">
        <v>11</v>
      </c>
      <c r="D27" s="142">
        <v>2015</v>
      </c>
      <c r="E27" s="142">
        <v>2015</v>
      </c>
      <c r="F27" s="142">
        <v>2015</v>
      </c>
      <c r="G27" s="142">
        <v>2015</v>
      </c>
      <c r="H27" s="142">
        <v>2015</v>
      </c>
      <c r="I27" s="142">
        <v>2015</v>
      </c>
      <c r="J27" s="142">
        <v>2015</v>
      </c>
      <c r="K27" s="142">
        <v>2016</v>
      </c>
      <c r="L27" s="142">
        <v>2016</v>
      </c>
      <c r="M27" s="142">
        <v>2015</v>
      </c>
      <c r="N27" s="261">
        <v>2011</v>
      </c>
      <c r="O27" s="261">
        <v>2011</v>
      </c>
      <c r="P27" s="142">
        <v>2010</v>
      </c>
      <c r="Q27" s="144">
        <v>2018</v>
      </c>
      <c r="R27" s="144">
        <v>2018</v>
      </c>
      <c r="S27" s="144">
        <v>2017</v>
      </c>
      <c r="T27" s="144">
        <v>2017</v>
      </c>
      <c r="U27" s="144">
        <v>2015</v>
      </c>
      <c r="V27" s="144">
        <v>2015</v>
      </c>
      <c r="W27" s="144">
        <v>2017</v>
      </c>
      <c r="X27" s="144">
        <v>2017</v>
      </c>
      <c r="Y27" s="144">
        <v>2015</v>
      </c>
      <c r="Z27" s="144">
        <v>2015</v>
      </c>
      <c r="AA27" s="162">
        <v>2015</v>
      </c>
      <c r="AB27" s="162">
        <v>2017</v>
      </c>
      <c r="AC27" s="162">
        <v>2017</v>
      </c>
      <c r="AD27" s="162">
        <v>2017</v>
      </c>
      <c r="AE27" s="144">
        <v>2016</v>
      </c>
      <c r="AF27" s="144">
        <v>2007</v>
      </c>
      <c r="AG27" s="144">
        <v>2016</v>
      </c>
      <c r="AH27" s="144">
        <v>2011</v>
      </c>
      <c r="AI27" s="144">
        <v>2013</v>
      </c>
      <c r="AJ27" s="144">
        <v>2016</v>
      </c>
      <c r="AK27" s="144">
        <v>2017</v>
      </c>
      <c r="AL27" s="144">
        <v>2016</v>
      </c>
      <c r="AM27" s="144">
        <v>2016</v>
      </c>
      <c r="AN27" s="144">
        <v>2017</v>
      </c>
      <c r="AO27" s="144">
        <v>2015</v>
      </c>
      <c r="AP27" s="144">
        <v>2015</v>
      </c>
      <c r="AQ27" s="144">
        <v>2015</v>
      </c>
      <c r="AR27" s="144">
        <v>2015</v>
      </c>
      <c r="AS27" s="144">
        <v>2015</v>
      </c>
      <c r="AT27" s="143">
        <v>2014</v>
      </c>
      <c r="AU27" s="143">
        <v>2014</v>
      </c>
      <c r="AV27" s="144">
        <v>2016</v>
      </c>
      <c r="AW27" s="144">
        <v>2017</v>
      </c>
      <c r="AX27" s="144">
        <v>2018</v>
      </c>
      <c r="AY27" s="145" t="s">
        <v>517</v>
      </c>
      <c r="AZ27" s="145" t="s">
        <v>986</v>
      </c>
      <c r="BA27" s="144">
        <v>2017</v>
      </c>
      <c r="BB27" s="162">
        <v>2016</v>
      </c>
      <c r="BC27" s="144">
        <v>2017</v>
      </c>
      <c r="BD27" s="144">
        <v>2014</v>
      </c>
      <c r="BE27" s="144">
        <v>2014</v>
      </c>
      <c r="BF27" s="144">
        <v>2016</v>
      </c>
      <c r="BG27" s="144">
        <v>2014</v>
      </c>
      <c r="BH27" s="144">
        <v>2014</v>
      </c>
      <c r="BI27" s="144">
        <v>2011</v>
      </c>
      <c r="BJ27" s="144"/>
      <c r="BK27" s="144">
        <v>2016</v>
      </c>
      <c r="BL27" s="144">
        <v>2017</v>
      </c>
      <c r="BM27" s="97">
        <v>2015</v>
      </c>
      <c r="BN27" s="97">
        <v>2015</v>
      </c>
      <c r="BO27" s="97">
        <v>2014</v>
      </c>
      <c r="BP27" s="97">
        <v>2018</v>
      </c>
      <c r="BQ27" s="144">
        <v>2016</v>
      </c>
      <c r="BR27" s="144">
        <v>2015</v>
      </c>
      <c r="BS27" s="144">
        <v>2016</v>
      </c>
      <c r="BT27" s="144">
        <v>2014</v>
      </c>
      <c r="BU27" s="151">
        <v>2015</v>
      </c>
      <c r="BV27" s="151">
        <v>2015</v>
      </c>
      <c r="BW27" s="151">
        <v>2016</v>
      </c>
      <c r="BX27" s="151">
        <v>2016</v>
      </c>
      <c r="BY27" s="151" t="s">
        <v>517</v>
      </c>
      <c r="BZ27" s="245" t="s">
        <v>517</v>
      </c>
      <c r="CA27" s="166">
        <v>2015</v>
      </c>
      <c r="CB27" s="166">
        <v>2016</v>
      </c>
      <c r="CC27" s="166">
        <v>2016</v>
      </c>
      <c r="CD27" s="144">
        <v>2017</v>
      </c>
      <c r="CE27" s="144">
        <v>2017</v>
      </c>
      <c r="CF27" s="144">
        <v>2015</v>
      </c>
      <c r="CG27" s="144">
        <v>2014</v>
      </c>
      <c r="CH27" s="97"/>
    </row>
    <row r="28" spans="1:86" x14ac:dyDescent="0.25">
      <c r="A28" s="3" t="str">
        <f>VLOOKUP(C28,Regions!B$3:H$35,7,FALSE)</f>
        <v>South America</v>
      </c>
      <c r="B28" s="116" t="s">
        <v>14</v>
      </c>
      <c r="C28" s="100" t="s">
        <v>13</v>
      </c>
      <c r="D28" s="142">
        <v>2015</v>
      </c>
      <c r="E28" s="142">
        <v>2015</v>
      </c>
      <c r="F28" s="142">
        <v>2015</v>
      </c>
      <c r="G28" s="142">
        <v>2015</v>
      </c>
      <c r="H28" s="142">
        <v>2015</v>
      </c>
      <c r="I28" s="142">
        <v>2015</v>
      </c>
      <c r="J28" s="142">
        <v>2015</v>
      </c>
      <c r="K28" s="142">
        <v>2016</v>
      </c>
      <c r="L28" s="142">
        <v>2016</v>
      </c>
      <c r="M28" s="142">
        <v>2015</v>
      </c>
      <c r="N28" s="261">
        <v>2011</v>
      </c>
      <c r="O28" s="261">
        <v>2011</v>
      </c>
      <c r="P28" s="142"/>
      <c r="Q28" s="144">
        <v>2018</v>
      </c>
      <c r="R28" s="144">
        <v>2018</v>
      </c>
      <c r="S28" s="144">
        <v>2017</v>
      </c>
      <c r="T28" s="144">
        <v>2017</v>
      </c>
      <c r="U28" s="144">
        <v>2014</v>
      </c>
      <c r="V28" s="144">
        <v>2014</v>
      </c>
      <c r="W28" s="144">
        <v>2017</v>
      </c>
      <c r="X28" s="144">
        <v>2017</v>
      </c>
      <c r="Y28" s="144"/>
      <c r="Z28" s="144"/>
      <c r="AA28" s="162">
        <v>2017</v>
      </c>
      <c r="AB28" s="162">
        <v>2017</v>
      </c>
      <c r="AC28" s="162">
        <v>2017</v>
      </c>
      <c r="AD28" s="162">
        <v>2017</v>
      </c>
      <c r="AE28" s="144">
        <v>2016</v>
      </c>
      <c r="AF28" s="144">
        <v>2014</v>
      </c>
      <c r="AG28" s="144">
        <v>2016</v>
      </c>
      <c r="AH28" s="144">
        <v>2011</v>
      </c>
      <c r="AI28" s="144">
        <v>2010</v>
      </c>
      <c r="AJ28" s="144">
        <v>2016</v>
      </c>
      <c r="AK28" s="144">
        <v>2017</v>
      </c>
      <c r="AL28" s="144">
        <v>2016</v>
      </c>
      <c r="AM28" s="144">
        <v>2016</v>
      </c>
      <c r="AN28" s="144">
        <v>2017</v>
      </c>
      <c r="AO28" s="144">
        <v>2015</v>
      </c>
      <c r="AP28" s="144">
        <v>2015</v>
      </c>
      <c r="AQ28" s="144">
        <v>2015</v>
      </c>
      <c r="AR28" s="144">
        <v>2015</v>
      </c>
      <c r="AS28" s="144">
        <v>2015</v>
      </c>
      <c r="AT28" s="143">
        <v>2013</v>
      </c>
      <c r="AU28" s="143">
        <v>2014</v>
      </c>
      <c r="AV28" s="144">
        <v>2016</v>
      </c>
      <c r="AW28" s="144">
        <v>2017</v>
      </c>
      <c r="AX28" s="144">
        <v>2018</v>
      </c>
      <c r="AY28" s="145" t="s">
        <v>517</v>
      </c>
      <c r="AZ28" s="145" t="s">
        <v>986</v>
      </c>
      <c r="BA28" s="144">
        <v>2017</v>
      </c>
      <c r="BB28" s="162">
        <v>2016</v>
      </c>
      <c r="BC28" s="144">
        <v>2017</v>
      </c>
      <c r="BD28" s="144">
        <v>2014</v>
      </c>
      <c r="BE28" s="144">
        <v>2014</v>
      </c>
      <c r="BF28" s="144">
        <v>2016</v>
      </c>
      <c r="BG28" s="144">
        <v>2014</v>
      </c>
      <c r="BH28" s="144">
        <v>2014</v>
      </c>
      <c r="BI28" s="144">
        <v>2011</v>
      </c>
      <c r="BJ28" s="144">
        <v>2013</v>
      </c>
      <c r="BK28" s="144">
        <v>2016</v>
      </c>
      <c r="BL28" s="144">
        <v>2017</v>
      </c>
      <c r="BM28" s="97">
        <v>2013</v>
      </c>
      <c r="BN28" s="97">
        <v>2015</v>
      </c>
      <c r="BO28" s="97">
        <v>2014</v>
      </c>
      <c r="BP28" s="97">
        <v>2018</v>
      </c>
      <c r="BQ28" s="144">
        <v>2016</v>
      </c>
      <c r="BR28" s="144">
        <v>2015</v>
      </c>
      <c r="BS28" s="144">
        <v>2016</v>
      </c>
      <c r="BT28" s="144">
        <v>2014</v>
      </c>
      <c r="BU28" s="151">
        <v>2015</v>
      </c>
      <c r="BV28" s="151">
        <v>2015</v>
      </c>
      <c r="BW28" s="151">
        <v>2016</v>
      </c>
      <c r="BX28" s="151">
        <v>2016</v>
      </c>
      <c r="BY28" s="166">
        <v>2015</v>
      </c>
      <c r="BZ28" s="146">
        <v>2015</v>
      </c>
      <c r="CA28" s="166">
        <v>2015</v>
      </c>
      <c r="CB28" s="166">
        <v>2016</v>
      </c>
      <c r="CC28" s="166">
        <v>2015</v>
      </c>
      <c r="CD28" s="144">
        <v>2017</v>
      </c>
      <c r="CE28" s="144">
        <v>2017</v>
      </c>
      <c r="CF28" s="144">
        <v>2015</v>
      </c>
      <c r="CG28" s="144">
        <v>2014</v>
      </c>
      <c r="CH28" s="97"/>
    </row>
    <row r="29" spans="1:86" x14ac:dyDescent="0.25">
      <c r="A29" s="3" t="str">
        <f>VLOOKUP(C29,Regions!B$3:H$35,7,FALSE)</f>
        <v>South America</v>
      </c>
      <c r="B29" s="116" t="s">
        <v>16</v>
      </c>
      <c r="C29" s="100" t="s">
        <v>15</v>
      </c>
      <c r="D29" s="142">
        <v>2015</v>
      </c>
      <c r="E29" s="142">
        <v>2015</v>
      </c>
      <c r="F29" s="142">
        <v>2015</v>
      </c>
      <c r="G29" s="142">
        <v>2015</v>
      </c>
      <c r="H29" s="142">
        <v>2015</v>
      </c>
      <c r="I29" s="142">
        <v>2015</v>
      </c>
      <c r="J29" s="142">
        <v>2015</v>
      </c>
      <c r="K29" s="142">
        <v>2016</v>
      </c>
      <c r="L29" s="142">
        <v>2016</v>
      </c>
      <c r="M29" s="142">
        <v>2015</v>
      </c>
      <c r="N29" s="261">
        <v>2011</v>
      </c>
      <c r="O29" s="261">
        <v>2011</v>
      </c>
      <c r="P29" s="142">
        <v>2008</v>
      </c>
      <c r="Q29" s="144">
        <v>2018</v>
      </c>
      <c r="R29" s="144">
        <v>2018</v>
      </c>
      <c r="S29" s="144">
        <v>2017</v>
      </c>
      <c r="T29" s="144">
        <v>2017</v>
      </c>
      <c r="U29" s="144">
        <v>2015</v>
      </c>
      <c r="V29" s="144">
        <v>2015</v>
      </c>
      <c r="W29" s="144">
        <v>2017</v>
      </c>
      <c r="X29" s="144">
        <v>2017</v>
      </c>
      <c r="Y29" s="144">
        <v>2015</v>
      </c>
      <c r="Z29" s="144">
        <v>2015</v>
      </c>
      <c r="AA29" s="162">
        <v>2017</v>
      </c>
      <c r="AB29" s="162">
        <v>2017</v>
      </c>
      <c r="AC29" s="162">
        <v>2017</v>
      </c>
      <c r="AD29" s="162">
        <v>2017</v>
      </c>
      <c r="AE29" s="144">
        <v>2016</v>
      </c>
      <c r="AF29" s="144">
        <v>2010</v>
      </c>
      <c r="AG29" s="144">
        <v>2016</v>
      </c>
      <c r="AH29" s="144">
        <v>2012</v>
      </c>
      <c r="AI29" s="144">
        <v>2010</v>
      </c>
      <c r="AJ29" s="144">
        <v>2016</v>
      </c>
      <c r="AK29" s="144">
        <v>2017</v>
      </c>
      <c r="AL29" s="144">
        <v>2016</v>
      </c>
      <c r="AM29" s="144">
        <v>2016</v>
      </c>
      <c r="AN29" s="144">
        <v>2017</v>
      </c>
      <c r="AO29" s="144">
        <v>2015</v>
      </c>
      <c r="AP29" s="144">
        <v>2015</v>
      </c>
      <c r="AQ29" s="144">
        <v>2015</v>
      </c>
      <c r="AR29" s="144">
        <v>2015</v>
      </c>
      <c r="AS29" s="144">
        <v>2015</v>
      </c>
      <c r="AT29" s="143">
        <v>2016</v>
      </c>
      <c r="AU29" s="143">
        <v>2014</v>
      </c>
      <c r="AV29" s="144">
        <v>2016</v>
      </c>
      <c r="AW29" s="144">
        <v>2017</v>
      </c>
      <c r="AX29" s="144">
        <v>2018</v>
      </c>
      <c r="AY29" s="145" t="s">
        <v>986</v>
      </c>
      <c r="AZ29" s="145" t="s">
        <v>986</v>
      </c>
      <c r="BA29" s="144">
        <v>2017</v>
      </c>
      <c r="BB29" s="162">
        <v>2016</v>
      </c>
      <c r="BC29" s="144">
        <v>2017</v>
      </c>
      <c r="BD29" s="144">
        <v>2014</v>
      </c>
      <c r="BE29" s="144">
        <v>2014</v>
      </c>
      <c r="BF29" s="144">
        <v>2016</v>
      </c>
      <c r="BG29" s="144">
        <v>2014</v>
      </c>
      <c r="BH29" s="144">
        <v>2014</v>
      </c>
      <c r="BI29" s="144">
        <v>2015</v>
      </c>
      <c r="BJ29" s="144">
        <v>2013</v>
      </c>
      <c r="BK29" s="144">
        <v>2016</v>
      </c>
      <c r="BL29" s="144">
        <v>2017</v>
      </c>
      <c r="BM29" s="97">
        <v>2014</v>
      </c>
      <c r="BN29" s="97">
        <v>2015</v>
      </c>
      <c r="BO29" s="97">
        <v>2014</v>
      </c>
      <c r="BP29" s="97">
        <v>2018</v>
      </c>
      <c r="BQ29" s="144">
        <v>2016</v>
      </c>
      <c r="BR29" s="144">
        <v>2015</v>
      </c>
      <c r="BS29" s="144">
        <v>2016</v>
      </c>
      <c r="BT29" s="144">
        <v>2014</v>
      </c>
      <c r="BU29" s="151">
        <v>2015</v>
      </c>
      <c r="BV29" s="151">
        <v>2015</v>
      </c>
      <c r="BW29" s="151">
        <v>2016</v>
      </c>
      <c r="BX29" s="151">
        <v>2016</v>
      </c>
      <c r="BY29" s="166">
        <v>2016</v>
      </c>
      <c r="BZ29" s="146">
        <v>2016</v>
      </c>
      <c r="CA29" s="166">
        <v>2016</v>
      </c>
      <c r="CB29" s="166">
        <v>2016</v>
      </c>
      <c r="CC29" s="166">
        <v>2017</v>
      </c>
      <c r="CD29" s="144">
        <v>2017</v>
      </c>
      <c r="CE29" s="144">
        <v>2017</v>
      </c>
      <c r="CF29" s="144">
        <v>2015</v>
      </c>
      <c r="CG29" s="144">
        <v>2014</v>
      </c>
      <c r="CH29" s="97"/>
    </row>
    <row r="30" spans="1:86" x14ac:dyDescent="0.25">
      <c r="A30" s="3" t="str">
        <f>VLOOKUP(C30,Regions!B$3:H$35,7,FALSE)</f>
        <v>South America</v>
      </c>
      <c r="B30" s="116" t="s">
        <v>26</v>
      </c>
      <c r="C30" s="100" t="s">
        <v>25</v>
      </c>
      <c r="D30" s="142">
        <v>2015</v>
      </c>
      <c r="E30" s="142">
        <v>2015</v>
      </c>
      <c r="F30" s="142">
        <v>2015</v>
      </c>
      <c r="G30" s="142">
        <v>2015</v>
      </c>
      <c r="H30" s="142">
        <v>2015</v>
      </c>
      <c r="I30" s="142">
        <v>2015</v>
      </c>
      <c r="J30" s="142">
        <v>2015</v>
      </c>
      <c r="K30" s="142">
        <v>2016</v>
      </c>
      <c r="L30" s="142">
        <v>2016</v>
      </c>
      <c r="M30" s="142">
        <v>2015</v>
      </c>
      <c r="N30" s="261">
        <v>2011</v>
      </c>
      <c r="O30" s="261">
        <v>2011</v>
      </c>
      <c r="P30" s="142"/>
      <c r="Q30" s="144">
        <v>2018</v>
      </c>
      <c r="R30" s="144">
        <v>2018</v>
      </c>
      <c r="S30" s="144">
        <v>2017</v>
      </c>
      <c r="T30" s="144">
        <v>2017</v>
      </c>
      <c r="U30" s="144">
        <v>2014</v>
      </c>
      <c r="V30" s="144">
        <v>2014</v>
      </c>
      <c r="W30" s="144">
        <v>2017</v>
      </c>
      <c r="X30" s="144">
        <v>2017</v>
      </c>
      <c r="Y30" s="144">
        <v>2013</v>
      </c>
      <c r="Z30" s="144">
        <v>2013</v>
      </c>
      <c r="AA30" s="162">
        <v>2017</v>
      </c>
      <c r="AB30" s="162">
        <v>2017</v>
      </c>
      <c r="AC30" s="162">
        <v>2017</v>
      </c>
      <c r="AD30" s="162">
        <v>2017</v>
      </c>
      <c r="AE30" s="144">
        <v>2016</v>
      </c>
      <c r="AF30" s="144">
        <v>2014</v>
      </c>
      <c r="AG30" s="144">
        <v>2016</v>
      </c>
      <c r="AH30" s="144">
        <v>2012</v>
      </c>
      <c r="AI30" s="144">
        <v>2011</v>
      </c>
      <c r="AJ30" s="144">
        <v>2016</v>
      </c>
      <c r="AK30" s="144">
        <v>2017</v>
      </c>
      <c r="AL30" s="144">
        <v>2016</v>
      </c>
      <c r="AM30" s="144">
        <v>2016</v>
      </c>
      <c r="AN30" s="144">
        <v>2017</v>
      </c>
      <c r="AO30" s="144">
        <v>2015</v>
      </c>
      <c r="AP30" s="144">
        <v>2015</v>
      </c>
      <c r="AQ30" s="144">
        <v>2015</v>
      </c>
      <c r="AR30" s="144">
        <v>2015</v>
      </c>
      <c r="AS30" s="144">
        <v>2015</v>
      </c>
      <c r="AT30" s="143">
        <v>2016</v>
      </c>
      <c r="AU30" s="143">
        <v>2014</v>
      </c>
      <c r="AV30" s="144">
        <v>2016</v>
      </c>
      <c r="AW30" s="144">
        <v>2017</v>
      </c>
      <c r="AX30" s="144">
        <v>2018</v>
      </c>
      <c r="AY30" s="145" t="s">
        <v>517</v>
      </c>
      <c r="AZ30" s="145" t="s">
        <v>986</v>
      </c>
      <c r="BA30" s="144">
        <v>2017</v>
      </c>
      <c r="BB30" s="162">
        <v>2016</v>
      </c>
      <c r="BC30" s="144">
        <v>2017</v>
      </c>
      <c r="BD30" s="144">
        <v>2014</v>
      </c>
      <c r="BE30" s="144">
        <v>2014</v>
      </c>
      <c r="BF30" s="144">
        <v>2016</v>
      </c>
      <c r="BG30" s="144">
        <v>2014</v>
      </c>
      <c r="BH30" s="144">
        <v>2014</v>
      </c>
      <c r="BI30" s="144">
        <v>2015</v>
      </c>
      <c r="BJ30" s="144">
        <v>2008</v>
      </c>
      <c r="BK30" s="144">
        <v>2016</v>
      </c>
      <c r="BL30" s="144">
        <v>2017</v>
      </c>
      <c r="BM30" s="97">
        <v>2016</v>
      </c>
      <c r="BN30" s="97">
        <v>2015</v>
      </c>
      <c r="BO30" s="97">
        <v>2014</v>
      </c>
      <c r="BP30" s="97">
        <v>2018</v>
      </c>
      <c r="BQ30" s="144">
        <v>2016</v>
      </c>
      <c r="BR30" s="144">
        <v>2015</v>
      </c>
      <c r="BS30" s="144">
        <v>2016</v>
      </c>
      <c r="BT30" s="144">
        <v>2014</v>
      </c>
      <c r="BU30" s="151">
        <v>2015</v>
      </c>
      <c r="BV30" s="151">
        <v>2015</v>
      </c>
      <c r="BW30" s="151">
        <v>2016</v>
      </c>
      <c r="BX30" s="151">
        <v>2016</v>
      </c>
      <c r="BY30" s="166">
        <v>2016</v>
      </c>
      <c r="BZ30" s="146">
        <v>2016</v>
      </c>
      <c r="CA30" s="166">
        <v>2016</v>
      </c>
      <c r="CB30" s="166">
        <v>2016</v>
      </c>
      <c r="CC30" s="166">
        <v>2017</v>
      </c>
      <c r="CD30" s="144">
        <v>2017</v>
      </c>
      <c r="CE30" s="144">
        <v>2017</v>
      </c>
      <c r="CF30" s="144">
        <v>2015</v>
      </c>
      <c r="CG30" s="144">
        <v>2014</v>
      </c>
      <c r="CH30" s="97"/>
    </row>
    <row r="31" spans="1:86" x14ac:dyDescent="0.25">
      <c r="A31" s="3" t="str">
        <f>VLOOKUP(C31,Regions!B$3:H$35,7,FALSE)</f>
        <v>South America</v>
      </c>
      <c r="B31" s="116" t="s">
        <v>34</v>
      </c>
      <c r="C31" s="100" t="s">
        <v>33</v>
      </c>
      <c r="D31" s="142">
        <v>2015</v>
      </c>
      <c r="E31" s="142">
        <v>2015</v>
      </c>
      <c r="F31" s="142">
        <v>2015</v>
      </c>
      <c r="G31" s="142">
        <v>2015</v>
      </c>
      <c r="H31" s="142">
        <v>2015</v>
      </c>
      <c r="I31" s="142">
        <v>2015</v>
      </c>
      <c r="J31" s="142">
        <v>2015</v>
      </c>
      <c r="K31" s="142">
        <v>2016</v>
      </c>
      <c r="L31" s="142">
        <v>2016</v>
      </c>
      <c r="M31" s="142">
        <v>2015</v>
      </c>
      <c r="N31" s="261">
        <v>2011</v>
      </c>
      <c r="O31" s="261">
        <v>2011</v>
      </c>
      <c r="P31" s="142">
        <v>2010</v>
      </c>
      <c r="Q31" s="144">
        <v>2018</v>
      </c>
      <c r="R31" s="144">
        <v>2018</v>
      </c>
      <c r="S31" s="144">
        <v>2017</v>
      </c>
      <c r="T31" s="144">
        <v>2017</v>
      </c>
      <c r="U31" s="144">
        <v>2015</v>
      </c>
      <c r="V31" s="144">
        <v>2015</v>
      </c>
      <c r="W31" s="144">
        <v>2017</v>
      </c>
      <c r="X31" s="144">
        <v>2017</v>
      </c>
      <c r="Y31" s="144">
        <v>2014</v>
      </c>
      <c r="Z31" s="144">
        <v>2014</v>
      </c>
      <c r="AA31" s="144" t="s">
        <v>517</v>
      </c>
      <c r="AB31" s="162">
        <v>2017</v>
      </c>
      <c r="AC31" s="162">
        <v>2017</v>
      </c>
      <c r="AD31" s="162">
        <v>2017</v>
      </c>
      <c r="AE31" s="144">
        <v>2016</v>
      </c>
      <c r="AF31" s="144">
        <v>2014</v>
      </c>
      <c r="AG31" s="144">
        <v>2016</v>
      </c>
      <c r="AH31" s="144">
        <v>2009</v>
      </c>
      <c r="AI31" s="144">
        <v>2010</v>
      </c>
      <c r="AJ31" s="144">
        <v>2016</v>
      </c>
      <c r="AK31" s="144">
        <v>2017</v>
      </c>
      <c r="AL31" s="144">
        <v>2016</v>
      </c>
      <c r="AM31" s="144">
        <v>2016</v>
      </c>
      <c r="AN31" s="144">
        <v>2017</v>
      </c>
      <c r="AO31" s="144">
        <v>2015</v>
      </c>
      <c r="AP31" s="144">
        <v>2015</v>
      </c>
      <c r="AQ31" s="144">
        <v>2015</v>
      </c>
      <c r="AR31" s="144">
        <v>2015</v>
      </c>
      <c r="AS31" s="144">
        <v>2015</v>
      </c>
      <c r="AT31" s="143">
        <v>2006</v>
      </c>
      <c r="AU31" s="143">
        <v>2014</v>
      </c>
      <c r="AV31" s="144">
        <v>2016</v>
      </c>
      <c r="AW31" s="144">
        <v>2017</v>
      </c>
      <c r="AX31" s="144">
        <v>2018</v>
      </c>
      <c r="AY31" s="145" t="s">
        <v>517</v>
      </c>
      <c r="AZ31" s="145" t="s">
        <v>986</v>
      </c>
      <c r="BA31" s="144">
        <v>2017</v>
      </c>
      <c r="BB31" s="162">
        <v>2016</v>
      </c>
      <c r="BC31" s="144">
        <v>2017</v>
      </c>
      <c r="BD31" s="144">
        <v>2014</v>
      </c>
      <c r="BE31" s="144">
        <v>2014</v>
      </c>
      <c r="BF31" s="144">
        <v>2016</v>
      </c>
      <c r="BG31" s="144" t="s">
        <v>517</v>
      </c>
      <c r="BH31" s="144" t="s">
        <v>517</v>
      </c>
      <c r="BI31" s="144" t="s">
        <v>517</v>
      </c>
      <c r="BJ31" s="144"/>
      <c r="BK31" s="144">
        <v>2016</v>
      </c>
      <c r="BL31" s="144">
        <v>2017</v>
      </c>
      <c r="BM31" s="97" t="s">
        <v>517</v>
      </c>
      <c r="BN31" s="97"/>
      <c r="BO31" s="97">
        <v>2014</v>
      </c>
      <c r="BP31" s="97">
        <v>2018</v>
      </c>
      <c r="BQ31" s="144">
        <v>2016</v>
      </c>
      <c r="BR31" s="144">
        <v>2015</v>
      </c>
      <c r="BS31" s="144">
        <v>2016</v>
      </c>
      <c r="BT31" s="144">
        <v>2014</v>
      </c>
      <c r="BU31" s="151">
        <v>2015</v>
      </c>
      <c r="BV31" s="151">
        <v>2015</v>
      </c>
      <c r="BW31" s="151">
        <v>2014</v>
      </c>
      <c r="BX31" s="151">
        <v>2014</v>
      </c>
      <c r="BY31" s="166">
        <v>2014</v>
      </c>
      <c r="BZ31" s="245" t="s">
        <v>517</v>
      </c>
      <c r="CA31" s="151" t="s">
        <v>517</v>
      </c>
      <c r="CB31" s="166">
        <v>2016</v>
      </c>
      <c r="CC31" s="166">
        <v>2012</v>
      </c>
      <c r="CD31" s="144">
        <v>2017</v>
      </c>
      <c r="CE31" s="144">
        <v>2017</v>
      </c>
      <c r="CF31" s="144">
        <v>2015</v>
      </c>
      <c r="CG31" s="144">
        <v>2014</v>
      </c>
      <c r="CH31" s="97"/>
    </row>
    <row r="32" spans="1:86" x14ac:dyDescent="0.25">
      <c r="A32" s="3" t="str">
        <f>VLOOKUP(C32,Regions!B$3:H$35,7,FALSE)</f>
        <v>South America</v>
      </c>
      <c r="B32" s="116" t="s">
        <v>48</v>
      </c>
      <c r="C32" s="100" t="s">
        <v>47</v>
      </c>
      <c r="D32" s="142">
        <v>2015</v>
      </c>
      <c r="E32" s="142">
        <v>2015</v>
      </c>
      <c r="F32" s="142">
        <v>2015</v>
      </c>
      <c r="G32" s="142">
        <v>2015</v>
      </c>
      <c r="H32" s="142">
        <v>2015</v>
      </c>
      <c r="I32" s="142">
        <v>2015</v>
      </c>
      <c r="J32" s="142">
        <v>2015</v>
      </c>
      <c r="K32" s="142">
        <v>2016</v>
      </c>
      <c r="L32" s="142">
        <v>2016</v>
      </c>
      <c r="M32" s="142">
        <v>2015</v>
      </c>
      <c r="N32" s="261">
        <v>2011</v>
      </c>
      <c r="O32" s="261">
        <v>2011</v>
      </c>
      <c r="P32" s="142">
        <v>2012</v>
      </c>
      <c r="Q32" s="144">
        <v>2018</v>
      </c>
      <c r="R32" s="144">
        <v>2018</v>
      </c>
      <c r="S32" s="144">
        <v>2017</v>
      </c>
      <c r="T32" s="144">
        <v>2017</v>
      </c>
      <c r="U32" s="144">
        <v>2015</v>
      </c>
      <c r="V32" s="144">
        <v>2015</v>
      </c>
      <c r="W32" s="144">
        <v>2017</v>
      </c>
      <c r="X32" s="144">
        <v>2017</v>
      </c>
      <c r="Y32" s="144">
        <v>2016</v>
      </c>
      <c r="Z32" s="144">
        <v>2016</v>
      </c>
      <c r="AA32" s="162">
        <v>2017</v>
      </c>
      <c r="AB32" s="162">
        <v>2017</v>
      </c>
      <c r="AC32" s="162">
        <v>2017</v>
      </c>
      <c r="AD32" s="162">
        <v>2017</v>
      </c>
      <c r="AE32" s="144">
        <v>2015</v>
      </c>
      <c r="AF32" s="144">
        <v>2016</v>
      </c>
      <c r="AG32" s="144">
        <v>2016</v>
      </c>
      <c r="AH32" s="144">
        <v>2009</v>
      </c>
      <c r="AI32" s="144">
        <v>2012</v>
      </c>
      <c r="AJ32" s="144">
        <v>2016</v>
      </c>
      <c r="AK32" s="144">
        <v>2017</v>
      </c>
      <c r="AL32" s="144">
        <v>2016</v>
      </c>
      <c r="AM32" s="144">
        <v>2016</v>
      </c>
      <c r="AN32" s="144">
        <v>2017</v>
      </c>
      <c r="AO32" s="144">
        <v>2015</v>
      </c>
      <c r="AP32" s="144">
        <v>2015</v>
      </c>
      <c r="AQ32" s="144">
        <v>2015</v>
      </c>
      <c r="AR32" s="144">
        <v>2015</v>
      </c>
      <c r="AS32" s="144">
        <v>2015</v>
      </c>
      <c r="AT32" s="143">
        <v>2016</v>
      </c>
      <c r="AU32" s="143">
        <v>2014</v>
      </c>
      <c r="AV32" s="144">
        <v>2016</v>
      </c>
      <c r="AW32" s="144">
        <v>2017</v>
      </c>
      <c r="AX32" s="144">
        <v>2018</v>
      </c>
      <c r="AY32" s="145" t="s">
        <v>517</v>
      </c>
      <c r="AZ32" s="145" t="s">
        <v>986</v>
      </c>
      <c r="BA32" s="144">
        <v>2017</v>
      </c>
      <c r="BB32" s="162">
        <v>2016</v>
      </c>
      <c r="BC32" s="144">
        <v>2017</v>
      </c>
      <c r="BD32" s="144">
        <v>2014</v>
      </c>
      <c r="BE32" s="144">
        <v>2014</v>
      </c>
      <c r="BF32" s="144">
        <v>2016</v>
      </c>
      <c r="BG32" s="144">
        <v>2013</v>
      </c>
      <c r="BH32" s="144">
        <v>2013</v>
      </c>
      <c r="BI32" s="144">
        <v>2009</v>
      </c>
      <c r="BJ32" s="144">
        <v>2010</v>
      </c>
      <c r="BK32" s="144">
        <v>2016</v>
      </c>
      <c r="BL32" s="144">
        <v>2017</v>
      </c>
      <c r="BM32" s="97">
        <v>2011</v>
      </c>
      <c r="BN32" s="97">
        <v>2015</v>
      </c>
      <c r="BO32" s="97">
        <v>2014</v>
      </c>
      <c r="BP32" s="97">
        <v>2018</v>
      </c>
      <c r="BQ32" s="144">
        <v>2016</v>
      </c>
      <c r="BR32" s="144">
        <v>2015</v>
      </c>
      <c r="BS32" s="144">
        <v>2016</v>
      </c>
      <c r="BT32" s="144">
        <v>2014</v>
      </c>
      <c r="BU32" s="151">
        <v>2015</v>
      </c>
      <c r="BV32" s="151">
        <v>2015</v>
      </c>
      <c r="BW32" s="151">
        <v>2016</v>
      </c>
      <c r="BX32" s="151">
        <v>2016</v>
      </c>
      <c r="BY32" s="166">
        <v>2011</v>
      </c>
      <c r="BZ32" s="146" t="s">
        <v>517</v>
      </c>
      <c r="CA32" s="166">
        <v>2016</v>
      </c>
      <c r="CB32" s="166">
        <v>2016</v>
      </c>
      <c r="CC32" s="166">
        <v>2012</v>
      </c>
      <c r="CD32" s="144">
        <v>2017</v>
      </c>
      <c r="CE32" s="144">
        <v>2017</v>
      </c>
      <c r="CF32" s="144">
        <v>2015</v>
      </c>
      <c r="CG32" s="144">
        <v>2014</v>
      </c>
      <c r="CH32" s="97"/>
    </row>
    <row r="33" spans="1:86" x14ac:dyDescent="0.25">
      <c r="A33" s="3" t="str">
        <f>VLOOKUP(C33,Regions!B$3:H$35,7,FALSE)</f>
        <v>South America</v>
      </c>
      <c r="B33" s="116" t="s">
        <v>50</v>
      </c>
      <c r="C33" s="100" t="s">
        <v>49</v>
      </c>
      <c r="D33" s="142">
        <v>2015</v>
      </c>
      <c r="E33" s="142">
        <v>2015</v>
      </c>
      <c r="F33" s="142">
        <v>2015</v>
      </c>
      <c r="G33" s="142">
        <v>2015</v>
      </c>
      <c r="H33" s="142">
        <v>2015</v>
      </c>
      <c r="I33" s="142">
        <v>2015</v>
      </c>
      <c r="J33" s="142">
        <v>2015</v>
      </c>
      <c r="K33" s="142">
        <v>2016</v>
      </c>
      <c r="L33" s="142">
        <v>2016</v>
      </c>
      <c r="M33" s="142">
        <v>2015</v>
      </c>
      <c r="N33" s="261">
        <v>2011</v>
      </c>
      <c r="O33" s="261">
        <v>2011</v>
      </c>
      <c r="P33" s="142">
        <v>2008</v>
      </c>
      <c r="Q33" s="144">
        <v>2018</v>
      </c>
      <c r="R33" s="144">
        <v>2018</v>
      </c>
      <c r="S33" s="144">
        <v>2017</v>
      </c>
      <c r="T33" s="144">
        <v>2017</v>
      </c>
      <c r="U33" s="144">
        <v>2015</v>
      </c>
      <c r="V33" s="144">
        <v>2015</v>
      </c>
      <c r="W33" s="144">
        <v>2017</v>
      </c>
      <c r="X33" s="144">
        <v>2017</v>
      </c>
      <c r="Y33" s="144">
        <v>2012</v>
      </c>
      <c r="Z33" s="144">
        <v>2012</v>
      </c>
      <c r="AA33" s="162">
        <v>2016</v>
      </c>
      <c r="AB33" s="162">
        <v>2017</v>
      </c>
      <c r="AC33" s="162">
        <v>2017</v>
      </c>
      <c r="AD33" s="162">
        <v>2017</v>
      </c>
      <c r="AE33" s="144">
        <v>2015</v>
      </c>
      <c r="AF33" s="144">
        <v>2016</v>
      </c>
      <c r="AG33" s="144">
        <v>2016</v>
      </c>
      <c r="AH33" s="144">
        <v>2011</v>
      </c>
      <c r="AI33" s="144">
        <v>2012</v>
      </c>
      <c r="AJ33" s="144">
        <v>2016</v>
      </c>
      <c r="AK33" s="144">
        <v>2017</v>
      </c>
      <c r="AL33" s="144">
        <v>2016</v>
      </c>
      <c r="AM33" s="144">
        <v>2016</v>
      </c>
      <c r="AN33" s="144">
        <v>2017</v>
      </c>
      <c r="AO33" s="144">
        <v>2015</v>
      </c>
      <c r="AP33" s="144">
        <v>2015</v>
      </c>
      <c r="AQ33" s="144">
        <v>2015</v>
      </c>
      <c r="AR33" s="144">
        <v>2015</v>
      </c>
      <c r="AS33" s="144">
        <v>2015</v>
      </c>
      <c r="AT33" s="143">
        <v>2016</v>
      </c>
      <c r="AU33" s="143">
        <v>2014</v>
      </c>
      <c r="AV33" s="144">
        <v>2016</v>
      </c>
      <c r="AW33" s="144">
        <v>2017</v>
      </c>
      <c r="AX33" s="144">
        <v>2018</v>
      </c>
      <c r="AY33" s="145" t="s">
        <v>986</v>
      </c>
      <c r="AZ33" s="145" t="s">
        <v>986</v>
      </c>
      <c r="BA33" s="144">
        <v>2017</v>
      </c>
      <c r="BB33" s="162">
        <v>2016</v>
      </c>
      <c r="BC33" s="144">
        <v>2017</v>
      </c>
      <c r="BD33" s="144">
        <v>2014</v>
      </c>
      <c r="BE33" s="144">
        <v>2014</v>
      </c>
      <c r="BF33" s="144">
        <v>2016</v>
      </c>
      <c r="BG33" s="144">
        <v>2014</v>
      </c>
      <c r="BH33" s="144">
        <v>2014</v>
      </c>
      <c r="BI33" s="144">
        <v>2015</v>
      </c>
      <c r="BJ33" s="144">
        <v>2013</v>
      </c>
      <c r="BK33" s="144">
        <v>2016</v>
      </c>
      <c r="BL33" s="144">
        <v>2017</v>
      </c>
      <c r="BM33" s="97">
        <v>2014</v>
      </c>
      <c r="BN33" s="97">
        <v>2015</v>
      </c>
      <c r="BO33" s="97">
        <v>2014</v>
      </c>
      <c r="BP33" s="97">
        <v>2018</v>
      </c>
      <c r="BQ33" s="144">
        <v>2016</v>
      </c>
      <c r="BR33" s="144">
        <v>2015</v>
      </c>
      <c r="BS33" s="144">
        <v>2016</v>
      </c>
      <c r="BT33" s="144">
        <v>2014</v>
      </c>
      <c r="BU33" s="151">
        <v>2015</v>
      </c>
      <c r="BV33" s="151">
        <v>2015</v>
      </c>
      <c r="BW33" s="151">
        <v>2016</v>
      </c>
      <c r="BX33" s="151">
        <v>2016</v>
      </c>
      <c r="BY33" s="166">
        <v>2016</v>
      </c>
      <c r="BZ33" s="146">
        <v>2016</v>
      </c>
      <c r="CA33" s="166">
        <v>2015</v>
      </c>
      <c r="CB33" s="166">
        <v>2016</v>
      </c>
      <c r="CC33" s="166">
        <v>2017</v>
      </c>
      <c r="CD33" s="144">
        <v>2017</v>
      </c>
      <c r="CE33" s="144">
        <v>2017</v>
      </c>
      <c r="CF33" s="144">
        <v>2015</v>
      </c>
      <c r="CG33" s="144">
        <v>2014</v>
      </c>
      <c r="CH33" s="97"/>
    </row>
    <row r="34" spans="1:86" x14ac:dyDescent="0.25">
      <c r="A34" s="3" t="str">
        <f>VLOOKUP(C34,Regions!B$3:H$35,7,FALSE)</f>
        <v>South America</v>
      </c>
      <c r="B34" s="116" t="s">
        <v>58</v>
      </c>
      <c r="C34" s="100" t="s">
        <v>57</v>
      </c>
      <c r="D34" s="142">
        <v>2015</v>
      </c>
      <c r="E34" s="142">
        <v>2015</v>
      </c>
      <c r="F34" s="142">
        <v>2015</v>
      </c>
      <c r="G34" s="142">
        <v>2015</v>
      </c>
      <c r="H34" s="142">
        <v>2015</v>
      </c>
      <c r="I34" s="142">
        <v>2015</v>
      </c>
      <c r="J34" s="142">
        <v>2015</v>
      </c>
      <c r="K34" s="142">
        <v>2016</v>
      </c>
      <c r="L34" s="142">
        <v>2016</v>
      </c>
      <c r="M34" s="142">
        <v>2015</v>
      </c>
      <c r="N34" s="261">
        <v>2011</v>
      </c>
      <c r="O34" s="261">
        <v>2011</v>
      </c>
      <c r="P34" s="142"/>
      <c r="Q34" s="144">
        <v>2018</v>
      </c>
      <c r="R34" s="144">
        <v>2018</v>
      </c>
      <c r="S34" s="144">
        <v>2017</v>
      </c>
      <c r="T34" s="144">
        <v>2017</v>
      </c>
      <c r="U34" s="144">
        <v>2015</v>
      </c>
      <c r="V34" s="144">
        <v>2015</v>
      </c>
      <c r="W34" s="144">
        <v>2017</v>
      </c>
      <c r="X34" s="144">
        <v>2017</v>
      </c>
      <c r="Y34" s="144">
        <v>2010</v>
      </c>
      <c r="Z34" s="144">
        <v>2010</v>
      </c>
      <c r="AA34" s="144">
        <v>2010</v>
      </c>
      <c r="AB34" s="162">
        <v>2017</v>
      </c>
      <c r="AC34" s="162">
        <v>2017</v>
      </c>
      <c r="AD34" s="162">
        <v>2017</v>
      </c>
      <c r="AE34" s="144">
        <v>2015</v>
      </c>
      <c r="AF34" s="144">
        <v>2010</v>
      </c>
      <c r="AG34" s="144">
        <v>2016</v>
      </c>
      <c r="AH34" s="144">
        <v>2010</v>
      </c>
      <c r="AI34" s="144">
        <v>2012</v>
      </c>
      <c r="AJ34" s="144">
        <v>2016</v>
      </c>
      <c r="AK34" s="144">
        <v>2017</v>
      </c>
      <c r="AL34" s="144">
        <v>2016</v>
      </c>
      <c r="AM34" s="144">
        <v>2016</v>
      </c>
      <c r="AN34" s="144">
        <v>2017</v>
      </c>
      <c r="AO34" s="144">
        <v>2015</v>
      </c>
      <c r="AP34" s="144">
        <v>2015</v>
      </c>
      <c r="AQ34" s="144">
        <v>2015</v>
      </c>
      <c r="AR34" s="144">
        <v>2015</v>
      </c>
      <c r="AS34" s="144">
        <v>2015</v>
      </c>
      <c r="AT34" s="143" t="s">
        <v>517</v>
      </c>
      <c r="AU34" s="143">
        <v>2014</v>
      </c>
      <c r="AV34" s="144">
        <v>2016</v>
      </c>
      <c r="AW34" s="144">
        <v>2017</v>
      </c>
      <c r="AX34" s="144">
        <v>2018</v>
      </c>
      <c r="AY34" s="145" t="s">
        <v>517</v>
      </c>
      <c r="AZ34" s="145" t="s">
        <v>986</v>
      </c>
      <c r="BA34" s="144">
        <v>2017</v>
      </c>
      <c r="BB34" s="162">
        <v>2016</v>
      </c>
      <c r="BC34" s="144">
        <v>2017</v>
      </c>
      <c r="BD34" s="144">
        <v>2014</v>
      </c>
      <c r="BE34" s="144">
        <v>2014</v>
      </c>
      <c r="BF34" s="144">
        <v>2016</v>
      </c>
      <c r="BG34" s="144">
        <v>2013</v>
      </c>
      <c r="BH34" s="144">
        <v>2013</v>
      </c>
      <c r="BI34" s="144" t="s">
        <v>517</v>
      </c>
      <c r="BJ34" s="144">
        <v>2012</v>
      </c>
      <c r="BK34" s="144">
        <v>2016</v>
      </c>
      <c r="BL34" s="144">
        <v>2017</v>
      </c>
      <c r="BM34" s="97" t="s">
        <v>517</v>
      </c>
      <c r="BN34" s="97"/>
      <c r="BO34" s="97"/>
      <c r="BP34" s="97" t="s">
        <v>517</v>
      </c>
      <c r="BQ34" s="144">
        <v>2016</v>
      </c>
      <c r="BR34" s="144">
        <v>2015</v>
      </c>
      <c r="BS34" s="144">
        <v>2016</v>
      </c>
      <c r="BT34" s="144">
        <v>2014</v>
      </c>
      <c r="BU34" s="151">
        <v>2015</v>
      </c>
      <c r="BV34" s="151">
        <v>2015</v>
      </c>
      <c r="BW34" s="151" t="s">
        <v>517</v>
      </c>
      <c r="BX34" s="151" t="s">
        <v>517</v>
      </c>
      <c r="BY34" s="166">
        <v>2015</v>
      </c>
      <c r="BZ34" s="146">
        <v>2016</v>
      </c>
      <c r="CA34" s="166">
        <v>2012</v>
      </c>
      <c r="CB34" s="166">
        <v>2016</v>
      </c>
      <c r="CC34" s="166">
        <v>2017</v>
      </c>
      <c r="CD34" s="144">
        <v>2017</v>
      </c>
      <c r="CE34" s="144">
        <v>2017</v>
      </c>
      <c r="CF34" s="144">
        <v>2015</v>
      </c>
      <c r="CG34" s="144">
        <v>2014</v>
      </c>
      <c r="CH34" s="97"/>
    </row>
    <row r="35" spans="1:86" x14ac:dyDescent="0.25">
      <c r="A35" s="3" t="str">
        <f>VLOOKUP(C35,Regions!B$3:H$35,7,FALSE)</f>
        <v>South America</v>
      </c>
      <c r="B35" s="116" t="s">
        <v>62</v>
      </c>
      <c r="C35" s="100" t="s">
        <v>61</v>
      </c>
      <c r="D35" s="142">
        <v>2015</v>
      </c>
      <c r="E35" s="142">
        <v>2015</v>
      </c>
      <c r="F35" s="142">
        <v>2015</v>
      </c>
      <c r="G35" s="142">
        <v>2015</v>
      </c>
      <c r="H35" s="142">
        <v>2015</v>
      </c>
      <c r="I35" s="142">
        <v>2015</v>
      </c>
      <c r="J35" s="142">
        <v>2015</v>
      </c>
      <c r="K35" s="142">
        <v>2016</v>
      </c>
      <c r="L35" s="142">
        <v>2016</v>
      </c>
      <c r="M35" s="142">
        <v>2015</v>
      </c>
      <c r="N35" s="261">
        <v>2011</v>
      </c>
      <c r="O35" s="261">
        <v>2011</v>
      </c>
      <c r="P35" s="142"/>
      <c r="Q35" s="144">
        <v>2018</v>
      </c>
      <c r="R35" s="144">
        <v>2018</v>
      </c>
      <c r="S35" s="144">
        <v>2017</v>
      </c>
      <c r="T35" s="144">
        <v>2017</v>
      </c>
      <c r="U35" s="144">
        <v>2015</v>
      </c>
      <c r="V35" s="144">
        <v>2015</v>
      </c>
      <c r="W35" s="144">
        <v>2017</v>
      </c>
      <c r="X35" s="144">
        <v>2017</v>
      </c>
      <c r="Y35" s="144"/>
      <c r="Z35" s="144"/>
      <c r="AA35" s="162">
        <v>2017</v>
      </c>
      <c r="AB35" s="162">
        <v>2017</v>
      </c>
      <c r="AC35" s="162">
        <v>2017</v>
      </c>
      <c r="AD35" s="162">
        <v>2017</v>
      </c>
      <c r="AE35" s="144">
        <v>2015</v>
      </c>
      <c r="AF35" s="144">
        <v>2011</v>
      </c>
      <c r="AG35" s="144">
        <v>2016</v>
      </c>
      <c r="AH35" s="144">
        <v>2012</v>
      </c>
      <c r="AI35" s="144">
        <v>2010</v>
      </c>
      <c r="AJ35" s="144">
        <v>2016</v>
      </c>
      <c r="AK35" s="144">
        <v>2017</v>
      </c>
      <c r="AL35" s="144">
        <v>2016</v>
      </c>
      <c r="AM35" s="144">
        <v>2016</v>
      </c>
      <c r="AN35" s="144">
        <v>2017</v>
      </c>
      <c r="AO35" s="144">
        <v>2015</v>
      </c>
      <c r="AP35" s="144">
        <v>2015</v>
      </c>
      <c r="AQ35" s="144">
        <v>2015</v>
      </c>
      <c r="AR35" s="144">
        <v>2015</v>
      </c>
      <c r="AS35" s="144">
        <v>2015</v>
      </c>
      <c r="AT35" s="143">
        <v>2016</v>
      </c>
      <c r="AU35" s="143"/>
      <c r="AV35" s="144">
        <v>2016</v>
      </c>
      <c r="AW35" s="144">
        <v>2017</v>
      </c>
      <c r="AX35" s="144">
        <v>2018</v>
      </c>
      <c r="AY35" s="145" t="s">
        <v>517</v>
      </c>
      <c r="AZ35" s="145" t="s">
        <v>986</v>
      </c>
      <c r="BA35" s="144">
        <v>2017</v>
      </c>
      <c r="BB35" s="162">
        <v>2016</v>
      </c>
      <c r="BC35" s="144">
        <v>2017</v>
      </c>
      <c r="BD35" s="144">
        <v>2014</v>
      </c>
      <c r="BE35" s="144">
        <v>2014</v>
      </c>
      <c r="BF35" s="144">
        <v>2016</v>
      </c>
      <c r="BG35" s="144">
        <v>2014</v>
      </c>
      <c r="BH35" s="144">
        <v>2014</v>
      </c>
      <c r="BI35" s="144">
        <v>2011</v>
      </c>
      <c r="BJ35" s="144">
        <v>2010</v>
      </c>
      <c r="BK35" s="144">
        <v>2016</v>
      </c>
      <c r="BL35" s="144">
        <v>2017</v>
      </c>
      <c r="BM35" s="97">
        <v>2012</v>
      </c>
      <c r="BN35" s="97">
        <v>2015</v>
      </c>
      <c r="BO35" s="97">
        <v>2014</v>
      </c>
      <c r="BP35" s="97">
        <v>2018</v>
      </c>
      <c r="BQ35" s="144">
        <v>2016</v>
      </c>
      <c r="BR35" s="144">
        <v>2015</v>
      </c>
      <c r="BS35" s="144">
        <v>2016</v>
      </c>
      <c r="BT35" s="144">
        <v>2014</v>
      </c>
      <c r="BU35" s="151">
        <v>2015</v>
      </c>
      <c r="BV35" s="151">
        <v>2015</v>
      </c>
      <c r="BW35" s="151">
        <v>2016</v>
      </c>
      <c r="BX35" s="151">
        <v>2016</v>
      </c>
      <c r="BY35" s="166">
        <v>2015</v>
      </c>
      <c r="BZ35" s="245" t="s">
        <v>517</v>
      </c>
      <c r="CA35" s="166">
        <v>2016</v>
      </c>
      <c r="CB35" s="166">
        <v>2016</v>
      </c>
      <c r="CC35" s="166">
        <v>2016</v>
      </c>
      <c r="CD35" s="144">
        <v>2017</v>
      </c>
      <c r="CE35" s="144">
        <v>2017</v>
      </c>
      <c r="CF35" s="144">
        <v>2015</v>
      </c>
      <c r="CG35" s="144">
        <v>2014</v>
      </c>
      <c r="CH35" s="97"/>
    </row>
    <row r="36" spans="1:86" x14ac:dyDescent="0.25">
      <c r="A36" s="3" t="str">
        <f>VLOOKUP(C36,Regions!B$3:H$35,7,FALSE)</f>
        <v>South America</v>
      </c>
      <c r="B36" s="116" t="s">
        <v>427</v>
      </c>
      <c r="C36" s="100" t="s">
        <v>63</v>
      </c>
      <c r="D36" s="142">
        <v>2015</v>
      </c>
      <c r="E36" s="142">
        <v>2015</v>
      </c>
      <c r="F36" s="142">
        <v>2015</v>
      </c>
      <c r="G36" s="142">
        <v>2015</v>
      </c>
      <c r="H36" s="142">
        <v>2015</v>
      </c>
      <c r="I36" s="142">
        <v>2015</v>
      </c>
      <c r="J36" s="142">
        <v>2015</v>
      </c>
      <c r="K36" s="142">
        <v>2016</v>
      </c>
      <c r="L36" s="142">
        <v>2016</v>
      </c>
      <c r="M36" s="142">
        <v>2015</v>
      </c>
      <c r="N36" s="261">
        <v>2011</v>
      </c>
      <c r="O36" s="261">
        <v>2011</v>
      </c>
      <c r="P36" s="142">
        <v>2008</v>
      </c>
      <c r="Q36" s="144">
        <v>2018</v>
      </c>
      <c r="R36" s="144">
        <v>2018</v>
      </c>
      <c r="S36" s="144">
        <v>2017</v>
      </c>
      <c r="T36" s="144">
        <v>2017</v>
      </c>
      <c r="U36" s="144">
        <v>2015</v>
      </c>
      <c r="V36" s="144">
        <v>2015</v>
      </c>
      <c r="W36" s="144">
        <v>2017</v>
      </c>
      <c r="X36" s="144">
        <v>2017</v>
      </c>
      <c r="Y36" s="144"/>
      <c r="Z36" s="144"/>
      <c r="AA36" s="162">
        <v>2015</v>
      </c>
      <c r="AB36" s="162">
        <v>2017</v>
      </c>
      <c r="AC36" s="162">
        <v>2014</v>
      </c>
      <c r="AD36" s="162">
        <v>2017</v>
      </c>
      <c r="AE36" s="144">
        <v>2015</v>
      </c>
      <c r="AF36" s="144">
        <v>2009</v>
      </c>
      <c r="AG36" s="144">
        <v>2016</v>
      </c>
      <c r="AH36" s="144">
        <v>2011</v>
      </c>
      <c r="AI36" s="144" t="s">
        <v>517</v>
      </c>
      <c r="AJ36" s="144">
        <v>2016</v>
      </c>
      <c r="AK36" s="144">
        <v>2017</v>
      </c>
      <c r="AL36" s="144">
        <v>2016</v>
      </c>
      <c r="AM36" s="144">
        <v>2016</v>
      </c>
      <c r="AN36" s="144">
        <v>2017</v>
      </c>
      <c r="AO36" s="144">
        <v>2015</v>
      </c>
      <c r="AP36" s="144">
        <v>2015</v>
      </c>
      <c r="AQ36" s="144">
        <v>2015</v>
      </c>
      <c r="AR36" s="144">
        <v>2015</v>
      </c>
      <c r="AS36" s="144">
        <v>2015</v>
      </c>
      <c r="AT36" s="143">
        <v>2006</v>
      </c>
      <c r="AU36" s="143">
        <v>2014</v>
      </c>
      <c r="AV36" s="144">
        <v>2016</v>
      </c>
      <c r="AW36" s="144">
        <v>2017</v>
      </c>
      <c r="AX36" s="144">
        <v>2018</v>
      </c>
      <c r="AY36" s="145" t="s">
        <v>517</v>
      </c>
      <c r="AZ36" s="145" t="s">
        <v>986</v>
      </c>
      <c r="BA36" s="144">
        <v>2017</v>
      </c>
      <c r="BB36" s="162">
        <v>2016</v>
      </c>
      <c r="BC36" s="144">
        <v>2017</v>
      </c>
      <c r="BD36" s="144">
        <v>2014</v>
      </c>
      <c r="BE36" s="144">
        <v>2014</v>
      </c>
      <c r="BF36" s="144">
        <v>2016</v>
      </c>
      <c r="BG36" s="144">
        <v>2014</v>
      </c>
      <c r="BH36" s="144">
        <v>2014</v>
      </c>
      <c r="BI36" s="144">
        <v>2015</v>
      </c>
      <c r="BJ36" s="144">
        <v>2013</v>
      </c>
      <c r="BK36" s="144">
        <v>2016</v>
      </c>
      <c r="BL36" s="144">
        <v>2017</v>
      </c>
      <c r="BM36" s="97" t="s">
        <v>517</v>
      </c>
      <c r="BN36" s="97">
        <v>2015</v>
      </c>
      <c r="BO36" s="97">
        <v>2014</v>
      </c>
      <c r="BP36" s="97">
        <v>2018</v>
      </c>
      <c r="BQ36" s="144">
        <v>2016</v>
      </c>
      <c r="BR36" s="144">
        <v>2015</v>
      </c>
      <c r="BS36" s="144">
        <v>2016</v>
      </c>
      <c r="BT36" s="144">
        <v>2014</v>
      </c>
      <c r="BU36" s="151">
        <v>2015</v>
      </c>
      <c r="BV36" s="151">
        <v>2015</v>
      </c>
      <c r="BW36" s="151">
        <v>2016</v>
      </c>
      <c r="BX36" s="151">
        <v>2016</v>
      </c>
      <c r="BY36" s="166">
        <v>2016</v>
      </c>
      <c r="BZ36" s="146">
        <v>2016</v>
      </c>
      <c r="CA36" s="166">
        <v>2016</v>
      </c>
      <c r="CB36" s="166">
        <v>2016</v>
      </c>
      <c r="CC36" s="151"/>
      <c r="CD36" s="144">
        <v>2013</v>
      </c>
      <c r="CE36" s="144">
        <v>2017</v>
      </c>
      <c r="CF36" s="144">
        <v>2015</v>
      </c>
      <c r="CG36" s="144">
        <v>2014</v>
      </c>
      <c r="CH36" s="97"/>
    </row>
  </sheetData>
  <sortState ref="A3:BG192">
    <sortCondition ref="A3:A192"/>
    <sortCondition ref="B3:B192"/>
  </sortState>
  <printOptions gridLines="1"/>
  <pageMargins left="0.23622047244094491" right="0.23622047244094491" top="0.74803149606299213" bottom="0.74803149606299213" header="0.31496062992125984" footer="0.31496062992125984"/>
  <pageSetup paperSize="5" scale="66" fitToWidth="0" orientation="landscape" horizontalDpi="4294967293" r:id="rId1"/>
  <headerFooter>
    <oddFooter>&amp;R&amp;P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H38"/>
  <sheetViews>
    <sheetView showGridLines="0" zoomScaleNormal="100" workbookViewId="0">
      <pane xSplit="3" ySplit="4" topLeftCell="D5" activePane="bottomRight" state="frozen"/>
      <selection activeCell="AG16" sqref="AG16"/>
      <selection pane="topRight" activeCell="AG16" sqref="AG16"/>
      <selection pane="bottomLeft" activeCell="AG16" sqref="AG16"/>
      <selection pane="bottomRight"/>
    </sheetView>
  </sheetViews>
  <sheetFormatPr defaultColWidth="9.140625" defaultRowHeight="15" x14ac:dyDescent="0.25"/>
  <cols>
    <col min="1" max="1" width="18.5703125" style="3" customWidth="1"/>
    <col min="2" max="2" width="49.42578125" style="3" bestFit="1" customWidth="1"/>
    <col min="3" max="3" width="5.5703125" style="3" bestFit="1" customWidth="1"/>
    <col min="4" max="53" width="11.42578125" style="3" customWidth="1"/>
    <col min="54" max="54" width="27.5703125" style="3" customWidth="1"/>
    <col min="55" max="61" width="11.42578125" style="3" customWidth="1"/>
    <col min="62" max="62" width="13" style="3" customWidth="1"/>
    <col min="63" max="84" width="11.42578125" style="3" customWidth="1"/>
    <col min="85" max="16384" width="9.140625" style="3"/>
  </cols>
  <sheetData>
    <row r="1" spans="1:86" x14ac:dyDescent="0.25">
      <c r="A1" s="154"/>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row>
    <row r="2" spans="1:86" s="267" customFormat="1" ht="126.75" customHeight="1" x14ac:dyDescent="0.2">
      <c r="A2" s="267" t="s">
        <v>553</v>
      </c>
      <c r="B2" s="128" t="s">
        <v>75</v>
      </c>
      <c r="C2" s="129" t="s">
        <v>64</v>
      </c>
      <c r="D2" s="126" t="s">
        <v>115</v>
      </c>
      <c r="E2" s="126" t="s">
        <v>116</v>
      </c>
      <c r="F2" s="126" t="s">
        <v>438</v>
      </c>
      <c r="G2" s="126" t="s">
        <v>439</v>
      </c>
      <c r="H2" s="126" t="s">
        <v>440</v>
      </c>
      <c r="I2" s="126" t="s">
        <v>441</v>
      </c>
      <c r="J2" s="126" t="s">
        <v>446</v>
      </c>
      <c r="K2" s="126" t="s">
        <v>406</v>
      </c>
      <c r="L2" s="126" t="s">
        <v>407</v>
      </c>
      <c r="M2" s="126" t="s">
        <v>554</v>
      </c>
      <c r="N2" s="126" t="s">
        <v>562</v>
      </c>
      <c r="O2" s="126" t="s">
        <v>563</v>
      </c>
      <c r="P2" s="126" t="s">
        <v>564</v>
      </c>
      <c r="Q2" s="126" t="s">
        <v>387</v>
      </c>
      <c r="R2" s="126" t="s">
        <v>424</v>
      </c>
      <c r="S2" s="126" t="s">
        <v>513</v>
      </c>
      <c r="T2" s="126" t="s">
        <v>514</v>
      </c>
      <c r="U2" s="126" t="s">
        <v>565</v>
      </c>
      <c r="V2" s="126" t="s">
        <v>566</v>
      </c>
      <c r="W2" s="126" t="s">
        <v>840</v>
      </c>
      <c r="X2" s="126" t="s">
        <v>81</v>
      </c>
      <c r="Y2" s="126" t="s">
        <v>882</v>
      </c>
      <c r="Z2" s="126" t="s">
        <v>883</v>
      </c>
      <c r="AA2" s="126" t="s">
        <v>567</v>
      </c>
      <c r="AB2" s="126" t="s">
        <v>570</v>
      </c>
      <c r="AC2" s="126" t="s">
        <v>572</v>
      </c>
      <c r="AD2" s="126" t="s">
        <v>574</v>
      </c>
      <c r="AE2" s="126" t="s">
        <v>154</v>
      </c>
      <c r="AF2" s="126" t="s">
        <v>579</v>
      </c>
      <c r="AG2" s="126" t="s">
        <v>960</v>
      </c>
      <c r="AH2" s="126" t="s">
        <v>580</v>
      </c>
      <c r="AI2" s="126" t="s">
        <v>472</v>
      </c>
      <c r="AJ2" s="126" t="s">
        <v>153</v>
      </c>
      <c r="AK2" s="126" t="s">
        <v>608</v>
      </c>
      <c r="AL2" s="126" t="s">
        <v>577</v>
      </c>
      <c r="AM2" s="126" t="s">
        <v>957</v>
      </c>
      <c r="AN2" s="126" t="s">
        <v>578</v>
      </c>
      <c r="AO2" s="126" t="s">
        <v>984</v>
      </c>
      <c r="AP2" s="126" t="s">
        <v>609</v>
      </c>
      <c r="AQ2" s="126" t="s">
        <v>610</v>
      </c>
      <c r="AR2" s="126" t="s">
        <v>524</v>
      </c>
      <c r="AS2" s="126" t="s">
        <v>80</v>
      </c>
      <c r="AT2" s="126" t="s">
        <v>155</v>
      </c>
      <c r="AU2" s="126" t="s">
        <v>569</v>
      </c>
      <c r="AV2" s="126" t="s">
        <v>156</v>
      </c>
      <c r="AW2" s="126" t="s">
        <v>156</v>
      </c>
      <c r="AX2" s="126" t="s">
        <v>156</v>
      </c>
      <c r="AY2" s="126" t="s">
        <v>157</v>
      </c>
      <c r="AZ2" s="126" t="s">
        <v>158</v>
      </c>
      <c r="BA2" s="126" t="s">
        <v>87</v>
      </c>
      <c r="BB2" s="126" t="s">
        <v>581</v>
      </c>
      <c r="BC2" s="126" t="s">
        <v>583</v>
      </c>
      <c r="BD2" s="126" t="s">
        <v>99</v>
      </c>
      <c r="BE2" s="126" t="s">
        <v>100</v>
      </c>
      <c r="BF2" s="126" t="s">
        <v>950</v>
      </c>
      <c r="BG2" s="126" t="s">
        <v>101</v>
      </c>
      <c r="BH2" s="126" t="s">
        <v>102</v>
      </c>
      <c r="BI2" s="126" t="s">
        <v>119</v>
      </c>
      <c r="BJ2" s="126" t="s">
        <v>587</v>
      </c>
      <c r="BK2" s="126" t="s">
        <v>66</v>
      </c>
      <c r="BL2" s="126" t="s">
        <v>92</v>
      </c>
      <c r="BM2" s="126" t="s">
        <v>592</v>
      </c>
      <c r="BN2" s="126" t="s">
        <v>595</v>
      </c>
      <c r="BO2" s="126" t="s">
        <v>596</v>
      </c>
      <c r="BP2" s="126" t="s">
        <v>598</v>
      </c>
      <c r="BQ2" s="126" t="s">
        <v>67</v>
      </c>
      <c r="BR2" s="126" t="s">
        <v>68</v>
      </c>
      <c r="BS2" s="126" t="s">
        <v>69</v>
      </c>
      <c r="BT2" s="126" t="s">
        <v>932</v>
      </c>
      <c r="BU2" s="126" t="s">
        <v>83</v>
      </c>
      <c r="BV2" s="126" t="s">
        <v>82</v>
      </c>
      <c r="BW2" s="126" t="s">
        <v>601</v>
      </c>
      <c r="BX2" s="126" t="s">
        <v>602</v>
      </c>
      <c r="BY2" s="126" t="s">
        <v>619</v>
      </c>
      <c r="BZ2" s="126" t="s">
        <v>618</v>
      </c>
      <c r="CA2" s="126" t="s">
        <v>623</v>
      </c>
      <c r="CB2" s="126" t="s">
        <v>621</v>
      </c>
      <c r="CC2" s="126" t="s">
        <v>1014</v>
      </c>
      <c r="CD2" s="126" t="s">
        <v>474</v>
      </c>
      <c r="CE2" s="126" t="s">
        <v>495</v>
      </c>
      <c r="CF2" s="126" t="s">
        <v>515</v>
      </c>
      <c r="CG2" s="126" t="s">
        <v>384</v>
      </c>
    </row>
    <row r="3" spans="1:86" s="258" customFormat="1" x14ac:dyDescent="0.25">
      <c r="B3" s="268" t="s">
        <v>1043</v>
      </c>
      <c r="C3" s="129"/>
      <c r="D3" s="141">
        <v>2015</v>
      </c>
      <c r="E3" s="141">
        <v>2015</v>
      </c>
      <c r="F3" s="141">
        <v>2015</v>
      </c>
      <c r="G3" s="141">
        <v>2015</v>
      </c>
      <c r="H3" s="141">
        <v>2015</v>
      </c>
      <c r="I3" s="141">
        <v>2015</v>
      </c>
      <c r="J3" s="141">
        <v>2015</v>
      </c>
      <c r="K3" s="141" t="s">
        <v>919</v>
      </c>
      <c r="L3" s="141" t="s">
        <v>919</v>
      </c>
      <c r="M3" s="141" t="s">
        <v>555</v>
      </c>
      <c r="N3" s="141">
        <v>2011</v>
      </c>
      <c r="O3" s="141">
        <v>2011</v>
      </c>
      <c r="P3" s="141" t="s">
        <v>920</v>
      </c>
      <c r="Q3" s="141">
        <v>2018</v>
      </c>
      <c r="R3" s="141">
        <v>2018</v>
      </c>
      <c r="S3" s="141">
        <v>2017</v>
      </c>
      <c r="T3" s="141">
        <v>2017</v>
      </c>
      <c r="U3" s="141" t="s">
        <v>921</v>
      </c>
      <c r="V3" s="141" t="s">
        <v>921</v>
      </c>
      <c r="W3" s="141">
        <v>2016</v>
      </c>
      <c r="X3" s="141">
        <v>2017</v>
      </c>
      <c r="Y3" s="141" t="s">
        <v>1002</v>
      </c>
      <c r="Z3" s="141" t="s">
        <v>1002</v>
      </c>
      <c r="AA3" s="141" t="s">
        <v>1011</v>
      </c>
      <c r="AB3" s="141">
        <v>2017</v>
      </c>
      <c r="AC3" s="141" t="s">
        <v>1003</v>
      </c>
      <c r="AD3" s="141">
        <v>2017</v>
      </c>
      <c r="AE3" s="141">
        <v>2016</v>
      </c>
      <c r="AF3" s="141" t="s">
        <v>1004</v>
      </c>
      <c r="AG3" s="141">
        <v>2016</v>
      </c>
      <c r="AH3" s="141" t="s">
        <v>590</v>
      </c>
      <c r="AI3" s="141" t="s">
        <v>983</v>
      </c>
      <c r="AJ3" s="141">
        <v>2016</v>
      </c>
      <c r="AK3" s="141">
        <v>2017</v>
      </c>
      <c r="AL3" s="141">
        <v>2016</v>
      </c>
      <c r="AM3" s="141">
        <v>2016</v>
      </c>
      <c r="AN3" s="141">
        <v>2017</v>
      </c>
      <c r="AO3" s="141">
        <v>2015</v>
      </c>
      <c r="AP3" s="141">
        <v>2015</v>
      </c>
      <c r="AQ3" s="141">
        <v>2015</v>
      </c>
      <c r="AR3" s="141">
        <v>2015</v>
      </c>
      <c r="AS3" s="141">
        <v>2015</v>
      </c>
      <c r="AT3" s="141" t="s">
        <v>985</v>
      </c>
      <c r="AU3" s="141">
        <v>2014</v>
      </c>
      <c r="AV3" s="141">
        <v>2016</v>
      </c>
      <c r="AW3" s="141">
        <v>2017</v>
      </c>
      <c r="AX3" s="141">
        <v>2018</v>
      </c>
      <c r="AY3" s="141">
        <v>2018</v>
      </c>
      <c r="AZ3" s="141">
        <v>2018</v>
      </c>
      <c r="BA3" s="141">
        <v>2017</v>
      </c>
      <c r="BB3" s="141">
        <v>2016</v>
      </c>
      <c r="BC3" s="141">
        <v>2017</v>
      </c>
      <c r="BD3" s="141" t="s">
        <v>473</v>
      </c>
      <c r="BE3" s="141" t="s">
        <v>473</v>
      </c>
      <c r="BF3" s="141">
        <v>2016</v>
      </c>
      <c r="BG3" s="141" t="s">
        <v>545</v>
      </c>
      <c r="BH3" s="141" t="s">
        <v>546</v>
      </c>
      <c r="BI3" s="141" t="s">
        <v>512</v>
      </c>
      <c r="BJ3" s="141" t="s">
        <v>589</v>
      </c>
      <c r="BK3" s="141">
        <v>2016</v>
      </c>
      <c r="BL3" s="141">
        <v>2017</v>
      </c>
      <c r="BM3" s="141" t="s">
        <v>1009</v>
      </c>
      <c r="BN3" s="141">
        <v>2015</v>
      </c>
      <c r="BO3" s="141" t="s">
        <v>641</v>
      </c>
      <c r="BP3" s="141">
        <v>2018</v>
      </c>
      <c r="BQ3" s="141">
        <v>2016</v>
      </c>
      <c r="BR3" s="141">
        <v>2015</v>
      </c>
      <c r="BS3" s="141">
        <v>2016</v>
      </c>
      <c r="BT3" s="141">
        <v>2014</v>
      </c>
      <c r="BU3" s="141">
        <v>2015</v>
      </c>
      <c r="BV3" s="141">
        <v>2015</v>
      </c>
      <c r="BW3" s="141">
        <v>2016</v>
      </c>
      <c r="BX3" s="141">
        <v>2016</v>
      </c>
      <c r="BY3" s="141" t="s">
        <v>1010</v>
      </c>
      <c r="BZ3" s="141" t="s">
        <v>922</v>
      </c>
      <c r="CA3" s="141" t="s">
        <v>926</v>
      </c>
      <c r="CB3" s="141">
        <v>2016</v>
      </c>
      <c r="CC3" s="141" t="s">
        <v>1007</v>
      </c>
      <c r="CD3" s="141">
        <v>2017</v>
      </c>
      <c r="CE3" s="141">
        <v>2017</v>
      </c>
      <c r="CF3" s="141">
        <v>2015</v>
      </c>
      <c r="CG3" s="141">
        <v>2014</v>
      </c>
    </row>
    <row r="4" spans="1:86" x14ac:dyDescent="0.25">
      <c r="B4" s="118" t="s">
        <v>1044</v>
      </c>
      <c r="C4" s="100"/>
      <c r="D4" s="101" t="s">
        <v>516</v>
      </c>
      <c r="E4" s="101" t="s">
        <v>516</v>
      </c>
      <c r="F4" s="101" t="s">
        <v>516</v>
      </c>
      <c r="G4" s="101" t="s">
        <v>516</v>
      </c>
      <c r="H4" s="101" t="s">
        <v>516</v>
      </c>
      <c r="I4" s="101" t="s">
        <v>516</v>
      </c>
      <c r="J4" s="101" t="s">
        <v>516</v>
      </c>
      <c r="K4" s="101" t="s">
        <v>516</v>
      </c>
      <c r="L4" s="101" t="s">
        <v>516</v>
      </c>
      <c r="M4" s="101" t="s">
        <v>516</v>
      </c>
      <c r="N4" s="101" t="s">
        <v>516</v>
      </c>
      <c r="O4" s="101" t="s">
        <v>516</v>
      </c>
      <c r="P4" s="101" t="s">
        <v>516</v>
      </c>
      <c r="Q4" s="101" t="s">
        <v>516</v>
      </c>
      <c r="R4" s="101" t="s">
        <v>516</v>
      </c>
      <c r="S4" s="101" t="s">
        <v>516</v>
      </c>
      <c r="T4" s="101" t="s">
        <v>516</v>
      </c>
      <c r="U4" s="101" t="s">
        <v>516</v>
      </c>
      <c r="V4" s="101" t="s">
        <v>516</v>
      </c>
      <c r="W4" s="101" t="s">
        <v>516</v>
      </c>
      <c r="X4" s="101" t="s">
        <v>516</v>
      </c>
      <c r="Y4" s="101" t="s">
        <v>516</v>
      </c>
      <c r="Z4" s="101" t="s">
        <v>516</v>
      </c>
      <c r="AA4" s="101" t="s">
        <v>516</v>
      </c>
      <c r="AB4" s="101" t="s">
        <v>516</v>
      </c>
      <c r="AC4" s="101" t="s">
        <v>516</v>
      </c>
      <c r="AD4" s="101" t="s">
        <v>516</v>
      </c>
      <c r="AE4" s="101" t="s">
        <v>516</v>
      </c>
      <c r="AF4" s="101" t="s">
        <v>516</v>
      </c>
      <c r="AG4" s="101" t="s">
        <v>516</v>
      </c>
      <c r="AH4" s="101" t="s">
        <v>516</v>
      </c>
      <c r="AI4" s="101" t="s">
        <v>516</v>
      </c>
      <c r="AJ4" s="101" t="s">
        <v>516</v>
      </c>
      <c r="AK4" s="101" t="s">
        <v>516</v>
      </c>
      <c r="AL4" s="101" t="s">
        <v>516</v>
      </c>
      <c r="AM4" s="101" t="s">
        <v>516</v>
      </c>
      <c r="AN4" s="101" t="s">
        <v>516</v>
      </c>
      <c r="AO4" s="101" t="s">
        <v>516</v>
      </c>
      <c r="AP4" s="101" t="s">
        <v>516</v>
      </c>
      <c r="AQ4" s="101" t="s">
        <v>516</v>
      </c>
      <c r="AR4" s="101" t="s">
        <v>516</v>
      </c>
      <c r="AS4" s="101" t="s">
        <v>516</v>
      </c>
      <c r="AT4" s="101" t="s">
        <v>516</v>
      </c>
      <c r="AU4" s="101" t="s">
        <v>516</v>
      </c>
      <c r="AV4" s="101" t="s">
        <v>516</v>
      </c>
      <c r="AW4" s="101" t="s">
        <v>516</v>
      </c>
      <c r="AX4" s="101" t="s">
        <v>516</v>
      </c>
      <c r="AY4" s="101" t="s">
        <v>516</v>
      </c>
      <c r="AZ4" s="101" t="s">
        <v>516</v>
      </c>
      <c r="BA4" s="101" t="s">
        <v>516</v>
      </c>
      <c r="BB4" s="101" t="s">
        <v>516</v>
      </c>
      <c r="BC4" s="101" t="s">
        <v>516</v>
      </c>
      <c r="BD4" s="101" t="s">
        <v>516</v>
      </c>
      <c r="BE4" s="101" t="s">
        <v>516</v>
      </c>
      <c r="BF4" s="101" t="s">
        <v>516</v>
      </c>
      <c r="BG4" s="101" t="s">
        <v>516</v>
      </c>
      <c r="BH4" s="101" t="s">
        <v>516</v>
      </c>
      <c r="BI4" s="101" t="s">
        <v>516</v>
      </c>
      <c r="BJ4" s="101" t="s">
        <v>516</v>
      </c>
      <c r="BK4" s="101" t="s">
        <v>516</v>
      </c>
      <c r="BL4" s="101" t="s">
        <v>516</v>
      </c>
      <c r="BM4" s="101" t="s">
        <v>516</v>
      </c>
      <c r="BN4" s="101" t="s">
        <v>516</v>
      </c>
      <c r="BO4" s="101" t="s">
        <v>516</v>
      </c>
      <c r="BP4" s="101" t="s">
        <v>516</v>
      </c>
      <c r="BQ4" s="101" t="s">
        <v>516</v>
      </c>
      <c r="BR4" s="101" t="s">
        <v>516</v>
      </c>
      <c r="BS4" s="101" t="s">
        <v>516</v>
      </c>
      <c r="BT4" s="101" t="s">
        <v>516</v>
      </c>
      <c r="BU4" s="101" t="s">
        <v>516</v>
      </c>
      <c r="BV4" s="101" t="s">
        <v>516</v>
      </c>
      <c r="BW4" s="101" t="s">
        <v>516</v>
      </c>
      <c r="BX4" s="101" t="s">
        <v>516</v>
      </c>
      <c r="BY4" s="101" t="s">
        <v>516</v>
      </c>
      <c r="BZ4" s="101" t="s">
        <v>516</v>
      </c>
      <c r="CA4" s="101" t="s">
        <v>516</v>
      </c>
      <c r="CB4" s="101" t="s">
        <v>516</v>
      </c>
      <c r="CC4" s="101" t="s">
        <v>516</v>
      </c>
      <c r="CD4" s="101" t="s">
        <v>516</v>
      </c>
      <c r="CE4" s="101" t="s">
        <v>516</v>
      </c>
      <c r="CF4" s="101" t="s">
        <v>516</v>
      </c>
      <c r="CG4" s="101" t="s">
        <v>516</v>
      </c>
    </row>
    <row r="5" spans="1:86" x14ac:dyDescent="0.25">
      <c r="A5" s="3" t="str">
        <f>VLOOKUP(C5,Regions!B$3:H$35,7,FALSE)</f>
        <v>Caribbean</v>
      </c>
      <c r="B5" s="116" t="s">
        <v>1</v>
      </c>
      <c r="C5" s="100" t="s">
        <v>0</v>
      </c>
      <c r="D5" s="145" t="s">
        <v>987</v>
      </c>
      <c r="E5" s="145" t="s">
        <v>987</v>
      </c>
      <c r="F5" s="146" t="s">
        <v>517</v>
      </c>
      <c r="G5" s="145" t="s">
        <v>988</v>
      </c>
      <c r="H5" s="145" t="s">
        <v>988</v>
      </c>
      <c r="I5" s="145" t="s">
        <v>988</v>
      </c>
      <c r="J5" s="145" t="s">
        <v>988</v>
      </c>
      <c r="K5" s="145" t="s">
        <v>989</v>
      </c>
      <c r="L5" s="145" t="s">
        <v>989</v>
      </c>
      <c r="M5" s="145" t="s">
        <v>208</v>
      </c>
      <c r="N5" s="146" t="s">
        <v>638</v>
      </c>
      <c r="O5" s="146" t="s">
        <v>638</v>
      </c>
      <c r="P5" s="142" t="s">
        <v>208</v>
      </c>
      <c r="Q5" s="145" t="s">
        <v>990</v>
      </c>
      <c r="R5" s="145" t="s">
        <v>990</v>
      </c>
      <c r="S5" s="145" t="s">
        <v>991</v>
      </c>
      <c r="T5" s="145" t="s">
        <v>991</v>
      </c>
      <c r="U5" s="145" t="s">
        <v>639</v>
      </c>
      <c r="V5" s="145" t="s">
        <v>639</v>
      </c>
      <c r="W5" s="145" t="s">
        <v>531</v>
      </c>
      <c r="X5" s="145" t="s">
        <v>532</v>
      </c>
      <c r="Y5" s="144"/>
      <c r="Z5" s="144"/>
      <c r="AA5" s="146" t="s">
        <v>517</v>
      </c>
      <c r="AB5" s="145" t="s">
        <v>222</v>
      </c>
      <c r="AC5" s="145" t="s">
        <v>222</v>
      </c>
      <c r="AD5" s="145"/>
      <c r="AE5" s="145" t="s">
        <v>521</v>
      </c>
      <c r="AF5" s="146" t="s">
        <v>517</v>
      </c>
      <c r="AG5" s="145" t="s">
        <v>222</v>
      </c>
      <c r="AH5" s="145" t="s">
        <v>603</v>
      </c>
      <c r="AI5" s="146" t="s">
        <v>517</v>
      </c>
      <c r="AJ5" s="145" t="s">
        <v>521</v>
      </c>
      <c r="AK5" s="145" t="s">
        <v>521</v>
      </c>
      <c r="AL5" s="145" t="s">
        <v>521</v>
      </c>
      <c r="AM5" s="145" t="s">
        <v>517</v>
      </c>
      <c r="AN5" s="145" t="s">
        <v>606</v>
      </c>
      <c r="AO5" s="145" t="s">
        <v>521</v>
      </c>
      <c r="AP5" s="145" t="s">
        <v>521</v>
      </c>
      <c r="AQ5" s="145" t="s">
        <v>521</v>
      </c>
      <c r="AR5" s="98" t="s">
        <v>517</v>
      </c>
      <c r="AS5" s="146" t="s">
        <v>517</v>
      </c>
      <c r="AT5" s="146" t="s">
        <v>222</v>
      </c>
      <c r="AU5" s="146" t="s">
        <v>517</v>
      </c>
      <c r="AV5" s="145" t="s">
        <v>989</v>
      </c>
      <c r="AW5" s="145" t="s">
        <v>989</v>
      </c>
      <c r="AX5" s="145" t="s">
        <v>989</v>
      </c>
      <c r="AY5" s="146" t="s">
        <v>517</v>
      </c>
      <c r="AZ5" s="145" t="s">
        <v>531</v>
      </c>
      <c r="BA5" s="145" t="s">
        <v>531</v>
      </c>
      <c r="BB5" s="145" t="s">
        <v>585</v>
      </c>
      <c r="BC5" s="145" t="s">
        <v>584</v>
      </c>
      <c r="BD5" s="145" t="s">
        <v>208</v>
      </c>
      <c r="BE5" s="145" t="s">
        <v>208</v>
      </c>
      <c r="BF5" s="145" t="s">
        <v>521</v>
      </c>
      <c r="BG5" s="146" t="s">
        <v>208</v>
      </c>
      <c r="BH5" s="146" t="s">
        <v>517</v>
      </c>
      <c r="BI5" s="146" t="s">
        <v>995</v>
      </c>
      <c r="BJ5" s="146" t="s">
        <v>517</v>
      </c>
      <c r="BK5" s="145" t="s">
        <v>222</v>
      </c>
      <c r="BL5" s="146" t="s">
        <v>517</v>
      </c>
      <c r="BM5" s="146" t="s">
        <v>517</v>
      </c>
      <c r="BN5" s="146"/>
      <c r="BO5" s="146" t="s">
        <v>600</v>
      </c>
      <c r="BP5" s="146" t="s">
        <v>517</v>
      </c>
      <c r="BQ5" s="145" t="s">
        <v>222</v>
      </c>
      <c r="BR5" s="145" t="s">
        <v>222</v>
      </c>
      <c r="BS5" s="145" t="s">
        <v>222</v>
      </c>
      <c r="BT5" s="145" t="s">
        <v>996</v>
      </c>
      <c r="BU5" s="145" t="s">
        <v>997</v>
      </c>
      <c r="BV5" s="145" t="s">
        <v>997</v>
      </c>
      <c r="BW5" s="146" t="s">
        <v>517</v>
      </c>
      <c r="BX5" s="146" t="s">
        <v>517</v>
      </c>
      <c r="BY5" s="146" t="s">
        <v>517</v>
      </c>
      <c r="BZ5" s="146" t="s">
        <v>220</v>
      </c>
      <c r="CA5" s="146" t="s">
        <v>517</v>
      </c>
      <c r="CB5" s="145" t="s">
        <v>222</v>
      </c>
      <c r="CC5" s="146" t="s">
        <v>220</v>
      </c>
      <c r="CD5" s="145" t="s">
        <v>222</v>
      </c>
      <c r="CE5" s="145" t="s">
        <v>222</v>
      </c>
      <c r="CF5" s="145" t="s">
        <v>990</v>
      </c>
      <c r="CG5" s="145" t="s">
        <v>222</v>
      </c>
      <c r="CH5" s="97"/>
    </row>
    <row r="6" spans="1:86" x14ac:dyDescent="0.25">
      <c r="A6" s="3" t="str">
        <f>VLOOKUP(C6,Regions!B$3:H$35,7,FALSE)</f>
        <v>Caribbean</v>
      </c>
      <c r="B6" s="116" t="s">
        <v>5</v>
      </c>
      <c r="C6" s="100" t="s">
        <v>4</v>
      </c>
      <c r="D6" s="145" t="s">
        <v>987</v>
      </c>
      <c r="E6" s="145" t="s">
        <v>987</v>
      </c>
      <c r="F6" s="145" t="s">
        <v>517</v>
      </c>
      <c r="G6" s="145" t="s">
        <v>988</v>
      </c>
      <c r="H6" s="145" t="s">
        <v>988</v>
      </c>
      <c r="I6" s="145" t="s">
        <v>988</v>
      </c>
      <c r="J6" s="145" t="s">
        <v>988</v>
      </c>
      <c r="K6" s="145" t="s">
        <v>989</v>
      </c>
      <c r="L6" s="145" t="s">
        <v>989</v>
      </c>
      <c r="M6" s="145" t="s">
        <v>208</v>
      </c>
      <c r="N6" s="145" t="s">
        <v>638</v>
      </c>
      <c r="O6" s="145" t="s">
        <v>638</v>
      </c>
      <c r="P6" s="142" t="s">
        <v>517</v>
      </c>
      <c r="Q6" s="145" t="s">
        <v>990</v>
      </c>
      <c r="R6" s="145" t="s">
        <v>990</v>
      </c>
      <c r="S6" s="145" t="s">
        <v>991</v>
      </c>
      <c r="T6" s="145" t="s">
        <v>991</v>
      </c>
      <c r="U6" s="145" t="s">
        <v>639</v>
      </c>
      <c r="V6" s="145" t="s">
        <v>639</v>
      </c>
      <c r="W6" s="145" t="s">
        <v>531</v>
      </c>
      <c r="X6" s="145" t="s">
        <v>532</v>
      </c>
      <c r="Y6" s="144"/>
      <c r="Z6" s="144"/>
      <c r="AA6" s="145" t="s">
        <v>848</v>
      </c>
      <c r="AB6" s="145" t="s">
        <v>222</v>
      </c>
      <c r="AC6" s="145"/>
      <c r="AD6" s="145" t="s">
        <v>222</v>
      </c>
      <c r="AE6" s="145" t="s">
        <v>521</v>
      </c>
      <c r="AF6" s="146" t="s">
        <v>517</v>
      </c>
      <c r="AG6" s="145" t="s">
        <v>222</v>
      </c>
      <c r="AH6" s="145" t="s">
        <v>603</v>
      </c>
      <c r="AI6" s="145" t="s">
        <v>517</v>
      </c>
      <c r="AJ6" s="145" t="s">
        <v>521</v>
      </c>
      <c r="AK6" s="145" t="s">
        <v>521</v>
      </c>
      <c r="AL6" s="145" t="s">
        <v>521</v>
      </c>
      <c r="AM6" s="145" t="s">
        <v>521</v>
      </c>
      <c r="AN6" s="145" t="s">
        <v>606</v>
      </c>
      <c r="AO6" s="145" t="s">
        <v>521</v>
      </c>
      <c r="AP6" s="145" t="s">
        <v>521</v>
      </c>
      <c r="AQ6" s="145" t="s">
        <v>521</v>
      </c>
      <c r="AR6" s="98" t="s">
        <v>992</v>
      </c>
      <c r="AS6" s="145" t="s">
        <v>532</v>
      </c>
      <c r="AT6" s="145" t="s">
        <v>517</v>
      </c>
      <c r="AU6" s="145" t="s">
        <v>517</v>
      </c>
      <c r="AV6" s="145" t="s">
        <v>989</v>
      </c>
      <c r="AW6" s="145" t="s">
        <v>989</v>
      </c>
      <c r="AX6" s="145" t="s">
        <v>989</v>
      </c>
      <c r="AY6" s="146" t="s">
        <v>517</v>
      </c>
      <c r="AZ6" s="145" t="s">
        <v>531</v>
      </c>
      <c r="BA6" s="145" t="s">
        <v>531</v>
      </c>
      <c r="BB6" s="145" t="s">
        <v>585</v>
      </c>
      <c r="BC6" s="145" t="s">
        <v>584</v>
      </c>
      <c r="BD6" s="145" t="s">
        <v>208</v>
      </c>
      <c r="BE6" s="145" t="s">
        <v>208</v>
      </c>
      <c r="BF6" s="145" t="s">
        <v>521</v>
      </c>
      <c r="BG6" s="145" t="s">
        <v>208</v>
      </c>
      <c r="BH6" s="145" t="s">
        <v>208</v>
      </c>
      <c r="BI6" s="145" t="s">
        <v>517</v>
      </c>
      <c r="BJ6" s="145" t="s">
        <v>588</v>
      </c>
      <c r="BK6" s="145" t="s">
        <v>222</v>
      </c>
      <c r="BL6" s="145" t="s">
        <v>999</v>
      </c>
      <c r="BM6" s="145" t="s">
        <v>517</v>
      </c>
      <c r="BN6" s="145" t="s">
        <v>517</v>
      </c>
      <c r="BO6" s="145" t="s">
        <v>517</v>
      </c>
      <c r="BP6" s="145" t="s">
        <v>517</v>
      </c>
      <c r="BQ6" s="145" t="s">
        <v>222</v>
      </c>
      <c r="BR6" s="145" t="s">
        <v>222</v>
      </c>
      <c r="BS6" s="145" t="s">
        <v>222</v>
      </c>
      <c r="BT6" s="145" t="s">
        <v>996</v>
      </c>
      <c r="BU6" s="145" t="s">
        <v>997</v>
      </c>
      <c r="BV6" s="145" t="s">
        <v>997</v>
      </c>
      <c r="BW6" s="145" t="s">
        <v>517</v>
      </c>
      <c r="BX6" s="145" t="s">
        <v>517</v>
      </c>
      <c r="BY6" s="145" t="s">
        <v>517</v>
      </c>
      <c r="BZ6" s="145" t="s">
        <v>517</v>
      </c>
      <c r="CA6" s="145" t="s">
        <v>220</v>
      </c>
      <c r="CB6" s="145" t="s">
        <v>222</v>
      </c>
      <c r="CC6" s="145" t="s">
        <v>220</v>
      </c>
      <c r="CD6" s="145" t="s">
        <v>222</v>
      </c>
      <c r="CE6" s="145" t="s">
        <v>222</v>
      </c>
      <c r="CF6" s="145" t="s">
        <v>990</v>
      </c>
      <c r="CG6" s="145" t="s">
        <v>222</v>
      </c>
      <c r="CH6" s="97"/>
    </row>
    <row r="7" spans="1:86" x14ac:dyDescent="0.25">
      <c r="A7" s="3" t="str">
        <f>VLOOKUP(C7,Regions!B$3:H$35,7,FALSE)</f>
        <v>Caribbean</v>
      </c>
      <c r="B7" s="116" t="s">
        <v>7</v>
      </c>
      <c r="C7" s="100" t="s">
        <v>6</v>
      </c>
      <c r="D7" s="145" t="s">
        <v>987</v>
      </c>
      <c r="E7" s="145" t="s">
        <v>987</v>
      </c>
      <c r="F7" s="145" t="s">
        <v>517</v>
      </c>
      <c r="G7" s="145" t="s">
        <v>988</v>
      </c>
      <c r="H7" s="145" t="s">
        <v>988</v>
      </c>
      <c r="I7" s="145" t="s">
        <v>988</v>
      </c>
      <c r="J7" s="145" t="s">
        <v>988</v>
      </c>
      <c r="K7" s="145" t="s">
        <v>989</v>
      </c>
      <c r="L7" s="145" t="s">
        <v>989</v>
      </c>
      <c r="M7" s="145" t="s">
        <v>208</v>
      </c>
      <c r="N7" s="145" t="s">
        <v>517</v>
      </c>
      <c r="O7" s="145" t="s">
        <v>517</v>
      </c>
      <c r="P7" s="142" t="s">
        <v>517</v>
      </c>
      <c r="Q7" s="145" t="s">
        <v>990</v>
      </c>
      <c r="R7" s="145" t="s">
        <v>990</v>
      </c>
      <c r="S7" s="145" t="s">
        <v>991</v>
      </c>
      <c r="T7" s="145" t="s">
        <v>991</v>
      </c>
      <c r="U7" s="145" t="s">
        <v>639</v>
      </c>
      <c r="V7" s="145" t="s">
        <v>639</v>
      </c>
      <c r="W7" s="145" t="s">
        <v>531</v>
      </c>
      <c r="X7" s="145" t="s">
        <v>532</v>
      </c>
      <c r="Y7" s="144" t="s">
        <v>532</v>
      </c>
      <c r="Z7" s="144" t="s">
        <v>532</v>
      </c>
      <c r="AA7" s="145" t="s">
        <v>848</v>
      </c>
      <c r="AB7" s="145" t="s">
        <v>222</v>
      </c>
      <c r="AC7" s="145" t="s">
        <v>222</v>
      </c>
      <c r="AD7" s="145" t="s">
        <v>222</v>
      </c>
      <c r="AE7" s="145" t="s">
        <v>521</v>
      </c>
      <c r="AF7" s="146" t="s">
        <v>603</v>
      </c>
      <c r="AG7" s="145" t="s">
        <v>222</v>
      </c>
      <c r="AH7" s="145" t="s">
        <v>603</v>
      </c>
      <c r="AI7" s="145" t="s">
        <v>521</v>
      </c>
      <c r="AJ7" s="145" t="s">
        <v>521</v>
      </c>
      <c r="AK7" s="145" t="s">
        <v>521</v>
      </c>
      <c r="AL7" s="145" t="s">
        <v>521</v>
      </c>
      <c r="AM7" s="145" t="s">
        <v>521</v>
      </c>
      <c r="AN7" s="145" t="s">
        <v>606</v>
      </c>
      <c r="AO7" s="145" t="s">
        <v>521</v>
      </c>
      <c r="AP7" s="145" t="s">
        <v>521</v>
      </c>
      <c r="AQ7" s="145" t="s">
        <v>521</v>
      </c>
      <c r="AR7" s="98" t="s">
        <v>992</v>
      </c>
      <c r="AS7" s="145" t="s">
        <v>532</v>
      </c>
      <c r="AT7" s="145" t="s">
        <v>222</v>
      </c>
      <c r="AU7" s="145" t="s">
        <v>517</v>
      </c>
      <c r="AV7" s="145" t="s">
        <v>989</v>
      </c>
      <c r="AW7" s="145" t="s">
        <v>989</v>
      </c>
      <c r="AX7" s="145" t="s">
        <v>989</v>
      </c>
      <c r="AY7" s="146" t="s">
        <v>517</v>
      </c>
      <c r="AZ7" s="145" t="s">
        <v>531</v>
      </c>
      <c r="BA7" s="145" t="s">
        <v>531</v>
      </c>
      <c r="BB7" s="145" t="s">
        <v>585</v>
      </c>
      <c r="BC7" s="145" t="s">
        <v>584</v>
      </c>
      <c r="BD7" s="145" t="s">
        <v>208</v>
      </c>
      <c r="BE7" s="145" t="s">
        <v>208</v>
      </c>
      <c r="BF7" s="145" t="s">
        <v>521</v>
      </c>
      <c r="BG7" s="145" t="s">
        <v>208</v>
      </c>
      <c r="BH7" s="145" t="s">
        <v>208</v>
      </c>
      <c r="BI7" s="145" t="s">
        <v>995</v>
      </c>
      <c r="BJ7" s="145" t="s">
        <v>588</v>
      </c>
      <c r="BK7" s="145" t="s">
        <v>222</v>
      </c>
      <c r="BL7" s="145" t="s">
        <v>999</v>
      </c>
      <c r="BM7" s="145" t="s">
        <v>517</v>
      </c>
      <c r="BN7" s="145" t="s">
        <v>517</v>
      </c>
      <c r="BO7" s="145" t="s">
        <v>517</v>
      </c>
      <c r="BP7" s="145" t="s">
        <v>517</v>
      </c>
      <c r="BQ7" s="145" t="s">
        <v>222</v>
      </c>
      <c r="BR7" s="145" t="s">
        <v>222</v>
      </c>
      <c r="BS7" s="145" t="s">
        <v>222</v>
      </c>
      <c r="BT7" s="145" t="s">
        <v>996</v>
      </c>
      <c r="BU7" s="145" t="s">
        <v>997</v>
      </c>
      <c r="BV7" s="145" t="s">
        <v>997</v>
      </c>
      <c r="BW7" s="145" t="s">
        <v>997</v>
      </c>
      <c r="BX7" s="145" t="s">
        <v>997</v>
      </c>
      <c r="BY7" s="145" t="s">
        <v>517</v>
      </c>
      <c r="BZ7" s="145" t="s">
        <v>517</v>
      </c>
      <c r="CA7" s="145" t="s">
        <v>603</v>
      </c>
      <c r="CB7" s="145" t="s">
        <v>222</v>
      </c>
      <c r="CC7" s="145" t="s">
        <v>220</v>
      </c>
      <c r="CD7" s="145" t="s">
        <v>222</v>
      </c>
      <c r="CE7" s="145" t="s">
        <v>222</v>
      </c>
      <c r="CF7" s="145" t="s">
        <v>990</v>
      </c>
      <c r="CG7" s="145" t="s">
        <v>222</v>
      </c>
      <c r="CH7" s="97"/>
    </row>
    <row r="8" spans="1:86" x14ac:dyDescent="0.25">
      <c r="A8" s="3" t="str">
        <f>VLOOKUP(C8,Regions!B$3:H$35,7,FALSE)</f>
        <v>Caribbean</v>
      </c>
      <c r="B8" s="116" t="s">
        <v>20</v>
      </c>
      <c r="C8" s="100" t="s">
        <v>19</v>
      </c>
      <c r="D8" s="145" t="s">
        <v>987</v>
      </c>
      <c r="E8" s="145" t="s">
        <v>987</v>
      </c>
      <c r="F8" s="145" t="s">
        <v>988</v>
      </c>
      <c r="G8" s="145" t="s">
        <v>988</v>
      </c>
      <c r="H8" s="145" t="s">
        <v>988</v>
      </c>
      <c r="I8" s="145" t="s">
        <v>988</v>
      </c>
      <c r="J8" s="145" t="s">
        <v>988</v>
      </c>
      <c r="K8" s="145" t="s">
        <v>989</v>
      </c>
      <c r="L8" s="145" t="s">
        <v>989</v>
      </c>
      <c r="M8" s="145" t="s">
        <v>208</v>
      </c>
      <c r="N8" s="145" t="s">
        <v>638</v>
      </c>
      <c r="O8" s="145" t="s">
        <v>638</v>
      </c>
      <c r="P8" s="142" t="s">
        <v>208</v>
      </c>
      <c r="Q8" s="145" t="s">
        <v>990</v>
      </c>
      <c r="R8" s="145" t="s">
        <v>990</v>
      </c>
      <c r="S8" s="145" t="s">
        <v>991</v>
      </c>
      <c r="T8" s="145" t="s">
        <v>991</v>
      </c>
      <c r="U8" s="145" t="s">
        <v>639</v>
      </c>
      <c r="V8" s="145" t="s">
        <v>639</v>
      </c>
      <c r="W8" s="145" t="s">
        <v>531</v>
      </c>
      <c r="X8" s="145" t="s">
        <v>532</v>
      </c>
      <c r="Y8" s="144"/>
      <c r="Z8" s="144"/>
      <c r="AA8" s="145" t="s">
        <v>517</v>
      </c>
      <c r="AB8" s="145" t="s">
        <v>222</v>
      </c>
      <c r="AC8" s="145"/>
      <c r="AD8" s="145" t="s">
        <v>222</v>
      </c>
      <c r="AE8" s="145" t="s">
        <v>521</v>
      </c>
      <c r="AF8" s="146" t="s">
        <v>517</v>
      </c>
      <c r="AG8" s="145" t="s">
        <v>222</v>
      </c>
      <c r="AH8" s="145" t="s">
        <v>603</v>
      </c>
      <c r="AI8" s="145" t="s">
        <v>521</v>
      </c>
      <c r="AJ8" s="145" t="s">
        <v>521</v>
      </c>
      <c r="AK8" s="145" t="s">
        <v>521</v>
      </c>
      <c r="AL8" s="145" t="s">
        <v>521</v>
      </c>
      <c r="AM8" s="145" t="s">
        <v>998</v>
      </c>
      <c r="AN8" s="145" t="s">
        <v>606</v>
      </c>
      <c r="AO8" s="145"/>
      <c r="AP8" s="145" t="s">
        <v>521</v>
      </c>
      <c r="AQ8" s="145" t="s">
        <v>521</v>
      </c>
      <c r="AR8" s="98" t="s">
        <v>992</v>
      </c>
      <c r="AS8" s="145" t="s">
        <v>532</v>
      </c>
      <c r="AT8" s="145" t="s">
        <v>517</v>
      </c>
      <c r="AU8" s="145" t="s">
        <v>517</v>
      </c>
      <c r="AV8" s="145" t="s">
        <v>989</v>
      </c>
      <c r="AW8" s="145" t="s">
        <v>989</v>
      </c>
      <c r="AX8" s="145" t="s">
        <v>989</v>
      </c>
      <c r="AY8" s="146" t="s">
        <v>517</v>
      </c>
      <c r="AZ8" s="145" t="s">
        <v>531</v>
      </c>
      <c r="BA8" s="145" t="s">
        <v>531</v>
      </c>
      <c r="BB8" s="145" t="s">
        <v>585</v>
      </c>
      <c r="BC8" s="145" t="s">
        <v>584</v>
      </c>
      <c r="BD8" s="145" t="s">
        <v>208</v>
      </c>
      <c r="BE8" s="145" t="s">
        <v>208</v>
      </c>
      <c r="BF8" s="145" t="s">
        <v>521</v>
      </c>
      <c r="BG8" s="145" t="s">
        <v>517</v>
      </c>
      <c r="BH8" s="145" t="s">
        <v>517</v>
      </c>
      <c r="BI8" s="145" t="s">
        <v>995</v>
      </c>
      <c r="BJ8" s="145" t="s">
        <v>517</v>
      </c>
      <c r="BK8" s="145" t="s">
        <v>222</v>
      </c>
      <c r="BL8" s="145" t="s">
        <v>999</v>
      </c>
      <c r="BM8" s="145" t="s">
        <v>517</v>
      </c>
      <c r="BN8" s="145" t="s">
        <v>517</v>
      </c>
      <c r="BO8" s="145" t="s">
        <v>517</v>
      </c>
      <c r="BP8" s="145" t="s">
        <v>1015</v>
      </c>
      <c r="BQ8" s="145" t="s">
        <v>222</v>
      </c>
      <c r="BR8" s="145" t="s">
        <v>222</v>
      </c>
      <c r="BS8" s="145" t="s">
        <v>222</v>
      </c>
      <c r="BT8" s="145" t="s">
        <v>996</v>
      </c>
      <c r="BU8" s="145" t="s">
        <v>997</v>
      </c>
      <c r="BV8" s="145" t="s">
        <v>997</v>
      </c>
      <c r="BW8" s="145" t="s">
        <v>517</v>
      </c>
      <c r="BX8" s="145" t="s">
        <v>517</v>
      </c>
      <c r="BY8" s="145" t="s">
        <v>220</v>
      </c>
      <c r="BZ8" s="145" t="s">
        <v>220</v>
      </c>
      <c r="CA8" s="145" t="s">
        <v>220</v>
      </c>
      <c r="CB8" s="145" t="s">
        <v>222</v>
      </c>
      <c r="CC8" s="145" t="s">
        <v>220</v>
      </c>
      <c r="CD8" s="145" t="s">
        <v>222</v>
      </c>
      <c r="CE8" s="145" t="s">
        <v>222</v>
      </c>
      <c r="CF8" s="145" t="s">
        <v>990</v>
      </c>
      <c r="CG8" s="145" t="s">
        <v>222</v>
      </c>
      <c r="CH8" s="97"/>
    </row>
    <row r="9" spans="1:86" x14ac:dyDescent="0.25">
      <c r="A9" s="3" t="str">
        <f>VLOOKUP(C9,Regions!B$3:H$35,7,FALSE)</f>
        <v>Caribbean</v>
      </c>
      <c r="B9" s="116" t="s">
        <v>22</v>
      </c>
      <c r="C9" s="100" t="s">
        <v>21</v>
      </c>
      <c r="D9" s="145" t="s">
        <v>987</v>
      </c>
      <c r="E9" s="145" t="s">
        <v>987</v>
      </c>
      <c r="F9" s="145" t="s">
        <v>517</v>
      </c>
      <c r="G9" s="145" t="s">
        <v>988</v>
      </c>
      <c r="H9" s="145" t="s">
        <v>988</v>
      </c>
      <c r="I9" s="145" t="s">
        <v>988</v>
      </c>
      <c r="J9" s="145" t="s">
        <v>988</v>
      </c>
      <c r="K9" s="145" t="s">
        <v>989</v>
      </c>
      <c r="L9" s="145" t="s">
        <v>989</v>
      </c>
      <c r="M9" s="145" t="s">
        <v>208</v>
      </c>
      <c r="N9" s="145" t="s">
        <v>638</v>
      </c>
      <c r="O9" s="145" t="s">
        <v>638</v>
      </c>
      <c r="P9" s="142" t="s">
        <v>208</v>
      </c>
      <c r="Q9" s="145" t="s">
        <v>990</v>
      </c>
      <c r="R9" s="145" t="s">
        <v>990</v>
      </c>
      <c r="S9" s="145" t="s">
        <v>991</v>
      </c>
      <c r="T9" s="145" t="s">
        <v>991</v>
      </c>
      <c r="U9" s="145" t="s">
        <v>639</v>
      </c>
      <c r="V9" s="145" t="s">
        <v>639</v>
      </c>
      <c r="W9" s="145" t="s">
        <v>531</v>
      </c>
      <c r="X9" s="145" t="s">
        <v>532</v>
      </c>
      <c r="Y9" s="144"/>
      <c r="Z9" s="144"/>
      <c r="AA9" s="145" t="s">
        <v>848</v>
      </c>
      <c r="AB9" s="145"/>
      <c r="AC9" s="145" t="s">
        <v>222</v>
      </c>
      <c r="AD9" s="145"/>
      <c r="AE9" s="145" t="s">
        <v>521</v>
      </c>
      <c r="AF9" s="146" t="s">
        <v>517</v>
      </c>
      <c r="AG9" s="145" t="s">
        <v>222</v>
      </c>
      <c r="AH9" s="145" t="s">
        <v>603</v>
      </c>
      <c r="AI9" s="145" t="s">
        <v>521</v>
      </c>
      <c r="AJ9" s="145" t="s">
        <v>521</v>
      </c>
      <c r="AK9" s="145" t="s">
        <v>521</v>
      </c>
      <c r="AL9" s="145" t="s">
        <v>521</v>
      </c>
      <c r="AM9" s="145" t="s">
        <v>517</v>
      </c>
      <c r="AN9" s="145" t="s">
        <v>606</v>
      </c>
      <c r="AO9" s="145" t="s">
        <v>521</v>
      </c>
      <c r="AP9" s="145" t="s">
        <v>521</v>
      </c>
      <c r="AQ9" s="145" t="s">
        <v>521</v>
      </c>
      <c r="AR9" s="98" t="s">
        <v>517</v>
      </c>
      <c r="AS9" s="145" t="s">
        <v>517</v>
      </c>
      <c r="AT9" s="145" t="s">
        <v>222</v>
      </c>
      <c r="AU9" s="145" t="s">
        <v>517</v>
      </c>
      <c r="AV9" s="145" t="s">
        <v>989</v>
      </c>
      <c r="AW9" s="145" t="s">
        <v>989</v>
      </c>
      <c r="AX9" s="145" t="s">
        <v>989</v>
      </c>
      <c r="AY9" s="146" t="s">
        <v>517</v>
      </c>
      <c r="AZ9" s="145" t="s">
        <v>531</v>
      </c>
      <c r="BA9" s="145" t="s">
        <v>531</v>
      </c>
      <c r="BB9" s="145"/>
      <c r="BC9" s="145" t="s">
        <v>584</v>
      </c>
      <c r="BD9" s="145" t="s">
        <v>208</v>
      </c>
      <c r="BE9" s="145" t="s">
        <v>208</v>
      </c>
      <c r="BF9" s="145" t="s">
        <v>521</v>
      </c>
      <c r="BG9" s="145" t="s">
        <v>517</v>
      </c>
      <c r="BH9" s="145" t="s">
        <v>517</v>
      </c>
      <c r="BI9" s="145" t="s">
        <v>517</v>
      </c>
      <c r="BJ9" s="145" t="s">
        <v>517</v>
      </c>
      <c r="BK9" s="145" t="s">
        <v>222</v>
      </c>
      <c r="BL9" s="145" t="s">
        <v>999</v>
      </c>
      <c r="BM9" s="145" t="s">
        <v>517</v>
      </c>
      <c r="BN9" s="145" t="s">
        <v>517</v>
      </c>
      <c r="BO9" s="145" t="s">
        <v>600</v>
      </c>
      <c r="BP9" s="145" t="s">
        <v>517</v>
      </c>
      <c r="BQ9" s="145" t="s">
        <v>222</v>
      </c>
      <c r="BR9" s="145" t="s">
        <v>222</v>
      </c>
      <c r="BS9" s="145" t="s">
        <v>222</v>
      </c>
      <c r="BT9" s="145" t="s">
        <v>996</v>
      </c>
      <c r="BU9" s="145" t="s">
        <v>997</v>
      </c>
      <c r="BV9" s="145" t="s">
        <v>997</v>
      </c>
      <c r="BW9" s="145" t="s">
        <v>997</v>
      </c>
      <c r="BX9" s="145" t="s">
        <v>997</v>
      </c>
      <c r="BY9" s="145" t="s">
        <v>220</v>
      </c>
      <c r="BZ9" s="145" t="s">
        <v>220</v>
      </c>
      <c r="CA9" s="145" t="s">
        <v>517</v>
      </c>
      <c r="CB9" s="145" t="s">
        <v>222</v>
      </c>
      <c r="CC9" s="145" t="s">
        <v>220</v>
      </c>
      <c r="CD9" s="145" t="s">
        <v>222</v>
      </c>
      <c r="CE9" s="145" t="s">
        <v>222</v>
      </c>
      <c r="CF9" s="145" t="s">
        <v>990</v>
      </c>
      <c r="CG9" s="145" t="s">
        <v>222</v>
      </c>
      <c r="CH9" s="97"/>
    </row>
    <row r="10" spans="1:86" x14ac:dyDescent="0.25">
      <c r="A10" s="3" t="str">
        <f>VLOOKUP(C10,Regions!B$3:H$35,7,FALSE)</f>
        <v>Caribbean</v>
      </c>
      <c r="B10" s="116" t="s">
        <v>24</v>
      </c>
      <c r="C10" s="100" t="s">
        <v>23</v>
      </c>
      <c r="D10" s="145" t="s">
        <v>987</v>
      </c>
      <c r="E10" s="145" t="s">
        <v>987</v>
      </c>
      <c r="F10" s="145" t="s">
        <v>988</v>
      </c>
      <c r="G10" s="145" t="s">
        <v>988</v>
      </c>
      <c r="H10" s="145" t="s">
        <v>988</v>
      </c>
      <c r="I10" s="145" t="s">
        <v>988</v>
      </c>
      <c r="J10" s="145" t="s">
        <v>988</v>
      </c>
      <c r="K10" s="145" t="s">
        <v>989</v>
      </c>
      <c r="L10" s="145" t="s">
        <v>989</v>
      </c>
      <c r="M10" s="145" t="s">
        <v>208</v>
      </c>
      <c r="N10" s="145" t="s">
        <v>638</v>
      </c>
      <c r="O10" s="145" t="s">
        <v>638</v>
      </c>
      <c r="P10" s="142" t="s">
        <v>208</v>
      </c>
      <c r="Q10" s="145" t="s">
        <v>990</v>
      </c>
      <c r="R10" s="145" t="s">
        <v>990</v>
      </c>
      <c r="S10" s="145" t="s">
        <v>991</v>
      </c>
      <c r="T10" s="145" t="s">
        <v>991</v>
      </c>
      <c r="U10" s="145" t="s">
        <v>639</v>
      </c>
      <c r="V10" s="145" t="s">
        <v>639</v>
      </c>
      <c r="W10" s="145" t="s">
        <v>531</v>
      </c>
      <c r="X10" s="145" t="s">
        <v>532</v>
      </c>
      <c r="Y10" s="144" t="s">
        <v>532</v>
      </c>
      <c r="Z10" s="144" t="s">
        <v>532</v>
      </c>
      <c r="AA10" s="145" t="s">
        <v>222</v>
      </c>
      <c r="AB10" s="145" t="s">
        <v>222</v>
      </c>
      <c r="AC10" s="145" t="s">
        <v>222</v>
      </c>
      <c r="AD10" s="145" t="s">
        <v>222</v>
      </c>
      <c r="AE10" s="145" t="s">
        <v>521</v>
      </c>
      <c r="AF10" s="146" t="s">
        <v>603</v>
      </c>
      <c r="AG10" s="145" t="s">
        <v>222</v>
      </c>
      <c r="AH10" s="145" t="s">
        <v>603</v>
      </c>
      <c r="AI10" s="145" t="s">
        <v>521</v>
      </c>
      <c r="AJ10" s="145" t="s">
        <v>521</v>
      </c>
      <c r="AK10" s="145" t="s">
        <v>521</v>
      </c>
      <c r="AL10" s="145" t="s">
        <v>521</v>
      </c>
      <c r="AM10" s="145" t="s">
        <v>998</v>
      </c>
      <c r="AN10" s="145" t="s">
        <v>606</v>
      </c>
      <c r="AO10" s="145" t="s">
        <v>521</v>
      </c>
      <c r="AP10" s="145" t="s">
        <v>521</v>
      </c>
      <c r="AQ10" s="145" t="s">
        <v>521</v>
      </c>
      <c r="AR10" s="98" t="s">
        <v>992</v>
      </c>
      <c r="AS10" s="145" t="s">
        <v>532</v>
      </c>
      <c r="AT10" s="145" t="s">
        <v>222</v>
      </c>
      <c r="AU10" s="145" t="s">
        <v>642</v>
      </c>
      <c r="AV10" s="145" t="s">
        <v>989</v>
      </c>
      <c r="AW10" s="145" t="s">
        <v>989</v>
      </c>
      <c r="AX10" s="145" t="s">
        <v>989</v>
      </c>
      <c r="AY10" s="146" t="s">
        <v>517</v>
      </c>
      <c r="AZ10" s="145" t="s">
        <v>531</v>
      </c>
      <c r="BA10" s="145" t="s">
        <v>531</v>
      </c>
      <c r="BB10" s="145" t="s">
        <v>585</v>
      </c>
      <c r="BC10" s="145" t="s">
        <v>584</v>
      </c>
      <c r="BD10" s="145" t="s">
        <v>208</v>
      </c>
      <c r="BE10" s="145" t="s">
        <v>208</v>
      </c>
      <c r="BF10" s="145" t="s">
        <v>521</v>
      </c>
      <c r="BG10" s="145" t="s">
        <v>208</v>
      </c>
      <c r="BH10" s="145" t="s">
        <v>208</v>
      </c>
      <c r="BI10" s="145" t="s">
        <v>995</v>
      </c>
      <c r="BJ10" s="145" t="s">
        <v>588</v>
      </c>
      <c r="BK10" s="145" t="s">
        <v>222</v>
      </c>
      <c r="BL10" s="145" t="s">
        <v>999</v>
      </c>
      <c r="BM10" s="145" t="s">
        <v>593</v>
      </c>
      <c r="BN10" s="145" t="s">
        <v>599</v>
      </c>
      <c r="BO10" s="145" t="s">
        <v>600</v>
      </c>
      <c r="BP10" s="145" t="s">
        <v>1015</v>
      </c>
      <c r="BQ10" s="145" t="s">
        <v>222</v>
      </c>
      <c r="BR10" s="145" t="s">
        <v>222</v>
      </c>
      <c r="BS10" s="145" t="s">
        <v>222</v>
      </c>
      <c r="BT10" s="145" t="s">
        <v>996</v>
      </c>
      <c r="BU10" s="145" t="s">
        <v>997</v>
      </c>
      <c r="BV10" s="145" t="s">
        <v>997</v>
      </c>
      <c r="BW10" s="145" t="s">
        <v>997</v>
      </c>
      <c r="BX10" s="145" t="s">
        <v>997</v>
      </c>
      <c r="BY10" s="145" t="s">
        <v>220</v>
      </c>
      <c r="BZ10" s="145" t="s">
        <v>220</v>
      </c>
      <c r="CA10" s="145" t="s">
        <v>220</v>
      </c>
      <c r="CB10" s="145" t="s">
        <v>222</v>
      </c>
      <c r="CC10" s="145" t="s">
        <v>220</v>
      </c>
      <c r="CD10" s="145" t="s">
        <v>222</v>
      </c>
      <c r="CE10" s="145" t="s">
        <v>222</v>
      </c>
      <c r="CF10" s="145" t="s">
        <v>990</v>
      </c>
      <c r="CG10" s="145" t="s">
        <v>222</v>
      </c>
      <c r="CH10" s="97"/>
    </row>
    <row r="11" spans="1:86" x14ac:dyDescent="0.25">
      <c r="A11" s="3" t="str">
        <f>VLOOKUP(C11,Regions!B$3:H$35,7,FALSE)</f>
        <v>Caribbean</v>
      </c>
      <c r="B11" s="116" t="s">
        <v>30</v>
      </c>
      <c r="C11" s="100" t="s">
        <v>29</v>
      </c>
      <c r="D11" s="145" t="s">
        <v>987</v>
      </c>
      <c r="E11" s="145" t="s">
        <v>987</v>
      </c>
      <c r="F11" s="145" t="s">
        <v>517</v>
      </c>
      <c r="G11" s="145" t="s">
        <v>988</v>
      </c>
      <c r="H11" s="145" t="s">
        <v>988</v>
      </c>
      <c r="I11" s="145" t="s">
        <v>988</v>
      </c>
      <c r="J11" s="145" t="s">
        <v>988</v>
      </c>
      <c r="K11" s="145" t="s">
        <v>989</v>
      </c>
      <c r="L11" s="145" t="s">
        <v>989</v>
      </c>
      <c r="M11" s="145" t="s">
        <v>208</v>
      </c>
      <c r="N11" s="145" t="s">
        <v>517</v>
      </c>
      <c r="O11" s="145" t="s">
        <v>517</v>
      </c>
      <c r="P11" s="142" t="s">
        <v>208</v>
      </c>
      <c r="Q11" s="145" t="s">
        <v>990</v>
      </c>
      <c r="R11" s="145" t="s">
        <v>990</v>
      </c>
      <c r="S11" s="145" t="s">
        <v>991</v>
      </c>
      <c r="T11" s="145" t="s">
        <v>991</v>
      </c>
      <c r="U11" s="145" t="s">
        <v>639</v>
      </c>
      <c r="V11" s="145" t="s">
        <v>639</v>
      </c>
      <c r="W11" s="145" t="s">
        <v>531</v>
      </c>
      <c r="X11" s="145" t="s">
        <v>532</v>
      </c>
      <c r="Y11" s="144"/>
      <c r="Z11" s="144"/>
      <c r="AA11" s="145" t="s">
        <v>848</v>
      </c>
      <c r="AB11" s="145" t="s">
        <v>222</v>
      </c>
      <c r="AC11" s="145" t="s">
        <v>222</v>
      </c>
      <c r="AD11" s="145"/>
      <c r="AE11" s="145" t="s">
        <v>521</v>
      </c>
      <c r="AF11" s="146" t="s">
        <v>517</v>
      </c>
      <c r="AG11" s="145" t="s">
        <v>222</v>
      </c>
      <c r="AH11" s="145" t="s">
        <v>603</v>
      </c>
      <c r="AI11" s="145" t="s">
        <v>517</v>
      </c>
      <c r="AJ11" s="145" t="s">
        <v>521</v>
      </c>
      <c r="AK11" s="145" t="s">
        <v>521</v>
      </c>
      <c r="AL11" s="145" t="s">
        <v>521</v>
      </c>
      <c r="AM11" s="145" t="s">
        <v>517</v>
      </c>
      <c r="AN11" s="145" t="s">
        <v>606</v>
      </c>
      <c r="AO11" s="145" t="s">
        <v>521</v>
      </c>
      <c r="AP11" s="145" t="s">
        <v>521</v>
      </c>
      <c r="AQ11" s="145" t="s">
        <v>521</v>
      </c>
      <c r="AR11" s="98" t="s">
        <v>992</v>
      </c>
      <c r="AS11" s="145" t="s">
        <v>517</v>
      </c>
      <c r="AT11" s="145" t="s">
        <v>222</v>
      </c>
      <c r="AU11" s="145" t="s">
        <v>642</v>
      </c>
      <c r="AV11" s="145" t="s">
        <v>989</v>
      </c>
      <c r="AW11" s="145" t="s">
        <v>989</v>
      </c>
      <c r="AX11" s="145" t="s">
        <v>989</v>
      </c>
      <c r="AY11" s="146" t="s">
        <v>517</v>
      </c>
      <c r="AZ11" s="145" t="s">
        <v>531</v>
      </c>
      <c r="BA11" s="145" t="s">
        <v>531</v>
      </c>
      <c r="BB11" s="145" t="s">
        <v>585</v>
      </c>
      <c r="BC11" s="145" t="s">
        <v>584</v>
      </c>
      <c r="BD11" s="145" t="s">
        <v>208</v>
      </c>
      <c r="BE11" s="145" t="s">
        <v>208</v>
      </c>
      <c r="BF11" s="145" t="s">
        <v>521</v>
      </c>
      <c r="BG11" s="145" t="s">
        <v>208</v>
      </c>
      <c r="BH11" s="145" t="s">
        <v>517</v>
      </c>
      <c r="BI11" s="145" t="s">
        <v>995</v>
      </c>
      <c r="BJ11" s="146" t="s">
        <v>517</v>
      </c>
      <c r="BK11" s="145" t="s">
        <v>222</v>
      </c>
      <c r="BL11" s="145" t="s">
        <v>999</v>
      </c>
      <c r="BM11" s="145" t="s">
        <v>517</v>
      </c>
      <c r="BN11" s="145" t="s">
        <v>517</v>
      </c>
      <c r="BO11" s="145" t="s">
        <v>600</v>
      </c>
      <c r="BP11" s="145" t="s">
        <v>517</v>
      </c>
      <c r="BQ11" s="145" t="s">
        <v>222</v>
      </c>
      <c r="BR11" s="145" t="s">
        <v>222</v>
      </c>
      <c r="BS11" s="145" t="s">
        <v>222</v>
      </c>
      <c r="BT11" s="145" t="s">
        <v>996</v>
      </c>
      <c r="BU11" s="145" t="s">
        <v>997</v>
      </c>
      <c r="BV11" s="145" t="s">
        <v>997</v>
      </c>
      <c r="BW11" s="145" t="s">
        <v>997</v>
      </c>
      <c r="BX11" s="145" t="s">
        <v>517</v>
      </c>
      <c r="BY11" s="145" t="s">
        <v>517</v>
      </c>
      <c r="BZ11" s="145" t="s">
        <v>220</v>
      </c>
      <c r="CA11" s="145" t="s">
        <v>517</v>
      </c>
      <c r="CB11" s="145" t="s">
        <v>222</v>
      </c>
      <c r="CC11" s="145" t="s">
        <v>220</v>
      </c>
      <c r="CD11" s="145" t="s">
        <v>222</v>
      </c>
      <c r="CE11" s="145" t="s">
        <v>222</v>
      </c>
      <c r="CF11" s="145" t="s">
        <v>990</v>
      </c>
      <c r="CG11" s="145" t="s">
        <v>222</v>
      </c>
      <c r="CH11" s="97"/>
    </row>
    <row r="12" spans="1:86" x14ac:dyDescent="0.25">
      <c r="A12" s="3" t="str">
        <f>VLOOKUP(C12,Regions!B$3:H$35,7,FALSE)</f>
        <v>Caribbean</v>
      </c>
      <c r="B12" s="116" t="s">
        <v>36</v>
      </c>
      <c r="C12" s="100" t="s">
        <v>35</v>
      </c>
      <c r="D12" s="145" t="s">
        <v>987</v>
      </c>
      <c r="E12" s="145" t="s">
        <v>987</v>
      </c>
      <c r="F12" s="145" t="s">
        <v>988</v>
      </c>
      <c r="G12" s="145" t="s">
        <v>988</v>
      </c>
      <c r="H12" s="145" t="s">
        <v>988</v>
      </c>
      <c r="I12" s="145" t="s">
        <v>988</v>
      </c>
      <c r="J12" s="145" t="s">
        <v>988</v>
      </c>
      <c r="K12" s="145" t="s">
        <v>989</v>
      </c>
      <c r="L12" s="145" t="s">
        <v>989</v>
      </c>
      <c r="M12" s="145" t="s">
        <v>208</v>
      </c>
      <c r="N12" s="145" t="s">
        <v>638</v>
      </c>
      <c r="O12" s="145" t="s">
        <v>638</v>
      </c>
      <c r="P12" s="142" t="s">
        <v>208</v>
      </c>
      <c r="Q12" s="145" t="s">
        <v>990</v>
      </c>
      <c r="R12" s="145" t="s">
        <v>990</v>
      </c>
      <c r="S12" s="145" t="s">
        <v>991</v>
      </c>
      <c r="T12" s="145" t="s">
        <v>991</v>
      </c>
      <c r="U12" s="145" t="s">
        <v>639</v>
      </c>
      <c r="V12" s="145" t="s">
        <v>639</v>
      </c>
      <c r="W12" s="145" t="s">
        <v>531</v>
      </c>
      <c r="X12" s="145" t="s">
        <v>532</v>
      </c>
      <c r="Y12" s="144" t="s">
        <v>532</v>
      </c>
      <c r="Z12" s="144" t="s">
        <v>532</v>
      </c>
      <c r="AA12" s="145" t="s">
        <v>222</v>
      </c>
      <c r="AB12" s="145" t="s">
        <v>222</v>
      </c>
      <c r="AC12" s="145" t="s">
        <v>222</v>
      </c>
      <c r="AD12" s="145" t="s">
        <v>222</v>
      </c>
      <c r="AE12" s="145" t="s">
        <v>521</v>
      </c>
      <c r="AF12" s="146" t="s">
        <v>603</v>
      </c>
      <c r="AG12" s="145" t="s">
        <v>222</v>
      </c>
      <c r="AH12" s="145" t="s">
        <v>603</v>
      </c>
      <c r="AI12" s="145" t="s">
        <v>521</v>
      </c>
      <c r="AJ12" s="145" t="s">
        <v>521</v>
      </c>
      <c r="AK12" s="145" t="s">
        <v>521</v>
      </c>
      <c r="AL12" s="145" t="s">
        <v>521</v>
      </c>
      <c r="AM12" s="145" t="s">
        <v>998</v>
      </c>
      <c r="AN12" s="145"/>
      <c r="AO12" s="145" t="s">
        <v>521</v>
      </c>
      <c r="AP12" s="145" t="s">
        <v>521</v>
      </c>
      <c r="AQ12" s="145" t="s">
        <v>521</v>
      </c>
      <c r="AR12" s="98" t="s">
        <v>992</v>
      </c>
      <c r="AS12" s="145" t="s">
        <v>532</v>
      </c>
      <c r="AT12" s="145" t="s">
        <v>222</v>
      </c>
      <c r="AU12" s="145" t="s">
        <v>642</v>
      </c>
      <c r="AV12" s="145" t="s">
        <v>989</v>
      </c>
      <c r="AW12" s="145" t="s">
        <v>989</v>
      </c>
      <c r="AX12" s="145" t="s">
        <v>989</v>
      </c>
      <c r="AY12" s="146" t="s">
        <v>993</v>
      </c>
      <c r="AZ12" s="145" t="s">
        <v>531</v>
      </c>
      <c r="BA12" s="145" t="s">
        <v>531</v>
      </c>
      <c r="BB12" s="145" t="s">
        <v>585</v>
      </c>
      <c r="BC12" s="145" t="s">
        <v>584</v>
      </c>
      <c r="BD12" s="145" t="s">
        <v>208</v>
      </c>
      <c r="BE12" s="145" t="s">
        <v>208</v>
      </c>
      <c r="BF12" s="145" t="s">
        <v>521</v>
      </c>
      <c r="BG12" s="145" t="s">
        <v>208</v>
      </c>
      <c r="BH12" s="145" t="s">
        <v>208</v>
      </c>
      <c r="BI12" s="145" t="s">
        <v>995</v>
      </c>
      <c r="BJ12" s="145" t="s">
        <v>588</v>
      </c>
      <c r="BK12" s="145" t="s">
        <v>222</v>
      </c>
      <c r="BL12" s="145" t="s">
        <v>999</v>
      </c>
      <c r="BM12" s="145" t="s">
        <v>593</v>
      </c>
      <c r="BN12" s="145" t="s">
        <v>517</v>
      </c>
      <c r="BO12" s="145" t="s">
        <v>600</v>
      </c>
      <c r="BP12" s="145" t="s">
        <v>1015</v>
      </c>
      <c r="BQ12" s="145" t="s">
        <v>222</v>
      </c>
      <c r="BR12" s="145" t="s">
        <v>222</v>
      </c>
      <c r="BS12" s="145" t="s">
        <v>222</v>
      </c>
      <c r="BT12" s="145" t="s">
        <v>996</v>
      </c>
      <c r="BU12" s="145" t="s">
        <v>997</v>
      </c>
      <c r="BV12" s="145" t="s">
        <v>997</v>
      </c>
      <c r="BW12" s="145" t="s">
        <v>997</v>
      </c>
      <c r="BX12" s="145" t="s">
        <v>997</v>
      </c>
      <c r="BY12" s="145" t="s">
        <v>603</v>
      </c>
      <c r="BZ12" s="145" t="s">
        <v>517</v>
      </c>
      <c r="CA12" s="145" t="s">
        <v>603</v>
      </c>
      <c r="CB12" s="145" t="s">
        <v>222</v>
      </c>
      <c r="CC12" s="145" t="s">
        <v>517</v>
      </c>
      <c r="CD12" s="145" t="s">
        <v>222</v>
      </c>
      <c r="CE12" s="145" t="s">
        <v>222</v>
      </c>
      <c r="CF12" s="145" t="s">
        <v>990</v>
      </c>
      <c r="CG12" s="145" t="s">
        <v>222</v>
      </c>
      <c r="CH12" s="97"/>
    </row>
    <row r="13" spans="1:86" x14ac:dyDescent="0.25">
      <c r="A13" s="3" t="str">
        <f>VLOOKUP(C13,Regions!B$3:H$35,7,FALSE)</f>
        <v>Caribbean</v>
      </c>
      <c r="B13" s="116" t="s">
        <v>40</v>
      </c>
      <c r="C13" s="100" t="s">
        <v>39</v>
      </c>
      <c r="D13" s="145" t="s">
        <v>987</v>
      </c>
      <c r="E13" s="145" t="s">
        <v>987</v>
      </c>
      <c r="F13" s="145" t="s">
        <v>988</v>
      </c>
      <c r="G13" s="145" t="s">
        <v>988</v>
      </c>
      <c r="H13" s="145" t="s">
        <v>988</v>
      </c>
      <c r="I13" s="145" t="s">
        <v>988</v>
      </c>
      <c r="J13" s="145" t="s">
        <v>988</v>
      </c>
      <c r="K13" s="145" t="s">
        <v>989</v>
      </c>
      <c r="L13" s="145" t="s">
        <v>989</v>
      </c>
      <c r="M13" s="145" t="s">
        <v>208</v>
      </c>
      <c r="N13" s="145" t="s">
        <v>638</v>
      </c>
      <c r="O13" s="145" t="s">
        <v>638</v>
      </c>
      <c r="P13" s="142" t="s">
        <v>517</v>
      </c>
      <c r="Q13" s="145" t="s">
        <v>990</v>
      </c>
      <c r="R13" s="145" t="s">
        <v>990</v>
      </c>
      <c r="S13" s="145" t="s">
        <v>991</v>
      </c>
      <c r="T13" s="145" t="s">
        <v>991</v>
      </c>
      <c r="U13" s="145" t="s">
        <v>639</v>
      </c>
      <c r="V13" s="145" t="s">
        <v>639</v>
      </c>
      <c r="W13" s="145" t="s">
        <v>531</v>
      </c>
      <c r="X13" s="145" t="s">
        <v>532</v>
      </c>
      <c r="Y13" s="144" t="s">
        <v>532</v>
      </c>
      <c r="Z13" s="144" t="s">
        <v>532</v>
      </c>
      <c r="AA13" s="145" t="s">
        <v>222</v>
      </c>
      <c r="AB13" s="145" t="s">
        <v>222</v>
      </c>
      <c r="AC13" s="145" t="s">
        <v>222</v>
      </c>
      <c r="AD13" s="145" t="s">
        <v>222</v>
      </c>
      <c r="AE13" s="145" t="s">
        <v>521</v>
      </c>
      <c r="AF13" s="146" t="s">
        <v>603</v>
      </c>
      <c r="AG13" s="145" t="s">
        <v>222</v>
      </c>
      <c r="AH13" s="145" t="s">
        <v>603</v>
      </c>
      <c r="AI13" s="145" t="s">
        <v>521</v>
      </c>
      <c r="AJ13" s="145" t="s">
        <v>521</v>
      </c>
      <c r="AK13" s="145" t="s">
        <v>521</v>
      </c>
      <c r="AL13" s="145" t="s">
        <v>521</v>
      </c>
      <c r="AM13" s="145" t="s">
        <v>998</v>
      </c>
      <c r="AN13" s="145" t="s">
        <v>606</v>
      </c>
      <c r="AO13" s="145" t="s">
        <v>521</v>
      </c>
      <c r="AP13" s="145" t="s">
        <v>521</v>
      </c>
      <c r="AQ13" s="145" t="s">
        <v>521</v>
      </c>
      <c r="AR13" s="98" t="s">
        <v>992</v>
      </c>
      <c r="AS13" s="145" t="s">
        <v>532</v>
      </c>
      <c r="AT13" s="145" t="s">
        <v>222</v>
      </c>
      <c r="AU13" s="145" t="s">
        <v>642</v>
      </c>
      <c r="AV13" s="145" t="s">
        <v>989</v>
      </c>
      <c r="AW13" s="145" t="s">
        <v>989</v>
      </c>
      <c r="AX13" s="145" t="s">
        <v>989</v>
      </c>
      <c r="AY13" s="146" t="s">
        <v>517</v>
      </c>
      <c r="AZ13" s="145" t="s">
        <v>531</v>
      </c>
      <c r="BA13" s="145" t="s">
        <v>531</v>
      </c>
      <c r="BB13" s="145" t="s">
        <v>585</v>
      </c>
      <c r="BC13" s="145" t="s">
        <v>584</v>
      </c>
      <c r="BD13" s="145" t="s">
        <v>208</v>
      </c>
      <c r="BE13" s="145" t="s">
        <v>208</v>
      </c>
      <c r="BF13" s="145" t="s">
        <v>521</v>
      </c>
      <c r="BG13" s="145" t="s">
        <v>208</v>
      </c>
      <c r="BH13" s="145" t="s">
        <v>208</v>
      </c>
      <c r="BI13" s="145" t="s">
        <v>995</v>
      </c>
      <c r="BJ13" s="145" t="s">
        <v>588</v>
      </c>
      <c r="BK13" s="145" t="s">
        <v>222</v>
      </c>
      <c r="BL13" s="145" t="s">
        <v>999</v>
      </c>
      <c r="BM13" s="145" t="s">
        <v>593</v>
      </c>
      <c r="BN13" s="145" t="s">
        <v>517</v>
      </c>
      <c r="BO13" s="145" t="s">
        <v>600</v>
      </c>
      <c r="BP13" s="145" t="s">
        <v>1015</v>
      </c>
      <c r="BQ13" s="145" t="s">
        <v>222</v>
      </c>
      <c r="BR13" s="145" t="s">
        <v>222</v>
      </c>
      <c r="BS13" s="145" t="s">
        <v>222</v>
      </c>
      <c r="BT13" s="145" t="s">
        <v>996</v>
      </c>
      <c r="BU13" s="145" t="s">
        <v>997</v>
      </c>
      <c r="BV13" s="145" t="s">
        <v>997</v>
      </c>
      <c r="BW13" s="145" t="s">
        <v>997</v>
      </c>
      <c r="BX13" s="145" t="s">
        <v>997</v>
      </c>
      <c r="BY13" s="145" t="s">
        <v>220</v>
      </c>
      <c r="BZ13" s="145" t="s">
        <v>220</v>
      </c>
      <c r="CA13" s="145" t="s">
        <v>220</v>
      </c>
      <c r="CB13" s="145" t="s">
        <v>222</v>
      </c>
      <c r="CC13" s="145" t="s">
        <v>220</v>
      </c>
      <c r="CD13" s="145" t="s">
        <v>222</v>
      </c>
      <c r="CE13" s="145" t="s">
        <v>222</v>
      </c>
      <c r="CF13" s="145" t="s">
        <v>990</v>
      </c>
      <c r="CG13" s="145" t="s">
        <v>222</v>
      </c>
      <c r="CH13" s="97"/>
    </row>
    <row r="14" spans="1:86" x14ac:dyDescent="0.25">
      <c r="A14" s="3" t="str">
        <f>VLOOKUP(C14,Regions!B$3:H$35,7,FALSE)</f>
        <v>Caribbean</v>
      </c>
      <c r="B14" s="116" t="s">
        <v>52</v>
      </c>
      <c r="C14" s="100" t="s">
        <v>51</v>
      </c>
      <c r="D14" s="145" t="s">
        <v>987</v>
      </c>
      <c r="E14" s="145" t="s">
        <v>987</v>
      </c>
      <c r="F14" s="145" t="s">
        <v>517</v>
      </c>
      <c r="G14" s="145" t="s">
        <v>988</v>
      </c>
      <c r="H14" s="145" t="s">
        <v>988</v>
      </c>
      <c r="I14" s="145" t="s">
        <v>988</v>
      </c>
      <c r="J14" s="145" t="s">
        <v>988</v>
      </c>
      <c r="K14" s="145" t="s">
        <v>989</v>
      </c>
      <c r="L14" s="145" t="s">
        <v>989</v>
      </c>
      <c r="M14" s="145" t="s">
        <v>208</v>
      </c>
      <c r="N14" s="145" t="s">
        <v>517</v>
      </c>
      <c r="O14" s="145" t="s">
        <v>517</v>
      </c>
      <c r="P14" s="142" t="s">
        <v>208</v>
      </c>
      <c r="Q14" s="145" t="s">
        <v>990</v>
      </c>
      <c r="R14" s="145" t="s">
        <v>990</v>
      </c>
      <c r="S14" s="145" t="s">
        <v>991</v>
      </c>
      <c r="T14" s="145" t="s">
        <v>991</v>
      </c>
      <c r="U14" s="145" t="s">
        <v>639</v>
      </c>
      <c r="V14" s="145" t="s">
        <v>639</v>
      </c>
      <c r="W14" s="145" t="s">
        <v>531</v>
      </c>
      <c r="X14" s="145" t="s">
        <v>532</v>
      </c>
      <c r="Y14" s="144"/>
      <c r="Z14" s="144"/>
      <c r="AA14" s="145" t="s">
        <v>848</v>
      </c>
      <c r="AC14" s="145" t="s">
        <v>222</v>
      </c>
      <c r="AD14" s="145"/>
      <c r="AE14" s="145" t="s">
        <v>521</v>
      </c>
      <c r="AF14" s="146" t="s">
        <v>517</v>
      </c>
      <c r="AG14" s="145"/>
      <c r="AH14" s="145" t="s">
        <v>603</v>
      </c>
      <c r="AI14" s="145" t="s">
        <v>517</v>
      </c>
      <c r="AJ14" s="145" t="s">
        <v>521</v>
      </c>
      <c r="AK14" s="145" t="s">
        <v>521</v>
      </c>
      <c r="AL14" s="145" t="s">
        <v>521</v>
      </c>
      <c r="AM14" s="145" t="s">
        <v>517</v>
      </c>
      <c r="AN14" s="145" t="s">
        <v>606</v>
      </c>
      <c r="AO14" s="145" t="s">
        <v>521</v>
      </c>
      <c r="AP14" s="145" t="s">
        <v>521</v>
      </c>
      <c r="AQ14" s="145" t="s">
        <v>521</v>
      </c>
      <c r="AR14" s="98" t="s">
        <v>517</v>
      </c>
      <c r="AS14" s="145" t="s">
        <v>517</v>
      </c>
      <c r="AT14" s="145" t="s">
        <v>222</v>
      </c>
      <c r="AU14" s="145" t="s">
        <v>517</v>
      </c>
      <c r="AV14" s="145" t="s">
        <v>989</v>
      </c>
      <c r="AW14" s="145" t="s">
        <v>989</v>
      </c>
      <c r="AX14" s="145" t="s">
        <v>989</v>
      </c>
      <c r="AY14" s="146" t="s">
        <v>517</v>
      </c>
      <c r="AZ14" s="145" t="s">
        <v>531</v>
      </c>
      <c r="BA14" s="145" t="s">
        <v>531</v>
      </c>
      <c r="BB14" s="145"/>
      <c r="BC14" s="145"/>
      <c r="BD14" s="145" t="s">
        <v>208</v>
      </c>
      <c r="BE14" s="145" t="s">
        <v>208</v>
      </c>
      <c r="BF14" s="145"/>
      <c r="BG14" s="145" t="s">
        <v>208</v>
      </c>
      <c r="BH14" s="145" t="s">
        <v>517</v>
      </c>
      <c r="BI14" s="145" t="s">
        <v>995</v>
      </c>
      <c r="BJ14" s="145" t="s">
        <v>517</v>
      </c>
      <c r="BK14" s="145" t="s">
        <v>222</v>
      </c>
      <c r="BL14" s="145" t="s">
        <v>517</v>
      </c>
      <c r="BM14" s="145" t="s">
        <v>517</v>
      </c>
      <c r="BN14" s="145" t="s">
        <v>517</v>
      </c>
      <c r="BO14" s="145" t="s">
        <v>600</v>
      </c>
      <c r="BP14" s="145" t="s">
        <v>517</v>
      </c>
      <c r="BQ14" s="145" t="s">
        <v>222</v>
      </c>
      <c r="BR14" s="145" t="s">
        <v>222</v>
      </c>
      <c r="BS14" s="145" t="s">
        <v>222</v>
      </c>
      <c r="BT14" s="145" t="s">
        <v>996</v>
      </c>
      <c r="BU14" s="145" t="s">
        <v>997</v>
      </c>
      <c r="BV14" s="145" t="s">
        <v>997</v>
      </c>
      <c r="BW14" s="145" t="s">
        <v>997</v>
      </c>
      <c r="BX14" s="145" t="s">
        <v>517</v>
      </c>
      <c r="BY14" s="145" t="s">
        <v>220</v>
      </c>
      <c r="BZ14" s="145" t="s">
        <v>220</v>
      </c>
      <c r="CA14" s="145" t="s">
        <v>517</v>
      </c>
      <c r="CB14" s="145" t="s">
        <v>222</v>
      </c>
      <c r="CC14" s="145" t="s">
        <v>220</v>
      </c>
      <c r="CD14" s="145" t="s">
        <v>222</v>
      </c>
      <c r="CE14" s="145" t="s">
        <v>222</v>
      </c>
      <c r="CF14" s="145" t="s">
        <v>990</v>
      </c>
      <c r="CG14" s="145" t="s">
        <v>222</v>
      </c>
      <c r="CH14" s="97"/>
    </row>
    <row r="15" spans="1:86" x14ac:dyDescent="0.25">
      <c r="A15" s="3" t="str">
        <f>VLOOKUP(C15,Regions!B$3:H$35,7,FALSE)</f>
        <v>Caribbean</v>
      </c>
      <c r="B15" s="116" t="s">
        <v>54</v>
      </c>
      <c r="C15" s="100" t="s">
        <v>53</v>
      </c>
      <c r="D15" s="145" t="s">
        <v>987</v>
      </c>
      <c r="E15" s="145" t="s">
        <v>987</v>
      </c>
      <c r="F15" s="145" t="s">
        <v>517</v>
      </c>
      <c r="G15" s="145" t="s">
        <v>988</v>
      </c>
      <c r="H15" s="145" t="s">
        <v>988</v>
      </c>
      <c r="I15" s="145" t="s">
        <v>988</v>
      </c>
      <c r="J15" s="145" t="s">
        <v>988</v>
      </c>
      <c r="K15" s="145" t="s">
        <v>989</v>
      </c>
      <c r="L15" s="145" t="s">
        <v>989</v>
      </c>
      <c r="M15" s="145" t="s">
        <v>208</v>
      </c>
      <c r="N15" s="145" t="s">
        <v>638</v>
      </c>
      <c r="O15" s="145" t="s">
        <v>638</v>
      </c>
      <c r="P15" s="142" t="s">
        <v>517</v>
      </c>
      <c r="Q15" s="145" t="s">
        <v>990</v>
      </c>
      <c r="R15" s="145" t="s">
        <v>990</v>
      </c>
      <c r="S15" s="145" t="s">
        <v>991</v>
      </c>
      <c r="T15" s="145" t="s">
        <v>991</v>
      </c>
      <c r="U15" s="145" t="s">
        <v>639</v>
      </c>
      <c r="V15" s="145" t="s">
        <v>639</v>
      </c>
      <c r="W15" s="145" t="s">
        <v>531</v>
      </c>
      <c r="X15" s="145" t="s">
        <v>532</v>
      </c>
      <c r="Y15" s="144" t="s">
        <v>532</v>
      </c>
      <c r="Z15" s="144" t="s">
        <v>532</v>
      </c>
      <c r="AA15" s="145" t="s">
        <v>517</v>
      </c>
      <c r="AB15" s="145" t="s">
        <v>222</v>
      </c>
      <c r="AC15" s="145" t="s">
        <v>222</v>
      </c>
      <c r="AD15" s="145" t="s">
        <v>222</v>
      </c>
      <c r="AE15" s="145" t="s">
        <v>521</v>
      </c>
      <c r="AF15" s="146" t="s">
        <v>603</v>
      </c>
      <c r="AG15" s="145" t="s">
        <v>222</v>
      </c>
      <c r="AH15" s="145" t="s">
        <v>603</v>
      </c>
      <c r="AI15" s="145" t="s">
        <v>521</v>
      </c>
      <c r="AJ15" s="145" t="s">
        <v>521</v>
      </c>
      <c r="AK15" s="145" t="s">
        <v>521</v>
      </c>
      <c r="AL15" s="145" t="s">
        <v>521</v>
      </c>
      <c r="AM15" s="145" t="s">
        <v>517</v>
      </c>
      <c r="AN15" s="145" t="s">
        <v>606</v>
      </c>
      <c r="AO15" s="145" t="s">
        <v>521</v>
      </c>
      <c r="AP15" s="145" t="s">
        <v>521</v>
      </c>
      <c r="AQ15" s="145" t="s">
        <v>521</v>
      </c>
      <c r="AR15" s="98" t="s">
        <v>992</v>
      </c>
      <c r="AS15" s="145" t="s">
        <v>532</v>
      </c>
      <c r="AT15" s="145" t="s">
        <v>222</v>
      </c>
      <c r="AU15" s="145" t="s">
        <v>642</v>
      </c>
      <c r="AV15" s="145" t="s">
        <v>989</v>
      </c>
      <c r="AW15" s="145" t="s">
        <v>989</v>
      </c>
      <c r="AX15" s="145" t="s">
        <v>989</v>
      </c>
      <c r="AY15" s="146" t="s">
        <v>517</v>
      </c>
      <c r="AZ15" s="145" t="s">
        <v>531</v>
      </c>
      <c r="BA15" s="145" t="s">
        <v>531</v>
      </c>
      <c r="BB15" s="145" t="s">
        <v>585</v>
      </c>
      <c r="BC15" s="145" t="s">
        <v>584</v>
      </c>
      <c r="BD15" s="145" t="s">
        <v>208</v>
      </c>
      <c r="BE15" s="145" t="s">
        <v>208</v>
      </c>
      <c r="BF15" s="145" t="s">
        <v>521</v>
      </c>
      <c r="BG15" s="145" t="s">
        <v>208</v>
      </c>
      <c r="BH15" s="145" t="s">
        <v>208</v>
      </c>
      <c r="BI15" s="145" t="s">
        <v>995</v>
      </c>
      <c r="BJ15" s="145" t="s">
        <v>517</v>
      </c>
      <c r="BK15" s="145" t="s">
        <v>222</v>
      </c>
      <c r="BL15" s="145" t="s">
        <v>999</v>
      </c>
      <c r="BM15" s="145" t="s">
        <v>517</v>
      </c>
      <c r="BN15" s="145" t="s">
        <v>517</v>
      </c>
      <c r="BO15" s="145" t="s">
        <v>600</v>
      </c>
      <c r="BP15" s="145" t="s">
        <v>517</v>
      </c>
      <c r="BQ15" s="145" t="s">
        <v>222</v>
      </c>
      <c r="BR15" s="145" t="s">
        <v>222</v>
      </c>
      <c r="BS15" s="145" t="s">
        <v>222</v>
      </c>
      <c r="BT15" s="145" t="s">
        <v>996</v>
      </c>
      <c r="BU15" s="145" t="s">
        <v>997</v>
      </c>
      <c r="BV15" s="145" t="s">
        <v>997</v>
      </c>
      <c r="BW15" s="145" t="s">
        <v>997</v>
      </c>
      <c r="BX15" s="145" t="s">
        <v>997</v>
      </c>
      <c r="BY15" s="145" t="s">
        <v>220</v>
      </c>
      <c r="BZ15" s="145" t="s">
        <v>220</v>
      </c>
      <c r="CA15" s="145" t="s">
        <v>220</v>
      </c>
      <c r="CB15" s="145" t="s">
        <v>222</v>
      </c>
      <c r="CC15" s="145" t="s">
        <v>220</v>
      </c>
      <c r="CD15" s="145" t="s">
        <v>222</v>
      </c>
      <c r="CE15" s="145" t="s">
        <v>222</v>
      </c>
      <c r="CF15" s="145" t="s">
        <v>990</v>
      </c>
      <c r="CG15" s="145" t="s">
        <v>222</v>
      </c>
      <c r="CH15" s="97"/>
    </row>
    <row r="16" spans="1:86" x14ac:dyDescent="0.25">
      <c r="A16" s="3" t="str">
        <f>VLOOKUP(C16,Regions!B$3:H$35,7,FALSE)</f>
        <v>Caribbean</v>
      </c>
      <c r="B16" s="116" t="s">
        <v>56</v>
      </c>
      <c r="C16" s="100" t="s">
        <v>55</v>
      </c>
      <c r="D16" s="145" t="s">
        <v>987</v>
      </c>
      <c r="E16" s="145" t="s">
        <v>987</v>
      </c>
      <c r="F16" s="145" t="s">
        <v>517</v>
      </c>
      <c r="G16" s="145" t="s">
        <v>988</v>
      </c>
      <c r="H16" s="145" t="s">
        <v>988</v>
      </c>
      <c r="I16" s="145" t="s">
        <v>988</v>
      </c>
      <c r="J16" s="145" t="s">
        <v>988</v>
      </c>
      <c r="K16" s="145" t="s">
        <v>989</v>
      </c>
      <c r="L16" s="145" t="s">
        <v>989</v>
      </c>
      <c r="M16" s="145" t="s">
        <v>208</v>
      </c>
      <c r="N16" s="145" t="s">
        <v>517</v>
      </c>
      <c r="O16" s="145" t="s">
        <v>517</v>
      </c>
      <c r="P16" s="142" t="s">
        <v>208</v>
      </c>
      <c r="Q16" s="145" t="s">
        <v>990</v>
      </c>
      <c r="R16" s="145" t="s">
        <v>990</v>
      </c>
      <c r="S16" s="145" t="s">
        <v>991</v>
      </c>
      <c r="T16" s="145" t="s">
        <v>991</v>
      </c>
      <c r="U16" s="145" t="s">
        <v>639</v>
      </c>
      <c r="V16" s="145" t="s">
        <v>639</v>
      </c>
      <c r="W16" s="145" t="s">
        <v>531</v>
      </c>
      <c r="X16" s="145" t="s">
        <v>532</v>
      </c>
      <c r="Y16" s="144"/>
      <c r="Z16" s="144"/>
      <c r="AA16" s="145" t="s">
        <v>848</v>
      </c>
      <c r="AB16" s="145" t="s">
        <v>222</v>
      </c>
      <c r="AC16" s="145" t="s">
        <v>222</v>
      </c>
      <c r="AD16" s="145" t="s">
        <v>222</v>
      </c>
      <c r="AE16" s="145" t="s">
        <v>521</v>
      </c>
      <c r="AF16" s="146" t="s">
        <v>517</v>
      </c>
      <c r="AG16" s="145" t="s">
        <v>222</v>
      </c>
      <c r="AH16" s="145" t="s">
        <v>603</v>
      </c>
      <c r="AI16" s="145" t="s">
        <v>521</v>
      </c>
      <c r="AJ16" s="145" t="s">
        <v>521</v>
      </c>
      <c r="AK16" s="145" t="s">
        <v>521</v>
      </c>
      <c r="AL16" s="145" t="s">
        <v>521</v>
      </c>
      <c r="AM16" s="145" t="s">
        <v>517</v>
      </c>
      <c r="AN16" s="145" t="s">
        <v>606</v>
      </c>
      <c r="AO16" s="145" t="s">
        <v>521</v>
      </c>
      <c r="AP16" s="145" t="s">
        <v>521</v>
      </c>
      <c r="AQ16" s="145" t="s">
        <v>521</v>
      </c>
      <c r="AR16" s="98" t="s">
        <v>992</v>
      </c>
      <c r="AS16" s="145" t="s">
        <v>517</v>
      </c>
      <c r="AT16" s="145" t="s">
        <v>222</v>
      </c>
      <c r="AU16" s="145" t="s">
        <v>517</v>
      </c>
      <c r="AV16" s="145" t="s">
        <v>989</v>
      </c>
      <c r="AW16" s="145" t="s">
        <v>989</v>
      </c>
      <c r="AX16" s="145" t="s">
        <v>989</v>
      </c>
      <c r="AY16" s="146" t="s">
        <v>517</v>
      </c>
      <c r="AZ16" s="145" t="s">
        <v>531</v>
      </c>
      <c r="BA16" s="145" t="s">
        <v>531</v>
      </c>
      <c r="BB16" s="145" t="s">
        <v>585</v>
      </c>
      <c r="BC16" s="145" t="s">
        <v>584</v>
      </c>
      <c r="BD16" s="145" t="s">
        <v>208</v>
      </c>
      <c r="BE16" s="145" t="s">
        <v>208</v>
      </c>
      <c r="BF16" s="145" t="s">
        <v>521</v>
      </c>
      <c r="BG16" s="145" t="s">
        <v>208</v>
      </c>
      <c r="BH16" s="145" t="s">
        <v>208</v>
      </c>
      <c r="BI16" s="145" t="s">
        <v>517</v>
      </c>
      <c r="BJ16" s="145" t="s">
        <v>517</v>
      </c>
      <c r="BK16" s="145" t="s">
        <v>222</v>
      </c>
      <c r="BL16" s="145" t="s">
        <v>999</v>
      </c>
      <c r="BM16" s="145" t="s">
        <v>517</v>
      </c>
      <c r="BN16" s="145" t="s">
        <v>517</v>
      </c>
      <c r="BO16" s="145" t="s">
        <v>600</v>
      </c>
      <c r="BP16" s="145" t="s">
        <v>517</v>
      </c>
      <c r="BQ16" s="145" t="s">
        <v>222</v>
      </c>
      <c r="BR16" s="145" t="s">
        <v>222</v>
      </c>
      <c r="BS16" s="145" t="s">
        <v>222</v>
      </c>
      <c r="BT16" s="145" t="s">
        <v>996</v>
      </c>
      <c r="BU16" s="145" t="s">
        <v>997</v>
      </c>
      <c r="BV16" s="145" t="s">
        <v>997</v>
      </c>
      <c r="BW16" s="145" t="s">
        <v>997</v>
      </c>
      <c r="BX16" s="145" t="s">
        <v>997</v>
      </c>
      <c r="BY16" s="145" t="s">
        <v>220</v>
      </c>
      <c r="BZ16" s="145" t="s">
        <v>220</v>
      </c>
      <c r="CA16" s="145" t="s">
        <v>517</v>
      </c>
      <c r="CB16" s="145" t="s">
        <v>222</v>
      </c>
      <c r="CC16" s="145" t="s">
        <v>220</v>
      </c>
      <c r="CD16" s="145" t="s">
        <v>222</v>
      </c>
      <c r="CE16" s="145" t="s">
        <v>222</v>
      </c>
      <c r="CF16" s="145" t="s">
        <v>990</v>
      </c>
      <c r="CG16" s="145" t="s">
        <v>222</v>
      </c>
      <c r="CH16" s="97"/>
    </row>
    <row r="17" spans="1:86" x14ac:dyDescent="0.25">
      <c r="A17" s="3" t="str">
        <f>VLOOKUP(C17,Regions!B$3:H$35,7,FALSE)</f>
        <v>Caribbean</v>
      </c>
      <c r="B17" s="116" t="s">
        <v>60</v>
      </c>
      <c r="C17" s="100" t="s">
        <v>59</v>
      </c>
      <c r="D17" s="145" t="s">
        <v>987</v>
      </c>
      <c r="E17" s="145" t="s">
        <v>987</v>
      </c>
      <c r="F17" s="145" t="s">
        <v>988</v>
      </c>
      <c r="G17" s="145" t="s">
        <v>988</v>
      </c>
      <c r="H17" s="145" t="s">
        <v>988</v>
      </c>
      <c r="I17" s="145" t="s">
        <v>988</v>
      </c>
      <c r="J17" s="145" t="s">
        <v>988</v>
      </c>
      <c r="K17" s="145" t="s">
        <v>989</v>
      </c>
      <c r="L17" s="145" t="s">
        <v>989</v>
      </c>
      <c r="M17" s="145" t="s">
        <v>208</v>
      </c>
      <c r="N17" s="145" t="s">
        <v>638</v>
      </c>
      <c r="O17" s="145" t="s">
        <v>638</v>
      </c>
      <c r="P17" s="142" t="s">
        <v>208</v>
      </c>
      <c r="Q17" s="145" t="s">
        <v>990</v>
      </c>
      <c r="R17" s="145" t="s">
        <v>990</v>
      </c>
      <c r="S17" s="145" t="s">
        <v>991</v>
      </c>
      <c r="T17" s="145" t="s">
        <v>991</v>
      </c>
      <c r="U17" s="145" t="s">
        <v>639</v>
      </c>
      <c r="V17" s="145" t="s">
        <v>639</v>
      </c>
      <c r="W17" s="145" t="s">
        <v>531</v>
      </c>
      <c r="X17" s="145" t="s">
        <v>532</v>
      </c>
      <c r="Y17" s="144" t="s">
        <v>532</v>
      </c>
      <c r="Z17" s="144" t="s">
        <v>532</v>
      </c>
      <c r="AA17" s="145" t="s">
        <v>517</v>
      </c>
      <c r="AB17" s="145" t="s">
        <v>222</v>
      </c>
      <c r="AC17" s="145" t="s">
        <v>222</v>
      </c>
      <c r="AD17" s="145" t="s">
        <v>222</v>
      </c>
      <c r="AE17" s="145" t="s">
        <v>521</v>
      </c>
      <c r="AF17" s="146" t="s">
        <v>603</v>
      </c>
      <c r="AG17" s="145" t="s">
        <v>222</v>
      </c>
      <c r="AH17" s="145" t="s">
        <v>603</v>
      </c>
      <c r="AI17" s="145" t="s">
        <v>521</v>
      </c>
      <c r="AJ17" s="145" t="s">
        <v>521</v>
      </c>
      <c r="AK17" s="145" t="s">
        <v>521</v>
      </c>
      <c r="AL17" s="145" t="s">
        <v>521</v>
      </c>
      <c r="AM17" s="145" t="s">
        <v>521</v>
      </c>
      <c r="AN17" s="145" t="s">
        <v>606</v>
      </c>
      <c r="AO17" s="145" t="s">
        <v>521</v>
      </c>
      <c r="AP17" s="145" t="s">
        <v>521</v>
      </c>
      <c r="AQ17" s="145" t="s">
        <v>521</v>
      </c>
      <c r="AR17" s="98" t="s">
        <v>992</v>
      </c>
      <c r="AS17" s="145" t="s">
        <v>532</v>
      </c>
      <c r="AT17" s="145" t="s">
        <v>222</v>
      </c>
      <c r="AU17" s="145" t="s">
        <v>642</v>
      </c>
      <c r="AV17" s="145" t="s">
        <v>989</v>
      </c>
      <c r="AW17" s="145" t="s">
        <v>989</v>
      </c>
      <c r="AX17" s="145" t="s">
        <v>989</v>
      </c>
      <c r="AY17" s="146" t="s">
        <v>517</v>
      </c>
      <c r="AZ17" s="145" t="s">
        <v>531</v>
      </c>
      <c r="BA17" s="145" t="s">
        <v>531</v>
      </c>
      <c r="BB17" s="145" t="s">
        <v>585</v>
      </c>
      <c r="BC17" s="145" t="s">
        <v>584</v>
      </c>
      <c r="BD17" s="145" t="s">
        <v>208</v>
      </c>
      <c r="BE17" s="145" t="s">
        <v>208</v>
      </c>
      <c r="BF17" s="145" t="s">
        <v>521</v>
      </c>
      <c r="BG17" s="145" t="s">
        <v>208</v>
      </c>
      <c r="BH17" s="145" t="s">
        <v>208</v>
      </c>
      <c r="BI17" s="145" t="s">
        <v>995</v>
      </c>
      <c r="BJ17" s="145" t="s">
        <v>588</v>
      </c>
      <c r="BK17" s="145" t="s">
        <v>222</v>
      </c>
      <c r="BL17" s="145" t="s">
        <v>999</v>
      </c>
      <c r="BM17" s="145" t="s">
        <v>517</v>
      </c>
      <c r="BN17" s="145" t="s">
        <v>517</v>
      </c>
      <c r="BO17" s="145" t="s">
        <v>600</v>
      </c>
      <c r="BP17" s="145" t="s">
        <v>1015</v>
      </c>
      <c r="BQ17" s="145" t="s">
        <v>222</v>
      </c>
      <c r="BR17" s="145" t="s">
        <v>222</v>
      </c>
      <c r="BS17" s="145" t="s">
        <v>222</v>
      </c>
      <c r="BT17" s="145" t="s">
        <v>996</v>
      </c>
      <c r="BU17" s="145" t="s">
        <v>997</v>
      </c>
      <c r="BV17" s="145" t="s">
        <v>997</v>
      </c>
      <c r="BW17" s="145" t="s">
        <v>517</v>
      </c>
      <c r="BX17" s="145" t="s">
        <v>517</v>
      </c>
      <c r="BY17" s="145" t="s">
        <v>517</v>
      </c>
      <c r="BZ17" s="145" t="s">
        <v>517</v>
      </c>
      <c r="CA17" s="145" t="s">
        <v>517</v>
      </c>
      <c r="CB17" s="145" t="s">
        <v>222</v>
      </c>
      <c r="CC17" s="145" t="s">
        <v>517</v>
      </c>
      <c r="CD17" s="145" t="s">
        <v>222</v>
      </c>
      <c r="CE17" s="145" t="s">
        <v>222</v>
      </c>
      <c r="CF17" s="145" t="s">
        <v>990</v>
      </c>
      <c r="CG17" s="145" t="s">
        <v>222</v>
      </c>
      <c r="CH17" s="97"/>
    </row>
    <row r="18" spans="1:86" x14ac:dyDescent="0.25">
      <c r="A18" s="3" t="str">
        <f>VLOOKUP(C18,Regions!B$3:H$35,7,FALSE)</f>
        <v>Central America</v>
      </c>
      <c r="B18" s="116" t="s">
        <v>9</v>
      </c>
      <c r="C18" s="100" t="s">
        <v>8</v>
      </c>
      <c r="D18" s="145" t="s">
        <v>987</v>
      </c>
      <c r="E18" s="145" t="s">
        <v>987</v>
      </c>
      <c r="F18" s="145" t="s">
        <v>988</v>
      </c>
      <c r="G18" s="145" t="s">
        <v>988</v>
      </c>
      <c r="H18" s="145" t="s">
        <v>988</v>
      </c>
      <c r="I18" s="145" t="s">
        <v>988</v>
      </c>
      <c r="J18" s="145" t="s">
        <v>988</v>
      </c>
      <c r="K18" s="145" t="s">
        <v>989</v>
      </c>
      <c r="L18" s="145" t="s">
        <v>989</v>
      </c>
      <c r="M18" s="145" t="s">
        <v>208</v>
      </c>
      <c r="N18" s="145" t="s">
        <v>638</v>
      </c>
      <c r="O18" s="145" t="s">
        <v>638</v>
      </c>
      <c r="P18" s="142" t="s">
        <v>517</v>
      </c>
      <c r="Q18" s="145" t="s">
        <v>990</v>
      </c>
      <c r="R18" s="145" t="s">
        <v>990</v>
      </c>
      <c r="S18" s="145" t="s">
        <v>991</v>
      </c>
      <c r="T18" s="145" t="s">
        <v>991</v>
      </c>
      <c r="U18" s="145" t="s">
        <v>639</v>
      </c>
      <c r="V18" s="145" t="s">
        <v>639</v>
      </c>
      <c r="W18" s="145" t="s">
        <v>531</v>
      </c>
      <c r="X18" s="145" t="s">
        <v>532</v>
      </c>
      <c r="Y18" s="144" t="s">
        <v>532</v>
      </c>
      <c r="Z18" s="144" t="s">
        <v>532</v>
      </c>
      <c r="AA18" s="145" t="s">
        <v>848</v>
      </c>
      <c r="AB18" s="145" t="s">
        <v>222</v>
      </c>
      <c r="AC18" s="145" t="s">
        <v>222</v>
      </c>
      <c r="AD18" s="145" t="s">
        <v>222</v>
      </c>
      <c r="AE18" s="145" t="s">
        <v>521</v>
      </c>
      <c r="AF18" s="146" t="s">
        <v>603</v>
      </c>
      <c r="AG18" s="145" t="s">
        <v>222</v>
      </c>
      <c r="AH18" s="145" t="s">
        <v>603</v>
      </c>
      <c r="AI18" s="145" t="s">
        <v>521</v>
      </c>
      <c r="AJ18" s="145" t="s">
        <v>521</v>
      </c>
      <c r="AK18" s="145" t="s">
        <v>521</v>
      </c>
      <c r="AL18" s="145" t="s">
        <v>521</v>
      </c>
      <c r="AM18" s="145" t="s">
        <v>998</v>
      </c>
      <c r="AN18" s="145" t="s">
        <v>606</v>
      </c>
      <c r="AO18" s="145" t="s">
        <v>521</v>
      </c>
      <c r="AP18" s="145" t="s">
        <v>521</v>
      </c>
      <c r="AQ18" s="145" t="s">
        <v>521</v>
      </c>
      <c r="AR18" s="98" t="s">
        <v>992</v>
      </c>
      <c r="AS18" s="145" t="s">
        <v>532</v>
      </c>
      <c r="AT18" s="145" t="s">
        <v>222</v>
      </c>
      <c r="AU18" s="145" t="s">
        <v>642</v>
      </c>
      <c r="AV18" s="145" t="s">
        <v>989</v>
      </c>
      <c r="AW18" s="145" t="s">
        <v>989</v>
      </c>
      <c r="AX18" s="145" t="s">
        <v>989</v>
      </c>
      <c r="AY18" s="146" t="s">
        <v>517</v>
      </c>
      <c r="AZ18" s="145" t="s">
        <v>531</v>
      </c>
      <c r="BA18" s="145" t="s">
        <v>531</v>
      </c>
      <c r="BB18" s="145" t="s">
        <v>585</v>
      </c>
      <c r="BC18" s="145" t="s">
        <v>584</v>
      </c>
      <c r="BD18" s="145" t="s">
        <v>208</v>
      </c>
      <c r="BE18" s="145" t="s">
        <v>208</v>
      </c>
      <c r="BF18" s="145" t="s">
        <v>521</v>
      </c>
      <c r="BG18" s="145" t="s">
        <v>208</v>
      </c>
      <c r="BH18" s="145" t="s">
        <v>208</v>
      </c>
      <c r="BI18" s="145" t="s">
        <v>517</v>
      </c>
      <c r="BJ18" s="145" t="s">
        <v>588</v>
      </c>
      <c r="BK18" s="145" t="s">
        <v>222</v>
      </c>
      <c r="BL18" s="145" t="s">
        <v>517</v>
      </c>
      <c r="BM18" s="145" t="s">
        <v>517</v>
      </c>
      <c r="BN18" s="145" t="s">
        <v>517</v>
      </c>
      <c r="BO18" s="145" t="s">
        <v>600</v>
      </c>
      <c r="BP18" s="145" t="s">
        <v>517</v>
      </c>
      <c r="BQ18" s="145" t="s">
        <v>222</v>
      </c>
      <c r="BR18" s="145" t="s">
        <v>222</v>
      </c>
      <c r="BS18" s="145" t="s">
        <v>222</v>
      </c>
      <c r="BT18" s="145" t="s">
        <v>996</v>
      </c>
      <c r="BU18" s="145" t="s">
        <v>997</v>
      </c>
      <c r="BV18" s="145" t="s">
        <v>997</v>
      </c>
      <c r="BW18" s="145" t="s">
        <v>997</v>
      </c>
      <c r="BX18" s="145" t="s">
        <v>997</v>
      </c>
      <c r="BY18" s="145" t="s">
        <v>220</v>
      </c>
      <c r="BZ18" s="145" t="s">
        <v>220</v>
      </c>
      <c r="CA18" s="145" t="s">
        <v>220</v>
      </c>
      <c r="CB18" s="145" t="s">
        <v>222</v>
      </c>
      <c r="CC18" s="145" t="s">
        <v>220</v>
      </c>
      <c r="CD18" s="145" t="s">
        <v>222</v>
      </c>
      <c r="CE18" s="145" t="s">
        <v>222</v>
      </c>
      <c r="CF18" s="145" t="s">
        <v>990</v>
      </c>
      <c r="CG18" s="145" t="s">
        <v>222</v>
      </c>
      <c r="CH18" s="97"/>
    </row>
    <row r="19" spans="1:86" x14ac:dyDescent="0.25">
      <c r="A19" s="3" t="str">
        <f>VLOOKUP(C19,Regions!B$3:H$35,7,FALSE)</f>
        <v>Central America</v>
      </c>
      <c r="B19" s="116" t="s">
        <v>18</v>
      </c>
      <c r="C19" s="100" t="s">
        <v>17</v>
      </c>
      <c r="D19" s="145" t="s">
        <v>987</v>
      </c>
      <c r="E19" s="145" t="s">
        <v>987</v>
      </c>
      <c r="F19" s="145" t="s">
        <v>988</v>
      </c>
      <c r="G19" s="145" t="s">
        <v>988</v>
      </c>
      <c r="H19" s="145" t="s">
        <v>988</v>
      </c>
      <c r="I19" s="145" t="s">
        <v>988</v>
      </c>
      <c r="J19" s="145" t="s">
        <v>988</v>
      </c>
      <c r="K19" s="145" t="s">
        <v>989</v>
      </c>
      <c r="L19" s="145" t="s">
        <v>989</v>
      </c>
      <c r="M19" s="145" t="s">
        <v>208</v>
      </c>
      <c r="N19" s="145" t="s">
        <v>638</v>
      </c>
      <c r="O19" s="145" t="s">
        <v>638</v>
      </c>
      <c r="P19" s="142" t="s">
        <v>208</v>
      </c>
      <c r="Q19" s="145" t="s">
        <v>990</v>
      </c>
      <c r="R19" s="145" t="s">
        <v>990</v>
      </c>
      <c r="S19" s="145" t="s">
        <v>991</v>
      </c>
      <c r="T19" s="145" t="s">
        <v>991</v>
      </c>
      <c r="U19" s="145" t="s">
        <v>639</v>
      </c>
      <c r="V19" s="145" t="s">
        <v>639</v>
      </c>
      <c r="W19" s="145" t="s">
        <v>531</v>
      </c>
      <c r="X19" s="145" t="s">
        <v>532</v>
      </c>
      <c r="Y19" s="144"/>
      <c r="Z19" s="144"/>
      <c r="AA19" s="145" t="s">
        <v>222</v>
      </c>
      <c r="AB19" s="145" t="s">
        <v>222</v>
      </c>
      <c r="AC19" s="145" t="s">
        <v>222</v>
      </c>
      <c r="AD19" s="145" t="s">
        <v>222</v>
      </c>
      <c r="AE19" s="145" t="s">
        <v>521</v>
      </c>
      <c r="AF19" s="146" t="s">
        <v>603</v>
      </c>
      <c r="AG19" s="145" t="s">
        <v>222</v>
      </c>
      <c r="AH19" s="145" t="s">
        <v>603</v>
      </c>
      <c r="AI19" s="145" t="s">
        <v>521</v>
      </c>
      <c r="AJ19" s="145" t="s">
        <v>521</v>
      </c>
      <c r="AK19" s="145" t="s">
        <v>521</v>
      </c>
      <c r="AL19" s="145" t="s">
        <v>521</v>
      </c>
      <c r="AM19" s="145" t="s">
        <v>998</v>
      </c>
      <c r="AN19" s="145" t="s">
        <v>606</v>
      </c>
      <c r="AO19" s="145" t="s">
        <v>521</v>
      </c>
      <c r="AP19" s="145" t="s">
        <v>521</v>
      </c>
      <c r="AQ19" s="145" t="s">
        <v>521</v>
      </c>
      <c r="AR19" s="98" t="s">
        <v>992</v>
      </c>
      <c r="AS19" s="145" t="s">
        <v>532</v>
      </c>
      <c r="AT19" s="145" t="s">
        <v>222</v>
      </c>
      <c r="AU19" s="145" t="s">
        <v>642</v>
      </c>
      <c r="AV19" s="145" t="s">
        <v>989</v>
      </c>
      <c r="AW19" s="145" t="s">
        <v>989</v>
      </c>
      <c r="AX19" s="145" t="s">
        <v>989</v>
      </c>
      <c r="AY19" s="146" t="s">
        <v>517</v>
      </c>
      <c r="AZ19" s="145" t="s">
        <v>531</v>
      </c>
      <c r="BA19" s="145" t="s">
        <v>531</v>
      </c>
      <c r="BB19" s="145" t="s">
        <v>585</v>
      </c>
      <c r="BC19" s="145" t="s">
        <v>584</v>
      </c>
      <c r="BD19" s="145" t="s">
        <v>208</v>
      </c>
      <c r="BE19" s="145" t="s">
        <v>208</v>
      </c>
      <c r="BF19" s="145" t="s">
        <v>521</v>
      </c>
      <c r="BG19" s="145" t="s">
        <v>208</v>
      </c>
      <c r="BH19" s="145" t="s">
        <v>208</v>
      </c>
      <c r="BI19" s="145" t="s">
        <v>995</v>
      </c>
      <c r="BJ19" s="145" t="s">
        <v>588</v>
      </c>
      <c r="BK19" s="145" t="s">
        <v>222</v>
      </c>
      <c r="BL19" s="145" t="s">
        <v>999</v>
      </c>
      <c r="BM19" s="145" t="s">
        <v>593</v>
      </c>
      <c r="BN19" s="145" t="s">
        <v>599</v>
      </c>
      <c r="BO19" s="145" t="s">
        <v>600</v>
      </c>
      <c r="BP19" s="145" t="s">
        <v>1015</v>
      </c>
      <c r="BQ19" s="145" t="s">
        <v>222</v>
      </c>
      <c r="BR19" s="145" t="s">
        <v>222</v>
      </c>
      <c r="BS19" s="145" t="s">
        <v>222</v>
      </c>
      <c r="BT19" s="145" t="s">
        <v>996</v>
      </c>
      <c r="BU19" s="145" t="s">
        <v>997</v>
      </c>
      <c r="BV19" s="145" t="s">
        <v>997</v>
      </c>
      <c r="BW19" s="145" t="s">
        <v>997</v>
      </c>
      <c r="BX19" s="145" t="s">
        <v>997</v>
      </c>
      <c r="BY19" s="145" t="s">
        <v>220</v>
      </c>
      <c r="BZ19" s="145" t="s">
        <v>220</v>
      </c>
      <c r="CA19" s="145" t="s">
        <v>220</v>
      </c>
      <c r="CB19" s="145" t="s">
        <v>222</v>
      </c>
      <c r="CC19" s="145" t="s">
        <v>220</v>
      </c>
      <c r="CD19" s="145" t="s">
        <v>222</v>
      </c>
      <c r="CE19" s="145" t="s">
        <v>222</v>
      </c>
      <c r="CF19" s="145" t="s">
        <v>990</v>
      </c>
      <c r="CG19" s="145" t="s">
        <v>222</v>
      </c>
      <c r="CH19" s="97"/>
    </row>
    <row r="20" spans="1:86" x14ac:dyDescent="0.25">
      <c r="A20" s="3" t="str">
        <f>VLOOKUP(C20,Regions!B$3:H$35,7,FALSE)</f>
        <v>Central America</v>
      </c>
      <c r="B20" s="116" t="s">
        <v>28</v>
      </c>
      <c r="C20" s="100" t="s">
        <v>27</v>
      </c>
      <c r="D20" s="145" t="s">
        <v>987</v>
      </c>
      <c r="E20" s="145" t="s">
        <v>987</v>
      </c>
      <c r="F20" s="145" t="s">
        <v>988</v>
      </c>
      <c r="G20" s="145" t="s">
        <v>988</v>
      </c>
      <c r="H20" s="145" t="s">
        <v>988</v>
      </c>
      <c r="I20" s="145" t="s">
        <v>988</v>
      </c>
      <c r="J20" s="145" t="s">
        <v>988</v>
      </c>
      <c r="K20" s="145" t="s">
        <v>989</v>
      </c>
      <c r="L20" s="145" t="s">
        <v>989</v>
      </c>
      <c r="M20" s="145" t="s">
        <v>208</v>
      </c>
      <c r="N20" s="145" t="s">
        <v>638</v>
      </c>
      <c r="O20" s="145" t="s">
        <v>638</v>
      </c>
      <c r="P20" s="142" t="s">
        <v>517</v>
      </c>
      <c r="Q20" s="145" t="s">
        <v>990</v>
      </c>
      <c r="R20" s="145" t="s">
        <v>990</v>
      </c>
      <c r="S20" s="145" t="s">
        <v>991</v>
      </c>
      <c r="T20" s="145" t="s">
        <v>991</v>
      </c>
      <c r="U20" s="145" t="s">
        <v>639</v>
      </c>
      <c r="V20" s="145" t="s">
        <v>639</v>
      </c>
      <c r="W20" s="145" t="s">
        <v>531</v>
      </c>
      <c r="X20" s="145" t="s">
        <v>532</v>
      </c>
      <c r="Y20" s="144" t="s">
        <v>532</v>
      </c>
      <c r="Z20" s="144" t="s">
        <v>532</v>
      </c>
      <c r="AA20" s="145" t="s">
        <v>222</v>
      </c>
      <c r="AB20" s="145" t="s">
        <v>222</v>
      </c>
      <c r="AC20" s="145" t="s">
        <v>222</v>
      </c>
      <c r="AD20" s="145" t="s">
        <v>222</v>
      </c>
      <c r="AE20" s="145" t="s">
        <v>521</v>
      </c>
      <c r="AF20" s="146" t="s">
        <v>603</v>
      </c>
      <c r="AG20" s="145" t="s">
        <v>222</v>
      </c>
      <c r="AH20" s="145" t="s">
        <v>603</v>
      </c>
      <c r="AI20" s="145" t="s">
        <v>521</v>
      </c>
      <c r="AJ20" s="145" t="s">
        <v>521</v>
      </c>
      <c r="AK20" s="145" t="s">
        <v>521</v>
      </c>
      <c r="AL20" s="145" t="s">
        <v>521</v>
      </c>
      <c r="AM20" s="145" t="s">
        <v>998</v>
      </c>
      <c r="AN20" s="145" t="s">
        <v>606</v>
      </c>
      <c r="AO20" s="145" t="s">
        <v>521</v>
      </c>
      <c r="AP20" s="145" t="s">
        <v>521</v>
      </c>
      <c r="AQ20" s="145" t="s">
        <v>521</v>
      </c>
      <c r="AR20" s="98" t="s">
        <v>992</v>
      </c>
      <c r="AS20" s="145" t="s">
        <v>532</v>
      </c>
      <c r="AT20" s="145" t="s">
        <v>222</v>
      </c>
      <c r="AU20" s="145" t="s">
        <v>642</v>
      </c>
      <c r="AV20" s="145" t="s">
        <v>989</v>
      </c>
      <c r="AW20" s="145" t="s">
        <v>989</v>
      </c>
      <c r="AX20" s="145" t="s">
        <v>989</v>
      </c>
      <c r="AY20" s="146" t="s">
        <v>994</v>
      </c>
      <c r="AZ20" s="145" t="s">
        <v>531</v>
      </c>
      <c r="BA20" s="145" t="s">
        <v>531</v>
      </c>
      <c r="BB20" s="145" t="s">
        <v>585</v>
      </c>
      <c r="BC20" s="145" t="s">
        <v>584</v>
      </c>
      <c r="BD20" s="145" t="s">
        <v>208</v>
      </c>
      <c r="BE20" s="145" t="s">
        <v>208</v>
      </c>
      <c r="BF20" s="145" t="s">
        <v>521</v>
      </c>
      <c r="BG20" s="145" t="s">
        <v>208</v>
      </c>
      <c r="BH20" s="145" t="s">
        <v>208</v>
      </c>
      <c r="BI20" s="145" t="s">
        <v>995</v>
      </c>
      <c r="BJ20" s="145" t="s">
        <v>588</v>
      </c>
      <c r="BK20" s="145" t="s">
        <v>222</v>
      </c>
      <c r="BL20" s="145" t="s">
        <v>999</v>
      </c>
      <c r="BM20" s="145" t="s">
        <v>593</v>
      </c>
      <c r="BN20" s="145" t="s">
        <v>599</v>
      </c>
      <c r="BO20" s="145" t="s">
        <v>600</v>
      </c>
      <c r="BP20" s="145" t="s">
        <v>1015</v>
      </c>
      <c r="BQ20" s="145" t="s">
        <v>222</v>
      </c>
      <c r="BR20" s="145" t="s">
        <v>222</v>
      </c>
      <c r="BS20" s="145" t="s">
        <v>222</v>
      </c>
      <c r="BT20" s="145" t="s">
        <v>996</v>
      </c>
      <c r="BU20" s="145" t="s">
        <v>997</v>
      </c>
      <c r="BV20" s="145" t="s">
        <v>997</v>
      </c>
      <c r="BW20" s="145" t="s">
        <v>997</v>
      </c>
      <c r="BX20" s="145" t="s">
        <v>997</v>
      </c>
      <c r="BY20" s="145" t="s">
        <v>220</v>
      </c>
      <c r="BZ20" s="145" t="s">
        <v>220</v>
      </c>
      <c r="CA20" s="145" t="s">
        <v>220</v>
      </c>
      <c r="CB20" s="145" t="s">
        <v>222</v>
      </c>
      <c r="CC20" s="145" t="s">
        <v>220</v>
      </c>
      <c r="CD20" s="145" t="s">
        <v>222</v>
      </c>
      <c r="CE20" s="145" t="s">
        <v>222</v>
      </c>
      <c r="CF20" s="145" t="s">
        <v>990</v>
      </c>
      <c r="CG20" s="145" t="s">
        <v>222</v>
      </c>
      <c r="CH20" s="97"/>
    </row>
    <row r="21" spans="1:86" x14ac:dyDescent="0.25">
      <c r="A21" s="3" t="str">
        <f>VLOOKUP(C21,Regions!B$3:H$35,7,FALSE)</f>
        <v>Central America</v>
      </c>
      <c r="B21" s="116" t="s">
        <v>32</v>
      </c>
      <c r="C21" s="100" t="s">
        <v>31</v>
      </c>
      <c r="D21" s="145" t="s">
        <v>987</v>
      </c>
      <c r="E21" s="145" t="s">
        <v>987</v>
      </c>
      <c r="F21" s="145" t="s">
        <v>988</v>
      </c>
      <c r="G21" s="145" t="s">
        <v>988</v>
      </c>
      <c r="H21" s="145" t="s">
        <v>988</v>
      </c>
      <c r="I21" s="145" t="s">
        <v>988</v>
      </c>
      <c r="J21" s="145" t="s">
        <v>988</v>
      </c>
      <c r="K21" s="145" t="s">
        <v>989</v>
      </c>
      <c r="L21" s="145" t="s">
        <v>989</v>
      </c>
      <c r="M21" s="145" t="s">
        <v>208</v>
      </c>
      <c r="N21" s="145" t="s">
        <v>638</v>
      </c>
      <c r="O21" s="145" t="s">
        <v>638</v>
      </c>
      <c r="P21" s="142" t="s">
        <v>517</v>
      </c>
      <c r="Q21" s="145" t="s">
        <v>990</v>
      </c>
      <c r="R21" s="145" t="s">
        <v>990</v>
      </c>
      <c r="S21" s="145" t="s">
        <v>991</v>
      </c>
      <c r="T21" s="145" t="s">
        <v>991</v>
      </c>
      <c r="U21" s="145" t="s">
        <v>639</v>
      </c>
      <c r="V21" s="145" t="s">
        <v>639</v>
      </c>
      <c r="W21" s="145" t="s">
        <v>531</v>
      </c>
      <c r="X21" s="145" t="s">
        <v>532</v>
      </c>
      <c r="Y21" s="144" t="s">
        <v>532</v>
      </c>
      <c r="Z21" s="144" t="s">
        <v>532</v>
      </c>
      <c r="AA21" s="145" t="s">
        <v>222</v>
      </c>
      <c r="AB21" s="145" t="s">
        <v>222</v>
      </c>
      <c r="AC21" s="145" t="s">
        <v>222</v>
      </c>
      <c r="AD21" s="145" t="s">
        <v>222</v>
      </c>
      <c r="AE21" s="145" t="s">
        <v>521</v>
      </c>
      <c r="AF21" s="146" t="s">
        <v>603</v>
      </c>
      <c r="AG21" s="145" t="s">
        <v>222</v>
      </c>
      <c r="AH21" s="145" t="s">
        <v>603</v>
      </c>
      <c r="AI21" s="145" t="s">
        <v>521</v>
      </c>
      <c r="AJ21" s="145" t="s">
        <v>521</v>
      </c>
      <c r="AK21" s="145" t="s">
        <v>521</v>
      </c>
      <c r="AL21" s="145" t="s">
        <v>521</v>
      </c>
      <c r="AM21" s="145" t="s">
        <v>998</v>
      </c>
      <c r="AN21" s="145" t="s">
        <v>606</v>
      </c>
      <c r="AO21" s="145" t="s">
        <v>521</v>
      </c>
      <c r="AP21" s="145" t="s">
        <v>521</v>
      </c>
      <c r="AQ21" s="145" t="s">
        <v>521</v>
      </c>
      <c r="AR21" s="98" t="s">
        <v>992</v>
      </c>
      <c r="AS21" s="145" t="s">
        <v>532</v>
      </c>
      <c r="AT21" s="145" t="s">
        <v>222</v>
      </c>
      <c r="AU21" s="145" t="s">
        <v>642</v>
      </c>
      <c r="AV21" s="145" t="s">
        <v>989</v>
      </c>
      <c r="AW21" s="145" t="s">
        <v>989</v>
      </c>
      <c r="AX21" s="145" t="s">
        <v>989</v>
      </c>
      <c r="AY21" s="146" t="s">
        <v>994</v>
      </c>
      <c r="AZ21" s="145" t="s">
        <v>531</v>
      </c>
      <c r="BA21" s="145" t="s">
        <v>531</v>
      </c>
      <c r="BB21" s="145" t="s">
        <v>585</v>
      </c>
      <c r="BC21" s="145" t="s">
        <v>584</v>
      </c>
      <c r="BD21" s="145" t="s">
        <v>208</v>
      </c>
      <c r="BE21" s="145" t="s">
        <v>208</v>
      </c>
      <c r="BF21" s="145" t="s">
        <v>521</v>
      </c>
      <c r="BG21" s="145" t="s">
        <v>208</v>
      </c>
      <c r="BH21" s="145" t="s">
        <v>208</v>
      </c>
      <c r="BI21" s="145" t="s">
        <v>995</v>
      </c>
      <c r="BJ21" s="145" t="s">
        <v>588</v>
      </c>
      <c r="BK21" s="145" t="s">
        <v>222</v>
      </c>
      <c r="BL21" s="145" t="s">
        <v>999</v>
      </c>
      <c r="BM21" s="145" t="s">
        <v>593</v>
      </c>
      <c r="BN21" s="145" t="s">
        <v>599</v>
      </c>
      <c r="BO21" s="145" t="s">
        <v>600</v>
      </c>
      <c r="BP21" s="145" t="s">
        <v>1015</v>
      </c>
      <c r="BQ21" s="145" t="s">
        <v>222</v>
      </c>
      <c r="BR21" s="145" t="s">
        <v>222</v>
      </c>
      <c r="BS21" s="145" t="s">
        <v>222</v>
      </c>
      <c r="BT21" s="145" t="s">
        <v>996</v>
      </c>
      <c r="BU21" s="145" t="s">
        <v>997</v>
      </c>
      <c r="BV21" s="145" t="s">
        <v>997</v>
      </c>
      <c r="BW21" s="145" t="s">
        <v>997</v>
      </c>
      <c r="BX21" s="145" t="s">
        <v>997</v>
      </c>
      <c r="BY21" s="145" t="s">
        <v>220</v>
      </c>
      <c r="BZ21" s="145" t="s">
        <v>220</v>
      </c>
      <c r="CA21" s="145" t="s">
        <v>220</v>
      </c>
      <c r="CB21" s="145" t="s">
        <v>222</v>
      </c>
      <c r="CC21" s="145" t="s">
        <v>220</v>
      </c>
      <c r="CD21" s="145" t="s">
        <v>222</v>
      </c>
      <c r="CE21" s="145" t="s">
        <v>222</v>
      </c>
      <c r="CF21" s="145" t="s">
        <v>990</v>
      </c>
      <c r="CG21" s="145" t="s">
        <v>222</v>
      </c>
      <c r="CH21" s="97"/>
    </row>
    <row r="22" spans="1:86" x14ac:dyDescent="0.25">
      <c r="A22" s="3" t="str">
        <f>VLOOKUP(C22,Regions!B$3:H$35,7,FALSE)</f>
        <v>Central America</v>
      </c>
      <c r="B22" s="116" t="s">
        <v>38</v>
      </c>
      <c r="C22" s="100" t="s">
        <v>37</v>
      </c>
      <c r="D22" s="145" t="s">
        <v>987</v>
      </c>
      <c r="E22" s="145" t="s">
        <v>987</v>
      </c>
      <c r="F22" s="145" t="s">
        <v>988</v>
      </c>
      <c r="G22" s="145" t="s">
        <v>988</v>
      </c>
      <c r="H22" s="145" t="s">
        <v>988</v>
      </c>
      <c r="I22" s="145" t="s">
        <v>988</v>
      </c>
      <c r="J22" s="145" t="s">
        <v>988</v>
      </c>
      <c r="K22" s="145" t="s">
        <v>989</v>
      </c>
      <c r="L22" s="145" t="s">
        <v>989</v>
      </c>
      <c r="M22" s="145" t="s">
        <v>208</v>
      </c>
      <c r="N22" s="145" t="s">
        <v>638</v>
      </c>
      <c r="O22" s="145" t="s">
        <v>638</v>
      </c>
      <c r="P22" s="142" t="s">
        <v>517</v>
      </c>
      <c r="Q22" s="145" t="s">
        <v>990</v>
      </c>
      <c r="R22" s="145" t="s">
        <v>990</v>
      </c>
      <c r="S22" s="145" t="s">
        <v>991</v>
      </c>
      <c r="T22" s="145" t="s">
        <v>991</v>
      </c>
      <c r="U22" s="145" t="s">
        <v>639</v>
      </c>
      <c r="V22" s="145" t="s">
        <v>639</v>
      </c>
      <c r="W22" s="145" t="s">
        <v>531</v>
      </c>
      <c r="X22" s="145" t="s">
        <v>532</v>
      </c>
      <c r="Y22" s="144" t="s">
        <v>532</v>
      </c>
      <c r="Z22" s="144" t="s">
        <v>532</v>
      </c>
      <c r="AA22" s="145" t="s">
        <v>222</v>
      </c>
      <c r="AB22" s="145" t="s">
        <v>222</v>
      </c>
      <c r="AC22" s="145" t="s">
        <v>222</v>
      </c>
      <c r="AD22" s="145" t="s">
        <v>222</v>
      </c>
      <c r="AE22" s="145" t="s">
        <v>521</v>
      </c>
      <c r="AF22" s="146" t="s">
        <v>603</v>
      </c>
      <c r="AG22" s="145" t="s">
        <v>222</v>
      </c>
      <c r="AH22" s="145" t="s">
        <v>603</v>
      </c>
      <c r="AI22" s="145" t="s">
        <v>517</v>
      </c>
      <c r="AJ22" s="145" t="s">
        <v>521</v>
      </c>
      <c r="AK22" s="145" t="s">
        <v>521</v>
      </c>
      <c r="AL22" s="145" t="s">
        <v>521</v>
      </c>
      <c r="AM22" s="145" t="s">
        <v>998</v>
      </c>
      <c r="AN22" s="145" t="s">
        <v>606</v>
      </c>
      <c r="AO22" s="145" t="s">
        <v>521</v>
      </c>
      <c r="AP22" s="145" t="s">
        <v>521</v>
      </c>
      <c r="AQ22" s="145" t="s">
        <v>521</v>
      </c>
      <c r="AR22" s="98" t="s">
        <v>992</v>
      </c>
      <c r="AS22" s="145" t="s">
        <v>532</v>
      </c>
      <c r="AT22" s="145" t="s">
        <v>222</v>
      </c>
      <c r="AU22" s="145" t="s">
        <v>642</v>
      </c>
      <c r="AV22" s="145" t="s">
        <v>989</v>
      </c>
      <c r="AW22" s="145" t="s">
        <v>989</v>
      </c>
      <c r="AX22" s="145" t="s">
        <v>989</v>
      </c>
      <c r="AY22" s="146" t="s">
        <v>994</v>
      </c>
      <c r="AZ22" s="145" t="s">
        <v>531</v>
      </c>
      <c r="BA22" s="145" t="s">
        <v>531</v>
      </c>
      <c r="BB22" s="145" t="s">
        <v>585</v>
      </c>
      <c r="BC22" s="145" t="s">
        <v>584</v>
      </c>
      <c r="BD22" s="145" t="s">
        <v>208</v>
      </c>
      <c r="BE22" s="145" t="s">
        <v>208</v>
      </c>
      <c r="BF22" s="145" t="s">
        <v>521</v>
      </c>
      <c r="BG22" s="145" t="s">
        <v>208</v>
      </c>
      <c r="BH22" s="145" t="s">
        <v>208</v>
      </c>
      <c r="BI22" s="145" t="s">
        <v>995</v>
      </c>
      <c r="BJ22" s="145" t="s">
        <v>517</v>
      </c>
      <c r="BK22" s="145" t="s">
        <v>222</v>
      </c>
      <c r="BL22" s="145" t="s">
        <v>999</v>
      </c>
      <c r="BM22" s="145" t="s">
        <v>593</v>
      </c>
      <c r="BN22" s="145" t="s">
        <v>599</v>
      </c>
      <c r="BO22" s="145" t="s">
        <v>600</v>
      </c>
      <c r="BP22" s="145" t="s">
        <v>1015</v>
      </c>
      <c r="BQ22" s="145" t="s">
        <v>222</v>
      </c>
      <c r="BR22" s="145" t="s">
        <v>222</v>
      </c>
      <c r="BS22" s="145" t="s">
        <v>222</v>
      </c>
      <c r="BT22" s="145" t="s">
        <v>996</v>
      </c>
      <c r="BU22" s="145" t="s">
        <v>997</v>
      </c>
      <c r="BV22" s="145" t="s">
        <v>997</v>
      </c>
      <c r="BW22" s="145" t="s">
        <v>997</v>
      </c>
      <c r="BX22" s="145" t="s">
        <v>997</v>
      </c>
      <c r="BY22" s="145" t="s">
        <v>220</v>
      </c>
      <c r="BZ22" s="145" t="s">
        <v>220</v>
      </c>
      <c r="CA22" s="145" t="s">
        <v>220</v>
      </c>
      <c r="CB22" s="145" t="s">
        <v>222</v>
      </c>
      <c r="CC22" s="145" t="s">
        <v>220</v>
      </c>
      <c r="CD22" s="145" t="s">
        <v>222</v>
      </c>
      <c r="CE22" s="145" t="s">
        <v>222</v>
      </c>
      <c r="CF22" s="145" t="s">
        <v>990</v>
      </c>
      <c r="CG22" s="145" t="s">
        <v>222</v>
      </c>
      <c r="CH22" s="97"/>
    </row>
    <row r="23" spans="1:86" x14ac:dyDescent="0.25">
      <c r="A23" s="3" t="str">
        <f>VLOOKUP(C23,Regions!B$3:H$35,7,FALSE)</f>
        <v>Central America</v>
      </c>
      <c r="B23" s="116" t="s">
        <v>42</v>
      </c>
      <c r="C23" s="100" t="s">
        <v>41</v>
      </c>
      <c r="D23" s="145" t="s">
        <v>987</v>
      </c>
      <c r="E23" s="145" t="s">
        <v>987</v>
      </c>
      <c r="F23" s="145" t="s">
        <v>988</v>
      </c>
      <c r="G23" s="145" t="s">
        <v>988</v>
      </c>
      <c r="H23" s="145" t="s">
        <v>988</v>
      </c>
      <c r="I23" s="145" t="s">
        <v>988</v>
      </c>
      <c r="J23" s="145" t="s">
        <v>988</v>
      </c>
      <c r="K23" s="145" t="s">
        <v>989</v>
      </c>
      <c r="L23" s="145" t="s">
        <v>989</v>
      </c>
      <c r="M23" s="145" t="s">
        <v>208</v>
      </c>
      <c r="N23" s="145" t="s">
        <v>638</v>
      </c>
      <c r="O23" s="145" t="s">
        <v>638</v>
      </c>
      <c r="P23" s="142" t="s">
        <v>208</v>
      </c>
      <c r="Q23" s="145" t="s">
        <v>990</v>
      </c>
      <c r="R23" s="145" t="s">
        <v>990</v>
      </c>
      <c r="S23" s="145" t="s">
        <v>991</v>
      </c>
      <c r="T23" s="145" t="s">
        <v>991</v>
      </c>
      <c r="U23" s="145" t="s">
        <v>639</v>
      </c>
      <c r="V23" s="145" t="s">
        <v>639</v>
      </c>
      <c r="W23" s="145" t="s">
        <v>531</v>
      </c>
      <c r="X23" s="145" t="s">
        <v>532</v>
      </c>
      <c r="Y23" s="144" t="s">
        <v>532</v>
      </c>
      <c r="Z23" s="144" t="s">
        <v>532</v>
      </c>
      <c r="AA23" s="145" t="s">
        <v>222</v>
      </c>
      <c r="AB23" s="145" t="s">
        <v>222</v>
      </c>
      <c r="AC23" s="145" t="s">
        <v>222</v>
      </c>
      <c r="AD23" s="145" t="s">
        <v>222</v>
      </c>
      <c r="AE23" s="145" t="s">
        <v>521</v>
      </c>
      <c r="AF23" s="146" t="s">
        <v>603</v>
      </c>
      <c r="AG23" s="145" t="s">
        <v>222</v>
      </c>
      <c r="AH23" s="145" t="s">
        <v>603</v>
      </c>
      <c r="AI23" s="145" t="s">
        <v>521</v>
      </c>
      <c r="AJ23" s="145" t="s">
        <v>521</v>
      </c>
      <c r="AK23" s="145" t="s">
        <v>521</v>
      </c>
      <c r="AL23" s="145" t="s">
        <v>521</v>
      </c>
      <c r="AM23" s="145" t="s">
        <v>998</v>
      </c>
      <c r="AN23" s="145" t="s">
        <v>606</v>
      </c>
      <c r="AO23" s="145" t="s">
        <v>521</v>
      </c>
      <c r="AP23" s="145" t="s">
        <v>521</v>
      </c>
      <c r="AQ23" s="145" t="s">
        <v>521</v>
      </c>
      <c r="AR23" s="98" t="s">
        <v>992</v>
      </c>
      <c r="AS23" s="145" t="s">
        <v>532</v>
      </c>
      <c r="AT23" s="145" t="s">
        <v>222</v>
      </c>
      <c r="AU23" s="145" t="s">
        <v>642</v>
      </c>
      <c r="AV23" s="145" t="s">
        <v>989</v>
      </c>
      <c r="AW23" s="145" t="s">
        <v>989</v>
      </c>
      <c r="AX23" s="145" t="s">
        <v>989</v>
      </c>
      <c r="AY23" s="146" t="s">
        <v>994</v>
      </c>
      <c r="AZ23" s="145" t="s">
        <v>531</v>
      </c>
      <c r="BA23" s="145" t="s">
        <v>531</v>
      </c>
      <c r="BB23" s="145" t="s">
        <v>585</v>
      </c>
      <c r="BC23" s="145" t="s">
        <v>584</v>
      </c>
      <c r="BD23" s="145" t="s">
        <v>208</v>
      </c>
      <c r="BE23" s="145" t="s">
        <v>208</v>
      </c>
      <c r="BF23" s="145" t="s">
        <v>521</v>
      </c>
      <c r="BG23" s="145" t="s">
        <v>208</v>
      </c>
      <c r="BH23" s="145" t="s">
        <v>208</v>
      </c>
      <c r="BI23" s="145" t="s">
        <v>995</v>
      </c>
      <c r="BJ23" s="145" t="s">
        <v>588</v>
      </c>
      <c r="BK23" s="145" t="s">
        <v>222</v>
      </c>
      <c r="BL23" s="145" t="s">
        <v>999</v>
      </c>
      <c r="BM23" s="145" t="s">
        <v>593</v>
      </c>
      <c r="BN23" s="145" t="s">
        <v>599</v>
      </c>
      <c r="BO23" s="145" t="s">
        <v>600</v>
      </c>
      <c r="BP23" s="145" t="s">
        <v>1015</v>
      </c>
      <c r="BQ23" s="145" t="s">
        <v>222</v>
      </c>
      <c r="BR23" s="145" t="s">
        <v>222</v>
      </c>
      <c r="BS23" s="145" t="s">
        <v>222</v>
      </c>
      <c r="BT23" s="145" t="s">
        <v>996</v>
      </c>
      <c r="BU23" s="145" t="s">
        <v>997</v>
      </c>
      <c r="BV23" s="145" t="s">
        <v>997</v>
      </c>
      <c r="BW23" s="145" t="s">
        <v>997</v>
      </c>
      <c r="BX23" s="145" t="s">
        <v>997</v>
      </c>
      <c r="BY23" s="145" t="s">
        <v>220</v>
      </c>
      <c r="BZ23" s="145" t="s">
        <v>220</v>
      </c>
      <c r="CA23" s="145" t="s">
        <v>220</v>
      </c>
      <c r="CB23" s="145" t="s">
        <v>222</v>
      </c>
      <c r="CC23" s="145" t="s">
        <v>220</v>
      </c>
      <c r="CD23" s="145" t="s">
        <v>222</v>
      </c>
      <c r="CE23" s="145" t="s">
        <v>222</v>
      </c>
      <c r="CF23" s="145" t="s">
        <v>990</v>
      </c>
      <c r="CG23" s="145" t="s">
        <v>222</v>
      </c>
      <c r="CH23" s="97"/>
    </row>
    <row r="24" spans="1:86" x14ac:dyDescent="0.25">
      <c r="A24" s="3" t="str">
        <f>VLOOKUP(C24,Regions!B$3:H$35,7,FALSE)</f>
        <v>Central America</v>
      </c>
      <c r="B24" s="116" t="s">
        <v>44</v>
      </c>
      <c r="C24" s="100" t="s">
        <v>43</v>
      </c>
      <c r="D24" s="145" t="s">
        <v>987</v>
      </c>
      <c r="E24" s="145" t="s">
        <v>987</v>
      </c>
      <c r="F24" s="145" t="s">
        <v>988</v>
      </c>
      <c r="G24" s="145" t="s">
        <v>988</v>
      </c>
      <c r="H24" s="145" t="s">
        <v>988</v>
      </c>
      <c r="I24" s="145" t="s">
        <v>988</v>
      </c>
      <c r="J24" s="145" t="s">
        <v>988</v>
      </c>
      <c r="K24" s="145" t="s">
        <v>989</v>
      </c>
      <c r="L24" s="145" t="s">
        <v>989</v>
      </c>
      <c r="M24" s="145" t="s">
        <v>208</v>
      </c>
      <c r="N24" s="145" t="s">
        <v>638</v>
      </c>
      <c r="O24" s="145" t="s">
        <v>638</v>
      </c>
      <c r="P24" s="142" t="s">
        <v>208</v>
      </c>
      <c r="Q24" s="145" t="s">
        <v>990</v>
      </c>
      <c r="R24" s="145" t="s">
        <v>990</v>
      </c>
      <c r="S24" s="145" t="s">
        <v>991</v>
      </c>
      <c r="T24" s="145" t="s">
        <v>991</v>
      </c>
      <c r="U24" s="145" t="s">
        <v>639</v>
      </c>
      <c r="V24" s="145" t="s">
        <v>639</v>
      </c>
      <c r="W24" s="145" t="s">
        <v>531</v>
      </c>
      <c r="X24" s="145" t="s">
        <v>532</v>
      </c>
      <c r="Y24" s="144" t="s">
        <v>532</v>
      </c>
      <c r="Z24" s="144" t="s">
        <v>532</v>
      </c>
      <c r="AA24" s="145" t="s">
        <v>222</v>
      </c>
      <c r="AB24" s="145" t="s">
        <v>222</v>
      </c>
      <c r="AC24" s="145" t="s">
        <v>222</v>
      </c>
      <c r="AD24" s="145" t="s">
        <v>222</v>
      </c>
      <c r="AE24" s="145" t="s">
        <v>521</v>
      </c>
      <c r="AF24" s="146" t="s">
        <v>603</v>
      </c>
      <c r="AG24" s="145" t="s">
        <v>222</v>
      </c>
      <c r="AH24" s="145" t="s">
        <v>603</v>
      </c>
      <c r="AI24" s="145" t="s">
        <v>521</v>
      </c>
      <c r="AJ24" s="145" t="s">
        <v>521</v>
      </c>
      <c r="AK24" s="145" t="s">
        <v>521</v>
      </c>
      <c r="AL24" s="145" t="s">
        <v>521</v>
      </c>
      <c r="AM24" s="145" t="s">
        <v>998</v>
      </c>
      <c r="AN24" s="145" t="s">
        <v>606</v>
      </c>
      <c r="AO24" s="145" t="s">
        <v>521</v>
      </c>
      <c r="AP24" s="145" t="s">
        <v>521</v>
      </c>
      <c r="AQ24" s="145" t="s">
        <v>521</v>
      </c>
      <c r="AR24" s="98" t="s">
        <v>992</v>
      </c>
      <c r="AS24" s="145" t="s">
        <v>532</v>
      </c>
      <c r="AT24" s="145" t="s">
        <v>222</v>
      </c>
      <c r="AU24" s="145" t="s">
        <v>642</v>
      </c>
      <c r="AV24" s="145" t="s">
        <v>989</v>
      </c>
      <c r="AW24" s="145" t="s">
        <v>989</v>
      </c>
      <c r="AX24" s="145" t="s">
        <v>989</v>
      </c>
      <c r="AY24" s="146" t="s">
        <v>517</v>
      </c>
      <c r="AZ24" s="145" t="s">
        <v>531</v>
      </c>
      <c r="BA24" s="145" t="s">
        <v>531</v>
      </c>
      <c r="BB24" s="145" t="s">
        <v>585</v>
      </c>
      <c r="BC24" s="145" t="s">
        <v>584</v>
      </c>
      <c r="BD24" s="145" t="s">
        <v>208</v>
      </c>
      <c r="BE24" s="145" t="s">
        <v>208</v>
      </c>
      <c r="BF24" s="145" t="s">
        <v>521</v>
      </c>
      <c r="BG24" s="145" t="s">
        <v>208</v>
      </c>
      <c r="BH24" s="145" t="s">
        <v>208</v>
      </c>
      <c r="BI24" s="145" t="s">
        <v>995</v>
      </c>
      <c r="BJ24" s="145" t="s">
        <v>588</v>
      </c>
      <c r="BK24" s="145" t="s">
        <v>222</v>
      </c>
      <c r="BL24" s="145" t="s">
        <v>999</v>
      </c>
      <c r="BM24" s="145" t="s">
        <v>593</v>
      </c>
      <c r="BN24" s="145" t="s">
        <v>599</v>
      </c>
      <c r="BO24" s="145" t="s">
        <v>600</v>
      </c>
      <c r="BP24" s="145" t="s">
        <v>1015</v>
      </c>
      <c r="BQ24" s="145" t="s">
        <v>222</v>
      </c>
      <c r="BR24" s="145" t="s">
        <v>222</v>
      </c>
      <c r="BS24" s="145" t="s">
        <v>222</v>
      </c>
      <c r="BT24" s="145" t="s">
        <v>996</v>
      </c>
      <c r="BU24" s="145" t="s">
        <v>997</v>
      </c>
      <c r="BV24" s="145" t="s">
        <v>997</v>
      </c>
      <c r="BW24" s="145" t="s">
        <v>997</v>
      </c>
      <c r="BX24" s="145" t="s">
        <v>997</v>
      </c>
      <c r="BY24" s="145" t="s">
        <v>517</v>
      </c>
      <c r="BZ24" s="145" t="s">
        <v>517</v>
      </c>
      <c r="CA24" s="145" t="s">
        <v>517</v>
      </c>
      <c r="CB24" s="145" t="s">
        <v>222</v>
      </c>
      <c r="CC24" s="145" t="s">
        <v>517</v>
      </c>
      <c r="CD24" s="145" t="s">
        <v>222</v>
      </c>
      <c r="CE24" s="145" t="s">
        <v>222</v>
      </c>
      <c r="CF24" s="145" t="s">
        <v>990</v>
      </c>
      <c r="CG24" s="145" t="s">
        <v>222</v>
      </c>
      <c r="CH24" s="97"/>
    </row>
    <row r="25" spans="1:86" x14ac:dyDescent="0.25">
      <c r="A25" s="3" t="str">
        <f>VLOOKUP(C25,Regions!B$3:H$35,7,FALSE)</f>
        <v>Central America</v>
      </c>
      <c r="B25" s="116" t="s">
        <v>46</v>
      </c>
      <c r="C25" s="100" t="s">
        <v>45</v>
      </c>
      <c r="D25" s="145" t="s">
        <v>987</v>
      </c>
      <c r="E25" s="145" t="s">
        <v>987</v>
      </c>
      <c r="F25" s="145" t="s">
        <v>988</v>
      </c>
      <c r="G25" s="145" t="s">
        <v>988</v>
      </c>
      <c r="H25" s="145" t="s">
        <v>988</v>
      </c>
      <c r="I25" s="145" t="s">
        <v>988</v>
      </c>
      <c r="J25" s="145" t="s">
        <v>988</v>
      </c>
      <c r="K25" s="145" t="s">
        <v>989</v>
      </c>
      <c r="L25" s="145" t="s">
        <v>989</v>
      </c>
      <c r="M25" s="145" t="s">
        <v>208</v>
      </c>
      <c r="N25" s="145" t="s">
        <v>638</v>
      </c>
      <c r="O25" s="145" t="s">
        <v>638</v>
      </c>
      <c r="P25" s="142" t="s">
        <v>208</v>
      </c>
      <c r="Q25" s="145" t="s">
        <v>990</v>
      </c>
      <c r="R25" s="145" t="s">
        <v>990</v>
      </c>
      <c r="S25" s="145" t="s">
        <v>991</v>
      </c>
      <c r="T25" s="145" t="s">
        <v>991</v>
      </c>
      <c r="U25" s="145" t="s">
        <v>639</v>
      </c>
      <c r="V25" s="145" t="s">
        <v>639</v>
      </c>
      <c r="W25" s="145" t="s">
        <v>531</v>
      </c>
      <c r="X25" s="145" t="s">
        <v>532</v>
      </c>
      <c r="Y25" s="144"/>
      <c r="Z25" s="144"/>
      <c r="AA25" s="145" t="s">
        <v>222</v>
      </c>
      <c r="AB25" s="145" t="s">
        <v>222</v>
      </c>
      <c r="AC25" s="145" t="s">
        <v>222</v>
      </c>
      <c r="AD25" s="145" t="s">
        <v>222</v>
      </c>
      <c r="AE25" s="145" t="s">
        <v>521</v>
      </c>
      <c r="AF25" s="146" t="s">
        <v>603</v>
      </c>
      <c r="AG25" s="145" t="s">
        <v>222</v>
      </c>
      <c r="AH25" s="145" t="s">
        <v>603</v>
      </c>
      <c r="AI25" s="145" t="s">
        <v>521</v>
      </c>
      <c r="AJ25" s="145" t="s">
        <v>521</v>
      </c>
      <c r="AK25" s="145" t="s">
        <v>521</v>
      </c>
      <c r="AL25" s="145" t="s">
        <v>521</v>
      </c>
      <c r="AM25" s="145" t="s">
        <v>998</v>
      </c>
      <c r="AN25" s="145" t="s">
        <v>606</v>
      </c>
      <c r="AO25" s="145" t="s">
        <v>521</v>
      </c>
      <c r="AP25" s="145" t="s">
        <v>521</v>
      </c>
      <c r="AQ25" s="145" t="s">
        <v>521</v>
      </c>
      <c r="AR25" s="98" t="s">
        <v>992</v>
      </c>
      <c r="AS25" s="145" t="s">
        <v>532</v>
      </c>
      <c r="AT25" s="145" t="s">
        <v>222</v>
      </c>
      <c r="AU25" s="145" t="s">
        <v>642</v>
      </c>
      <c r="AV25" s="145" t="s">
        <v>989</v>
      </c>
      <c r="AW25" s="145" t="s">
        <v>989</v>
      </c>
      <c r="AX25" s="145" t="s">
        <v>989</v>
      </c>
      <c r="AY25" s="146" t="s">
        <v>517</v>
      </c>
      <c r="AZ25" s="145" t="s">
        <v>531</v>
      </c>
      <c r="BA25" s="145" t="s">
        <v>531</v>
      </c>
      <c r="BB25" s="145" t="s">
        <v>585</v>
      </c>
      <c r="BC25" s="145" t="s">
        <v>584</v>
      </c>
      <c r="BD25" s="145" t="s">
        <v>208</v>
      </c>
      <c r="BE25" s="145" t="s">
        <v>208</v>
      </c>
      <c r="BF25" s="145" t="s">
        <v>521</v>
      </c>
      <c r="BG25" s="145" t="s">
        <v>208</v>
      </c>
      <c r="BH25" s="145" t="s">
        <v>208</v>
      </c>
      <c r="BI25" s="145" t="s">
        <v>995</v>
      </c>
      <c r="BJ25" s="145" t="s">
        <v>588</v>
      </c>
      <c r="BK25" s="145" t="s">
        <v>222</v>
      </c>
      <c r="BL25" s="145" t="s">
        <v>999</v>
      </c>
      <c r="BM25" s="145" t="s">
        <v>593</v>
      </c>
      <c r="BN25" s="145" t="s">
        <v>599</v>
      </c>
      <c r="BO25" s="145" t="s">
        <v>600</v>
      </c>
      <c r="BP25" s="145" t="s">
        <v>1015</v>
      </c>
      <c r="BQ25" s="145" t="s">
        <v>222</v>
      </c>
      <c r="BR25" s="145" t="s">
        <v>222</v>
      </c>
      <c r="BS25" s="145" t="s">
        <v>222</v>
      </c>
      <c r="BT25" s="145" t="s">
        <v>996</v>
      </c>
      <c r="BU25" s="145" t="s">
        <v>997</v>
      </c>
      <c r="BV25" s="145" t="s">
        <v>997</v>
      </c>
      <c r="BW25" s="145" t="s">
        <v>997</v>
      </c>
      <c r="BX25" s="145" t="s">
        <v>997</v>
      </c>
      <c r="BY25" s="145" t="s">
        <v>220</v>
      </c>
      <c r="BZ25" s="145" t="s">
        <v>517</v>
      </c>
      <c r="CA25" s="145" t="s">
        <v>220</v>
      </c>
      <c r="CB25" s="145" t="s">
        <v>222</v>
      </c>
      <c r="CC25" s="145" t="s">
        <v>220</v>
      </c>
      <c r="CD25" s="145" t="s">
        <v>222</v>
      </c>
      <c r="CE25" s="145" t="s">
        <v>222</v>
      </c>
      <c r="CF25" s="145" t="s">
        <v>990</v>
      </c>
      <c r="CG25" s="145" t="s">
        <v>222</v>
      </c>
      <c r="CH25" s="97"/>
    </row>
    <row r="26" spans="1:86" x14ac:dyDescent="0.25">
      <c r="A26" s="3" t="str">
        <f>VLOOKUP(C26,Regions!B$3:H$35,7,FALSE)</f>
        <v>South America</v>
      </c>
      <c r="B26" s="116" t="s">
        <v>3</v>
      </c>
      <c r="C26" s="100" t="s">
        <v>2</v>
      </c>
      <c r="D26" s="145" t="s">
        <v>987</v>
      </c>
      <c r="E26" s="145" t="s">
        <v>987</v>
      </c>
      <c r="F26" s="145" t="s">
        <v>988</v>
      </c>
      <c r="G26" s="145" t="s">
        <v>988</v>
      </c>
      <c r="H26" s="145" t="s">
        <v>988</v>
      </c>
      <c r="I26" s="145" t="s">
        <v>988</v>
      </c>
      <c r="J26" s="145" t="s">
        <v>988</v>
      </c>
      <c r="K26" s="145" t="s">
        <v>989</v>
      </c>
      <c r="L26" s="145" t="s">
        <v>989</v>
      </c>
      <c r="M26" s="145" t="s">
        <v>208</v>
      </c>
      <c r="N26" s="145" t="s">
        <v>638</v>
      </c>
      <c r="O26" s="145" t="s">
        <v>638</v>
      </c>
      <c r="P26" s="142" t="s">
        <v>208</v>
      </c>
      <c r="Q26" s="145" t="s">
        <v>990</v>
      </c>
      <c r="R26" s="145" t="s">
        <v>990</v>
      </c>
      <c r="S26" s="145" t="s">
        <v>991</v>
      </c>
      <c r="T26" s="145" t="s">
        <v>991</v>
      </c>
      <c r="U26" s="145" t="s">
        <v>639</v>
      </c>
      <c r="V26" s="145" t="s">
        <v>639</v>
      </c>
      <c r="W26" s="145" t="s">
        <v>531</v>
      </c>
      <c r="X26" s="145" t="s">
        <v>532</v>
      </c>
      <c r="Y26" s="144"/>
      <c r="Z26" s="144"/>
      <c r="AA26" s="145" t="s">
        <v>222</v>
      </c>
      <c r="AB26" s="145" t="s">
        <v>222</v>
      </c>
      <c r="AC26" s="145" t="s">
        <v>222</v>
      </c>
      <c r="AD26" s="145" t="s">
        <v>222</v>
      </c>
      <c r="AE26" s="145" t="s">
        <v>521</v>
      </c>
      <c r="AF26" s="146" t="s">
        <v>603</v>
      </c>
      <c r="AG26" s="145" t="s">
        <v>222</v>
      </c>
      <c r="AH26" s="145" t="s">
        <v>603</v>
      </c>
      <c r="AI26" s="145" t="s">
        <v>521</v>
      </c>
      <c r="AJ26" s="145" t="s">
        <v>521</v>
      </c>
      <c r="AK26" s="145" t="s">
        <v>521</v>
      </c>
      <c r="AL26" s="145" t="s">
        <v>521</v>
      </c>
      <c r="AM26" s="145" t="s">
        <v>998</v>
      </c>
      <c r="AN26" s="145" t="s">
        <v>606</v>
      </c>
      <c r="AO26" s="145" t="s">
        <v>521</v>
      </c>
      <c r="AP26" s="145" t="s">
        <v>521</v>
      </c>
      <c r="AQ26" s="145" t="s">
        <v>521</v>
      </c>
      <c r="AR26" s="98" t="s">
        <v>992</v>
      </c>
      <c r="AS26" s="145" t="s">
        <v>532</v>
      </c>
      <c r="AT26" s="145" t="s">
        <v>222</v>
      </c>
      <c r="AU26" s="145" t="s">
        <v>642</v>
      </c>
      <c r="AV26" s="145" t="s">
        <v>989</v>
      </c>
      <c r="AW26" s="145" t="s">
        <v>989</v>
      </c>
      <c r="AX26" s="145" t="s">
        <v>989</v>
      </c>
      <c r="AY26" s="146" t="s">
        <v>517</v>
      </c>
      <c r="AZ26" s="145" t="s">
        <v>531</v>
      </c>
      <c r="BA26" s="145" t="s">
        <v>531</v>
      </c>
      <c r="BB26" s="145" t="s">
        <v>585</v>
      </c>
      <c r="BC26" s="145" t="s">
        <v>584</v>
      </c>
      <c r="BD26" s="145" t="s">
        <v>208</v>
      </c>
      <c r="BE26" s="145" t="s">
        <v>208</v>
      </c>
      <c r="BF26" s="145" t="s">
        <v>521</v>
      </c>
      <c r="BG26" s="145" t="s">
        <v>517</v>
      </c>
      <c r="BH26" s="145" t="s">
        <v>517</v>
      </c>
      <c r="BI26" s="145" t="s">
        <v>995</v>
      </c>
      <c r="BJ26" s="145" t="s">
        <v>588</v>
      </c>
      <c r="BK26" s="145" t="s">
        <v>222</v>
      </c>
      <c r="BL26" s="145" t="s">
        <v>999</v>
      </c>
      <c r="BM26" s="145" t="s">
        <v>593</v>
      </c>
      <c r="BN26" s="145" t="s">
        <v>599</v>
      </c>
      <c r="BO26" s="145" t="s">
        <v>600</v>
      </c>
      <c r="BP26" s="145" t="s">
        <v>1015</v>
      </c>
      <c r="BQ26" s="145" t="s">
        <v>222</v>
      </c>
      <c r="BR26" s="145" t="s">
        <v>222</v>
      </c>
      <c r="BS26" s="145" t="s">
        <v>222</v>
      </c>
      <c r="BT26" s="145" t="s">
        <v>996</v>
      </c>
      <c r="BU26" s="145" t="s">
        <v>997</v>
      </c>
      <c r="BV26" s="145" t="s">
        <v>997</v>
      </c>
      <c r="BW26" s="145" t="s">
        <v>997</v>
      </c>
      <c r="BX26" s="145" t="s">
        <v>997</v>
      </c>
      <c r="BY26" s="145" t="s">
        <v>220</v>
      </c>
      <c r="BZ26" s="145" t="s">
        <v>220</v>
      </c>
      <c r="CA26" s="145" t="s">
        <v>220</v>
      </c>
      <c r="CB26" s="145" t="s">
        <v>222</v>
      </c>
      <c r="CC26" s="145" t="s">
        <v>517</v>
      </c>
      <c r="CD26" s="145" t="s">
        <v>222</v>
      </c>
      <c r="CE26" s="145" t="s">
        <v>222</v>
      </c>
      <c r="CF26" s="145" t="s">
        <v>990</v>
      </c>
      <c r="CG26" s="145" t="s">
        <v>222</v>
      </c>
      <c r="CH26" s="97"/>
    </row>
    <row r="27" spans="1:86" x14ac:dyDescent="0.25">
      <c r="A27" s="3" t="str">
        <f>VLOOKUP(C27,Regions!B$3:H$35,7,FALSE)</f>
        <v>South America</v>
      </c>
      <c r="B27" s="116" t="s">
        <v>426</v>
      </c>
      <c r="C27" s="100" t="s">
        <v>10</v>
      </c>
      <c r="D27" s="145" t="s">
        <v>987</v>
      </c>
      <c r="E27" s="145" t="s">
        <v>987</v>
      </c>
      <c r="F27" s="145" t="s">
        <v>988</v>
      </c>
      <c r="G27" s="145" t="s">
        <v>988</v>
      </c>
      <c r="H27" s="145" t="s">
        <v>988</v>
      </c>
      <c r="I27" s="145" t="s">
        <v>988</v>
      </c>
      <c r="J27" s="145" t="s">
        <v>988</v>
      </c>
      <c r="K27" s="145" t="s">
        <v>989</v>
      </c>
      <c r="L27" s="145" t="s">
        <v>989</v>
      </c>
      <c r="M27" s="145" t="s">
        <v>208</v>
      </c>
      <c r="N27" s="145" t="s">
        <v>638</v>
      </c>
      <c r="O27" s="145" t="s">
        <v>638</v>
      </c>
      <c r="P27" s="142" t="s">
        <v>208</v>
      </c>
      <c r="Q27" s="145" t="s">
        <v>990</v>
      </c>
      <c r="R27" s="145" t="s">
        <v>990</v>
      </c>
      <c r="S27" s="145" t="s">
        <v>991</v>
      </c>
      <c r="T27" s="145" t="s">
        <v>991</v>
      </c>
      <c r="U27" s="145" t="s">
        <v>639</v>
      </c>
      <c r="V27" s="145" t="s">
        <v>639</v>
      </c>
      <c r="W27" s="145" t="s">
        <v>531</v>
      </c>
      <c r="X27" s="145" t="s">
        <v>532</v>
      </c>
      <c r="Y27" s="144" t="s">
        <v>532</v>
      </c>
      <c r="Z27" s="144" t="s">
        <v>532</v>
      </c>
      <c r="AA27" s="145" t="s">
        <v>222</v>
      </c>
      <c r="AB27" s="145" t="s">
        <v>222</v>
      </c>
      <c r="AC27" s="145" t="s">
        <v>222</v>
      </c>
      <c r="AD27" s="145" t="s">
        <v>222</v>
      </c>
      <c r="AE27" s="145" t="s">
        <v>521</v>
      </c>
      <c r="AF27" s="146" t="s">
        <v>603</v>
      </c>
      <c r="AG27" s="145" t="s">
        <v>222</v>
      </c>
      <c r="AH27" s="145" t="s">
        <v>603</v>
      </c>
      <c r="AI27" s="145" t="s">
        <v>521</v>
      </c>
      <c r="AJ27" s="145" t="s">
        <v>521</v>
      </c>
      <c r="AK27" s="145" t="s">
        <v>521</v>
      </c>
      <c r="AL27" s="145" t="s">
        <v>521</v>
      </c>
      <c r="AM27" s="145" t="s">
        <v>998</v>
      </c>
      <c r="AN27" s="145" t="s">
        <v>606</v>
      </c>
      <c r="AO27" s="145" t="s">
        <v>521</v>
      </c>
      <c r="AP27" s="145" t="s">
        <v>521</v>
      </c>
      <c r="AQ27" s="145" t="s">
        <v>521</v>
      </c>
      <c r="AR27" s="98" t="s">
        <v>992</v>
      </c>
      <c r="AS27" s="145" t="s">
        <v>532</v>
      </c>
      <c r="AT27" s="145" t="s">
        <v>222</v>
      </c>
      <c r="AU27" s="145" t="s">
        <v>642</v>
      </c>
      <c r="AV27" s="145" t="s">
        <v>989</v>
      </c>
      <c r="AW27" s="145" t="s">
        <v>989</v>
      </c>
      <c r="AX27" s="145" t="s">
        <v>989</v>
      </c>
      <c r="AY27" s="146" t="s">
        <v>517</v>
      </c>
      <c r="AZ27" s="145" t="s">
        <v>531</v>
      </c>
      <c r="BA27" s="145" t="s">
        <v>531</v>
      </c>
      <c r="BB27" s="145" t="s">
        <v>585</v>
      </c>
      <c r="BC27" s="145" t="s">
        <v>584</v>
      </c>
      <c r="BD27" s="145" t="s">
        <v>208</v>
      </c>
      <c r="BE27" s="145" t="s">
        <v>208</v>
      </c>
      <c r="BF27" s="145" t="s">
        <v>521</v>
      </c>
      <c r="BG27" s="145" t="s">
        <v>208</v>
      </c>
      <c r="BH27" s="145" t="s">
        <v>208</v>
      </c>
      <c r="BI27" s="145" t="s">
        <v>995</v>
      </c>
      <c r="BJ27" s="145" t="s">
        <v>588</v>
      </c>
      <c r="BK27" s="145" t="s">
        <v>222</v>
      </c>
      <c r="BL27" s="145" t="s">
        <v>999</v>
      </c>
      <c r="BM27" s="145" t="s">
        <v>593</v>
      </c>
      <c r="BN27" s="145" t="s">
        <v>599</v>
      </c>
      <c r="BO27" s="145" t="s">
        <v>600</v>
      </c>
      <c r="BP27" s="145" t="s">
        <v>1015</v>
      </c>
      <c r="BQ27" s="145" t="s">
        <v>222</v>
      </c>
      <c r="BR27" s="145" t="s">
        <v>222</v>
      </c>
      <c r="BS27" s="145" t="s">
        <v>222</v>
      </c>
      <c r="BT27" s="145" t="s">
        <v>996</v>
      </c>
      <c r="BU27" s="145" t="s">
        <v>997</v>
      </c>
      <c r="BV27" s="145" t="s">
        <v>997</v>
      </c>
      <c r="BW27" s="145" t="s">
        <v>517</v>
      </c>
      <c r="BX27" s="145" t="s">
        <v>517</v>
      </c>
      <c r="BY27" s="145" t="s">
        <v>220</v>
      </c>
      <c r="BZ27" s="145" t="s">
        <v>220</v>
      </c>
      <c r="CA27" s="145" t="s">
        <v>220</v>
      </c>
      <c r="CB27" s="145" t="s">
        <v>222</v>
      </c>
      <c r="CC27" s="145" t="s">
        <v>220</v>
      </c>
      <c r="CD27" s="145" t="s">
        <v>222</v>
      </c>
      <c r="CE27" s="145" t="s">
        <v>222</v>
      </c>
      <c r="CF27" s="145" t="s">
        <v>990</v>
      </c>
      <c r="CG27" s="145" t="s">
        <v>222</v>
      </c>
      <c r="CH27" s="97"/>
    </row>
    <row r="28" spans="1:86" x14ac:dyDescent="0.25">
      <c r="A28" s="3" t="str">
        <f>VLOOKUP(C28,Regions!B$3:H$35,7,FALSE)</f>
        <v>South America</v>
      </c>
      <c r="B28" s="116" t="s">
        <v>12</v>
      </c>
      <c r="C28" s="100" t="s">
        <v>11</v>
      </c>
      <c r="D28" s="145" t="s">
        <v>987</v>
      </c>
      <c r="E28" s="145" t="s">
        <v>987</v>
      </c>
      <c r="F28" s="145" t="s">
        <v>988</v>
      </c>
      <c r="G28" s="145" t="s">
        <v>988</v>
      </c>
      <c r="H28" s="145" t="s">
        <v>988</v>
      </c>
      <c r="I28" s="145" t="s">
        <v>988</v>
      </c>
      <c r="J28" s="145" t="s">
        <v>988</v>
      </c>
      <c r="K28" s="145" t="s">
        <v>989</v>
      </c>
      <c r="L28" s="145" t="s">
        <v>989</v>
      </c>
      <c r="M28" s="145" t="s">
        <v>208</v>
      </c>
      <c r="N28" s="145" t="s">
        <v>638</v>
      </c>
      <c r="O28" s="145" t="s">
        <v>638</v>
      </c>
      <c r="P28" s="142" t="s">
        <v>208</v>
      </c>
      <c r="Q28" s="145" t="s">
        <v>990</v>
      </c>
      <c r="R28" s="145" t="s">
        <v>990</v>
      </c>
      <c r="S28" s="145" t="s">
        <v>991</v>
      </c>
      <c r="T28" s="145" t="s">
        <v>991</v>
      </c>
      <c r="U28" s="145" t="s">
        <v>639</v>
      </c>
      <c r="V28" s="145" t="s">
        <v>639</v>
      </c>
      <c r="W28" s="145" t="s">
        <v>531</v>
      </c>
      <c r="X28" s="145" t="s">
        <v>532</v>
      </c>
      <c r="Y28" s="144" t="s">
        <v>532</v>
      </c>
      <c r="Z28" s="144" t="s">
        <v>532</v>
      </c>
      <c r="AA28" s="145" t="s">
        <v>222</v>
      </c>
      <c r="AB28" s="145" t="s">
        <v>222</v>
      </c>
      <c r="AC28" s="145" t="s">
        <v>222</v>
      </c>
      <c r="AD28" s="145" t="s">
        <v>222</v>
      </c>
      <c r="AE28" s="145" t="s">
        <v>521</v>
      </c>
      <c r="AF28" s="146" t="s">
        <v>603</v>
      </c>
      <c r="AG28" s="145" t="s">
        <v>222</v>
      </c>
      <c r="AH28" s="145" t="s">
        <v>603</v>
      </c>
      <c r="AI28" s="145" t="s">
        <v>521</v>
      </c>
      <c r="AJ28" s="145" t="s">
        <v>521</v>
      </c>
      <c r="AK28" s="145" t="s">
        <v>521</v>
      </c>
      <c r="AL28" s="145" t="s">
        <v>521</v>
      </c>
      <c r="AM28" s="145" t="s">
        <v>521</v>
      </c>
      <c r="AN28" s="145" t="s">
        <v>606</v>
      </c>
      <c r="AO28" s="145" t="s">
        <v>521</v>
      </c>
      <c r="AP28" s="145" t="s">
        <v>521</v>
      </c>
      <c r="AQ28" s="145" t="s">
        <v>521</v>
      </c>
      <c r="AR28" s="98" t="s">
        <v>992</v>
      </c>
      <c r="AS28" s="145" t="s">
        <v>532</v>
      </c>
      <c r="AT28" s="145" t="s">
        <v>222</v>
      </c>
      <c r="AU28" s="145" t="s">
        <v>642</v>
      </c>
      <c r="AV28" s="145" t="s">
        <v>989</v>
      </c>
      <c r="AW28" s="145" t="s">
        <v>989</v>
      </c>
      <c r="AX28" s="145" t="s">
        <v>989</v>
      </c>
      <c r="AY28" s="146" t="s">
        <v>517</v>
      </c>
      <c r="AZ28" s="145" t="s">
        <v>531</v>
      </c>
      <c r="BA28" s="145" t="s">
        <v>531</v>
      </c>
      <c r="BB28" s="145" t="s">
        <v>585</v>
      </c>
      <c r="BC28" s="145" t="s">
        <v>584</v>
      </c>
      <c r="BD28" s="145" t="s">
        <v>208</v>
      </c>
      <c r="BE28" s="145" t="s">
        <v>208</v>
      </c>
      <c r="BF28" s="145" t="s">
        <v>521</v>
      </c>
      <c r="BG28" s="145" t="s">
        <v>208</v>
      </c>
      <c r="BH28" s="145" t="s">
        <v>208</v>
      </c>
      <c r="BI28" s="145" t="s">
        <v>995</v>
      </c>
      <c r="BJ28" s="145" t="s">
        <v>517</v>
      </c>
      <c r="BK28" s="145" t="s">
        <v>222</v>
      </c>
      <c r="BL28" s="145" t="s">
        <v>999</v>
      </c>
      <c r="BM28" s="145" t="s">
        <v>593</v>
      </c>
      <c r="BN28" s="145" t="s">
        <v>599</v>
      </c>
      <c r="BO28" s="145" t="s">
        <v>600</v>
      </c>
      <c r="BP28" s="145" t="s">
        <v>1015</v>
      </c>
      <c r="BQ28" s="145" t="s">
        <v>222</v>
      </c>
      <c r="BR28" s="145" t="s">
        <v>222</v>
      </c>
      <c r="BS28" s="145" t="s">
        <v>222</v>
      </c>
      <c r="BT28" s="145" t="s">
        <v>996</v>
      </c>
      <c r="BU28" s="145" t="s">
        <v>997</v>
      </c>
      <c r="BV28" s="145" t="s">
        <v>997</v>
      </c>
      <c r="BW28" s="145" t="s">
        <v>997</v>
      </c>
      <c r="BX28" s="145" t="s">
        <v>997</v>
      </c>
      <c r="BY28" s="145" t="s">
        <v>517</v>
      </c>
      <c r="BZ28" s="145" t="s">
        <v>517</v>
      </c>
      <c r="CA28" s="145" t="s">
        <v>220</v>
      </c>
      <c r="CB28" s="145" t="s">
        <v>222</v>
      </c>
      <c r="CC28" s="145" t="s">
        <v>220</v>
      </c>
      <c r="CD28" s="145" t="s">
        <v>222</v>
      </c>
      <c r="CE28" s="145" t="s">
        <v>222</v>
      </c>
      <c r="CF28" s="145" t="s">
        <v>990</v>
      </c>
      <c r="CG28" s="145" t="s">
        <v>222</v>
      </c>
      <c r="CH28" s="97"/>
    </row>
    <row r="29" spans="1:86" x14ac:dyDescent="0.25">
      <c r="A29" s="3" t="str">
        <f>VLOOKUP(C29,Regions!B$3:H$35,7,FALSE)</f>
        <v>South America</v>
      </c>
      <c r="B29" s="116" t="s">
        <v>14</v>
      </c>
      <c r="C29" s="100" t="s">
        <v>13</v>
      </c>
      <c r="D29" s="145" t="s">
        <v>987</v>
      </c>
      <c r="E29" s="145" t="s">
        <v>987</v>
      </c>
      <c r="F29" s="145" t="s">
        <v>988</v>
      </c>
      <c r="G29" s="145" t="s">
        <v>988</v>
      </c>
      <c r="H29" s="145" t="s">
        <v>988</v>
      </c>
      <c r="I29" s="145" t="s">
        <v>988</v>
      </c>
      <c r="J29" s="145" t="s">
        <v>988</v>
      </c>
      <c r="K29" s="145" t="s">
        <v>989</v>
      </c>
      <c r="L29" s="145" t="s">
        <v>989</v>
      </c>
      <c r="M29" s="145" t="s">
        <v>208</v>
      </c>
      <c r="N29" s="145" t="s">
        <v>638</v>
      </c>
      <c r="O29" s="145" t="s">
        <v>638</v>
      </c>
      <c r="P29" s="142" t="s">
        <v>517</v>
      </c>
      <c r="Q29" s="145" t="s">
        <v>990</v>
      </c>
      <c r="R29" s="145" t="s">
        <v>990</v>
      </c>
      <c r="S29" s="145" t="s">
        <v>991</v>
      </c>
      <c r="T29" s="145" t="s">
        <v>991</v>
      </c>
      <c r="U29" s="145" t="s">
        <v>639</v>
      </c>
      <c r="V29" s="145" t="s">
        <v>639</v>
      </c>
      <c r="W29" s="145" t="s">
        <v>531</v>
      </c>
      <c r="X29" s="145" t="s">
        <v>532</v>
      </c>
      <c r="Y29" s="144"/>
      <c r="Z29" s="144"/>
      <c r="AA29" s="145" t="s">
        <v>222</v>
      </c>
      <c r="AB29" s="145" t="s">
        <v>222</v>
      </c>
      <c r="AC29" s="145" t="s">
        <v>222</v>
      </c>
      <c r="AD29" s="145" t="s">
        <v>222</v>
      </c>
      <c r="AE29" s="145" t="s">
        <v>521</v>
      </c>
      <c r="AF29" s="146" t="s">
        <v>603</v>
      </c>
      <c r="AG29" s="145" t="s">
        <v>222</v>
      </c>
      <c r="AH29" s="145" t="s">
        <v>603</v>
      </c>
      <c r="AI29" s="145" t="s">
        <v>521</v>
      </c>
      <c r="AJ29" s="145" t="s">
        <v>521</v>
      </c>
      <c r="AK29" s="145" t="s">
        <v>521</v>
      </c>
      <c r="AL29" s="145" t="s">
        <v>521</v>
      </c>
      <c r="AM29" s="145" t="s">
        <v>998</v>
      </c>
      <c r="AN29" s="145" t="s">
        <v>606</v>
      </c>
      <c r="AO29" s="145" t="s">
        <v>521</v>
      </c>
      <c r="AP29" s="145" t="s">
        <v>521</v>
      </c>
      <c r="AQ29" s="145" t="s">
        <v>521</v>
      </c>
      <c r="AR29" s="98" t="s">
        <v>992</v>
      </c>
      <c r="AS29" s="145" t="s">
        <v>532</v>
      </c>
      <c r="AT29" s="145" t="s">
        <v>222</v>
      </c>
      <c r="AU29" s="145" t="s">
        <v>642</v>
      </c>
      <c r="AV29" s="145" t="s">
        <v>989</v>
      </c>
      <c r="AW29" s="145" t="s">
        <v>989</v>
      </c>
      <c r="AX29" s="145" t="s">
        <v>989</v>
      </c>
      <c r="AY29" s="146" t="s">
        <v>517</v>
      </c>
      <c r="AZ29" s="145" t="s">
        <v>531</v>
      </c>
      <c r="BA29" s="145" t="s">
        <v>531</v>
      </c>
      <c r="BB29" s="145" t="s">
        <v>585</v>
      </c>
      <c r="BC29" s="145" t="s">
        <v>584</v>
      </c>
      <c r="BD29" s="145" t="s">
        <v>208</v>
      </c>
      <c r="BE29" s="145" t="s">
        <v>208</v>
      </c>
      <c r="BF29" s="145" t="s">
        <v>521</v>
      </c>
      <c r="BG29" s="145" t="s">
        <v>208</v>
      </c>
      <c r="BH29" s="145" t="s">
        <v>208</v>
      </c>
      <c r="BI29" s="145" t="s">
        <v>995</v>
      </c>
      <c r="BJ29" s="145" t="s">
        <v>588</v>
      </c>
      <c r="BK29" s="145" t="s">
        <v>222</v>
      </c>
      <c r="BL29" s="145" t="s">
        <v>999</v>
      </c>
      <c r="BM29" s="145" t="s">
        <v>593</v>
      </c>
      <c r="BN29" s="145" t="s">
        <v>599</v>
      </c>
      <c r="BO29" s="145" t="s">
        <v>600</v>
      </c>
      <c r="BP29" s="145" t="s">
        <v>1015</v>
      </c>
      <c r="BQ29" s="145" t="s">
        <v>222</v>
      </c>
      <c r="BR29" s="145" t="s">
        <v>222</v>
      </c>
      <c r="BS29" s="145" t="s">
        <v>222</v>
      </c>
      <c r="BT29" s="145" t="s">
        <v>996</v>
      </c>
      <c r="BU29" s="145" t="s">
        <v>997</v>
      </c>
      <c r="BV29" s="145" t="s">
        <v>997</v>
      </c>
      <c r="BW29" s="145" t="s">
        <v>997</v>
      </c>
      <c r="BX29" s="145" t="s">
        <v>997</v>
      </c>
      <c r="BY29" s="145" t="s">
        <v>220</v>
      </c>
      <c r="BZ29" s="145" t="s">
        <v>220</v>
      </c>
      <c r="CA29" s="145" t="s">
        <v>220</v>
      </c>
      <c r="CB29" s="145" t="s">
        <v>222</v>
      </c>
      <c r="CC29" s="145" t="s">
        <v>220</v>
      </c>
      <c r="CD29" s="145" t="s">
        <v>222</v>
      </c>
      <c r="CE29" s="145" t="s">
        <v>222</v>
      </c>
      <c r="CF29" s="145" t="s">
        <v>990</v>
      </c>
      <c r="CG29" s="145" t="s">
        <v>222</v>
      </c>
      <c r="CH29" s="97"/>
    </row>
    <row r="30" spans="1:86" x14ac:dyDescent="0.25">
      <c r="A30" s="3" t="str">
        <f>VLOOKUP(C30,Regions!B$3:H$35,7,FALSE)</f>
        <v>South America</v>
      </c>
      <c r="B30" s="116" t="s">
        <v>16</v>
      </c>
      <c r="C30" s="100" t="s">
        <v>15</v>
      </c>
      <c r="D30" s="145" t="s">
        <v>987</v>
      </c>
      <c r="E30" s="145" t="s">
        <v>987</v>
      </c>
      <c r="F30" s="145" t="s">
        <v>988</v>
      </c>
      <c r="G30" s="145" t="s">
        <v>988</v>
      </c>
      <c r="H30" s="145" t="s">
        <v>988</v>
      </c>
      <c r="I30" s="145" t="s">
        <v>988</v>
      </c>
      <c r="J30" s="145" t="s">
        <v>988</v>
      </c>
      <c r="K30" s="145" t="s">
        <v>989</v>
      </c>
      <c r="L30" s="145" t="s">
        <v>989</v>
      </c>
      <c r="M30" s="145" t="s">
        <v>208</v>
      </c>
      <c r="N30" s="145" t="s">
        <v>638</v>
      </c>
      <c r="O30" s="145" t="s">
        <v>638</v>
      </c>
      <c r="P30" s="142" t="s">
        <v>208</v>
      </c>
      <c r="Q30" s="145" t="s">
        <v>990</v>
      </c>
      <c r="R30" s="145" t="s">
        <v>990</v>
      </c>
      <c r="S30" s="145" t="s">
        <v>991</v>
      </c>
      <c r="T30" s="145" t="s">
        <v>991</v>
      </c>
      <c r="U30" s="145" t="s">
        <v>639</v>
      </c>
      <c r="V30" s="145" t="s">
        <v>639</v>
      </c>
      <c r="W30" s="145" t="s">
        <v>531</v>
      </c>
      <c r="X30" s="145" t="s">
        <v>532</v>
      </c>
      <c r="Y30" s="144" t="s">
        <v>532</v>
      </c>
      <c r="Z30" s="144" t="s">
        <v>532</v>
      </c>
      <c r="AA30" s="145" t="s">
        <v>222</v>
      </c>
      <c r="AB30" s="145" t="s">
        <v>222</v>
      </c>
      <c r="AC30" s="145" t="s">
        <v>222</v>
      </c>
      <c r="AD30" s="145" t="s">
        <v>222</v>
      </c>
      <c r="AE30" s="145" t="s">
        <v>521</v>
      </c>
      <c r="AF30" s="146" t="s">
        <v>603</v>
      </c>
      <c r="AG30" s="145" t="s">
        <v>222</v>
      </c>
      <c r="AH30" s="145" t="s">
        <v>603</v>
      </c>
      <c r="AI30" s="145" t="s">
        <v>521</v>
      </c>
      <c r="AJ30" s="145" t="s">
        <v>521</v>
      </c>
      <c r="AK30" s="145" t="s">
        <v>521</v>
      </c>
      <c r="AL30" s="145" t="s">
        <v>521</v>
      </c>
      <c r="AM30" s="145" t="s">
        <v>998</v>
      </c>
      <c r="AN30" s="145" t="s">
        <v>606</v>
      </c>
      <c r="AO30" s="145" t="s">
        <v>521</v>
      </c>
      <c r="AP30" s="145" t="s">
        <v>521</v>
      </c>
      <c r="AQ30" s="145" t="s">
        <v>521</v>
      </c>
      <c r="AR30" s="98" t="s">
        <v>992</v>
      </c>
      <c r="AS30" s="145" t="s">
        <v>532</v>
      </c>
      <c r="AT30" s="145" t="s">
        <v>222</v>
      </c>
      <c r="AU30" s="145" t="s">
        <v>642</v>
      </c>
      <c r="AV30" s="145" t="s">
        <v>989</v>
      </c>
      <c r="AW30" s="145" t="s">
        <v>989</v>
      </c>
      <c r="AX30" s="145" t="s">
        <v>989</v>
      </c>
      <c r="AY30" s="146" t="s">
        <v>994</v>
      </c>
      <c r="AZ30" s="145" t="s">
        <v>531</v>
      </c>
      <c r="BA30" s="145" t="s">
        <v>531</v>
      </c>
      <c r="BB30" s="145" t="s">
        <v>585</v>
      </c>
      <c r="BC30" s="145" t="s">
        <v>584</v>
      </c>
      <c r="BD30" s="145" t="s">
        <v>208</v>
      </c>
      <c r="BE30" s="145" t="s">
        <v>208</v>
      </c>
      <c r="BF30" s="145" t="s">
        <v>521</v>
      </c>
      <c r="BG30" s="145" t="s">
        <v>208</v>
      </c>
      <c r="BH30" s="145" t="s">
        <v>208</v>
      </c>
      <c r="BI30" s="145" t="s">
        <v>995</v>
      </c>
      <c r="BJ30" s="145" t="s">
        <v>588</v>
      </c>
      <c r="BK30" s="145" t="s">
        <v>222</v>
      </c>
      <c r="BL30" s="145" t="s">
        <v>999</v>
      </c>
      <c r="BM30" s="145" t="s">
        <v>593</v>
      </c>
      <c r="BN30" s="145" t="s">
        <v>599</v>
      </c>
      <c r="BO30" s="145" t="s">
        <v>600</v>
      </c>
      <c r="BP30" s="145" t="s">
        <v>1015</v>
      </c>
      <c r="BQ30" s="145" t="s">
        <v>222</v>
      </c>
      <c r="BR30" s="145" t="s">
        <v>222</v>
      </c>
      <c r="BS30" s="145" t="s">
        <v>222</v>
      </c>
      <c r="BT30" s="145" t="s">
        <v>996</v>
      </c>
      <c r="BU30" s="145" t="s">
        <v>997</v>
      </c>
      <c r="BV30" s="145" t="s">
        <v>997</v>
      </c>
      <c r="BW30" s="145" t="s">
        <v>997</v>
      </c>
      <c r="BX30" s="145" t="s">
        <v>997</v>
      </c>
      <c r="BY30" s="145" t="s">
        <v>220</v>
      </c>
      <c r="BZ30" s="145" t="s">
        <v>220</v>
      </c>
      <c r="CA30" s="145" t="s">
        <v>220</v>
      </c>
      <c r="CB30" s="145" t="s">
        <v>222</v>
      </c>
      <c r="CC30" s="145" t="s">
        <v>220</v>
      </c>
      <c r="CD30" s="145" t="s">
        <v>222</v>
      </c>
      <c r="CE30" s="145" t="s">
        <v>222</v>
      </c>
      <c r="CF30" s="145" t="s">
        <v>990</v>
      </c>
      <c r="CG30" s="145" t="s">
        <v>222</v>
      </c>
      <c r="CH30" s="97"/>
    </row>
    <row r="31" spans="1:86" x14ac:dyDescent="0.25">
      <c r="A31" s="3" t="str">
        <f>VLOOKUP(C31,Regions!B$3:H$35,7,FALSE)</f>
        <v>South America</v>
      </c>
      <c r="B31" s="116" t="s">
        <v>26</v>
      </c>
      <c r="C31" s="100" t="s">
        <v>25</v>
      </c>
      <c r="D31" s="145" t="s">
        <v>987</v>
      </c>
      <c r="E31" s="145" t="s">
        <v>987</v>
      </c>
      <c r="F31" s="145" t="s">
        <v>988</v>
      </c>
      <c r="G31" s="145" t="s">
        <v>988</v>
      </c>
      <c r="H31" s="145" t="s">
        <v>988</v>
      </c>
      <c r="I31" s="145" t="s">
        <v>988</v>
      </c>
      <c r="J31" s="145" t="s">
        <v>988</v>
      </c>
      <c r="K31" s="145" t="s">
        <v>989</v>
      </c>
      <c r="L31" s="145" t="s">
        <v>989</v>
      </c>
      <c r="M31" s="145" t="s">
        <v>208</v>
      </c>
      <c r="N31" s="145" t="s">
        <v>638</v>
      </c>
      <c r="O31" s="145" t="s">
        <v>638</v>
      </c>
      <c r="P31" s="142" t="s">
        <v>517</v>
      </c>
      <c r="Q31" s="145" t="s">
        <v>990</v>
      </c>
      <c r="R31" s="145" t="s">
        <v>990</v>
      </c>
      <c r="S31" s="145" t="s">
        <v>991</v>
      </c>
      <c r="T31" s="145" t="s">
        <v>991</v>
      </c>
      <c r="U31" s="145" t="s">
        <v>639</v>
      </c>
      <c r="V31" s="145" t="s">
        <v>639</v>
      </c>
      <c r="W31" s="145" t="s">
        <v>531</v>
      </c>
      <c r="X31" s="145" t="s">
        <v>532</v>
      </c>
      <c r="Y31" s="144" t="s">
        <v>532</v>
      </c>
      <c r="Z31" s="144" t="s">
        <v>532</v>
      </c>
      <c r="AA31" s="145" t="s">
        <v>222</v>
      </c>
      <c r="AB31" s="145" t="s">
        <v>222</v>
      </c>
      <c r="AC31" s="145" t="s">
        <v>222</v>
      </c>
      <c r="AD31" s="145" t="s">
        <v>222</v>
      </c>
      <c r="AE31" s="145" t="s">
        <v>521</v>
      </c>
      <c r="AF31" s="146" t="s">
        <v>603</v>
      </c>
      <c r="AG31" s="145" t="s">
        <v>222</v>
      </c>
      <c r="AH31" s="145" t="s">
        <v>603</v>
      </c>
      <c r="AI31" s="145" t="s">
        <v>521</v>
      </c>
      <c r="AJ31" s="145" t="s">
        <v>521</v>
      </c>
      <c r="AK31" s="145" t="s">
        <v>521</v>
      </c>
      <c r="AL31" s="145" t="s">
        <v>521</v>
      </c>
      <c r="AM31" s="145" t="s">
        <v>998</v>
      </c>
      <c r="AN31" s="145" t="s">
        <v>606</v>
      </c>
      <c r="AO31" s="145" t="s">
        <v>521</v>
      </c>
      <c r="AP31" s="145" t="s">
        <v>521</v>
      </c>
      <c r="AQ31" s="145" t="s">
        <v>521</v>
      </c>
      <c r="AR31" s="98" t="s">
        <v>992</v>
      </c>
      <c r="AS31" s="145" t="s">
        <v>532</v>
      </c>
      <c r="AT31" s="145" t="s">
        <v>222</v>
      </c>
      <c r="AU31" s="145" t="s">
        <v>642</v>
      </c>
      <c r="AV31" s="145" t="s">
        <v>989</v>
      </c>
      <c r="AW31" s="145" t="s">
        <v>989</v>
      </c>
      <c r="AX31" s="145" t="s">
        <v>989</v>
      </c>
      <c r="AY31" s="146" t="s">
        <v>517</v>
      </c>
      <c r="AZ31" s="145" t="s">
        <v>531</v>
      </c>
      <c r="BA31" s="145" t="s">
        <v>531</v>
      </c>
      <c r="BB31" s="145" t="s">
        <v>585</v>
      </c>
      <c r="BC31" s="145" t="s">
        <v>584</v>
      </c>
      <c r="BD31" s="145" t="s">
        <v>208</v>
      </c>
      <c r="BE31" s="145" t="s">
        <v>208</v>
      </c>
      <c r="BF31" s="145" t="s">
        <v>521</v>
      </c>
      <c r="BG31" s="145" t="s">
        <v>208</v>
      </c>
      <c r="BH31" s="145" t="s">
        <v>208</v>
      </c>
      <c r="BI31" s="145" t="s">
        <v>995</v>
      </c>
      <c r="BJ31" s="145" t="s">
        <v>588</v>
      </c>
      <c r="BK31" s="145" t="s">
        <v>222</v>
      </c>
      <c r="BL31" s="145" t="s">
        <v>999</v>
      </c>
      <c r="BM31" s="145" t="s">
        <v>593</v>
      </c>
      <c r="BN31" s="145" t="s">
        <v>599</v>
      </c>
      <c r="BO31" s="145" t="s">
        <v>600</v>
      </c>
      <c r="BP31" s="145" t="s">
        <v>1015</v>
      </c>
      <c r="BQ31" s="145" t="s">
        <v>222</v>
      </c>
      <c r="BR31" s="145" t="s">
        <v>222</v>
      </c>
      <c r="BS31" s="145" t="s">
        <v>222</v>
      </c>
      <c r="BT31" s="145" t="s">
        <v>996</v>
      </c>
      <c r="BU31" s="145" t="s">
        <v>997</v>
      </c>
      <c r="BV31" s="145" t="s">
        <v>997</v>
      </c>
      <c r="BW31" s="145" t="s">
        <v>997</v>
      </c>
      <c r="BX31" s="145" t="s">
        <v>997</v>
      </c>
      <c r="BY31" s="145" t="s">
        <v>220</v>
      </c>
      <c r="BZ31" s="145" t="s">
        <v>220</v>
      </c>
      <c r="CA31" s="145" t="s">
        <v>220</v>
      </c>
      <c r="CB31" s="145" t="s">
        <v>222</v>
      </c>
      <c r="CC31" s="145" t="s">
        <v>220</v>
      </c>
      <c r="CD31" s="145" t="s">
        <v>222</v>
      </c>
      <c r="CE31" s="145" t="s">
        <v>222</v>
      </c>
      <c r="CF31" s="145" t="s">
        <v>990</v>
      </c>
      <c r="CG31" s="145" t="s">
        <v>222</v>
      </c>
      <c r="CH31" s="97"/>
    </row>
    <row r="32" spans="1:86" x14ac:dyDescent="0.25">
      <c r="A32" s="3" t="str">
        <f>VLOOKUP(C32,Regions!B$3:H$35,7,FALSE)</f>
        <v>South America</v>
      </c>
      <c r="B32" s="116" t="s">
        <v>34</v>
      </c>
      <c r="C32" s="100" t="s">
        <v>33</v>
      </c>
      <c r="D32" s="145" t="s">
        <v>987</v>
      </c>
      <c r="E32" s="145" t="s">
        <v>987</v>
      </c>
      <c r="F32" s="145" t="s">
        <v>988</v>
      </c>
      <c r="G32" s="145" t="s">
        <v>988</v>
      </c>
      <c r="H32" s="145" t="s">
        <v>988</v>
      </c>
      <c r="I32" s="145" t="s">
        <v>988</v>
      </c>
      <c r="J32" s="145" t="s">
        <v>988</v>
      </c>
      <c r="K32" s="145" t="s">
        <v>989</v>
      </c>
      <c r="L32" s="145" t="s">
        <v>989</v>
      </c>
      <c r="M32" s="145" t="s">
        <v>208</v>
      </c>
      <c r="N32" s="145" t="s">
        <v>638</v>
      </c>
      <c r="O32" s="145" t="s">
        <v>638</v>
      </c>
      <c r="P32" s="142" t="s">
        <v>208</v>
      </c>
      <c r="Q32" s="145" t="s">
        <v>990</v>
      </c>
      <c r="R32" s="145" t="s">
        <v>990</v>
      </c>
      <c r="S32" s="145" t="s">
        <v>991</v>
      </c>
      <c r="T32" s="145" t="s">
        <v>991</v>
      </c>
      <c r="U32" s="145" t="s">
        <v>639</v>
      </c>
      <c r="V32" s="145" t="s">
        <v>639</v>
      </c>
      <c r="W32" s="145" t="s">
        <v>531</v>
      </c>
      <c r="X32" s="145" t="s">
        <v>532</v>
      </c>
      <c r="Y32" s="144" t="s">
        <v>532</v>
      </c>
      <c r="Z32" s="144" t="s">
        <v>532</v>
      </c>
      <c r="AA32" s="145" t="s">
        <v>517</v>
      </c>
      <c r="AB32" s="145" t="s">
        <v>222</v>
      </c>
      <c r="AC32" s="145" t="s">
        <v>222</v>
      </c>
      <c r="AD32" s="145" t="s">
        <v>222</v>
      </c>
      <c r="AE32" s="145" t="s">
        <v>521</v>
      </c>
      <c r="AF32" s="146" t="s">
        <v>603</v>
      </c>
      <c r="AG32" s="145" t="s">
        <v>222</v>
      </c>
      <c r="AH32" s="145" t="s">
        <v>603</v>
      </c>
      <c r="AI32" s="145" t="s">
        <v>521</v>
      </c>
      <c r="AJ32" s="145" t="s">
        <v>521</v>
      </c>
      <c r="AK32" s="145" t="s">
        <v>521</v>
      </c>
      <c r="AL32" s="145" t="s">
        <v>521</v>
      </c>
      <c r="AM32" s="145" t="s">
        <v>998</v>
      </c>
      <c r="AN32" s="145" t="s">
        <v>606</v>
      </c>
      <c r="AO32" s="145" t="s">
        <v>521</v>
      </c>
      <c r="AP32" s="145" t="s">
        <v>521</v>
      </c>
      <c r="AQ32" s="145" t="s">
        <v>521</v>
      </c>
      <c r="AR32" s="98" t="s">
        <v>992</v>
      </c>
      <c r="AS32" s="145" t="s">
        <v>532</v>
      </c>
      <c r="AT32" s="145" t="s">
        <v>222</v>
      </c>
      <c r="AU32" s="145" t="s">
        <v>642</v>
      </c>
      <c r="AV32" s="145" t="s">
        <v>989</v>
      </c>
      <c r="AW32" s="145" t="s">
        <v>989</v>
      </c>
      <c r="AX32" s="145" t="s">
        <v>989</v>
      </c>
      <c r="AY32" s="146" t="s">
        <v>517</v>
      </c>
      <c r="AZ32" s="145" t="s">
        <v>531</v>
      </c>
      <c r="BA32" s="145" t="s">
        <v>531</v>
      </c>
      <c r="BB32" s="145" t="s">
        <v>585</v>
      </c>
      <c r="BC32" s="145" t="s">
        <v>584</v>
      </c>
      <c r="BD32" s="145" t="s">
        <v>208</v>
      </c>
      <c r="BE32" s="145" t="s">
        <v>208</v>
      </c>
      <c r="BF32" s="145" t="s">
        <v>521</v>
      </c>
      <c r="BG32" s="145" t="s">
        <v>517</v>
      </c>
      <c r="BH32" s="145" t="s">
        <v>517</v>
      </c>
      <c r="BI32" s="145" t="s">
        <v>517</v>
      </c>
      <c r="BJ32" s="145" t="s">
        <v>517</v>
      </c>
      <c r="BK32" s="145" t="s">
        <v>222</v>
      </c>
      <c r="BL32" s="145" t="s">
        <v>999</v>
      </c>
      <c r="BM32" s="145" t="s">
        <v>517</v>
      </c>
      <c r="BN32" s="145" t="s">
        <v>517</v>
      </c>
      <c r="BO32" s="145" t="s">
        <v>600</v>
      </c>
      <c r="BP32" s="145" t="s">
        <v>1015</v>
      </c>
      <c r="BQ32" s="145" t="s">
        <v>222</v>
      </c>
      <c r="BR32" s="145" t="s">
        <v>222</v>
      </c>
      <c r="BS32" s="145" t="s">
        <v>222</v>
      </c>
      <c r="BT32" s="145" t="s">
        <v>996</v>
      </c>
      <c r="BU32" s="145" t="s">
        <v>997</v>
      </c>
      <c r="BV32" s="145" t="s">
        <v>997</v>
      </c>
      <c r="BW32" s="145" t="s">
        <v>997</v>
      </c>
      <c r="BX32" s="145" t="s">
        <v>997</v>
      </c>
      <c r="BY32" s="145" t="s">
        <v>603</v>
      </c>
      <c r="BZ32" s="145" t="s">
        <v>517</v>
      </c>
      <c r="CA32" s="145" t="s">
        <v>517</v>
      </c>
      <c r="CB32" s="145" t="s">
        <v>222</v>
      </c>
      <c r="CC32" s="145" t="s">
        <v>220</v>
      </c>
      <c r="CD32" s="145" t="s">
        <v>222</v>
      </c>
      <c r="CE32" s="145" t="s">
        <v>222</v>
      </c>
      <c r="CF32" s="145" t="s">
        <v>990</v>
      </c>
      <c r="CG32" s="145" t="s">
        <v>222</v>
      </c>
      <c r="CH32" s="97"/>
    </row>
    <row r="33" spans="1:86" x14ac:dyDescent="0.25">
      <c r="A33" s="3" t="str">
        <f>VLOOKUP(C33,Regions!B$3:H$35,7,FALSE)</f>
        <v>South America</v>
      </c>
      <c r="B33" s="116" t="s">
        <v>48</v>
      </c>
      <c r="C33" s="100" t="s">
        <v>47</v>
      </c>
      <c r="D33" s="145" t="s">
        <v>987</v>
      </c>
      <c r="E33" s="145" t="s">
        <v>987</v>
      </c>
      <c r="F33" s="145" t="s">
        <v>988</v>
      </c>
      <c r="G33" s="145" t="s">
        <v>988</v>
      </c>
      <c r="H33" s="145" t="s">
        <v>988</v>
      </c>
      <c r="I33" s="145" t="s">
        <v>988</v>
      </c>
      <c r="J33" s="145" t="s">
        <v>988</v>
      </c>
      <c r="K33" s="145" t="s">
        <v>989</v>
      </c>
      <c r="L33" s="145" t="s">
        <v>989</v>
      </c>
      <c r="M33" s="145" t="s">
        <v>208</v>
      </c>
      <c r="N33" s="145" t="s">
        <v>638</v>
      </c>
      <c r="O33" s="145" t="s">
        <v>638</v>
      </c>
      <c r="P33" s="142" t="s">
        <v>208</v>
      </c>
      <c r="Q33" s="145" t="s">
        <v>990</v>
      </c>
      <c r="R33" s="145" t="s">
        <v>990</v>
      </c>
      <c r="S33" s="145" t="s">
        <v>991</v>
      </c>
      <c r="T33" s="145" t="s">
        <v>991</v>
      </c>
      <c r="U33" s="145" t="s">
        <v>639</v>
      </c>
      <c r="V33" s="145" t="s">
        <v>639</v>
      </c>
      <c r="W33" s="145" t="s">
        <v>531</v>
      </c>
      <c r="X33" s="145" t="s">
        <v>532</v>
      </c>
      <c r="Y33" s="144" t="s">
        <v>532</v>
      </c>
      <c r="Z33" s="144" t="s">
        <v>532</v>
      </c>
      <c r="AA33" s="145" t="s">
        <v>222</v>
      </c>
      <c r="AB33" s="145" t="s">
        <v>222</v>
      </c>
      <c r="AC33" s="145" t="s">
        <v>222</v>
      </c>
      <c r="AD33" s="145" t="s">
        <v>222</v>
      </c>
      <c r="AE33" s="145" t="s">
        <v>521</v>
      </c>
      <c r="AF33" s="146" t="s">
        <v>603</v>
      </c>
      <c r="AG33" s="145" t="s">
        <v>222</v>
      </c>
      <c r="AH33" s="145" t="s">
        <v>603</v>
      </c>
      <c r="AI33" s="145" t="s">
        <v>521</v>
      </c>
      <c r="AJ33" s="145" t="s">
        <v>521</v>
      </c>
      <c r="AK33" s="145" t="s">
        <v>521</v>
      </c>
      <c r="AL33" s="145" t="s">
        <v>521</v>
      </c>
      <c r="AM33" s="145" t="s">
        <v>998</v>
      </c>
      <c r="AN33" s="145" t="s">
        <v>606</v>
      </c>
      <c r="AO33" s="145" t="s">
        <v>521</v>
      </c>
      <c r="AP33" s="145" t="s">
        <v>521</v>
      </c>
      <c r="AQ33" s="145" t="s">
        <v>521</v>
      </c>
      <c r="AR33" s="98" t="s">
        <v>992</v>
      </c>
      <c r="AS33" s="145" t="s">
        <v>532</v>
      </c>
      <c r="AT33" s="145" t="s">
        <v>222</v>
      </c>
      <c r="AU33" s="145" t="s">
        <v>642</v>
      </c>
      <c r="AV33" s="145" t="s">
        <v>989</v>
      </c>
      <c r="AW33" s="145" t="s">
        <v>989</v>
      </c>
      <c r="AX33" s="145" t="s">
        <v>989</v>
      </c>
      <c r="AY33" s="146" t="s">
        <v>517</v>
      </c>
      <c r="AZ33" s="145" t="s">
        <v>531</v>
      </c>
      <c r="BA33" s="145" t="s">
        <v>531</v>
      </c>
      <c r="BB33" s="145" t="s">
        <v>585</v>
      </c>
      <c r="BC33" s="145" t="s">
        <v>584</v>
      </c>
      <c r="BD33" s="145" t="s">
        <v>208</v>
      </c>
      <c r="BE33" s="145" t="s">
        <v>208</v>
      </c>
      <c r="BF33" s="145" t="s">
        <v>521</v>
      </c>
      <c r="BG33" s="145" t="s">
        <v>208</v>
      </c>
      <c r="BH33" s="145" t="s">
        <v>208</v>
      </c>
      <c r="BI33" s="145" t="s">
        <v>995</v>
      </c>
      <c r="BJ33" s="145" t="s">
        <v>588</v>
      </c>
      <c r="BK33" s="145" t="s">
        <v>222</v>
      </c>
      <c r="BL33" s="145" t="s">
        <v>999</v>
      </c>
      <c r="BM33" s="145" t="s">
        <v>593</v>
      </c>
      <c r="BN33" s="145" t="s">
        <v>599</v>
      </c>
      <c r="BO33" s="145" t="s">
        <v>600</v>
      </c>
      <c r="BP33" s="145" t="s">
        <v>1015</v>
      </c>
      <c r="BQ33" s="145" t="s">
        <v>222</v>
      </c>
      <c r="BR33" s="145" t="s">
        <v>222</v>
      </c>
      <c r="BS33" s="145" t="s">
        <v>222</v>
      </c>
      <c r="BT33" s="145" t="s">
        <v>996</v>
      </c>
      <c r="BU33" s="145" t="s">
        <v>997</v>
      </c>
      <c r="BV33" s="145" t="s">
        <v>997</v>
      </c>
      <c r="BW33" s="145" t="s">
        <v>997</v>
      </c>
      <c r="BX33" s="145" t="s">
        <v>997</v>
      </c>
      <c r="BY33" s="145" t="s">
        <v>220</v>
      </c>
      <c r="BZ33" s="145" t="s">
        <v>517</v>
      </c>
      <c r="CA33" s="145" t="s">
        <v>220</v>
      </c>
      <c r="CB33" s="145" t="s">
        <v>222</v>
      </c>
      <c r="CC33" s="145" t="s">
        <v>220</v>
      </c>
      <c r="CD33" s="145" t="s">
        <v>222</v>
      </c>
      <c r="CE33" s="145" t="s">
        <v>222</v>
      </c>
      <c r="CF33" s="145" t="s">
        <v>990</v>
      </c>
      <c r="CG33" s="145" t="s">
        <v>222</v>
      </c>
      <c r="CH33" s="97"/>
    </row>
    <row r="34" spans="1:86" x14ac:dyDescent="0.25">
      <c r="A34" s="3" t="str">
        <f>VLOOKUP(C34,Regions!B$3:H$35,7,FALSE)</f>
        <v>South America</v>
      </c>
      <c r="B34" s="116" t="s">
        <v>50</v>
      </c>
      <c r="C34" s="100" t="s">
        <v>49</v>
      </c>
      <c r="D34" s="145" t="s">
        <v>987</v>
      </c>
      <c r="E34" s="145" t="s">
        <v>987</v>
      </c>
      <c r="F34" s="145" t="s">
        <v>988</v>
      </c>
      <c r="G34" s="145" t="s">
        <v>988</v>
      </c>
      <c r="H34" s="145" t="s">
        <v>988</v>
      </c>
      <c r="I34" s="145" t="s">
        <v>988</v>
      </c>
      <c r="J34" s="145" t="s">
        <v>988</v>
      </c>
      <c r="K34" s="145" t="s">
        <v>989</v>
      </c>
      <c r="L34" s="145" t="s">
        <v>989</v>
      </c>
      <c r="M34" s="145" t="s">
        <v>208</v>
      </c>
      <c r="N34" s="145" t="s">
        <v>638</v>
      </c>
      <c r="O34" s="145" t="s">
        <v>638</v>
      </c>
      <c r="P34" s="142" t="s">
        <v>208</v>
      </c>
      <c r="Q34" s="145" t="s">
        <v>990</v>
      </c>
      <c r="R34" s="145" t="s">
        <v>990</v>
      </c>
      <c r="S34" s="145" t="s">
        <v>991</v>
      </c>
      <c r="T34" s="145" t="s">
        <v>991</v>
      </c>
      <c r="U34" s="145" t="s">
        <v>639</v>
      </c>
      <c r="V34" s="145" t="s">
        <v>639</v>
      </c>
      <c r="W34" s="145" t="s">
        <v>531</v>
      </c>
      <c r="X34" s="145" t="s">
        <v>532</v>
      </c>
      <c r="Y34" s="144" t="s">
        <v>532</v>
      </c>
      <c r="Z34" s="144" t="s">
        <v>532</v>
      </c>
      <c r="AA34" s="145" t="s">
        <v>222</v>
      </c>
      <c r="AB34" s="145" t="s">
        <v>222</v>
      </c>
      <c r="AC34" s="145" t="s">
        <v>222</v>
      </c>
      <c r="AD34" s="145" t="s">
        <v>222</v>
      </c>
      <c r="AE34" s="145" t="s">
        <v>521</v>
      </c>
      <c r="AF34" s="146" t="s">
        <v>603</v>
      </c>
      <c r="AG34" s="145" t="s">
        <v>222</v>
      </c>
      <c r="AH34" s="145" t="s">
        <v>603</v>
      </c>
      <c r="AI34" s="145" t="s">
        <v>521</v>
      </c>
      <c r="AJ34" s="145" t="s">
        <v>521</v>
      </c>
      <c r="AK34" s="145" t="s">
        <v>521</v>
      </c>
      <c r="AL34" s="145" t="s">
        <v>521</v>
      </c>
      <c r="AM34" s="145" t="s">
        <v>998</v>
      </c>
      <c r="AN34" s="145" t="s">
        <v>606</v>
      </c>
      <c r="AO34" s="145" t="s">
        <v>521</v>
      </c>
      <c r="AP34" s="145" t="s">
        <v>521</v>
      </c>
      <c r="AQ34" s="145" t="s">
        <v>521</v>
      </c>
      <c r="AR34" s="98" t="s">
        <v>992</v>
      </c>
      <c r="AS34" s="145" t="s">
        <v>532</v>
      </c>
      <c r="AT34" s="145" t="s">
        <v>222</v>
      </c>
      <c r="AU34" s="145" t="s">
        <v>642</v>
      </c>
      <c r="AV34" s="145" t="s">
        <v>989</v>
      </c>
      <c r="AW34" s="145" t="s">
        <v>989</v>
      </c>
      <c r="AX34" s="145" t="s">
        <v>989</v>
      </c>
      <c r="AY34" s="146" t="s">
        <v>994</v>
      </c>
      <c r="AZ34" s="145" t="s">
        <v>531</v>
      </c>
      <c r="BA34" s="145" t="s">
        <v>531</v>
      </c>
      <c r="BB34" s="145" t="s">
        <v>585</v>
      </c>
      <c r="BC34" s="145" t="s">
        <v>584</v>
      </c>
      <c r="BD34" s="145" t="s">
        <v>208</v>
      </c>
      <c r="BE34" s="145" t="s">
        <v>208</v>
      </c>
      <c r="BF34" s="145" t="s">
        <v>521</v>
      </c>
      <c r="BG34" s="145" t="s">
        <v>208</v>
      </c>
      <c r="BH34" s="145" t="s">
        <v>208</v>
      </c>
      <c r="BI34" s="145" t="s">
        <v>995</v>
      </c>
      <c r="BJ34" s="145" t="s">
        <v>588</v>
      </c>
      <c r="BK34" s="145" t="s">
        <v>222</v>
      </c>
      <c r="BL34" s="145" t="s">
        <v>999</v>
      </c>
      <c r="BM34" s="145" t="s">
        <v>593</v>
      </c>
      <c r="BN34" s="145" t="s">
        <v>599</v>
      </c>
      <c r="BO34" s="145" t="s">
        <v>600</v>
      </c>
      <c r="BP34" s="145" t="s">
        <v>1015</v>
      </c>
      <c r="BQ34" s="145" t="s">
        <v>222</v>
      </c>
      <c r="BR34" s="145" t="s">
        <v>222</v>
      </c>
      <c r="BS34" s="145" t="s">
        <v>222</v>
      </c>
      <c r="BT34" s="145" t="s">
        <v>996</v>
      </c>
      <c r="BU34" s="145" t="s">
        <v>997</v>
      </c>
      <c r="BV34" s="145" t="s">
        <v>997</v>
      </c>
      <c r="BW34" s="145" t="s">
        <v>997</v>
      </c>
      <c r="BX34" s="145" t="s">
        <v>997</v>
      </c>
      <c r="BY34" s="145" t="s">
        <v>220</v>
      </c>
      <c r="BZ34" s="145" t="s">
        <v>220</v>
      </c>
      <c r="CA34" s="145" t="s">
        <v>220</v>
      </c>
      <c r="CB34" s="145" t="s">
        <v>222</v>
      </c>
      <c r="CC34" s="145" t="s">
        <v>220</v>
      </c>
      <c r="CD34" s="145" t="s">
        <v>222</v>
      </c>
      <c r="CE34" s="145" t="s">
        <v>222</v>
      </c>
      <c r="CF34" s="145" t="s">
        <v>990</v>
      </c>
      <c r="CG34" s="145" t="s">
        <v>222</v>
      </c>
      <c r="CH34" s="97"/>
    </row>
    <row r="35" spans="1:86" x14ac:dyDescent="0.25">
      <c r="A35" s="3" t="str">
        <f>VLOOKUP(C35,Regions!B$3:H$35,7,FALSE)</f>
        <v>South America</v>
      </c>
      <c r="B35" s="116" t="s">
        <v>58</v>
      </c>
      <c r="C35" s="100" t="s">
        <v>57</v>
      </c>
      <c r="D35" s="145" t="s">
        <v>987</v>
      </c>
      <c r="E35" s="145" t="s">
        <v>987</v>
      </c>
      <c r="F35" s="145" t="s">
        <v>988</v>
      </c>
      <c r="G35" s="145" t="s">
        <v>988</v>
      </c>
      <c r="H35" s="145" t="s">
        <v>988</v>
      </c>
      <c r="I35" s="145" t="s">
        <v>988</v>
      </c>
      <c r="J35" s="145" t="s">
        <v>988</v>
      </c>
      <c r="K35" s="145" t="s">
        <v>989</v>
      </c>
      <c r="L35" s="145" t="s">
        <v>989</v>
      </c>
      <c r="M35" s="145" t="s">
        <v>208</v>
      </c>
      <c r="N35" s="145" t="s">
        <v>638</v>
      </c>
      <c r="O35" s="145" t="s">
        <v>638</v>
      </c>
      <c r="P35" s="142" t="s">
        <v>517</v>
      </c>
      <c r="Q35" s="145" t="s">
        <v>990</v>
      </c>
      <c r="R35" s="145" t="s">
        <v>990</v>
      </c>
      <c r="S35" s="145" t="s">
        <v>991</v>
      </c>
      <c r="T35" s="145" t="s">
        <v>991</v>
      </c>
      <c r="U35" s="145" t="s">
        <v>639</v>
      </c>
      <c r="V35" s="145" t="s">
        <v>639</v>
      </c>
      <c r="W35" s="145" t="s">
        <v>531</v>
      </c>
      <c r="X35" s="145" t="s">
        <v>532</v>
      </c>
      <c r="Y35" s="144" t="s">
        <v>532</v>
      </c>
      <c r="Z35" s="144" t="s">
        <v>532</v>
      </c>
      <c r="AA35" s="145" t="s">
        <v>848</v>
      </c>
      <c r="AB35" s="145" t="s">
        <v>222</v>
      </c>
      <c r="AC35" s="145" t="s">
        <v>222</v>
      </c>
      <c r="AD35" s="145" t="s">
        <v>222</v>
      </c>
      <c r="AE35" s="145" t="s">
        <v>521</v>
      </c>
      <c r="AF35" s="146" t="s">
        <v>603</v>
      </c>
      <c r="AG35" s="145" t="s">
        <v>222</v>
      </c>
      <c r="AH35" s="145" t="s">
        <v>603</v>
      </c>
      <c r="AI35" s="145" t="s">
        <v>521</v>
      </c>
      <c r="AJ35" s="145" t="s">
        <v>521</v>
      </c>
      <c r="AK35" s="145" t="s">
        <v>521</v>
      </c>
      <c r="AL35" s="145" t="s">
        <v>521</v>
      </c>
      <c r="AM35" s="145" t="s">
        <v>998</v>
      </c>
      <c r="AN35" s="145" t="s">
        <v>606</v>
      </c>
      <c r="AO35" s="145" t="s">
        <v>521</v>
      </c>
      <c r="AP35" s="145" t="s">
        <v>521</v>
      </c>
      <c r="AQ35" s="145" t="s">
        <v>521</v>
      </c>
      <c r="AR35" s="98" t="s">
        <v>992</v>
      </c>
      <c r="AS35" s="145" t="s">
        <v>532</v>
      </c>
      <c r="AT35" s="145" t="s">
        <v>517</v>
      </c>
      <c r="AU35" s="145" t="s">
        <v>642</v>
      </c>
      <c r="AV35" s="145" t="s">
        <v>989</v>
      </c>
      <c r="AW35" s="145" t="s">
        <v>989</v>
      </c>
      <c r="AX35" s="145" t="s">
        <v>989</v>
      </c>
      <c r="AY35" s="146" t="s">
        <v>517</v>
      </c>
      <c r="AZ35" s="145" t="s">
        <v>531</v>
      </c>
      <c r="BA35" s="145" t="s">
        <v>531</v>
      </c>
      <c r="BB35" s="145" t="s">
        <v>585</v>
      </c>
      <c r="BC35" s="145" t="s">
        <v>584</v>
      </c>
      <c r="BD35" s="145" t="s">
        <v>208</v>
      </c>
      <c r="BE35" s="145" t="s">
        <v>208</v>
      </c>
      <c r="BF35" s="145" t="s">
        <v>521</v>
      </c>
      <c r="BG35" s="145" t="s">
        <v>208</v>
      </c>
      <c r="BH35" s="145" t="s">
        <v>208</v>
      </c>
      <c r="BI35" s="145" t="s">
        <v>517</v>
      </c>
      <c r="BJ35" s="145" t="s">
        <v>588</v>
      </c>
      <c r="BK35" s="145" t="s">
        <v>222</v>
      </c>
      <c r="BL35" s="145" t="s">
        <v>999</v>
      </c>
      <c r="BM35" s="145" t="s">
        <v>517</v>
      </c>
      <c r="BN35" s="145" t="s">
        <v>517</v>
      </c>
      <c r="BO35" s="145" t="s">
        <v>517</v>
      </c>
      <c r="BP35" s="145" t="s">
        <v>517</v>
      </c>
      <c r="BQ35" s="145" t="s">
        <v>222</v>
      </c>
      <c r="BR35" s="145" t="s">
        <v>222</v>
      </c>
      <c r="BS35" s="145" t="s">
        <v>222</v>
      </c>
      <c r="BT35" s="145" t="s">
        <v>996</v>
      </c>
      <c r="BU35" s="145" t="s">
        <v>997</v>
      </c>
      <c r="BV35" s="145" t="s">
        <v>997</v>
      </c>
      <c r="BW35" s="145" t="s">
        <v>517</v>
      </c>
      <c r="BX35" s="145" t="s">
        <v>517</v>
      </c>
      <c r="BY35" s="145" t="s">
        <v>220</v>
      </c>
      <c r="BZ35" s="145" t="s">
        <v>220</v>
      </c>
      <c r="CA35" s="145" t="s">
        <v>220</v>
      </c>
      <c r="CB35" s="145" t="s">
        <v>222</v>
      </c>
      <c r="CC35" s="145" t="s">
        <v>220</v>
      </c>
      <c r="CD35" s="145" t="s">
        <v>222</v>
      </c>
      <c r="CE35" s="145" t="s">
        <v>222</v>
      </c>
      <c r="CF35" s="145" t="s">
        <v>990</v>
      </c>
      <c r="CG35" s="145" t="s">
        <v>222</v>
      </c>
      <c r="CH35" s="97"/>
    </row>
    <row r="36" spans="1:86" x14ac:dyDescent="0.25">
      <c r="A36" s="3" t="str">
        <f>VLOOKUP(C36,Regions!B$3:H$35,7,FALSE)</f>
        <v>South America</v>
      </c>
      <c r="B36" s="116" t="s">
        <v>62</v>
      </c>
      <c r="C36" s="100" t="s">
        <v>61</v>
      </c>
      <c r="D36" s="145" t="s">
        <v>987</v>
      </c>
      <c r="E36" s="145" t="s">
        <v>987</v>
      </c>
      <c r="F36" s="145" t="s">
        <v>988</v>
      </c>
      <c r="G36" s="145" t="s">
        <v>988</v>
      </c>
      <c r="H36" s="145" t="s">
        <v>988</v>
      </c>
      <c r="I36" s="145" t="s">
        <v>988</v>
      </c>
      <c r="J36" s="145" t="s">
        <v>988</v>
      </c>
      <c r="K36" s="145" t="s">
        <v>989</v>
      </c>
      <c r="L36" s="145" t="s">
        <v>989</v>
      </c>
      <c r="M36" s="145" t="s">
        <v>208</v>
      </c>
      <c r="N36" s="145" t="s">
        <v>638</v>
      </c>
      <c r="O36" s="145" t="s">
        <v>638</v>
      </c>
      <c r="P36" s="142" t="s">
        <v>517</v>
      </c>
      <c r="Q36" s="145" t="s">
        <v>990</v>
      </c>
      <c r="R36" s="145" t="s">
        <v>990</v>
      </c>
      <c r="S36" s="145" t="s">
        <v>991</v>
      </c>
      <c r="T36" s="145" t="s">
        <v>991</v>
      </c>
      <c r="U36" s="145" t="s">
        <v>639</v>
      </c>
      <c r="V36" s="145" t="s">
        <v>639</v>
      </c>
      <c r="W36" s="145" t="s">
        <v>531</v>
      </c>
      <c r="X36" s="145" t="s">
        <v>532</v>
      </c>
      <c r="Y36" s="144"/>
      <c r="Z36" s="144"/>
      <c r="AA36" s="145" t="s">
        <v>222</v>
      </c>
      <c r="AB36" s="145" t="s">
        <v>222</v>
      </c>
      <c r="AC36" s="145" t="s">
        <v>222</v>
      </c>
      <c r="AD36" s="145" t="s">
        <v>222</v>
      </c>
      <c r="AE36" s="145" t="s">
        <v>521</v>
      </c>
      <c r="AF36" s="146" t="s">
        <v>603</v>
      </c>
      <c r="AG36" s="145" t="s">
        <v>222</v>
      </c>
      <c r="AH36" s="145" t="s">
        <v>603</v>
      </c>
      <c r="AI36" s="145" t="s">
        <v>521</v>
      </c>
      <c r="AJ36" s="145" t="s">
        <v>521</v>
      </c>
      <c r="AK36" s="145" t="s">
        <v>521</v>
      </c>
      <c r="AL36" s="145" t="s">
        <v>521</v>
      </c>
      <c r="AM36" s="145" t="s">
        <v>998</v>
      </c>
      <c r="AN36" s="145" t="s">
        <v>606</v>
      </c>
      <c r="AO36" s="145" t="s">
        <v>521</v>
      </c>
      <c r="AP36" s="145" t="s">
        <v>521</v>
      </c>
      <c r="AQ36" s="145" t="s">
        <v>521</v>
      </c>
      <c r="AR36" s="98" t="s">
        <v>992</v>
      </c>
      <c r="AS36" s="145" t="s">
        <v>532</v>
      </c>
      <c r="AT36" s="145" t="s">
        <v>222</v>
      </c>
      <c r="AU36" s="145" t="s">
        <v>517</v>
      </c>
      <c r="AV36" s="145" t="s">
        <v>989</v>
      </c>
      <c r="AW36" s="145" t="s">
        <v>989</v>
      </c>
      <c r="AX36" s="145" t="s">
        <v>989</v>
      </c>
      <c r="AY36" s="146" t="s">
        <v>517</v>
      </c>
      <c r="AZ36" s="145" t="s">
        <v>531</v>
      </c>
      <c r="BA36" s="145" t="s">
        <v>531</v>
      </c>
      <c r="BB36" s="145" t="s">
        <v>585</v>
      </c>
      <c r="BC36" s="145" t="s">
        <v>584</v>
      </c>
      <c r="BD36" s="145" t="s">
        <v>208</v>
      </c>
      <c r="BE36" s="145" t="s">
        <v>208</v>
      </c>
      <c r="BF36" s="145" t="s">
        <v>521</v>
      </c>
      <c r="BG36" s="145" t="s">
        <v>208</v>
      </c>
      <c r="BH36" s="145" t="s">
        <v>208</v>
      </c>
      <c r="BI36" s="145" t="s">
        <v>995</v>
      </c>
      <c r="BJ36" s="145" t="s">
        <v>588</v>
      </c>
      <c r="BK36" s="145" t="s">
        <v>222</v>
      </c>
      <c r="BL36" s="145" t="s">
        <v>999</v>
      </c>
      <c r="BM36" s="145" t="s">
        <v>593</v>
      </c>
      <c r="BN36" s="145" t="s">
        <v>599</v>
      </c>
      <c r="BO36" s="145" t="s">
        <v>600</v>
      </c>
      <c r="BP36" s="145" t="s">
        <v>1015</v>
      </c>
      <c r="BQ36" s="145" t="s">
        <v>222</v>
      </c>
      <c r="BR36" s="145" t="s">
        <v>222</v>
      </c>
      <c r="BS36" s="145" t="s">
        <v>222</v>
      </c>
      <c r="BT36" s="145" t="s">
        <v>996</v>
      </c>
      <c r="BU36" s="145" t="s">
        <v>997</v>
      </c>
      <c r="BV36" s="145" t="s">
        <v>997</v>
      </c>
      <c r="BW36" s="145" t="s">
        <v>997</v>
      </c>
      <c r="BX36" s="145" t="s">
        <v>997</v>
      </c>
      <c r="BY36" s="145" t="s">
        <v>220</v>
      </c>
      <c r="BZ36" s="145" t="s">
        <v>517</v>
      </c>
      <c r="CA36" s="145" t="s">
        <v>220</v>
      </c>
      <c r="CB36" s="145" t="s">
        <v>222</v>
      </c>
      <c r="CC36" s="145" t="s">
        <v>220</v>
      </c>
      <c r="CD36" s="145" t="s">
        <v>222</v>
      </c>
      <c r="CE36" s="145" t="s">
        <v>222</v>
      </c>
      <c r="CF36" s="145" t="s">
        <v>990</v>
      </c>
      <c r="CG36" s="145" t="s">
        <v>222</v>
      </c>
      <c r="CH36" s="97"/>
    </row>
    <row r="37" spans="1:86" x14ac:dyDescent="0.25">
      <c r="A37" s="3" t="str">
        <f>VLOOKUP(C37,Regions!B$3:H$35,7,FALSE)</f>
        <v>South America</v>
      </c>
      <c r="B37" s="116" t="s">
        <v>427</v>
      </c>
      <c r="C37" s="100" t="s">
        <v>63</v>
      </c>
      <c r="D37" s="145" t="s">
        <v>987</v>
      </c>
      <c r="E37" s="145" t="s">
        <v>987</v>
      </c>
      <c r="F37" s="145" t="s">
        <v>988</v>
      </c>
      <c r="G37" s="145" t="s">
        <v>988</v>
      </c>
      <c r="H37" s="145" t="s">
        <v>988</v>
      </c>
      <c r="I37" s="145" t="s">
        <v>988</v>
      </c>
      <c r="J37" s="145" t="s">
        <v>988</v>
      </c>
      <c r="K37" s="145" t="s">
        <v>989</v>
      </c>
      <c r="L37" s="145" t="s">
        <v>989</v>
      </c>
      <c r="M37" s="145" t="s">
        <v>208</v>
      </c>
      <c r="N37" s="145" t="s">
        <v>638</v>
      </c>
      <c r="O37" s="145" t="s">
        <v>638</v>
      </c>
      <c r="P37" s="142" t="s">
        <v>208</v>
      </c>
      <c r="Q37" s="145" t="s">
        <v>990</v>
      </c>
      <c r="R37" s="145" t="s">
        <v>990</v>
      </c>
      <c r="S37" s="145" t="s">
        <v>991</v>
      </c>
      <c r="T37" s="145" t="s">
        <v>991</v>
      </c>
      <c r="U37" s="145" t="s">
        <v>639</v>
      </c>
      <c r="V37" s="145" t="s">
        <v>639</v>
      </c>
      <c r="W37" s="145" t="s">
        <v>531</v>
      </c>
      <c r="X37" s="145" t="s">
        <v>532</v>
      </c>
      <c r="Y37" s="144"/>
      <c r="Z37" s="144"/>
      <c r="AA37" s="145" t="s">
        <v>222</v>
      </c>
      <c r="AB37" s="145" t="s">
        <v>222</v>
      </c>
      <c r="AC37" s="145" t="s">
        <v>222</v>
      </c>
      <c r="AD37" s="145" t="s">
        <v>222</v>
      </c>
      <c r="AE37" s="145" t="s">
        <v>521</v>
      </c>
      <c r="AF37" s="146" t="s">
        <v>603</v>
      </c>
      <c r="AG37" s="145" t="s">
        <v>222</v>
      </c>
      <c r="AH37" s="145" t="s">
        <v>603</v>
      </c>
      <c r="AI37" s="145" t="s">
        <v>517</v>
      </c>
      <c r="AJ37" s="145" t="s">
        <v>521</v>
      </c>
      <c r="AK37" s="145" t="s">
        <v>521</v>
      </c>
      <c r="AL37" s="145" t="s">
        <v>521</v>
      </c>
      <c r="AM37" s="145" t="s">
        <v>998</v>
      </c>
      <c r="AN37" s="145" t="s">
        <v>606</v>
      </c>
      <c r="AO37" s="145" t="s">
        <v>521</v>
      </c>
      <c r="AP37" s="145" t="s">
        <v>521</v>
      </c>
      <c r="AQ37" s="145" t="s">
        <v>521</v>
      </c>
      <c r="AR37" s="98" t="s">
        <v>992</v>
      </c>
      <c r="AS37" s="145" t="s">
        <v>532</v>
      </c>
      <c r="AT37" s="145" t="s">
        <v>222</v>
      </c>
      <c r="AU37" s="145" t="s">
        <v>642</v>
      </c>
      <c r="AV37" s="145" t="s">
        <v>989</v>
      </c>
      <c r="AW37" s="145" t="s">
        <v>989</v>
      </c>
      <c r="AX37" s="145" t="s">
        <v>989</v>
      </c>
      <c r="AY37" s="146" t="s">
        <v>517</v>
      </c>
      <c r="AZ37" s="145" t="s">
        <v>531</v>
      </c>
      <c r="BA37" s="145" t="s">
        <v>531</v>
      </c>
      <c r="BB37" s="145" t="s">
        <v>585</v>
      </c>
      <c r="BC37" s="145" t="s">
        <v>584</v>
      </c>
      <c r="BD37" s="145" t="s">
        <v>208</v>
      </c>
      <c r="BE37" s="145" t="s">
        <v>208</v>
      </c>
      <c r="BF37" s="145" t="s">
        <v>521</v>
      </c>
      <c r="BG37" s="145" t="s">
        <v>208</v>
      </c>
      <c r="BH37" s="145" t="s">
        <v>208</v>
      </c>
      <c r="BI37" s="145" t="s">
        <v>995</v>
      </c>
      <c r="BJ37" s="145" t="s">
        <v>588</v>
      </c>
      <c r="BK37" s="145" t="s">
        <v>222</v>
      </c>
      <c r="BL37" s="145" t="s">
        <v>999</v>
      </c>
      <c r="BM37" s="145" t="s">
        <v>517</v>
      </c>
      <c r="BN37" s="145" t="s">
        <v>599</v>
      </c>
      <c r="BO37" s="145" t="s">
        <v>600</v>
      </c>
      <c r="BP37" s="145" t="s">
        <v>1015</v>
      </c>
      <c r="BQ37" s="145" t="s">
        <v>222</v>
      </c>
      <c r="BR37" s="145" t="s">
        <v>222</v>
      </c>
      <c r="BS37" s="145" t="s">
        <v>222</v>
      </c>
      <c r="BT37" s="145" t="s">
        <v>996</v>
      </c>
      <c r="BU37" s="145" t="s">
        <v>997</v>
      </c>
      <c r="BV37" s="145" t="s">
        <v>997</v>
      </c>
      <c r="BW37" s="145" t="s">
        <v>997</v>
      </c>
      <c r="BX37" s="145" t="s">
        <v>997</v>
      </c>
      <c r="BY37" s="145" t="s">
        <v>220</v>
      </c>
      <c r="BZ37" s="145" t="s">
        <v>220</v>
      </c>
      <c r="CA37" s="145" t="s">
        <v>220</v>
      </c>
      <c r="CB37" s="145" t="s">
        <v>222</v>
      </c>
      <c r="CC37" s="145" t="s">
        <v>517</v>
      </c>
      <c r="CD37" s="145" t="s">
        <v>222</v>
      </c>
      <c r="CE37" s="145" t="s">
        <v>222</v>
      </c>
      <c r="CF37" s="145" t="s">
        <v>990</v>
      </c>
      <c r="CG37" s="145" t="s">
        <v>222</v>
      </c>
      <c r="CH37" s="97"/>
    </row>
    <row r="38" spans="1:86" s="258" customFormat="1" x14ac:dyDescent="0.25">
      <c r="AV38" s="259"/>
      <c r="AW38" s="259"/>
      <c r="AX38" s="259"/>
      <c r="AY38" s="166"/>
      <c r="AZ38" s="259"/>
      <c r="BA38" s="259"/>
    </row>
  </sheetData>
  <sortState ref="A4:BG193">
    <sortCondition ref="A4:A193"/>
    <sortCondition ref="B4:B193"/>
  </sortState>
  <printOptions gridLines="1"/>
  <pageMargins left="0.23622047244094491" right="0.23622047244094491" top="0.74803149606299213" bottom="0.74803149606299213" header="0.31496062992125984" footer="0.31496062992125984"/>
  <pageSetup paperSize="5" scale="66" fitToWidth="0" orientation="landscape" horizontalDpi="4294967293" r:id="rId1"/>
  <headerFooter>
    <oddFooter>&amp;R&amp;P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8</vt:i4>
      </vt:variant>
    </vt:vector>
  </HeadingPairs>
  <TitlesOfParts>
    <vt:vector size="26" baseType="lpstr">
      <vt:lpstr>Home</vt:lpstr>
      <vt:lpstr>Table of Contents</vt:lpstr>
      <vt:lpstr>INFORM-LAC 2019</vt:lpstr>
      <vt:lpstr>Hazard &amp; Exposure</vt:lpstr>
      <vt:lpstr>Vulnerability</vt:lpstr>
      <vt:lpstr>Lack of Coping Capacity</vt:lpstr>
      <vt:lpstr>Indicator Data</vt:lpstr>
      <vt:lpstr>Indicator Date</vt:lpstr>
      <vt:lpstr>Indicator Source</vt:lpstr>
      <vt:lpstr>Indicator Date hidden</vt:lpstr>
      <vt:lpstr>Indicator Date hidden2</vt:lpstr>
      <vt:lpstr>Indicator Data imputation</vt:lpstr>
      <vt:lpstr>Imputed and missing data hidden</vt:lpstr>
      <vt:lpstr>Missing component hidden</vt:lpstr>
      <vt:lpstr>Lack of Reliability Index</vt:lpstr>
      <vt:lpstr>Global Indicator Metadata</vt:lpstr>
      <vt:lpstr>LAC Indicator Metadata</vt:lpstr>
      <vt:lpstr>Regions</vt:lpstr>
      <vt:lpstr>'Global Indicator Metadata'!_2012.06.11___GFM_Indicator_List</vt:lpstr>
      <vt:lpstr>'Indicator Data'!Print_Area</vt:lpstr>
      <vt:lpstr>'Indicator Date'!Print_Area</vt:lpstr>
      <vt:lpstr>'Indicator Source'!Print_Area</vt:lpstr>
      <vt:lpstr>'Indicator Data'!Print_Titles</vt:lpstr>
      <vt:lpstr>'Indicator Date'!Print_Titles</vt:lpstr>
      <vt:lpstr>'Indicator Source'!Print_Titles</vt:lpstr>
      <vt:lpstr>'INFORM-LAC 2019'!Print_Titles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%EC_USER_DISPLAY_NAME%</cp:lastModifiedBy>
  <cp:lastPrinted>2018-11-26T15:18:04Z</cp:lastPrinted>
  <dcterms:created xsi:type="dcterms:W3CDTF">2013-01-24T09:37:59Z</dcterms:created>
  <dcterms:modified xsi:type="dcterms:W3CDTF">2019-04-03T09:06:37Z</dcterms:modified>
</cp:coreProperties>
</file>